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CA1" lockStructure="1"/>
  <bookViews>
    <workbookView xWindow="-45" yWindow="825" windowWidth="15390" windowHeight="4125" tabRatio="823"/>
  </bookViews>
  <sheets>
    <sheet name="Information" sheetId="17" r:id="rId1"/>
    <sheet name="CCG plans mapping" sheetId="25" state="hidden" r:id="rId2"/>
    <sheet name="Payment for performance " sheetId="21" r:id="rId3"/>
    <sheet name="Scenario planning" sheetId="31" state="hidden" r:id="rId4"/>
    <sheet name="Supporting Metrics" sheetId="13" r:id="rId5"/>
    <sheet name="CCGs with volatility" sheetId="32" r:id="rId6"/>
    <sheet name="a" sheetId="1" state="hidden" r:id="rId7"/>
    <sheet name="Monthly CCG" sheetId="28" state="hidden" r:id="rId8"/>
    <sheet name="Mapping" sheetId="19" state="hidden" r:id="rId9"/>
    <sheet name="HWB mapped" sheetId="20" state="hidden" r:id="rId10"/>
    <sheet name="Data" sheetId="15" state="hidden" r:id="rId11"/>
    <sheet name="Sheet2" sheetId="3" state="hidden" r:id="rId12"/>
    <sheet name="Feb 2015 final data" sheetId="29" state="hidden" r:id="rId13"/>
    <sheet name="Data Actual" sheetId="30" state="hidden" r:id="rId14"/>
  </sheets>
  <definedNames>
    <definedName name="_xlnm._FilterDatabase" localSheetId="5" hidden="1">'CCGs with volatility'!$B$21:$G$30</definedName>
    <definedName name="_xlnm._FilterDatabase" localSheetId="9" hidden="1">'HWB mapped'!$A$3:$A$156</definedName>
    <definedName name="_xlnm._FilterDatabase" localSheetId="8" hidden="1">Mapping!$A$2:$H$245</definedName>
    <definedName name="_xlnm.Print_Area" localSheetId="1">'CCG plans mapping'!$A$1:$AL$34</definedName>
    <definedName name="_xlnm.Print_Area" localSheetId="2">'Payment for performance '!$A$1:$AL$39</definedName>
    <definedName name="_xlnm.Print_Area" localSheetId="3">'Scenario planning'!$A$1:$AL$3</definedName>
    <definedName name="_xlnm.Print_Area" localSheetId="4">'Supporting Metrics'!$A$1:$W$59</definedName>
    <definedName name="Tbl_BCF_HWB_1_Funding" localSheetId="1">#REF!</definedName>
    <definedName name="Tbl_BCF_HWB_1_Funding" localSheetId="3">#REF!</definedName>
    <definedName name="Tbl_BCF_HWB_1_Funding">#REF!</definedName>
    <definedName name="Tbl_BCF_HWB_2_Scheme_Ben" localSheetId="1">#REF!</definedName>
    <definedName name="Tbl_BCF_HWB_2_Scheme_Ben" localSheetId="3">#REF!</definedName>
    <definedName name="Tbl_BCF_HWB_2_Scheme_Ben">#REF!</definedName>
    <definedName name="Tbl_BCF_HWB_2_Scheme_Exp" localSheetId="1">#REF!</definedName>
    <definedName name="Tbl_BCF_HWB_2_Scheme_Exp" localSheetId="3">#REF!</definedName>
    <definedName name="Tbl_BCF_HWB_2_Scheme_Exp">#REF!</definedName>
    <definedName name="Tbl_BCF_HWB_2_Scheme_Min" localSheetId="1">#REF!</definedName>
    <definedName name="Tbl_BCF_HWB_2_Scheme_Min" localSheetId="3">#REF!</definedName>
    <definedName name="Tbl_BCF_HWB_2_Scheme_Min">#REF!</definedName>
    <definedName name="Tbl_BCF_HWB_3_Exp_Plan" localSheetId="1">#REF!</definedName>
    <definedName name="Tbl_BCF_HWB_3_Exp_Plan" localSheetId="3">#REF!</definedName>
    <definedName name="Tbl_BCF_HWB_3_Exp_Plan">#REF!</definedName>
    <definedName name="Tbl_BCF_HWB_4_Benefits_1415" localSheetId="1">#REF!</definedName>
    <definedName name="Tbl_BCF_HWB_4_Benefits_1415" localSheetId="3">#REF!</definedName>
    <definedName name="Tbl_BCF_HWB_4_Benefits_1415">#REF!</definedName>
    <definedName name="Tbl_BCF_HWB_4_Benefits_1516" localSheetId="1">#REF!</definedName>
    <definedName name="Tbl_BCF_HWB_4_Benefits_1516" localSheetId="3">#REF!</definedName>
    <definedName name="Tbl_BCF_HWB_4_Benefits_1516">#REF!</definedName>
    <definedName name="Tbl_BCF_HWB_Auth_CCG" localSheetId="3">Information!#REF!</definedName>
    <definedName name="Tbl_BCF_HWB_Auth_CCG">Information!#REF!</definedName>
    <definedName name="Tbl_BCF_HWB_Auth_Council" localSheetId="3">Information!#REF!</definedName>
    <definedName name="Tbl_BCF_HWB_Auth_Council">Information!#REF!</definedName>
    <definedName name="Tbl_BCF_HWB_Auth_HWB" localSheetId="3">Information!#REF!</definedName>
    <definedName name="Tbl_BCF_HWB_Auth_HWB">Information!#REF!</definedName>
    <definedName name="Tbl_BCF_HWB_Metadata">Information!$C$3:$D$3</definedName>
    <definedName name="Tbl_BCF_HWB_PfP_Change" localSheetId="3">#REF!</definedName>
    <definedName name="Tbl_BCF_HWB_PfP_Change">#REF!</definedName>
    <definedName name="Tbl_BCF_HWB_PfP_QBreakdown" localSheetId="3">#REF!</definedName>
    <definedName name="Tbl_BCF_HWB_PfP_QBreakdown">#REF!</definedName>
    <definedName name="version">"V2"</definedName>
  </definedNames>
  <calcPr calcId="145621"/>
</workbook>
</file>

<file path=xl/calcChain.xml><?xml version="1.0" encoding="utf-8"?>
<calcChain xmlns="http://schemas.openxmlformats.org/spreadsheetml/2006/main">
  <c r="V15" i="32" l="1"/>
  <c r="W15" i="32" s="1"/>
  <c r="U15" i="32"/>
  <c r="V14" i="32"/>
  <c r="U14" i="32"/>
  <c r="W14" i="32" s="1"/>
  <c r="V13" i="32"/>
  <c r="U13" i="32"/>
  <c r="V12" i="32"/>
  <c r="U12" i="32"/>
  <c r="W12" i="32" s="1"/>
  <c r="V11" i="32"/>
  <c r="U11" i="32"/>
  <c r="V10" i="32"/>
  <c r="U10" i="32"/>
  <c r="W10" i="32" s="1"/>
  <c r="V9" i="32"/>
  <c r="U9" i="32"/>
  <c r="W9" i="32" s="1"/>
  <c r="V8" i="32"/>
  <c r="W8" i="32" s="1"/>
  <c r="U8" i="32"/>
  <c r="V7" i="32"/>
  <c r="U7" i="32"/>
  <c r="W7" i="32" l="1"/>
  <c r="W11" i="32"/>
  <c r="W13" i="32"/>
  <c r="S5" i="28"/>
  <c r="K5" i="19"/>
  <c r="A1" i="31" l="1"/>
  <c r="J16" i="31" l="1"/>
  <c r="AV155" i="1" l="1"/>
  <c r="AY6" i="15" l="1"/>
  <c r="AZ6" i="15"/>
  <c r="BA6" i="15"/>
  <c r="BB6" i="15"/>
  <c r="AY7" i="15"/>
  <c r="AZ7" i="15"/>
  <c r="BA7" i="15"/>
  <c r="BB7" i="15"/>
  <c r="AY8" i="15"/>
  <c r="AZ8" i="15"/>
  <c r="BA8" i="15"/>
  <c r="BB8" i="15"/>
  <c r="AY9" i="15"/>
  <c r="AZ9" i="15"/>
  <c r="BA9" i="15"/>
  <c r="BB9" i="15"/>
  <c r="AY10" i="15"/>
  <c r="AZ10" i="15"/>
  <c r="BA10" i="15"/>
  <c r="BB10" i="15"/>
  <c r="AY11" i="15"/>
  <c r="AZ11" i="15"/>
  <c r="BA11" i="15"/>
  <c r="BB11" i="15"/>
  <c r="AY12" i="15"/>
  <c r="AZ12" i="15"/>
  <c r="BA12" i="15"/>
  <c r="BB12" i="15"/>
  <c r="AY13" i="15"/>
  <c r="AZ13" i="15"/>
  <c r="BA13" i="15"/>
  <c r="BB13" i="15"/>
  <c r="AY14" i="15"/>
  <c r="AZ14" i="15"/>
  <c r="BA14" i="15"/>
  <c r="BB14" i="15"/>
  <c r="AY15" i="15"/>
  <c r="AZ15" i="15"/>
  <c r="BA15" i="15"/>
  <c r="BB15" i="15"/>
  <c r="AY16" i="15"/>
  <c r="AZ16" i="15"/>
  <c r="BA16" i="15"/>
  <c r="BB16" i="15"/>
  <c r="AY17" i="15"/>
  <c r="AZ17" i="15"/>
  <c r="BA17" i="15"/>
  <c r="BB17" i="15"/>
  <c r="AY18" i="15"/>
  <c r="AZ18" i="15"/>
  <c r="BA18" i="15"/>
  <c r="BB18" i="15"/>
  <c r="AY19" i="15"/>
  <c r="AZ19" i="15"/>
  <c r="BA19" i="15"/>
  <c r="BB19" i="15"/>
  <c r="AY20" i="15"/>
  <c r="AZ20" i="15"/>
  <c r="BA20" i="15"/>
  <c r="BB20" i="15"/>
  <c r="AY21" i="15"/>
  <c r="AZ21" i="15"/>
  <c r="BA21" i="15"/>
  <c r="BB21" i="15"/>
  <c r="AY22" i="15"/>
  <c r="AZ22" i="15"/>
  <c r="BA22" i="15"/>
  <c r="BB22" i="15"/>
  <c r="AY23" i="15"/>
  <c r="AZ23" i="15"/>
  <c r="BA23" i="15"/>
  <c r="BB23" i="15"/>
  <c r="AY24" i="15"/>
  <c r="AZ24" i="15"/>
  <c r="BA24" i="15"/>
  <c r="BB24" i="15"/>
  <c r="AY25" i="15"/>
  <c r="AZ25" i="15"/>
  <c r="BA25" i="15"/>
  <c r="BB25" i="15"/>
  <c r="AY26" i="15"/>
  <c r="AZ26" i="15"/>
  <c r="BA26" i="15"/>
  <c r="BB26" i="15"/>
  <c r="AY27" i="15"/>
  <c r="AZ27" i="15"/>
  <c r="BA27" i="15"/>
  <c r="BB27" i="15"/>
  <c r="AY28" i="15"/>
  <c r="AZ28" i="15"/>
  <c r="BA28" i="15"/>
  <c r="BB28" i="15"/>
  <c r="AY29" i="15"/>
  <c r="AZ29" i="15"/>
  <c r="BA29" i="15"/>
  <c r="BB29" i="15"/>
  <c r="AY30" i="15"/>
  <c r="AZ30" i="15"/>
  <c r="BA30" i="15"/>
  <c r="BB30" i="15"/>
  <c r="AY31" i="15"/>
  <c r="AZ31" i="15"/>
  <c r="BA31" i="15"/>
  <c r="BB31" i="15"/>
  <c r="AY32" i="15"/>
  <c r="AZ32" i="15"/>
  <c r="BA32" i="15"/>
  <c r="BB32" i="15"/>
  <c r="AY33" i="15"/>
  <c r="AZ33" i="15"/>
  <c r="BA33" i="15"/>
  <c r="BB33" i="15"/>
  <c r="AY34" i="15"/>
  <c r="AZ34" i="15"/>
  <c r="BA34" i="15"/>
  <c r="BB34" i="15"/>
  <c r="AY35" i="15"/>
  <c r="AZ35" i="15"/>
  <c r="BA35" i="15"/>
  <c r="BB35" i="15"/>
  <c r="AY36" i="15"/>
  <c r="AZ36" i="15"/>
  <c r="BA36" i="15"/>
  <c r="BB36" i="15"/>
  <c r="AY37" i="15"/>
  <c r="AZ37" i="15"/>
  <c r="BA37" i="15"/>
  <c r="BB37" i="15"/>
  <c r="AY38" i="15"/>
  <c r="AZ38" i="15"/>
  <c r="BA38" i="15"/>
  <c r="BB38" i="15"/>
  <c r="AY39" i="15"/>
  <c r="AZ39" i="15"/>
  <c r="BA39" i="15"/>
  <c r="BB39" i="15"/>
  <c r="AY40" i="15"/>
  <c r="AZ40" i="15"/>
  <c r="BA40" i="15"/>
  <c r="BB40" i="15"/>
  <c r="AY41" i="15"/>
  <c r="AZ41" i="15"/>
  <c r="BA41" i="15"/>
  <c r="BB41" i="15"/>
  <c r="AY42" i="15"/>
  <c r="AZ42" i="15"/>
  <c r="BA42" i="15"/>
  <c r="BB42" i="15"/>
  <c r="AY43" i="15"/>
  <c r="AZ43" i="15"/>
  <c r="BA43" i="15"/>
  <c r="BB43" i="15"/>
  <c r="AY44" i="15"/>
  <c r="AZ44" i="15"/>
  <c r="BA44" i="15"/>
  <c r="BB44" i="15"/>
  <c r="AY45" i="15"/>
  <c r="AZ45" i="15"/>
  <c r="BA45" i="15"/>
  <c r="BB45" i="15"/>
  <c r="AY46" i="15"/>
  <c r="AZ46" i="15"/>
  <c r="BA46" i="15"/>
  <c r="BB46" i="15"/>
  <c r="AY47" i="15"/>
  <c r="AZ47" i="15"/>
  <c r="BA47" i="15"/>
  <c r="BB47" i="15"/>
  <c r="AY48" i="15"/>
  <c r="AZ48" i="15"/>
  <c r="BA48" i="15"/>
  <c r="BB48" i="15"/>
  <c r="AY49" i="15"/>
  <c r="AZ49" i="15"/>
  <c r="BA49" i="15"/>
  <c r="BB49" i="15"/>
  <c r="AY50" i="15"/>
  <c r="AZ50" i="15"/>
  <c r="BA50" i="15"/>
  <c r="BB50" i="15"/>
  <c r="AY51" i="15"/>
  <c r="AZ51" i="15"/>
  <c r="BA51" i="15"/>
  <c r="BB51" i="15"/>
  <c r="AY52" i="15"/>
  <c r="AZ52" i="15"/>
  <c r="BA52" i="15"/>
  <c r="BB52" i="15"/>
  <c r="AY53" i="15"/>
  <c r="AZ53" i="15"/>
  <c r="BA53" i="15"/>
  <c r="BB53" i="15"/>
  <c r="AY54" i="15"/>
  <c r="AZ54" i="15"/>
  <c r="BA54" i="15"/>
  <c r="BB54" i="15"/>
  <c r="AY55" i="15"/>
  <c r="AZ55" i="15"/>
  <c r="BA55" i="15"/>
  <c r="BB55" i="15"/>
  <c r="AY56" i="15"/>
  <c r="AZ56" i="15"/>
  <c r="BA56" i="15"/>
  <c r="BB56" i="15"/>
  <c r="AY57" i="15"/>
  <c r="AZ57" i="15"/>
  <c r="BA57" i="15"/>
  <c r="BB57" i="15"/>
  <c r="AY58" i="15"/>
  <c r="AZ58" i="15"/>
  <c r="BA58" i="15"/>
  <c r="BB58" i="15"/>
  <c r="AY59" i="15"/>
  <c r="AZ59" i="15"/>
  <c r="BA59" i="15"/>
  <c r="BB59" i="15"/>
  <c r="AY60" i="15"/>
  <c r="AZ60" i="15"/>
  <c r="BA60" i="15"/>
  <c r="BB60" i="15"/>
  <c r="AY61" i="15"/>
  <c r="AZ61" i="15"/>
  <c r="BA61" i="15"/>
  <c r="BB61" i="15"/>
  <c r="AY62" i="15"/>
  <c r="AZ62" i="15"/>
  <c r="BA62" i="15"/>
  <c r="BB62" i="15"/>
  <c r="AY63" i="15"/>
  <c r="AZ63" i="15"/>
  <c r="BA63" i="15"/>
  <c r="BB63" i="15"/>
  <c r="AY64" i="15"/>
  <c r="AZ64" i="15"/>
  <c r="BA64" i="15"/>
  <c r="BB64" i="15"/>
  <c r="AY65" i="15"/>
  <c r="AZ65" i="15"/>
  <c r="BA65" i="15"/>
  <c r="BB65" i="15"/>
  <c r="AY66" i="15"/>
  <c r="AZ66" i="15"/>
  <c r="BA66" i="15"/>
  <c r="BB66" i="15"/>
  <c r="AY67" i="15"/>
  <c r="AZ67" i="15"/>
  <c r="BA67" i="15"/>
  <c r="BB67" i="15"/>
  <c r="AY68" i="15"/>
  <c r="AZ68" i="15"/>
  <c r="BA68" i="15"/>
  <c r="BB68" i="15"/>
  <c r="AY69" i="15"/>
  <c r="AZ69" i="15"/>
  <c r="BA69" i="15"/>
  <c r="BB69" i="15"/>
  <c r="AY70" i="15"/>
  <c r="AZ70" i="15"/>
  <c r="BA70" i="15"/>
  <c r="BB70" i="15"/>
  <c r="AY71" i="15"/>
  <c r="AZ71" i="15"/>
  <c r="BA71" i="15"/>
  <c r="BB71" i="15"/>
  <c r="AY72" i="15"/>
  <c r="AZ72" i="15"/>
  <c r="BA72" i="15"/>
  <c r="BB72" i="15"/>
  <c r="AY73" i="15"/>
  <c r="AZ73" i="15"/>
  <c r="BA73" i="15"/>
  <c r="BB73" i="15"/>
  <c r="AY74" i="15"/>
  <c r="AZ74" i="15"/>
  <c r="BA74" i="15"/>
  <c r="BB74" i="15"/>
  <c r="AY75" i="15"/>
  <c r="AZ75" i="15"/>
  <c r="BA75" i="15"/>
  <c r="BB75" i="15"/>
  <c r="AY76" i="15"/>
  <c r="AZ76" i="15"/>
  <c r="BA76" i="15"/>
  <c r="BB76" i="15"/>
  <c r="AY77" i="15"/>
  <c r="AZ77" i="15"/>
  <c r="BA77" i="15"/>
  <c r="BB77" i="15"/>
  <c r="AY78" i="15"/>
  <c r="AZ78" i="15"/>
  <c r="BA78" i="15"/>
  <c r="BB78" i="15"/>
  <c r="AY79" i="15"/>
  <c r="AZ79" i="15"/>
  <c r="BA79" i="15"/>
  <c r="BB79" i="15"/>
  <c r="AY80" i="15"/>
  <c r="AZ80" i="15"/>
  <c r="BA80" i="15"/>
  <c r="BB80" i="15"/>
  <c r="AY81" i="15"/>
  <c r="AZ81" i="15"/>
  <c r="BA81" i="15"/>
  <c r="BB81" i="15"/>
  <c r="AY82" i="15"/>
  <c r="AZ82" i="15"/>
  <c r="BA82" i="15"/>
  <c r="BB82" i="15"/>
  <c r="AY83" i="15"/>
  <c r="AZ83" i="15"/>
  <c r="BA83" i="15"/>
  <c r="BB83" i="15"/>
  <c r="AY84" i="15"/>
  <c r="AZ84" i="15"/>
  <c r="BA84" i="15"/>
  <c r="BB84" i="15"/>
  <c r="AY85" i="15"/>
  <c r="AZ85" i="15"/>
  <c r="BA85" i="15"/>
  <c r="BB85" i="15"/>
  <c r="AY86" i="15"/>
  <c r="AZ86" i="15"/>
  <c r="BA86" i="15"/>
  <c r="BB86" i="15"/>
  <c r="AY87" i="15"/>
  <c r="AZ87" i="15"/>
  <c r="BA87" i="15"/>
  <c r="BB87" i="15"/>
  <c r="AY88" i="15"/>
  <c r="AZ88" i="15"/>
  <c r="BA88" i="15"/>
  <c r="BB88" i="15"/>
  <c r="AY89" i="15"/>
  <c r="AZ89" i="15"/>
  <c r="BA89" i="15"/>
  <c r="BB89" i="15"/>
  <c r="AY90" i="15"/>
  <c r="AZ90" i="15"/>
  <c r="BA90" i="15"/>
  <c r="BB90" i="15"/>
  <c r="AY91" i="15"/>
  <c r="AZ91" i="15"/>
  <c r="BA91" i="15"/>
  <c r="BB91" i="15"/>
  <c r="AY92" i="15"/>
  <c r="AZ92" i="15"/>
  <c r="BA92" i="15"/>
  <c r="BB92" i="15"/>
  <c r="AY93" i="15"/>
  <c r="AZ93" i="15"/>
  <c r="BA93" i="15"/>
  <c r="BB93" i="15"/>
  <c r="AY94" i="15"/>
  <c r="AZ94" i="15"/>
  <c r="BA94" i="15"/>
  <c r="BB94" i="15"/>
  <c r="AY95" i="15"/>
  <c r="AZ95" i="15"/>
  <c r="BA95" i="15"/>
  <c r="BB95" i="15"/>
  <c r="AY96" i="15"/>
  <c r="AZ96" i="15"/>
  <c r="BA96" i="15"/>
  <c r="BB96" i="15"/>
  <c r="AY97" i="15"/>
  <c r="AZ97" i="15"/>
  <c r="BA97" i="15"/>
  <c r="BB97" i="15"/>
  <c r="AY98" i="15"/>
  <c r="AZ98" i="15"/>
  <c r="BA98" i="15"/>
  <c r="BB98" i="15"/>
  <c r="AY99" i="15"/>
  <c r="AZ99" i="15"/>
  <c r="BA99" i="15"/>
  <c r="BB99" i="15"/>
  <c r="AY100" i="15"/>
  <c r="AZ100" i="15"/>
  <c r="BA100" i="15"/>
  <c r="BB100" i="15"/>
  <c r="AY101" i="15"/>
  <c r="AZ101" i="15"/>
  <c r="BA101" i="15"/>
  <c r="BB101" i="15"/>
  <c r="AY102" i="15"/>
  <c r="AZ102" i="15"/>
  <c r="BA102" i="15"/>
  <c r="BB102" i="15"/>
  <c r="AY103" i="15"/>
  <c r="AZ103" i="15"/>
  <c r="BA103" i="15"/>
  <c r="BB103" i="15"/>
  <c r="AY104" i="15"/>
  <c r="AZ104" i="15"/>
  <c r="BA104" i="15"/>
  <c r="BB104" i="15"/>
  <c r="AY105" i="15"/>
  <c r="AZ105" i="15"/>
  <c r="BA105" i="15"/>
  <c r="BB105" i="15"/>
  <c r="AY106" i="15"/>
  <c r="AZ106" i="15"/>
  <c r="BA106" i="15"/>
  <c r="BB106" i="15"/>
  <c r="AY107" i="15"/>
  <c r="AZ107" i="15"/>
  <c r="BA107" i="15"/>
  <c r="BB107" i="15"/>
  <c r="AY108" i="15"/>
  <c r="AZ108" i="15"/>
  <c r="BA108" i="15"/>
  <c r="BB108" i="15"/>
  <c r="AY109" i="15"/>
  <c r="AZ109" i="15"/>
  <c r="BA109" i="15"/>
  <c r="BB109" i="15"/>
  <c r="AY110" i="15"/>
  <c r="AZ110" i="15"/>
  <c r="BA110" i="15"/>
  <c r="BB110" i="15"/>
  <c r="AY111" i="15"/>
  <c r="AZ111" i="15"/>
  <c r="BA111" i="15"/>
  <c r="BB111" i="15"/>
  <c r="AY112" i="15"/>
  <c r="AZ112" i="15"/>
  <c r="BA112" i="15"/>
  <c r="BB112" i="15"/>
  <c r="AY113" i="15"/>
  <c r="AZ113" i="15"/>
  <c r="BA113" i="15"/>
  <c r="BB113" i="15"/>
  <c r="AY114" i="15"/>
  <c r="AZ114" i="15"/>
  <c r="BA114" i="15"/>
  <c r="BB114" i="15"/>
  <c r="AY115" i="15"/>
  <c r="AZ115" i="15"/>
  <c r="BA115" i="15"/>
  <c r="BB115" i="15"/>
  <c r="AY116" i="15"/>
  <c r="AZ116" i="15"/>
  <c r="BA116" i="15"/>
  <c r="BB116" i="15"/>
  <c r="AY117" i="15"/>
  <c r="AZ117" i="15"/>
  <c r="BA117" i="15"/>
  <c r="BB117" i="15"/>
  <c r="AY118" i="15"/>
  <c r="AZ118" i="15"/>
  <c r="BA118" i="15"/>
  <c r="BB118" i="15"/>
  <c r="AY119" i="15"/>
  <c r="AZ119" i="15"/>
  <c r="BA119" i="15"/>
  <c r="BB119" i="15"/>
  <c r="AY120" i="15"/>
  <c r="AZ120" i="15"/>
  <c r="BA120" i="15"/>
  <c r="BB120" i="15"/>
  <c r="AY121" i="15"/>
  <c r="AZ121" i="15"/>
  <c r="BA121" i="15"/>
  <c r="BB121" i="15"/>
  <c r="AY122" i="15"/>
  <c r="AZ122" i="15"/>
  <c r="BA122" i="15"/>
  <c r="BB122" i="15"/>
  <c r="AY123" i="15"/>
  <c r="AZ123" i="15"/>
  <c r="BA123" i="15"/>
  <c r="BB123" i="15"/>
  <c r="AY124" i="15"/>
  <c r="AZ124" i="15"/>
  <c r="BA124" i="15"/>
  <c r="BB124" i="15"/>
  <c r="AY125" i="15"/>
  <c r="AZ125" i="15"/>
  <c r="BA125" i="15"/>
  <c r="BB125" i="15"/>
  <c r="AY126" i="15"/>
  <c r="AZ126" i="15"/>
  <c r="BA126" i="15"/>
  <c r="BB126" i="15"/>
  <c r="AY127" i="15"/>
  <c r="AZ127" i="15"/>
  <c r="BA127" i="15"/>
  <c r="BB127" i="15"/>
  <c r="AY128" i="15"/>
  <c r="AZ128" i="15"/>
  <c r="BA128" i="15"/>
  <c r="BB128" i="15"/>
  <c r="AY129" i="15"/>
  <c r="AZ129" i="15"/>
  <c r="BA129" i="15"/>
  <c r="BB129" i="15"/>
  <c r="AY130" i="15"/>
  <c r="AZ130" i="15"/>
  <c r="BA130" i="15"/>
  <c r="BB130" i="15"/>
  <c r="AY131" i="15"/>
  <c r="AZ131" i="15"/>
  <c r="BA131" i="15"/>
  <c r="BB131" i="15"/>
  <c r="AY132" i="15"/>
  <c r="AZ132" i="15"/>
  <c r="BA132" i="15"/>
  <c r="BB132" i="15"/>
  <c r="AY133" i="15"/>
  <c r="AZ133" i="15"/>
  <c r="BA133" i="15"/>
  <c r="BB133" i="15"/>
  <c r="AY134" i="15"/>
  <c r="AZ134" i="15"/>
  <c r="BA134" i="15"/>
  <c r="BB134" i="15"/>
  <c r="AY135" i="15"/>
  <c r="AZ135" i="15"/>
  <c r="BA135" i="15"/>
  <c r="BB135" i="15"/>
  <c r="AY136" i="15"/>
  <c r="AZ136" i="15"/>
  <c r="BA136" i="15"/>
  <c r="BB136" i="15"/>
  <c r="AY137" i="15"/>
  <c r="AZ137" i="15"/>
  <c r="BA137" i="15"/>
  <c r="BB137" i="15"/>
  <c r="AY138" i="15"/>
  <c r="AZ138" i="15"/>
  <c r="BA138" i="15"/>
  <c r="BB138" i="15"/>
  <c r="AY139" i="15"/>
  <c r="AZ139" i="15"/>
  <c r="BA139" i="15"/>
  <c r="BB139" i="15"/>
  <c r="AY140" i="15"/>
  <c r="AZ140" i="15"/>
  <c r="BA140" i="15"/>
  <c r="BB140" i="15"/>
  <c r="AY141" i="15"/>
  <c r="AZ141" i="15"/>
  <c r="BA141" i="15"/>
  <c r="BB141" i="15"/>
  <c r="AY142" i="15"/>
  <c r="AZ142" i="15"/>
  <c r="BA142" i="15"/>
  <c r="BB142" i="15"/>
  <c r="AY143" i="15"/>
  <c r="AZ143" i="15"/>
  <c r="BA143" i="15"/>
  <c r="BB143" i="15"/>
  <c r="AY144" i="15"/>
  <c r="AZ144" i="15"/>
  <c r="BA144" i="15"/>
  <c r="BB144" i="15"/>
  <c r="AY145" i="15"/>
  <c r="AZ145" i="15"/>
  <c r="BA145" i="15"/>
  <c r="BB145" i="15"/>
  <c r="AY146" i="15"/>
  <c r="AZ146" i="15"/>
  <c r="BA146" i="15"/>
  <c r="BB146" i="15"/>
  <c r="AY147" i="15"/>
  <c r="AZ147" i="15"/>
  <c r="BA147" i="15"/>
  <c r="BB147" i="15"/>
  <c r="AY148" i="15"/>
  <c r="AZ148" i="15"/>
  <c r="BA148" i="15"/>
  <c r="BB148" i="15"/>
  <c r="AY149" i="15"/>
  <c r="AZ149" i="15"/>
  <c r="BA149" i="15"/>
  <c r="BB149" i="15"/>
  <c r="AY150" i="15"/>
  <c r="AZ150" i="15"/>
  <c r="BA150" i="15"/>
  <c r="BB150" i="15"/>
  <c r="AY151" i="15"/>
  <c r="AZ151" i="15"/>
  <c r="BA151" i="15"/>
  <c r="BB151" i="15"/>
  <c r="AY152" i="15"/>
  <c r="AZ152" i="15"/>
  <c r="BA152" i="15"/>
  <c r="BB152" i="15"/>
  <c r="AY153" i="15"/>
  <c r="AZ153" i="15"/>
  <c r="BA153" i="15"/>
  <c r="BB153" i="15"/>
  <c r="AY154" i="15"/>
  <c r="AZ154" i="15"/>
  <c r="BA154" i="15"/>
  <c r="BB154" i="15"/>
  <c r="BB5" i="15"/>
  <c r="BA5" i="15"/>
  <c r="AZ5" i="15"/>
  <c r="AY5" i="15"/>
  <c r="T5" i="28" l="1"/>
  <c r="U5" i="28"/>
  <c r="S6" i="28"/>
  <c r="T6" i="28"/>
  <c r="U6" i="28"/>
  <c r="S7" i="28"/>
  <c r="T7" i="28"/>
  <c r="U7" i="28"/>
  <c r="S8" i="28"/>
  <c r="T8" i="28"/>
  <c r="U8" i="28"/>
  <c r="S9" i="28"/>
  <c r="T9" i="28"/>
  <c r="U9" i="28"/>
  <c r="S10" i="28"/>
  <c r="T10" i="28"/>
  <c r="U10" i="28"/>
  <c r="S11" i="28"/>
  <c r="T11" i="28"/>
  <c r="U11" i="28"/>
  <c r="S12" i="28"/>
  <c r="T12" i="28"/>
  <c r="U12" i="28"/>
  <c r="S13" i="28"/>
  <c r="T13" i="28"/>
  <c r="U13" i="28"/>
  <c r="S14" i="28"/>
  <c r="T14" i="28"/>
  <c r="U14" i="28"/>
  <c r="S15" i="28"/>
  <c r="T15" i="28"/>
  <c r="U15" i="28"/>
  <c r="S16" i="28"/>
  <c r="T16" i="28"/>
  <c r="U16" i="28"/>
  <c r="S17" i="28"/>
  <c r="T17" i="28"/>
  <c r="U17" i="28"/>
  <c r="S18" i="28"/>
  <c r="T18" i="28"/>
  <c r="U18" i="28"/>
  <c r="S19" i="28"/>
  <c r="T19" i="28"/>
  <c r="U19" i="28"/>
  <c r="S20" i="28"/>
  <c r="T20" i="28"/>
  <c r="U20" i="28"/>
  <c r="S21" i="28"/>
  <c r="T21" i="28"/>
  <c r="U21" i="28"/>
  <c r="S22" i="28"/>
  <c r="T22" i="28"/>
  <c r="U22" i="28"/>
  <c r="S23" i="28"/>
  <c r="T23" i="28"/>
  <c r="U23" i="28"/>
  <c r="S24" i="28"/>
  <c r="T24" i="28"/>
  <c r="U24" i="28"/>
  <c r="S25" i="28"/>
  <c r="T25" i="28"/>
  <c r="U25" i="28"/>
  <c r="S26" i="28"/>
  <c r="T26" i="28"/>
  <c r="U26" i="28"/>
  <c r="S27" i="28"/>
  <c r="T27" i="28"/>
  <c r="U27" i="28"/>
  <c r="S28" i="28"/>
  <c r="T28" i="28"/>
  <c r="U28" i="28"/>
  <c r="S29" i="28"/>
  <c r="T29" i="28"/>
  <c r="U29" i="28"/>
  <c r="S30" i="28"/>
  <c r="T30" i="28"/>
  <c r="U30" i="28"/>
  <c r="S31" i="28"/>
  <c r="T31" i="28"/>
  <c r="U31" i="28"/>
  <c r="S32" i="28"/>
  <c r="T32" i="28"/>
  <c r="U32" i="28"/>
  <c r="S33" i="28"/>
  <c r="T33" i="28"/>
  <c r="U33" i="28"/>
  <c r="S34" i="28"/>
  <c r="T34" i="28"/>
  <c r="U34" i="28"/>
  <c r="S35" i="28"/>
  <c r="T35" i="28"/>
  <c r="U35" i="28"/>
  <c r="S36" i="28"/>
  <c r="T36" i="28"/>
  <c r="U36" i="28"/>
  <c r="S37" i="28"/>
  <c r="T37" i="28"/>
  <c r="U37" i="28"/>
  <c r="S38" i="28"/>
  <c r="T38" i="28"/>
  <c r="U38" i="28"/>
  <c r="S39" i="28"/>
  <c r="T39" i="28"/>
  <c r="U39" i="28"/>
  <c r="S40" i="28"/>
  <c r="T40" i="28"/>
  <c r="U40" i="28"/>
  <c r="S41" i="28"/>
  <c r="T41" i="28"/>
  <c r="U41" i="28"/>
  <c r="S42" i="28"/>
  <c r="T42" i="28"/>
  <c r="U42" i="28"/>
  <c r="S43" i="28"/>
  <c r="T43" i="28"/>
  <c r="U43" i="28"/>
  <c r="S44" i="28"/>
  <c r="T44" i="28"/>
  <c r="U44" i="28"/>
  <c r="S45" i="28"/>
  <c r="T45" i="28"/>
  <c r="U45" i="28"/>
  <c r="S46" i="28"/>
  <c r="T46" i="28"/>
  <c r="U46" i="28"/>
  <c r="S47" i="28"/>
  <c r="T47" i="28"/>
  <c r="U47" i="28"/>
  <c r="S48" i="28"/>
  <c r="T48" i="28"/>
  <c r="U48" i="28"/>
  <c r="S49" i="28"/>
  <c r="T49" i="28"/>
  <c r="U49" i="28"/>
  <c r="S50" i="28"/>
  <c r="T50" i="28"/>
  <c r="U50" i="28"/>
  <c r="S51" i="28"/>
  <c r="T51" i="28"/>
  <c r="U51" i="28"/>
  <c r="S52" i="28"/>
  <c r="T52" i="28"/>
  <c r="U52" i="28"/>
  <c r="S53" i="28"/>
  <c r="T53" i="28"/>
  <c r="U53" i="28"/>
  <c r="S54" i="28"/>
  <c r="T54" i="28"/>
  <c r="U54" i="28"/>
  <c r="S55" i="28"/>
  <c r="T55" i="28"/>
  <c r="U55" i="28"/>
  <c r="S56" i="28"/>
  <c r="T56" i="28"/>
  <c r="U56" i="28"/>
  <c r="S57" i="28"/>
  <c r="T57" i="28"/>
  <c r="U57" i="28"/>
  <c r="S58" i="28"/>
  <c r="T58" i="28"/>
  <c r="U58" i="28"/>
  <c r="S59" i="28"/>
  <c r="T59" i="28"/>
  <c r="U59" i="28"/>
  <c r="S60" i="28"/>
  <c r="T60" i="28"/>
  <c r="U60" i="28"/>
  <c r="S61" i="28"/>
  <c r="T61" i="28"/>
  <c r="U61" i="28"/>
  <c r="S62" i="28"/>
  <c r="T62" i="28"/>
  <c r="U62" i="28"/>
  <c r="S63" i="28"/>
  <c r="T63" i="28"/>
  <c r="U63" i="28"/>
  <c r="S64" i="28"/>
  <c r="T64" i="28"/>
  <c r="U64" i="28"/>
  <c r="S65" i="28"/>
  <c r="T65" i="28"/>
  <c r="U65" i="28"/>
  <c r="S66" i="28"/>
  <c r="T66" i="28"/>
  <c r="U66" i="28"/>
  <c r="S67" i="28"/>
  <c r="T67" i="28"/>
  <c r="U67" i="28"/>
  <c r="S68" i="28"/>
  <c r="T68" i="28"/>
  <c r="U68" i="28"/>
  <c r="S69" i="28"/>
  <c r="T69" i="28"/>
  <c r="U69" i="28"/>
  <c r="S70" i="28"/>
  <c r="T70" i="28"/>
  <c r="U70" i="28"/>
  <c r="S71" i="28"/>
  <c r="T71" i="28"/>
  <c r="U71" i="28"/>
  <c r="S72" i="28"/>
  <c r="T72" i="28"/>
  <c r="U72" i="28"/>
  <c r="S73" i="28"/>
  <c r="T73" i="28"/>
  <c r="U73" i="28"/>
  <c r="S74" i="28"/>
  <c r="T74" i="28"/>
  <c r="U74" i="28"/>
  <c r="S75" i="28"/>
  <c r="T75" i="28"/>
  <c r="U75" i="28"/>
  <c r="S76" i="28"/>
  <c r="T76" i="28"/>
  <c r="U76" i="28"/>
  <c r="S77" i="28"/>
  <c r="T77" i="28"/>
  <c r="U77" i="28"/>
  <c r="S78" i="28"/>
  <c r="T78" i="28"/>
  <c r="U78" i="28"/>
  <c r="S79" i="28"/>
  <c r="T79" i="28"/>
  <c r="U79" i="28"/>
  <c r="S80" i="28"/>
  <c r="T80" i="28"/>
  <c r="U80" i="28"/>
  <c r="S81" i="28"/>
  <c r="T81" i="28"/>
  <c r="U81" i="28"/>
  <c r="S82" i="28"/>
  <c r="T82" i="28"/>
  <c r="U82" i="28"/>
  <c r="S83" i="28"/>
  <c r="T83" i="28"/>
  <c r="U83" i="28"/>
  <c r="S84" i="28"/>
  <c r="T84" i="28"/>
  <c r="U84" i="28"/>
  <c r="S85" i="28"/>
  <c r="T85" i="28"/>
  <c r="U85" i="28"/>
  <c r="S86" i="28"/>
  <c r="T86" i="28"/>
  <c r="U86" i="28"/>
  <c r="S87" i="28"/>
  <c r="T87" i="28"/>
  <c r="U87" i="28"/>
  <c r="S88" i="28"/>
  <c r="T88" i="28"/>
  <c r="U88" i="28"/>
  <c r="S89" i="28"/>
  <c r="T89" i="28"/>
  <c r="U89" i="28"/>
  <c r="S90" i="28"/>
  <c r="T90" i="28"/>
  <c r="U90" i="28"/>
  <c r="S91" i="28"/>
  <c r="T91" i="28"/>
  <c r="U91" i="28"/>
  <c r="S92" i="28"/>
  <c r="T92" i="28"/>
  <c r="U92" i="28"/>
  <c r="S93" i="28"/>
  <c r="T93" i="28"/>
  <c r="U93" i="28"/>
  <c r="S94" i="28"/>
  <c r="T94" i="28"/>
  <c r="U94" i="28"/>
  <c r="S95" i="28"/>
  <c r="T95" i="28"/>
  <c r="U95" i="28"/>
  <c r="S96" i="28"/>
  <c r="T96" i="28"/>
  <c r="U96" i="28"/>
  <c r="S97" i="28"/>
  <c r="T97" i="28"/>
  <c r="U97" i="28"/>
  <c r="S98" i="28"/>
  <c r="T98" i="28"/>
  <c r="U98" i="28"/>
  <c r="S99" i="28"/>
  <c r="T99" i="28"/>
  <c r="U99" i="28"/>
  <c r="S100" i="28"/>
  <c r="T100" i="28"/>
  <c r="U100" i="28"/>
  <c r="S101" i="28"/>
  <c r="T101" i="28"/>
  <c r="U101" i="28"/>
  <c r="S102" i="28"/>
  <c r="T102" i="28"/>
  <c r="U102" i="28"/>
  <c r="S103" i="28"/>
  <c r="T103" i="28"/>
  <c r="U103" i="28"/>
  <c r="S104" i="28"/>
  <c r="T104" i="28"/>
  <c r="U104" i="28"/>
  <c r="S105" i="28"/>
  <c r="T105" i="28"/>
  <c r="U105" i="28"/>
  <c r="S106" i="28"/>
  <c r="T106" i="28"/>
  <c r="U106" i="28"/>
  <c r="S107" i="28"/>
  <c r="T107" i="28"/>
  <c r="U107" i="28"/>
  <c r="S108" i="28"/>
  <c r="T108" i="28"/>
  <c r="U108" i="28"/>
  <c r="S109" i="28"/>
  <c r="T109" i="28"/>
  <c r="U109" i="28"/>
  <c r="S110" i="28"/>
  <c r="T110" i="28"/>
  <c r="U110" i="28"/>
  <c r="S111" i="28"/>
  <c r="T111" i="28"/>
  <c r="U111" i="28"/>
  <c r="S112" i="28"/>
  <c r="T112" i="28"/>
  <c r="U112" i="28"/>
  <c r="S113" i="28"/>
  <c r="T113" i="28"/>
  <c r="U113" i="28"/>
  <c r="S114" i="28"/>
  <c r="T114" i="28"/>
  <c r="U114" i="28"/>
  <c r="S115" i="28"/>
  <c r="T115" i="28"/>
  <c r="U115" i="28"/>
  <c r="S116" i="28"/>
  <c r="T116" i="28"/>
  <c r="U116" i="28"/>
  <c r="S117" i="28"/>
  <c r="T117" i="28"/>
  <c r="U117" i="28"/>
  <c r="S118" i="28"/>
  <c r="T118" i="28"/>
  <c r="U118" i="28"/>
  <c r="S119" i="28"/>
  <c r="T119" i="28"/>
  <c r="U119" i="28"/>
  <c r="S120" i="28"/>
  <c r="T120" i="28"/>
  <c r="U120" i="28"/>
  <c r="S121" i="28"/>
  <c r="T121" i="28"/>
  <c r="U121" i="28"/>
  <c r="S122" i="28"/>
  <c r="T122" i="28"/>
  <c r="U122" i="28"/>
  <c r="S123" i="28"/>
  <c r="T123" i="28"/>
  <c r="U123" i="28"/>
  <c r="S124" i="28"/>
  <c r="T124" i="28"/>
  <c r="U124" i="28"/>
  <c r="S125" i="28"/>
  <c r="T125" i="28"/>
  <c r="U125" i="28"/>
  <c r="S126" i="28"/>
  <c r="T126" i="28"/>
  <c r="U126" i="28"/>
  <c r="S127" i="28"/>
  <c r="T127" i="28"/>
  <c r="U127" i="28"/>
  <c r="S128" i="28"/>
  <c r="T128" i="28"/>
  <c r="U128" i="28"/>
  <c r="S129" i="28"/>
  <c r="T129" i="28"/>
  <c r="U129" i="28"/>
  <c r="S130" i="28"/>
  <c r="T130" i="28"/>
  <c r="U130" i="28"/>
  <c r="S131" i="28"/>
  <c r="T131" i="28"/>
  <c r="U131" i="28"/>
  <c r="S132" i="28"/>
  <c r="T132" i="28"/>
  <c r="U132" i="28"/>
  <c r="S133" i="28"/>
  <c r="T133" i="28"/>
  <c r="U133" i="28"/>
  <c r="S134" i="28"/>
  <c r="T134" i="28"/>
  <c r="U134" i="28"/>
  <c r="S135" i="28"/>
  <c r="T135" i="28"/>
  <c r="U135" i="28"/>
  <c r="S136" i="28"/>
  <c r="T136" i="28"/>
  <c r="U136" i="28"/>
  <c r="S137" i="28"/>
  <c r="T137" i="28"/>
  <c r="U137" i="28"/>
  <c r="S138" i="28"/>
  <c r="T138" i="28"/>
  <c r="U138" i="28"/>
  <c r="S139" i="28"/>
  <c r="T139" i="28"/>
  <c r="U139" i="28"/>
  <c r="S140" i="28"/>
  <c r="T140" i="28"/>
  <c r="U140" i="28"/>
  <c r="S141" i="28"/>
  <c r="T141" i="28"/>
  <c r="U141" i="28"/>
  <c r="S142" i="28"/>
  <c r="T142" i="28"/>
  <c r="U142" i="28"/>
  <c r="S143" i="28"/>
  <c r="T143" i="28"/>
  <c r="U143" i="28"/>
  <c r="S144" i="28"/>
  <c r="T144" i="28"/>
  <c r="U144" i="28"/>
  <c r="S145" i="28"/>
  <c r="T145" i="28"/>
  <c r="U145" i="28"/>
  <c r="S146" i="28"/>
  <c r="T146" i="28"/>
  <c r="U146" i="28"/>
  <c r="S147" i="28"/>
  <c r="T147" i="28"/>
  <c r="U147" i="28"/>
  <c r="S148" i="28"/>
  <c r="T148" i="28"/>
  <c r="U148" i="28"/>
  <c r="S149" i="28"/>
  <c r="T149" i="28"/>
  <c r="U149" i="28"/>
  <c r="S150" i="28"/>
  <c r="T150" i="28"/>
  <c r="U150" i="28"/>
  <c r="S151" i="28"/>
  <c r="T151" i="28"/>
  <c r="U151" i="28"/>
  <c r="S152" i="28"/>
  <c r="T152" i="28"/>
  <c r="U152" i="28"/>
  <c r="S153" i="28"/>
  <c r="T153" i="28"/>
  <c r="U153" i="28"/>
  <c r="S154" i="28"/>
  <c r="T154" i="28"/>
  <c r="U154" i="28"/>
  <c r="S155" i="28"/>
  <c r="T155" i="28"/>
  <c r="U155" i="28"/>
  <c r="S156" i="28"/>
  <c r="T156" i="28"/>
  <c r="U156" i="28"/>
  <c r="S157" i="28"/>
  <c r="T157" i="28"/>
  <c r="U157" i="28"/>
  <c r="S158" i="28"/>
  <c r="T158" i="28"/>
  <c r="U158" i="28"/>
  <c r="S159" i="28"/>
  <c r="T159" i="28"/>
  <c r="U159" i="28"/>
  <c r="S160" i="28"/>
  <c r="T160" i="28"/>
  <c r="U160" i="28"/>
  <c r="S161" i="28"/>
  <c r="T161" i="28"/>
  <c r="U161" i="28"/>
  <c r="S162" i="28"/>
  <c r="T162" i="28"/>
  <c r="U162" i="28"/>
  <c r="S163" i="28"/>
  <c r="T163" i="28"/>
  <c r="U163" i="28"/>
  <c r="S164" i="28"/>
  <c r="T164" i="28"/>
  <c r="U164" i="28"/>
  <c r="S165" i="28"/>
  <c r="T165" i="28"/>
  <c r="U165" i="28"/>
  <c r="S166" i="28"/>
  <c r="T166" i="28"/>
  <c r="U166" i="28"/>
  <c r="S167" i="28"/>
  <c r="T167" i="28"/>
  <c r="U167" i="28"/>
  <c r="S168" i="28"/>
  <c r="T168" i="28"/>
  <c r="U168" i="28"/>
  <c r="S169" i="28"/>
  <c r="T169" i="28"/>
  <c r="U169" i="28"/>
  <c r="S170" i="28"/>
  <c r="T170" i="28"/>
  <c r="U170" i="28"/>
  <c r="S171" i="28"/>
  <c r="T171" i="28"/>
  <c r="U171" i="28"/>
  <c r="S172" i="28"/>
  <c r="T172" i="28"/>
  <c r="U172" i="28"/>
  <c r="S173" i="28"/>
  <c r="T173" i="28"/>
  <c r="U173" i="28"/>
  <c r="S174" i="28"/>
  <c r="T174" i="28"/>
  <c r="U174" i="28"/>
  <c r="S175" i="28"/>
  <c r="T175" i="28"/>
  <c r="U175" i="28"/>
  <c r="S176" i="28"/>
  <c r="T176" i="28"/>
  <c r="U176" i="28"/>
  <c r="S177" i="28"/>
  <c r="T177" i="28"/>
  <c r="U177" i="28"/>
  <c r="S178" i="28"/>
  <c r="T178" i="28"/>
  <c r="U178" i="28"/>
  <c r="S179" i="28"/>
  <c r="T179" i="28"/>
  <c r="U179" i="28"/>
  <c r="S180" i="28"/>
  <c r="T180" i="28"/>
  <c r="U180" i="28"/>
  <c r="S181" i="28"/>
  <c r="T181" i="28"/>
  <c r="U181" i="28"/>
  <c r="S182" i="28"/>
  <c r="T182" i="28"/>
  <c r="U182" i="28"/>
  <c r="S183" i="28"/>
  <c r="T183" i="28"/>
  <c r="U183" i="28"/>
  <c r="S184" i="28"/>
  <c r="T184" i="28"/>
  <c r="U184" i="28"/>
  <c r="S185" i="28"/>
  <c r="T185" i="28"/>
  <c r="U185" i="28"/>
  <c r="S186" i="28"/>
  <c r="T186" i="28"/>
  <c r="U186" i="28"/>
  <c r="S187" i="28"/>
  <c r="T187" i="28"/>
  <c r="U187" i="28"/>
  <c r="S188" i="28"/>
  <c r="T188" i="28"/>
  <c r="U188" i="28"/>
  <c r="S189" i="28"/>
  <c r="T189" i="28"/>
  <c r="U189" i="28"/>
  <c r="S190" i="28"/>
  <c r="T190" i="28"/>
  <c r="U190" i="28"/>
  <c r="S191" i="28"/>
  <c r="T191" i="28"/>
  <c r="U191" i="28"/>
  <c r="S192" i="28"/>
  <c r="T192" i="28"/>
  <c r="U192" i="28"/>
  <c r="S193" i="28"/>
  <c r="T193" i="28"/>
  <c r="U193" i="28"/>
  <c r="S194" i="28"/>
  <c r="T194" i="28"/>
  <c r="U194" i="28"/>
  <c r="S195" i="28"/>
  <c r="T195" i="28"/>
  <c r="U195" i="28"/>
  <c r="S196" i="28"/>
  <c r="T196" i="28"/>
  <c r="U196" i="28"/>
  <c r="S197" i="28"/>
  <c r="T197" i="28"/>
  <c r="U197" i="28"/>
  <c r="S198" i="28"/>
  <c r="T198" i="28"/>
  <c r="U198" i="28"/>
  <c r="S199" i="28"/>
  <c r="T199" i="28"/>
  <c r="U199" i="28"/>
  <c r="S200" i="28"/>
  <c r="T200" i="28"/>
  <c r="U200" i="28"/>
  <c r="S201" i="28"/>
  <c r="T201" i="28"/>
  <c r="U201" i="28"/>
  <c r="S202" i="28"/>
  <c r="T202" i="28"/>
  <c r="U202" i="28"/>
  <c r="S203" i="28"/>
  <c r="T203" i="28"/>
  <c r="U203" i="28"/>
  <c r="S204" i="28"/>
  <c r="T204" i="28"/>
  <c r="U204" i="28"/>
  <c r="S205" i="28"/>
  <c r="T205" i="28"/>
  <c r="U205" i="28"/>
  <c r="S206" i="28"/>
  <c r="T206" i="28"/>
  <c r="U206" i="28"/>
  <c r="S207" i="28"/>
  <c r="T207" i="28"/>
  <c r="U207" i="28"/>
  <c r="S208" i="28"/>
  <c r="T208" i="28"/>
  <c r="U208" i="28"/>
  <c r="S209" i="28"/>
  <c r="T209" i="28"/>
  <c r="U209" i="28"/>
  <c r="S210" i="28"/>
  <c r="T210" i="28"/>
  <c r="U210" i="28"/>
  <c r="S211" i="28"/>
  <c r="T211" i="28"/>
  <c r="U211" i="28"/>
  <c r="S212" i="28"/>
  <c r="T212" i="28"/>
  <c r="U212" i="28"/>
  <c r="S213" i="28"/>
  <c r="T213" i="28"/>
  <c r="U213" i="28"/>
  <c r="S214" i="28"/>
  <c r="T214" i="28"/>
  <c r="U214" i="28"/>
  <c r="S215" i="28"/>
  <c r="T215" i="28"/>
  <c r="U215" i="28"/>
  <c r="S216" i="28"/>
  <c r="T216" i="28"/>
  <c r="U216" i="28"/>
  <c r="S217" i="28"/>
  <c r="T217" i="28"/>
  <c r="U217" i="28"/>
  <c r="T4" i="28"/>
  <c r="U4" i="28"/>
  <c r="S4" i="28"/>
  <c r="AU155" i="15" l="1"/>
  <c r="AV155" i="15"/>
  <c r="AW155" i="15"/>
  <c r="AX155" i="15"/>
  <c r="AY155" i="15"/>
  <c r="AZ155" i="15"/>
  <c r="BA155" i="15"/>
  <c r="BB155" i="15"/>
  <c r="DW10" i="15" l="1"/>
  <c r="DW11" i="15"/>
  <c r="DW12" i="15"/>
  <c r="DW13" i="15"/>
  <c r="DW14" i="15"/>
  <c r="DW15" i="15"/>
  <c r="DW16" i="15"/>
  <c r="DW17" i="15"/>
  <c r="DW18" i="15"/>
  <c r="DW19" i="15"/>
  <c r="DW20" i="15"/>
  <c r="DW21" i="15"/>
  <c r="DW22" i="15"/>
  <c r="DW23" i="15"/>
  <c r="DW24" i="15"/>
  <c r="DW25" i="15"/>
  <c r="DW26" i="15"/>
  <c r="DW27" i="15"/>
  <c r="DW28" i="15"/>
  <c r="DW29" i="15"/>
  <c r="DW30" i="15"/>
  <c r="DW31" i="15"/>
  <c r="DW32" i="15"/>
  <c r="DW33" i="15"/>
  <c r="DW34" i="15"/>
  <c r="DW35" i="15"/>
  <c r="DW36" i="15"/>
  <c r="DW37" i="15"/>
  <c r="DW38" i="15"/>
  <c r="DW39" i="15"/>
  <c r="DW40" i="15"/>
  <c r="DW41" i="15"/>
  <c r="DW42" i="15"/>
  <c r="DW43" i="15"/>
  <c r="DW44" i="15"/>
  <c r="DW45" i="15"/>
  <c r="DW46" i="15"/>
  <c r="DW47" i="15"/>
  <c r="DW48" i="15"/>
  <c r="DW49" i="15"/>
  <c r="DW50" i="15"/>
  <c r="DW51" i="15"/>
  <c r="DW52" i="15"/>
  <c r="DW53" i="15"/>
  <c r="DW54" i="15"/>
  <c r="DW55" i="15"/>
  <c r="DW56" i="15"/>
  <c r="DW57" i="15"/>
  <c r="DW58" i="15"/>
  <c r="DW59" i="15"/>
  <c r="DW60" i="15"/>
  <c r="DW61" i="15"/>
  <c r="DW62" i="15"/>
  <c r="DW63" i="15"/>
  <c r="DW64" i="15"/>
  <c r="DW65" i="15"/>
  <c r="DW66" i="15"/>
  <c r="DW67" i="15"/>
  <c r="DW68" i="15"/>
  <c r="DW69" i="15"/>
  <c r="DW70" i="15"/>
  <c r="DW71" i="15"/>
  <c r="DW72" i="15"/>
  <c r="DW73" i="15"/>
  <c r="DW74" i="15"/>
  <c r="DW75" i="15"/>
  <c r="DW76" i="15"/>
  <c r="DW77" i="15"/>
  <c r="DW78" i="15"/>
  <c r="DW79" i="15"/>
  <c r="DW80" i="15"/>
  <c r="DW81" i="15"/>
  <c r="DW82" i="15"/>
  <c r="DW83" i="15"/>
  <c r="DW84" i="15"/>
  <c r="DW85" i="15"/>
  <c r="DW86" i="15"/>
  <c r="DW87" i="15"/>
  <c r="DW88" i="15"/>
  <c r="DW89" i="15"/>
  <c r="DW90" i="15"/>
  <c r="DW91" i="15"/>
  <c r="DW92" i="15"/>
  <c r="DW93" i="15"/>
  <c r="DW94" i="15"/>
  <c r="DW95" i="15"/>
  <c r="DW96" i="15"/>
  <c r="DW97" i="15"/>
  <c r="DW98" i="15"/>
  <c r="DW99" i="15"/>
  <c r="DW100" i="15"/>
  <c r="DW101" i="15"/>
  <c r="DW102" i="15"/>
  <c r="DW103" i="15"/>
  <c r="DW104" i="15"/>
  <c r="DW105" i="15"/>
  <c r="DW106" i="15"/>
  <c r="DW107" i="15"/>
  <c r="DW108" i="15"/>
  <c r="DW109" i="15"/>
  <c r="DW110" i="15"/>
  <c r="DW111" i="15"/>
  <c r="DW112" i="15"/>
  <c r="DW113" i="15"/>
  <c r="DW114" i="15"/>
  <c r="DW115" i="15"/>
  <c r="DW116" i="15"/>
  <c r="DW117" i="15"/>
  <c r="DW118" i="15"/>
  <c r="DW119" i="15"/>
  <c r="DW120" i="15"/>
  <c r="DW121" i="15"/>
  <c r="DW122" i="15"/>
  <c r="DW123" i="15"/>
  <c r="DW124" i="15"/>
  <c r="DW125" i="15"/>
  <c r="DW126" i="15"/>
  <c r="DW127" i="15"/>
  <c r="DW128" i="15"/>
  <c r="DW129" i="15"/>
  <c r="DW130" i="15"/>
  <c r="DW131" i="15"/>
  <c r="DW132" i="15"/>
  <c r="DW133" i="15"/>
  <c r="DW134" i="15"/>
  <c r="DW135" i="15"/>
  <c r="DW136" i="15"/>
  <c r="DW137" i="15"/>
  <c r="DW138" i="15"/>
  <c r="DW139" i="15"/>
  <c r="DW140" i="15"/>
  <c r="DW141" i="15"/>
  <c r="DW142" i="15"/>
  <c r="DW143" i="15"/>
  <c r="DW144" i="15"/>
  <c r="DW145" i="15"/>
  <c r="DW146" i="15"/>
  <c r="DW147" i="15"/>
  <c r="DW148" i="15"/>
  <c r="DW149" i="15"/>
  <c r="DW150" i="15"/>
  <c r="DW151" i="15"/>
  <c r="DW152" i="15"/>
  <c r="DW153" i="15"/>
  <c r="DW154" i="15"/>
  <c r="DW6" i="15"/>
  <c r="DW7" i="15"/>
  <c r="DW8" i="15"/>
  <c r="DW9" i="15"/>
  <c r="DW5" i="15"/>
  <c r="CN6" i="15"/>
  <c r="CO6" i="15"/>
  <c r="CP6" i="15"/>
  <c r="CQ6" i="15"/>
  <c r="CR6" i="15"/>
  <c r="CN7" i="15"/>
  <c r="CO7" i="15"/>
  <c r="CP7" i="15"/>
  <c r="CQ7" i="15"/>
  <c r="CR7" i="15"/>
  <c r="CN8" i="15"/>
  <c r="CO8" i="15"/>
  <c r="CP8" i="15"/>
  <c r="CQ8" i="15"/>
  <c r="CR8" i="15"/>
  <c r="CN9" i="15"/>
  <c r="CO9" i="15"/>
  <c r="CP9" i="15"/>
  <c r="CQ9" i="15"/>
  <c r="CR9" i="15"/>
  <c r="CN10" i="15"/>
  <c r="CO10" i="15"/>
  <c r="CP10" i="15"/>
  <c r="CQ10" i="15"/>
  <c r="CR10" i="15"/>
  <c r="CN11" i="15"/>
  <c r="CO11" i="15"/>
  <c r="CP11" i="15"/>
  <c r="CQ11" i="15"/>
  <c r="CR11" i="15"/>
  <c r="CN12" i="15"/>
  <c r="CO12" i="15"/>
  <c r="CP12" i="15"/>
  <c r="CQ12" i="15"/>
  <c r="CR12" i="15"/>
  <c r="CN13" i="15"/>
  <c r="CO13" i="15"/>
  <c r="CP13" i="15"/>
  <c r="CQ13" i="15"/>
  <c r="CR13" i="15"/>
  <c r="CN14" i="15"/>
  <c r="CO14" i="15"/>
  <c r="CP14" i="15"/>
  <c r="CQ14" i="15"/>
  <c r="CR14" i="15"/>
  <c r="CN15" i="15"/>
  <c r="CO15" i="15"/>
  <c r="CP15" i="15"/>
  <c r="CQ15" i="15"/>
  <c r="CR15" i="15"/>
  <c r="CN16" i="15"/>
  <c r="CO16" i="15"/>
  <c r="CP16" i="15"/>
  <c r="CQ16" i="15"/>
  <c r="CR16" i="15"/>
  <c r="CN17" i="15"/>
  <c r="CO17" i="15"/>
  <c r="CP17" i="15"/>
  <c r="CQ17" i="15"/>
  <c r="CR17" i="15"/>
  <c r="CN18" i="15"/>
  <c r="CO18" i="15"/>
  <c r="CP18" i="15"/>
  <c r="CQ18" i="15"/>
  <c r="CR18" i="15"/>
  <c r="CN19" i="15"/>
  <c r="CO19" i="15"/>
  <c r="CP19" i="15"/>
  <c r="CQ19" i="15"/>
  <c r="CR19" i="15"/>
  <c r="CN20" i="15"/>
  <c r="CO20" i="15"/>
  <c r="CP20" i="15"/>
  <c r="CQ20" i="15"/>
  <c r="CR20" i="15"/>
  <c r="CN21" i="15"/>
  <c r="CO21" i="15"/>
  <c r="CP21" i="15"/>
  <c r="CQ21" i="15"/>
  <c r="CR21" i="15"/>
  <c r="CN22" i="15"/>
  <c r="CO22" i="15"/>
  <c r="CP22" i="15"/>
  <c r="CQ22" i="15"/>
  <c r="CR22" i="15"/>
  <c r="CN23" i="15"/>
  <c r="CO23" i="15"/>
  <c r="CP23" i="15"/>
  <c r="CQ23" i="15"/>
  <c r="CR23" i="15"/>
  <c r="CN24" i="15"/>
  <c r="CO24" i="15"/>
  <c r="CP24" i="15"/>
  <c r="CQ24" i="15"/>
  <c r="CR24" i="15"/>
  <c r="CN25" i="15"/>
  <c r="CO25" i="15"/>
  <c r="CP25" i="15"/>
  <c r="CQ25" i="15"/>
  <c r="CR25" i="15"/>
  <c r="CN26" i="15"/>
  <c r="CO26" i="15"/>
  <c r="CP26" i="15"/>
  <c r="CQ26" i="15"/>
  <c r="CR26" i="15"/>
  <c r="CN27" i="15"/>
  <c r="CO27" i="15"/>
  <c r="CP27" i="15"/>
  <c r="CQ27" i="15"/>
  <c r="CR27" i="15"/>
  <c r="CN28" i="15"/>
  <c r="CO28" i="15"/>
  <c r="CP28" i="15"/>
  <c r="CQ28" i="15"/>
  <c r="CR28" i="15"/>
  <c r="CN29" i="15"/>
  <c r="CO29" i="15"/>
  <c r="CP29" i="15"/>
  <c r="CQ29" i="15"/>
  <c r="CR29" i="15"/>
  <c r="CN30" i="15"/>
  <c r="CO30" i="15"/>
  <c r="CP30" i="15"/>
  <c r="CQ30" i="15"/>
  <c r="CR30" i="15"/>
  <c r="CN31" i="15"/>
  <c r="CO31" i="15"/>
  <c r="CP31" i="15"/>
  <c r="CQ31" i="15"/>
  <c r="CR31" i="15"/>
  <c r="CN32" i="15"/>
  <c r="CO32" i="15"/>
  <c r="CP32" i="15"/>
  <c r="CQ32" i="15"/>
  <c r="CR32" i="15"/>
  <c r="CN33" i="15"/>
  <c r="CO33" i="15"/>
  <c r="CP33" i="15"/>
  <c r="CQ33" i="15"/>
  <c r="CR33" i="15"/>
  <c r="CN34" i="15"/>
  <c r="CO34" i="15"/>
  <c r="CP34" i="15"/>
  <c r="CQ34" i="15"/>
  <c r="CR34" i="15"/>
  <c r="CN35" i="15"/>
  <c r="CO35" i="15"/>
  <c r="CP35" i="15"/>
  <c r="CQ35" i="15"/>
  <c r="CR35" i="15"/>
  <c r="CN36" i="15"/>
  <c r="CO36" i="15"/>
  <c r="CP36" i="15"/>
  <c r="CQ36" i="15"/>
  <c r="CR36" i="15"/>
  <c r="CN37" i="15"/>
  <c r="CO37" i="15"/>
  <c r="CP37" i="15"/>
  <c r="CQ37" i="15"/>
  <c r="CR37" i="15"/>
  <c r="CN38" i="15"/>
  <c r="CO38" i="15"/>
  <c r="CP38" i="15"/>
  <c r="CQ38" i="15"/>
  <c r="CR38" i="15"/>
  <c r="CN39" i="15"/>
  <c r="CO39" i="15"/>
  <c r="CP39" i="15"/>
  <c r="CQ39" i="15"/>
  <c r="CR39" i="15"/>
  <c r="CN40" i="15"/>
  <c r="CO40" i="15"/>
  <c r="CP40" i="15"/>
  <c r="CQ40" i="15"/>
  <c r="CR40" i="15"/>
  <c r="CN41" i="15"/>
  <c r="CO41" i="15"/>
  <c r="CP41" i="15"/>
  <c r="CQ41" i="15"/>
  <c r="CR41" i="15"/>
  <c r="CN42" i="15"/>
  <c r="CO42" i="15"/>
  <c r="CP42" i="15"/>
  <c r="CQ42" i="15"/>
  <c r="CR42" i="15"/>
  <c r="CN43" i="15"/>
  <c r="CO43" i="15"/>
  <c r="CP43" i="15"/>
  <c r="CQ43" i="15"/>
  <c r="CR43" i="15"/>
  <c r="CN44" i="15"/>
  <c r="CO44" i="15"/>
  <c r="CP44" i="15"/>
  <c r="CQ44" i="15"/>
  <c r="CR44" i="15"/>
  <c r="CN45" i="15"/>
  <c r="CO45" i="15"/>
  <c r="CP45" i="15"/>
  <c r="CQ45" i="15"/>
  <c r="CR45" i="15"/>
  <c r="CN46" i="15"/>
  <c r="CO46" i="15"/>
  <c r="CP46" i="15"/>
  <c r="CQ46" i="15"/>
  <c r="CR46" i="15"/>
  <c r="CN47" i="15"/>
  <c r="CO47" i="15"/>
  <c r="CP47" i="15"/>
  <c r="CQ47" i="15"/>
  <c r="CR47" i="15"/>
  <c r="CN48" i="15"/>
  <c r="CO48" i="15"/>
  <c r="CP48" i="15"/>
  <c r="CQ48" i="15"/>
  <c r="CR48" i="15"/>
  <c r="CN49" i="15"/>
  <c r="CO49" i="15"/>
  <c r="CP49" i="15"/>
  <c r="CQ49" i="15"/>
  <c r="CR49" i="15"/>
  <c r="CN50" i="15"/>
  <c r="CO50" i="15"/>
  <c r="CP50" i="15"/>
  <c r="CQ50" i="15"/>
  <c r="CR50" i="15"/>
  <c r="CN51" i="15"/>
  <c r="CO51" i="15"/>
  <c r="CP51" i="15"/>
  <c r="CQ51" i="15"/>
  <c r="CR51" i="15"/>
  <c r="CN52" i="15"/>
  <c r="CO52" i="15"/>
  <c r="CP52" i="15"/>
  <c r="CQ52" i="15"/>
  <c r="CR52" i="15"/>
  <c r="CN53" i="15"/>
  <c r="CO53" i="15"/>
  <c r="CP53" i="15"/>
  <c r="CQ53" i="15"/>
  <c r="CR53" i="15"/>
  <c r="CN54" i="15"/>
  <c r="CO54" i="15"/>
  <c r="CP54" i="15"/>
  <c r="CQ54" i="15"/>
  <c r="CR54" i="15"/>
  <c r="CN55" i="15"/>
  <c r="CO55" i="15"/>
  <c r="CP55" i="15"/>
  <c r="CQ55" i="15"/>
  <c r="CR55" i="15"/>
  <c r="CN56" i="15"/>
  <c r="CO56" i="15"/>
  <c r="CP56" i="15"/>
  <c r="CQ56" i="15"/>
  <c r="CR56" i="15"/>
  <c r="CN57" i="15"/>
  <c r="CO57" i="15"/>
  <c r="CP57" i="15"/>
  <c r="CQ57" i="15"/>
  <c r="CR57" i="15"/>
  <c r="CN58" i="15"/>
  <c r="CO58" i="15"/>
  <c r="CP58" i="15"/>
  <c r="CQ58" i="15"/>
  <c r="CR58" i="15"/>
  <c r="CN59" i="15"/>
  <c r="CO59" i="15"/>
  <c r="CP59" i="15"/>
  <c r="CQ59" i="15"/>
  <c r="CR59" i="15"/>
  <c r="CN60" i="15"/>
  <c r="CO60" i="15"/>
  <c r="CP60" i="15"/>
  <c r="CQ60" i="15"/>
  <c r="CR60" i="15"/>
  <c r="CN61" i="15"/>
  <c r="CO61" i="15"/>
  <c r="CP61" i="15"/>
  <c r="CQ61" i="15"/>
  <c r="CR61" i="15"/>
  <c r="CN62" i="15"/>
  <c r="CO62" i="15"/>
  <c r="CP62" i="15"/>
  <c r="CQ62" i="15"/>
  <c r="CR62" i="15"/>
  <c r="CN63" i="15"/>
  <c r="CO63" i="15"/>
  <c r="CP63" i="15"/>
  <c r="CQ63" i="15"/>
  <c r="CR63" i="15"/>
  <c r="CN64" i="15"/>
  <c r="CO64" i="15"/>
  <c r="CP64" i="15"/>
  <c r="CQ64" i="15"/>
  <c r="CR64" i="15"/>
  <c r="CN65" i="15"/>
  <c r="CO65" i="15"/>
  <c r="CP65" i="15"/>
  <c r="CQ65" i="15"/>
  <c r="CR65" i="15"/>
  <c r="CN66" i="15"/>
  <c r="CO66" i="15"/>
  <c r="CP66" i="15"/>
  <c r="CQ66" i="15"/>
  <c r="CR66" i="15"/>
  <c r="CN67" i="15"/>
  <c r="CO67" i="15"/>
  <c r="CP67" i="15"/>
  <c r="CQ67" i="15"/>
  <c r="CR67" i="15"/>
  <c r="CN68" i="15"/>
  <c r="CO68" i="15"/>
  <c r="CP68" i="15"/>
  <c r="CQ68" i="15"/>
  <c r="CR68" i="15"/>
  <c r="CN69" i="15"/>
  <c r="CO69" i="15"/>
  <c r="CP69" i="15"/>
  <c r="CQ69" i="15"/>
  <c r="CR69" i="15"/>
  <c r="CN70" i="15"/>
  <c r="CO70" i="15"/>
  <c r="CP70" i="15"/>
  <c r="CQ70" i="15"/>
  <c r="CR70" i="15"/>
  <c r="CN71" i="15"/>
  <c r="CO71" i="15"/>
  <c r="CP71" i="15"/>
  <c r="CQ71" i="15"/>
  <c r="CR71" i="15"/>
  <c r="CN72" i="15"/>
  <c r="CO72" i="15"/>
  <c r="CP72" i="15"/>
  <c r="CQ72" i="15"/>
  <c r="CR72" i="15"/>
  <c r="CN73" i="15"/>
  <c r="CO73" i="15"/>
  <c r="CP73" i="15"/>
  <c r="CQ73" i="15"/>
  <c r="CR73" i="15"/>
  <c r="CN74" i="15"/>
  <c r="CO74" i="15"/>
  <c r="CP74" i="15"/>
  <c r="CQ74" i="15"/>
  <c r="CR74" i="15"/>
  <c r="CN75" i="15"/>
  <c r="CO75" i="15"/>
  <c r="CP75" i="15"/>
  <c r="CQ75" i="15"/>
  <c r="CR75" i="15"/>
  <c r="CN76" i="15"/>
  <c r="CO76" i="15"/>
  <c r="CP76" i="15"/>
  <c r="CQ76" i="15"/>
  <c r="CR76" i="15"/>
  <c r="CN77" i="15"/>
  <c r="CO77" i="15"/>
  <c r="CP77" i="15"/>
  <c r="CQ77" i="15"/>
  <c r="CR77" i="15"/>
  <c r="CN78" i="15"/>
  <c r="CO78" i="15"/>
  <c r="CP78" i="15"/>
  <c r="CQ78" i="15"/>
  <c r="CR78" i="15"/>
  <c r="CN79" i="15"/>
  <c r="CO79" i="15"/>
  <c r="CP79" i="15"/>
  <c r="CQ79" i="15"/>
  <c r="CR79" i="15"/>
  <c r="CN80" i="15"/>
  <c r="CO80" i="15"/>
  <c r="CP80" i="15"/>
  <c r="CQ80" i="15"/>
  <c r="CR80" i="15"/>
  <c r="CN81" i="15"/>
  <c r="CO81" i="15"/>
  <c r="CP81" i="15"/>
  <c r="CQ81" i="15"/>
  <c r="CR81" i="15"/>
  <c r="CN82" i="15"/>
  <c r="CO82" i="15"/>
  <c r="CP82" i="15"/>
  <c r="CQ82" i="15"/>
  <c r="CR82" i="15"/>
  <c r="CN83" i="15"/>
  <c r="CO83" i="15"/>
  <c r="CP83" i="15"/>
  <c r="CQ83" i="15"/>
  <c r="CR83" i="15"/>
  <c r="CN84" i="15"/>
  <c r="CO84" i="15"/>
  <c r="CP84" i="15"/>
  <c r="CQ84" i="15"/>
  <c r="CR84" i="15"/>
  <c r="CN85" i="15"/>
  <c r="CO85" i="15"/>
  <c r="CP85" i="15"/>
  <c r="CQ85" i="15"/>
  <c r="CR85" i="15"/>
  <c r="CN86" i="15"/>
  <c r="CO86" i="15"/>
  <c r="CP86" i="15"/>
  <c r="CQ86" i="15"/>
  <c r="CR86" i="15"/>
  <c r="CN87" i="15"/>
  <c r="CO87" i="15"/>
  <c r="CP87" i="15"/>
  <c r="CQ87" i="15"/>
  <c r="CR87" i="15"/>
  <c r="CN88" i="15"/>
  <c r="CO88" i="15"/>
  <c r="CP88" i="15"/>
  <c r="CQ88" i="15"/>
  <c r="CR88" i="15"/>
  <c r="CN89" i="15"/>
  <c r="CO89" i="15"/>
  <c r="CP89" i="15"/>
  <c r="CQ89" i="15"/>
  <c r="CR89" i="15"/>
  <c r="CN90" i="15"/>
  <c r="CO90" i="15"/>
  <c r="CP90" i="15"/>
  <c r="CQ90" i="15"/>
  <c r="CR90" i="15"/>
  <c r="CN91" i="15"/>
  <c r="CO91" i="15"/>
  <c r="CP91" i="15"/>
  <c r="CQ91" i="15"/>
  <c r="CR91" i="15"/>
  <c r="CN92" i="15"/>
  <c r="CO92" i="15"/>
  <c r="CP92" i="15"/>
  <c r="CQ92" i="15"/>
  <c r="CR92" i="15"/>
  <c r="CN93" i="15"/>
  <c r="CO93" i="15"/>
  <c r="CP93" i="15"/>
  <c r="CQ93" i="15"/>
  <c r="CR93" i="15"/>
  <c r="CN94" i="15"/>
  <c r="CO94" i="15"/>
  <c r="CP94" i="15"/>
  <c r="CQ94" i="15"/>
  <c r="CR94" i="15"/>
  <c r="CN95" i="15"/>
  <c r="CO95" i="15"/>
  <c r="CP95" i="15"/>
  <c r="CQ95" i="15"/>
  <c r="CR95" i="15"/>
  <c r="CN96" i="15"/>
  <c r="CO96" i="15"/>
  <c r="CP96" i="15"/>
  <c r="CQ96" i="15"/>
  <c r="CR96" i="15"/>
  <c r="CN97" i="15"/>
  <c r="CO97" i="15"/>
  <c r="CP97" i="15"/>
  <c r="CQ97" i="15"/>
  <c r="CR97" i="15"/>
  <c r="CN98" i="15"/>
  <c r="CO98" i="15"/>
  <c r="CP98" i="15"/>
  <c r="CQ98" i="15"/>
  <c r="CR98" i="15"/>
  <c r="CN99" i="15"/>
  <c r="CO99" i="15"/>
  <c r="CP99" i="15"/>
  <c r="CQ99" i="15"/>
  <c r="CR99" i="15"/>
  <c r="CN100" i="15"/>
  <c r="CO100" i="15"/>
  <c r="CP100" i="15"/>
  <c r="CQ100" i="15"/>
  <c r="CR100" i="15"/>
  <c r="CN101" i="15"/>
  <c r="CO101" i="15"/>
  <c r="CP101" i="15"/>
  <c r="CQ101" i="15"/>
  <c r="CR101" i="15"/>
  <c r="CN102" i="15"/>
  <c r="CO102" i="15"/>
  <c r="CP102" i="15"/>
  <c r="CQ102" i="15"/>
  <c r="CR102" i="15"/>
  <c r="CN103" i="15"/>
  <c r="CO103" i="15"/>
  <c r="CP103" i="15"/>
  <c r="CQ103" i="15"/>
  <c r="CR103" i="15"/>
  <c r="CN104" i="15"/>
  <c r="CO104" i="15"/>
  <c r="CP104" i="15"/>
  <c r="CQ104" i="15"/>
  <c r="CR104" i="15"/>
  <c r="CN105" i="15"/>
  <c r="CO105" i="15"/>
  <c r="CP105" i="15"/>
  <c r="CQ105" i="15"/>
  <c r="CR105" i="15"/>
  <c r="CN106" i="15"/>
  <c r="CO106" i="15"/>
  <c r="CP106" i="15"/>
  <c r="CQ106" i="15"/>
  <c r="CR106" i="15"/>
  <c r="CN107" i="15"/>
  <c r="CO107" i="15"/>
  <c r="CP107" i="15"/>
  <c r="CQ107" i="15"/>
  <c r="CR107" i="15"/>
  <c r="CN108" i="15"/>
  <c r="CO108" i="15"/>
  <c r="CP108" i="15"/>
  <c r="CQ108" i="15"/>
  <c r="CR108" i="15"/>
  <c r="CN109" i="15"/>
  <c r="CO109" i="15"/>
  <c r="CP109" i="15"/>
  <c r="CQ109" i="15"/>
  <c r="CR109" i="15"/>
  <c r="CN110" i="15"/>
  <c r="CO110" i="15"/>
  <c r="CP110" i="15"/>
  <c r="CQ110" i="15"/>
  <c r="CR110" i="15"/>
  <c r="CN111" i="15"/>
  <c r="CO111" i="15"/>
  <c r="CP111" i="15"/>
  <c r="CQ111" i="15"/>
  <c r="CR111" i="15"/>
  <c r="CN112" i="15"/>
  <c r="CO112" i="15"/>
  <c r="CP112" i="15"/>
  <c r="CQ112" i="15"/>
  <c r="CR112" i="15"/>
  <c r="CN113" i="15"/>
  <c r="CO113" i="15"/>
  <c r="CP113" i="15"/>
  <c r="CQ113" i="15"/>
  <c r="CR113" i="15"/>
  <c r="CN114" i="15"/>
  <c r="CO114" i="15"/>
  <c r="CP114" i="15"/>
  <c r="CQ114" i="15"/>
  <c r="CR114" i="15"/>
  <c r="CN115" i="15"/>
  <c r="CO115" i="15"/>
  <c r="CP115" i="15"/>
  <c r="CQ115" i="15"/>
  <c r="CR115" i="15"/>
  <c r="CN116" i="15"/>
  <c r="CO116" i="15"/>
  <c r="CP116" i="15"/>
  <c r="CQ116" i="15"/>
  <c r="CR116" i="15"/>
  <c r="CN117" i="15"/>
  <c r="CO117" i="15"/>
  <c r="CP117" i="15"/>
  <c r="CQ117" i="15"/>
  <c r="CR117" i="15"/>
  <c r="CN118" i="15"/>
  <c r="CO118" i="15"/>
  <c r="CP118" i="15"/>
  <c r="CQ118" i="15"/>
  <c r="CR118" i="15"/>
  <c r="CN119" i="15"/>
  <c r="CO119" i="15"/>
  <c r="CP119" i="15"/>
  <c r="CQ119" i="15"/>
  <c r="CR119" i="15"/>
  <c r="CN120" i="15"/>
  <c r="CO120" i="15"/>
  <c r="CP120" i="15"/>
  <c r="CQ120" i="15"/>
  <c r="CR120" i="15"/>
  <c r="CN121" i="15"/>
  <c r="CO121" i="15"/>
  <c r="CP121" i="15"/>
  <c r="CQ121" i="15"/>
  <c r="CR121" i="15"/>
  <c r="CN122" i="15"/>
  <c r="CO122" i="15"/>
  <c r="CP122" i="15"/>
  <c r="CQ122" i="15"/>
  <c r="CR122" i="15"/>
  <c r="CN123" i="15"/>
  <c r="CO123" i="15"/>
  <c r="CP123" i="15"/>
  <c r="CQ123" i="15"/>
  <c r="CR123" i="15"/>
  <c r="CN124" i="15"/>
  <c r="CO124" i="15"/>
  <c r="CP124" i="15"/>
  <c r="CQ124" i="15"/>
  <c r="CR124" i="15"/>
  <c r="CN125" i="15"/>
  <c r="CO125" i="15"/>
  <c r="CP125" i="15"/>
  <c r="CQ125" i="15"/>
  <c r="CR125" i="15"/>
  <c r="CN126" i="15"/>
  <c r="CO126" i="15"/>
  <c r="CP126" i="15"/>
  <c r="CQ126" i="15"/>
  <c r="CR126" i="15"/>
  <c r="CN127" i="15"/>
  <c r="CO127" i="15"/>
  <c r="CP127" i="15"/>
  <c r="CQ127" i="15"/>
  <c r="CR127" i="15"/>
  <c r="CN128" i="15"/>
  <c r="CO128" i="15"/>
  <c r="CP128" i="15"/>
  <c r="CQ128" i="15"/>
  <c r="CR128" i="15"/>
  <c r="CN129" i="15"/>
  <c r="CO129" i="15"/>
  <c r="CP129" i="15"/>
  <c r="CQ129" i="15"/>
  <c r="CR129" i="15"/>
  <c r="CN130" i="15"/>
  <c r="CO130" i="15"/>
  <c r="CP130" i="15"/>
  <c r="CQ130" i="15"/>
  <c r="CR130" i="15"/>
  <c r="CN131" i="15"/>
  <c r="CO131" i="15"/>
  <c r="CP131" i="15"/>
  <c r="CQ131" i="15"/>
  <c r="CR131" i="15"/>
  <c r="CN132" i="15"/>
  <c r="CO132" i="15"/>
  <c r="CP132" i="15"/>
  <c r="CQ132" i="15"/>
  <c r="CR132" i="15"/>
  <c r="CN133" i="15"/>
  <c r="CO133" i="15"/>
  <c r="CP133" i="15"/>
  <c r="CQ133" i="15"/>
  <c r="CR133" i="15"/>
  <c r="CN134" i="15"/>
  <c r="CO134" i="15"/>
  <c r="CP134" i="15"/>
  <c r="CQ134" i="15"/>
  <c r="CR134" i="15"/>
  <c r="CN135" i="15"/>
  <c r="CO135" i="15"/>
  <c r="CP135" i="15"/>
  <c r="CQ135" i="15"/>
  <c r="CR135" i="15"/>
  <c r="CN136" i="15"/>
  <c r="CO136" i="15"/>
  <c r="CP136" i="15"/>
  <c r="CQ136" i="15"/>
  <c r="CR136" i="15"/>
  <c r="CN137" i="15"/>
  <c r="CO137" i="15"/>
  <c r="CP137" i="15"/>
  <c r="CQ137" i="15"/>
  <c r="CR137" i="15"/>
  <c r="CN138" i="15"/>
  <c r="CO138" i="15"/>
  <c r="CP138" i="15"/>
  <c r="CQ138" i="15"/>
  <c r="CR138" i="15"/>
  <c r="CN139" i="15"/>
  <c r="CO139" i="15"/>
  <c r="CP139" i="15"/>
  <c r="CQ139" i="15"/>
  <c r="CR139" i="15"/>
  <c r="CN140" i="15"/>
  <c r="CO140" i="15"/>
  <c r="CP140" i="15"/>
  <c r="CQ140" i="15"/>
  <c r="CR140" i="15"/>
  <c r="CN141" i="15"/>
  <c r="CO141" i="15"/>
  <c r="CP141" i="15"/>
  <c r="CQ141" i="15"/>
  <c r="CR141" i="15"/>
  <c r="CN142" i="15"/>
  <c r="CO142" i="15"/>
  <c r="CP142" i="15"/>
  <c r="CQ142" i="15"/>
  <c r="CR142" i="15"/>
  <c r="CN143" i="15"/>
  <c r="CO143" i="15"/>
  <c r="CP143" i="15"/>
  <c r="CQ143" i="15"/>
  <c r="CR143" i="15"/>
  <c r="CN144" i="15"/>
  <c r="CO144" i="15"/>
  <c r="CP144" i="15"/>
  <c r="CQ144" i="15"/>
  <c r="CR144" i="15"/>
  <c r="CN145" i="15"/>
  <c r="CO145" i="15"/>
  <c r="CP145" i="15"/>
  <c r="CQ145" i="15"/>
  <c r="CR145" i="15"/>
  <c r="CN146" i="15"/>
  <c r="CO146" i="15"/>
  <c r="CP146" i="15"/>
  <c r="CQ146" i="15"/>
  <c r="CR146" i="15"/>
  <c r="CN147" i="15"/>
  <c r="CO147" i="15"/>
  <c r="CP147" i="15"/>
  <c r="CQ147" i="15"/>
  <c r="CR147" i="15"/>
  <c r="CN148" i="15"/>
  <c r="CO148" i="15"/>
  <c r="CP148" i="15"/>
  <c r="CQ148" i="15"/>
  <c r="CR148" i="15"/>
  <c r="CN149" i="15"/>
  <c r="CO149" i="15"/>
  <c r="CP149" i="15"/>
  <c r="CQ149" i="15"/>
  <c r="CR149" i="15"/>
  <c r="CN150" i="15"/>
  <c r="CO150" i="15"/>
  <c r="CP150" i="15"/>
  <c r="CQ150" i="15"/>
  <c r="CR150" i="15"/>
  <c r="CN151" i="15"/>
  <c r="CO151" i="15"/>
  <c r="CP151" i="15"/>
  <c r="CQ151" i="15"/>
  <c r="CR151" i="15"/>
  <c r="CN152" i="15"/>
  <c r="CO152" i="15"/>
  <c r="CP152" i="15"/>
  <c r="CQ152" i="15"/>
  <c r="CR152" i="15"/>
  <c r="CN153" i="15"/>
  <c r="CO153" i="15"/>
  <c r="CP153" i="15"/>
  <c r="CQ153" i="15"/>
  <c r="CR153" i="15"/>
  <c r="CN154" i="15"/>
  <c r="CO154" i="15"/>
  <c r="CP154" i="15"/>
  <c r="CQ154" i="15"/>
  <c r="CR154" i="15"/>
  <c r="CO5" i="15"/>
  <c r="CP5" i="15"/>
  <c r="CQ5" i="15"/>
  <c r="CR5" i="15"/>
  <c r="CN5" i="15"/>
  <c r="CJ64" i="15"/>
  <c r="CK64" i="15"/>
  <c r="CL64" i="15"/>
  <c r="CM64" i="15"/>
  <c r="CJ65" i="15"/>
  <c r="CK65" i="15"/>
  <c r="CL65" i="15"/>
  <c r="CM65" i="15"/>
  <c r="CJ66" i="15"/>
  <c r="CK66" i="15"/>
  <c r="CL66" i="15"/>
  <c r="CM66" i="15"/>
  <c r="CJ67" i="15"/>
  <c r="CK67" i="15"/>
  <c r="CL67" i="15"/>
  <c r="CM67" i="15"/>
  <c r="CJ68" i="15"/>
  <c r="CK68" i="15"/>
  <c r="CL68" i="15"/>
  <c r="CM68" i="15"/>
  <c r="CJ69" i="15"/>
  <c r="CK69" i="15"/>
  <c r="CL69" i="15"/>
  <c r="CM69" i="15"/>
  <c r="CJ70" i="15"/>
  <c r="CK70" i="15"/>
  <c r="CL70" i="15"/>
  <c r="CM70" i="15"/>
  <c r="CJ71" i="15"/>
  <c r="CK71" i="15"/>
  <c r="CL71" i="15"/>
  <c r="CM71" i="15"/>
  <c r="CJ72" i="15"/>
  <c r="CK72" i="15"/>
  <c r="CL72" i="15"/>
  <c r="CM72" i="15"/>
  <c r="CJ73" i="15"/>
  <c r="CK73" i="15"/>
  <c r="CL73" i="15"/>
  <c r="CM73" i="15"/>
  <c r="CJ74" i="15"/>
  <c r="CK74" i="15"/>
  <c r="CL74" i="15"/>
  <c r="CM74" i="15"/>
  <c r="CJ75" i="15"/>
  <c r="CK75" i="15"/>
  <c r="CL75" i="15"/>
  <c r="CM75" i="15"/>
  <c r="CJ76" i="15"/>
  <c r="CK76" i="15"/>
  <c r="CL76" i="15"/>
  <c r="CM76" i="15"/>
  <c r="CJ77" i="15"/>
  <c r="CK77" i="15"/>
  <c r="CL77" i="15"/>
  <c r="CM77" i="15"/>
  <c r="CJ78" i="15"/>
  <c r="CK78" i="15"/>
  <c r="CL78" i="15"/>
  <c r="CM78" i="15"/>
  <c r="CJ79" i="15"/>
  <c r="CK79" i="15"/>
  <c r="CL79" i="15"/>
  <c r="CM79" i="15"/>
  <c r="CJ80" i="15"/>
  <c r="CK80" i="15"/>
  <c r="CL80" i="15"/>
  <c r="CM80" i="15"/>
  <c r="CJ81" i="15"/>
  <c r="CK81" i="15"/>
  <c r="CL81" i="15"/>
  <c r="CM81" i="15"/>
  <c r="CJ82" i="15"/>
  <c r="CK82" i="15"/>
  <c r="CL82" i="15"/>
  <c r="CM82" i="15"/>
  <c r="CJ83" i="15"/>
  <c r="CK83" i="15"/>
  <c r="CL83" i="15"/>
  <c r="CM83" i="15"/>
  <c r="CJ84" i="15"/>
  <c r="CK84" i="15"/>
  <c r="CL84" i="15"/>
  <c r="CM84" i="15"/>
  <c r="CJ85" i="15"/>
  <c r="CK85" i="15"/>
  <c r="CL85" i="15"/>
  <c r="CM85" i="15"/>
  <c r="CJ86" i="15"/>
  <c r="CK86" i="15"/>
  <c r="CL86" i="15"/>
  <c r="CM86" i="15"/>
  <c r="CJ87" i="15"/>
  <c r="CK87" i="15"/>
  <c r="CL87" i="15"/>
  <c r="CM87" i="15"/>
  <c r="CJ88" i="15"/>
  <c r="CK88" i="15"/>
  <c r="CL88" i="15"/>
  <c r="CM88" i="15"/>
  <c r="CJ89" i="15"/>
  <c r="CK89" i="15"/>
  <c r="CL89" i="15"/>
  <c r="CM89" i="15"/>
  <c r="CJ90" i="15"/>
  <c r="CK90" i="15"/>
  <c r="CL90" i="15"/>
  <c r="CM90" i="15"/>
  <c r="CJ91" i="15"/>
  <c r="CK91" i="15"/>
  <c r="CL91" i="15"/>
  <c r="CM91" i="15"/>
  <c r="CJ92" i="15"/>
  <c r="CK92" i="15"/>
  <c r="CL92" i="15"/>
  <c r="CM92" i="15"/>
  <c r="CJ93" i="15"/>
  <c r="CK93" i="15"/>
  <c r="CL93" i="15"/>
  <c r="CM93" i="15"/>
  <c r="CJ94" i="15"/>
  <c r="CK94" i="15"/>
  <c r="CL94" i="15"/>
  <c r="CM94" i="15"/>
  <c r="CJ95" i="15"/>
  <c r="CK95" i="15"/>
  <c r="CL95" i="15"/>
  <c r="CM95" i="15"/>
  <c r="CJ96" i="15"/>
  <c r="CK96" i="15"/>
  <c r="CL96" i="15"/>
  <c r="CM96" i="15"/>
  <c r="CJ97" i="15"/>
  <c r="CK97" i="15"/>
  <c r="CL97" i="15"/>
  <c r="CM97" i="15"/>
  <c r="CJ98" i="15"/>
  <c r="CK98" i="15"/>
  <c r="CL98" i="15"/>
  <c r="CM98" i="15"/>
  <c r="CJ99" i="15"/>
  <c r="CK99" i="15"/>
  <c r="CL99" i="15"/>
  <c r="CM99" i="15"/>
  <c r="CJ100" i="15"/>
  <c r="CK100" i="15"/>
  <c r="CL100" i="15"/>
  <c r="CM100" i="15"/>
  <c r="CJ101" i="15"/>
  <c r="CK101" i="15"/>
  <c r="CL101" i="15"/>
  <c r="CM101" i="15"/>
  <c r="CJ102" i="15"/>
  <c r="CK102" i="15"/>
  <c r="CL102" i="15"/>
  <c r="CM102" i="15"/>
  <c r="CJ103" i="15"/>
  <c r="CK103" i="15"/>
  <c r="CL103" i="15"/>
  <c r="CM103" i="15"/>
  <c r="CJ104" i="15"/>
  <c r="CK104" i="15"/>
  <c r="CL104" i="15"/>
  <c r="CM104" i="15"/>
  <c r="CJ105" i="15"/>
  <c r="CK105" i="15"/>
  <c r="CL105" i="15"/>
  <c r="CM105" i="15"/>
  <c r="CJ106" i="15"/>
  <c r="CK106" i="15"/>
  <c r="CL106" i="15"/>
  <c r="CM106" i="15"/>
  <c r="CJ107" i="15"/>
  <c r="CK107" i="15"/>
  <c r="CL107" i="15"/>
  <c r="CM107" i="15"/>
  <c r="CJ108" i="15"/>
  <c r="CK108" i="15"/>
  <c r="CL108" i="15"/>
  <c r="CM108" i="15"/>
  <c r="CJ109" i="15"/>
  <c r="CK109" i="15"/>
  <c r="CL109" i="15"/>
  <c r="CM109" i="15"/>
  <c r="CJ110" i="15"/>
  <c r="CK110" i="15"/>
  <c r="CL110" i="15"/>
  <c r="CM110" i="15"/>
  <c r="CJ111" i="15"/>
  <c r="CK111" i="15"/>
  <c r="CL111" i="15"/>
  <c r="CM111" i="15"/>
  <c r="CJ112" i="15"/>
  <c r="CK112" i="15"/>
  <c r="CL112" i="15"/>
  <c r="CM112" i="15"/>
  <c r="CJ113" i="15"/>
  <c r="CK113" i="15"/>
  <c r="CL113" i="15"/>
  <c r="CM113" i="15"/>
  <c r="CJ114" i="15"/>
  <c r="CK114" i="15"/>
  <c r="CL114" i="15"/>
  <c r="CM114" i="15"/>
  <c r="CJ115" i="15"/>
  <c r="CK115" i="15"/>
  <c r="CL115" i="15"/>
  <c r="CM115" i="15"/>
  <c r="CJ116" i="15"/>
  <c r="CK116" i="15"/>
  <c r="CL116" i="15"/>
  <c r="CM116" i="15"/>
  <c r="CJ117" i="15"/>
  <c r="CK117" i="15"/>
  <c r="CL117" i="15"/>
  <c r="CM117" i="15"/>
  <c r="CJ118" i="15"/>
  <c r="CK118" i="15"/>
  <c r="CL118" i="15"/>
  <c r="CM118" i="15"/>
  <c r="CJ119" i="15"/>
  <c r="CK119" i="15"/>
  <c r="CL119" i="15"/>
  <c r="CM119" i="15"/>
  <c r="CJ120" i="15"/>
  <c r="CK120" i="15"/>
  <c r="CL120" i="15"/>
  <c r="CM120" i="15"/>
  <c r="CJ121" i="15"/>
  <c r="CK121" i="15"/>
  <c r="CL121" i="15"/>
  <c r="CM121" i="15"/>
  <c r="CJ122" i="15"/>
  <c r="CK122" i="15"/>
  <c r="CL122" i="15"/>
  <c r="CM122" i="15"/>
  <c r="CJ123" i="15"/>
  <c r="CK123" i="15"/>
  <c r="CL123" i="15"/>
  <c r="CM123" i="15"/>
  <c r="CJ124" i="15"/>
  <c r="CK124" i="15"/>
  <c r="CL124" i="15"/>
  <c r="CM124" i="15"/>
  <c r="CJ125" i="15"/>
  <c r="CK125" i="15"/>
  <c r="CL125" i="15"/>
  <c r="CM125" i="15"/>
  <c r="CJ126" i="15"/>
  <c r="CK126" i="15"/>
  <c r="CL126" i="15"/>
  <c r="CM126" i="15"/>
  <c r="CJ127" i="15"/>
  <c r="CK127" i="15"/>
  <c r="CL127" i="15"/>
  <c r="CM127" i="15"/>
  <c r="CJ128" i="15"/>
  <c r="CK128" i="15"/>
  <c r="CL128" i="15"/>
  <c r="CM128" i="15"/>
  <c r="CJ129" i="15"/>
  <c r="CK129" i="15"/>
  <c r="CL129" i="15"/>
  <c r="CM129" i="15"/>
  <c r="CJ130" i="15"/>
  <c r="CK130" i="15"/>
  <c r="CL130" i="15"/>
  <c r="CM130" i="15"/>
  <c r="CJ131" i="15"/>
  <c r="CK131" i="15"/>
  <c r="CL131" i="15"/>
  <c r="CM131" i="15"/>
  <c r="CJ132" i="15"/>
  <c r="CK132" i="15"/>
  <c r="CL132" i="15"/>
  <c r="CM132" i="15"/>
  <c r="CJ133" i="15"/>
  <c r="CK133" i="15"/>
  <c r="CL133" i="15"/>
  <c r="CM133" i="15"/>
  <c r="CJ134" i="15"/>
  <c r="CK134" i="15"/>
  <c r="CL134" i="15"/>
  <c r="CM134" i="15"/>
  <c r="CJ135" i="15"/>
  <c r="CK135" i="15"/>
  <c r="CL135" i="15"/>
  <c r="CM135" i="15"/>
  <c r="CJ136" i="15"/>
  <c r="CK136" i="15"/>
  <c r="CL136" i="15"/>
  <c r="CM136" i="15"/>
  <c r="CJ137" i="15"/>
  <c r="CK137" i="15"/>
  <c r="CL137" i="15"/>
  <c r="CM137" i="15"/>
  <c r="CJ138" i="15"/>
  <c r="CK138" i="15"/>
  <c r="CL138" i="15"/>
  <c r="CM138" i="15"/>
  <c r="CJ139" i="15"/>
  <c r="CK139" i="15"/>
  <c r="CL139" i="15"/>
  <c r="CM139" i="15"/>
  <c r="CJ140" i="15"/>
  <c r="CK140" i="15"/>
  <c r="CL140" i="15"/>
  <c r="CM140" i="15"/>
  <c r="CJ141" i="15"/>
  <c r="CK141" i="15"/>
  <c r="CL141" i="15"/>
  <c r="CM141" i="15"/>
  <c r="CJ142" i="15"/>
  <c r="CK142" i="15"/>
  <c r="CL142" i="15"/>
  <c r="CM142" i="15"/>
  <c r="CJ143" i="15"/>
  <c r="CK143" i="15"/>
  <c r="CL143" i="15"/>
  <c r="CM143" i="15"/>
  <c r="CJ144" i="15"/>
  <c r="CK144" i="15"/>
  <c r="CL144" i="15"/>
  <c r="CM144" i="15"/>
  <c r="CJ145" i="15"/>
  <c r="CK145" i="15"/>
  <c r="CL145" i="15"/>
  <c r="CM145" i="15"/>
  <c r="CJ146" i="15"/>
  <c r="CK146" i="15"/>
  <c r="CL146" i="15"/>
  <c r="CM146" i="15"/>
  <c r="CJ147" i="15"/>
  <c r="CK147" i="15"/>
  <c r="CL147" i="15"/>
  <c r="CM147" i="15"/>
  <c r="CJ148" i="15"/>
  <c r="CK148" i="15"/>
  <c r="CL148" i="15"/>
  <c r="CM148" i="15"/>
  <c r="CJ149" i="15"/>
  <c r="CK149" i="15"/>
  <c r="CL149" i="15"/>
  <c r="CM149" i="15"/>
  <c r="CJ150" i="15"/>
  <c r="CK150" i="15"/>
  <c r="CL150" i="15"/>
  <c r="CM150" i="15"/>
  <c r="CJ151" i="15"/>
  <c r="CK151" i="15"/>
  <c r="CL151" i="15"/>
  <c r="CM151" i="15"/>
  <c r="CJ152" i="15"/>
  <c r="CK152" i="15"/>
  <c r="CL152" i="15"/>
  <c r="CM152" i="15"/>
  <c r="CJ153" i="15"/>
  <c r="CK153" i="15"/>
  <c r="CL153" i="15"/>
  <c r="CM153" i="15"/>
  <c r="CJ154" i="15"/>
  <c r="CK154" i="15"/>
  <c r="CL154" i="15"/>
  <c r="CM154" i="15"/>
  <c r="CJ6" i="15"/>
  <c r="CK6" i="15"/>
  <c r="CL6" i="15"/>
  <c r="CM6" i="15"/>
  <c r="CJ7" i="15"/>
  <c r="CK7" i="15"/>
  <c r="CL7" i="15"/>
  <c r="CM7" i="15"/>
  <c r="CJ8" i="15"/>
  <c r="CK8" i="15"/>
  <c r="CL8" i="15"/>
  <c r="CM8" i="15"/>
  <c r="CJ9" i="15"/>
  <c r="CK9" i="15"/>
  <c r="CL9" i="15"/>
  <c r="CM9" i="15"/>
  <c r="CJ10" i="15"/>
  <c r="CK10" i="15"/>
  <c r="CL10" i="15"/>
  <c r="CM10" i="15"/>
  <c r="CJ11" i="15"/>
  <c r="CK11" i="15"/>
  <c r="CL11" i="15"/>
  <c r="CM11" i="15"/>
  <c r="CJ12" i="15"/>
  <c r="CK12" i="15"/>
  <c r="CL12" i="15"/>
  <c r="CM12" i="15"/>
  <c r="CJ13" i="15"/>
  <c r="CK13" i="15"/>
  <c r="CL13" i="15"/>
  <c r="CM13" i="15"/>
  <c r="CJ14" i="15"/>
  <c r="CK14" i="15"/>
  <c r="CL14" i="15"/>
  <c r="CM14" i="15"/>
  <c r="CJ15" i="15"/>
  <c r="CK15" i="15"/>
  <c r="CL15" i="15"/>
  <c r="CM15" i="15"/>
  <c r="CJ16" i="15"/>
  <c r="CK16" i="15"/>
  <c r="CL16" i="15"/>
  <c r="CM16" i="15"/>
  <c r="CJ17" i="15"/>
  <c r="CK17" i="15"/>
  <c r="CL17" i="15"/>
  <c r="CM17" i="15"/>
  <c r="CJ18" i="15"/>
  <c r="CK18" i="15"/>
  <c r="CL18" i="15"/>
  <c r="CM18" i="15"/>
  <c r="CJ19" i="15"/>
  <c r="CK19" i="15"/>
  <c r="CL19" i="15"/>
  <c r="CM19" i="15"/>
  <c r="CJ20" i="15"/>
  <c r="CK20" i="15"/>
  <c r="CL20" i="15"/>
  <c r="CM20" i="15"/>
  <c r="CJ21" i="15"/>
  <c r="CK21" i="15"/>
  <c r="CL21" i="15"/>
  <c r="CM21" i="15"/>
  <c r="CJ22" i="15"/>
  <c r="CK22" i="15"/>
  <c r="CL22" i="15"/>
  <c r="CM22" i="15"/>
  <c r="CJ23" i="15"/>
  <c r="CK23" i="15"/>
  <c r="CL23" i="15"/>
  <c r="CM23" i="15"/>
  <c r="CJ24" i="15"/>
  <c r="CK24" i="15"/>
  <c r="CL24" i="15"/>
  <c r="CM24" i="15"/>
  <c r="CJ25" i="15"/>
  <c r="CK25" i="15"/>
  <c r="CL25" i="15"/>
  <c r="CM25" i="15"/>
  <c r="CJ26" i="15"/>
  <c r="CK26" i="15"/>
  <c r="CL26" i="15"/>
  <c r="CM26" i="15"/>
  <c r="CJ27" i="15"/>
  <c r="CK27" i="15"/>
  <c r="CL27" i="15"/>
  <c r="CM27" i="15"/>
  <c r="CJ28" i="15"/>
  <c r="CK28" i="15"/>
  <c r="CL28" i="15"/>
  <c r="CM28" i="15"/>
  <c r="CJ29" i="15"/>
  <c r="CK29" i="15"/>
  <c r="CL29" i="15"/>
  <c r="CM29" i="15"/>
  <c r="CJ30" i="15"/>
  <c r="CK30" i="15"/>
  <c r="CL30" i="15"/>
  <c r="CM30" i="15"/>
  <c r="CJ31" i="15"/>
  <c r="CK31" i="15"/>
  <c r="CL31" i="15"/>
  <c r="CM31" i="15"/>
  <c r="CJ32" i="15"/>
  <c r="CK32" i="15"/>
  <c r="CL32" i="15"/>
  <c r="CM32" i="15"/>
  <c r="CJ33" i="15"/>
  <c r="CK33" i="15"/>
  <c r="CL33" i="15"/>
  <c r="CM33" i="15"/>
  <c r="CJ34" i="15"/>
  <c r="CK34" i="15"/>
  <c r="CL34" i="15"/>
  <c r="CM34" i="15"/>
  <c r="CJ35" i="15"/>
  <c r="CK35" i="15"/>
  <c r="CL35" i="15"/>
  <c r="CM35" i="15"/>
  <c r="CJ36" i="15"/>
  <c r="CK36" i="15"/>
  <c r="CL36" i="15"/>
  <c r="CM36" i="15"/>
  <c r="CJ37" i="15"/>
  <c r="CK37" i="15"/>
  <c r="CL37" i="15"/>
  <c r="CM37" i="15"/>
  <c r="CJ38" i="15"/>
  <c r="CK38" i="15"/>
  <c r="CL38" i="15"/>
  <c r="CM38" i="15"/>
  <c r="CJ39" i="15"/>
  <c r="CK39" i="15"/>
  <c r="CL39" i="15"/>
  <c r="CM39" i="15"/>
  <c r="CJ40" i="15"/>
  <c r="CK40" i="15"/>
  <c r="CL40" i="15"/>
  <c r="CM40" i="15"/>
  <c r="CJ41" i="15"/>
  <c r="CK41" i="15"/>
  <c r="CL41" i="15"/>
  <c r="CM41" i="15"/>
  <c r="CJ42" i="15"/>
  <c r="CK42" i="15"/>
  <c r="CL42" i="15"/>
  <c r="CM42" i="15"/>
  <c r="CJ43" i="15"/>
  <c r="CK43" i="15"/>
  <c r="CL43" i="15"/>
  <c r="CM43" i="15"/>
  <c r="CJ44" i="15"/>
  <c r="CK44" i="15"/>
  <c r="CL44" i="15"/>
  <c r="CM44" i="15"/>
  <c r="CJ45" i="15"/>
  <c r="CK45" i="15"/>
  <c r="CL45" i="15"/>
  <c r="CM45" i="15"/>
  <c r="CJ46" i="15"/>
  <c r="CK46" i="15"/>
  <c r="CL46" i="15"/>
  <c r="CM46" i="15"/>
  <c r="CJ47" i="15"/>
  <c r="CK47" i="15"/>
  <c r="CL47" i="15"/>
  <c r="CM47" i="15"/>
  <c r="CJ48" i="15"/>
  <c r="CK48" i="15"/>
  <c r="CL48" i="15"/>
  <c r="CM48" i="15"/>
  <c r="CJ49" i="15"/>
  <c r="CK49" i="15"/>
  <c r="CL49" i="15"/>
  <c r="CM49" i="15"/>
  <c r="CJ50" i="15"/>
  <c r="CK50" i="15"/>
  <c r="CL50" i="15"/>
  <c r="CM50" i="15"/>
  <c r="CJ51" i="15"/>
  <c r="CK51" i="15"/>
  <c r="CL51" i="15"/>
  <c r="CM51" i="15"/>
  <c r="CJ52" i="15"/>
  <c r="CK52" i="15"/>
  <c r="CL52" i="15"/>
  <c r="CM52" i="15"/>
  <c r="CJ53" i="15"/>
  <c r="CK53" i="15"/>
  <c r="CL53" i="15"/>
  <c r="CM53" i="15"/>
  <c r="CJ54" i="15"/>
  <c r="CK54" i="15"/>
  <c r="CL54" i="15"/>
  <c r="CM54" i="15"/>
  <c r="CJ55" i="15"/>
  <c r="CK55" i="15"/>
  <c r="CL55" i="15"/>
  <c r="CM55" i="15"/>
  <c r="CJ56" i="15"/>
  <c r="CK56" i="15"/>
  <c r="CL56" i="15"/>
  <c r="CM56" i="15"/>
  <c r="CJ57" i="15"/>
  <c r="CK57" i="15"/>
  <c r="CL57" i="15"/>
  <c r="CM57" i="15"/>
  <c r="CJ58" i="15"/>
  <c r="CK58" i="15"/>
  <c r="CL58" i="15"/>
  <c r="CM58" i="15"/>
  <c r="CJ59" i="15"/>
  <c r="CK59" i="15"/>
  <c r="CL59" i="15"/>
  <c r="CM59" i="15"/>
  <c r="CJ60" i="15"/>
  <c r="CK60" i="15"/>
  <c r="CL60" i="15"/>
  <c r="CM60" i="15"/>
  <c r="CJ61" i="15"/>
  <c r="CK61" i="15"/>
  <c r="CL61" i="15"/>
  <c r="CM61" i="15"/>
  <c r="CJ62" i="15"/>
  <c r="CK62" i="15"/>
  <c r="CL62" i="15"/>
  <c r="CM62" i="15"/>
  <c r="CJ63" i="15"/>
  <c r="CK63" i="15"/>
  <c r="CL63" i="15"/>
  <c r="CM63" i="15"/>
  <c r="CK5" i="15"/>
  <c r="CL5" i="15"/>
  <c r="CM5" i="15"/>
  <c r="CJ5" i="15"/>
  <c r="BC9" i="15"/>
  <c r="BK9" i="15" s="1"/>
  <c r="BS9" i="15" s="1"/>
  <c r="BD9" i="15"/>
  <c r="BL9" i="15" s="1"/>
  <c r="BT9" i="15" s="1"/>
  <c r="BE9" i="15"/>
  <c r="BM9" i="15" s="1"/>
  <c r="BU9" i="15" s="1"/>
  <c r="BF9" i="15"/>
  <c r="BN9" i="15" s="1"/>
  <c r="BV9" i="15" s="1"/>
  <c r="BG9" i="15"/>
  <c r="BO9" i="15" s="1"/>
  <c r="BW9" i="15" s="1"/>
  <c r="BH9" i="15"/>
  <c r="BP9" i="15" s="1"/>
  <c r="BX9" i="15" s="1"/>
  <c r="BI9" i="15"/>
  <c r="BQ9" i="15" s="1"/>
  <c r="BY9" i="15" s="1"/>
  <c r="BJ9" i="15"/>
  <c r="BC10" i="15"/>
  <c r="BK10" i="15" s="1"/>
  <c r="BS10" i="15" s="1"/>
  <c r="BD10" i="15"/>
  <c r="BL10" i="15" s="1"/>
  <c r="BT10" i="15" s="1"/>
  <c r="BE10" i="15"/>
  <c r="BM10" i="15" s="1"/>
  <c r="BU10" i="15" s="1"/>
  <c r="BF10" i="15"/>
  <c r="BN10" i="15" s="1"/>
  <c r="BV10" i="15" s="1"/>
  <c r="BG10" i="15"/>
  <c r="BO10" i="15" s="1"/>
  <c r="BW10" i="15" s="1"/>
  <c r="BH10" i="15"/>
  <c r="BP10" i="15" s="1"/>
  <c r="BX10" i="15" s="1"/>
  <c r="BI10" i="15"/>
  <c r="BQ10" i="15" s="1"/>
  <c r="BY10" i="15" s="1"/>
  <c r="BJ10" i="15"/>
  <c r="BC11" i="15"/>
  <c r="BK11" i="15" s="1"/>
  <c r="BS11" i="15" s="1"/>
  <c r="BD11" i="15"/>
  <c r="BL11" i="15" s="1"/>
  <c r="BT11" i="15" s="1"/>
  <c r="BE11" i="15"/>
  <c r="BM11" i="15" s="1"/>
  <c r="BU11" i="15" s="1"/>
  <c r="BF11" i="15"/>
  <c r="BN11" i="15" s="1"/>
  <c r="BV11" i="15" s="1"/>
  <c r="BG11" i="15"/>
  <c r="BO11" i="15" s="1"/>
  <c r="BW11" i="15" s="1"/>
  <c r="BH11" i="15"/>
  <c r="BP11" i="15" s="1"/>
  <c r="BX11" i="15" s="1"/>
  <c r="BI11" i="15"/>
  <c r="BJ11" i="15"/>
  <c r="BC12" i="15"/>
  <c r="BK12" i="15" s="1"/>
  <c r="BS12" i="15" s="1"/>
  <c r="BD12" i="15"/>
  <c r="BL12" i="15" s="1"/>
  <c r="BT12" i="15" s="1"/>
  <c r="BE12" i="15"/>
  <c r="BM12" i="15" s="1"/>
  <c r="BU12" i="15" s="1"/>
  <c r="BF12" i="15"/>
  <c r="BN12" i="15" s="1"/>
  <c r="BV12" i="15" s="1"/>
  <c r="BG12" i="15"/>
  <c r="BO12" i="15" s="1"/>
  <c r="BW12" i="15" s="1"/>
  <c r="BH12" i="15"/>
  <c r="BP12" i="15" s="1"/>
  <c r="BX12" i="15" s="1"/>
  <c r="BI12" i="15"/>
  <c r="BJ12" i="15"/>
  <c r="BC13" i="15"/>
  <c r="BK13" i="15" s="1"/>
  <c r="BS13" i="15" s="1"/>
  <c r="BD13" i="15"/>
  <c r="BL13" i="15" s="1"/>
  <c r="BT13" i="15" s="1"/>
  <c r="BE13" i="15"/>
  <c r="BM13" i="15" s="1"/>
  <c r="BU13" i="15" s="1"/>
  <c r="BF13" i="15"/>
  <c r="BN13" i="15" s="1"/>
  <c r="BV13" i="15" s="1"/>
  <c r="BG13" i="15"/>
  <c r="BO13" i="15" s="1"/>
  <c r="BW13" i="15" s="1"/>
  <c r="BH13" i="15"/>
  <c r="BP13" i="15" s="1"/>
  <c r="BX13" i="15" s="1"/>
  <c r="BI13" i="15"/>
  <c r="BJ13" i="15"/>
  <c r="BC14" i="15"/>
  <c r="BK14" i="15" s="1"/>
  <c r="BS14" i="15" s="1"/>
  <c r="BD14" i="15"/>
  <c r="BL14" i="15" s="1"/>
  <c r="BT14" i="15" s="1"/>
  <c r="BE14" i="15"/>
  <c r="BM14" i="15" s="1"/>
  <c r="BU14" i="15" s="1"/>
  <c r="BF14" i="15"/>
  <c r="BN14" i="15" s="1"/>
  <c r="BV14" i="15" s="1"/>
  <c r="BG14" i="15"/>
  <c r="BO14" i="15" s="1"/>
  <c r="BW14" i="15" s="1"/>
  <c r="BH14" i="15"/>
  <c r="BP14" i="15" s="1"/>
  <c r="BX14" i="15" s="1"/>
  <c r="BI14" i="15"/>
  <c r="BJ14" i="15"/>
  <c r="BC15" i="15"/>
  <c r="BK15" i="15" s="1"/>
  <c r="BS15" i="15" s="1"/>
  <c r="BD15" i="15"/>
  <c r="BL15" i="15" s="1"/>
  <c r="BT15" i="15" s="1"/>
  <c r="BE15" i="15"/>
  <c r="BM15" i="15" s="1"/>
  <c r="BU15" i="15" s="1"/>
  <c r="BF15" i="15"/>
  <c r="BN15" i="15" s="1"/>
  <c r="BV15" i="15" s="1"/>
  <c r="BG15" i="15"/>
  <c r="BO15" i="15" s="1"/>
  <c r="BW15" i="15" s="1"/>
  <c r="BH15" i="15"/>
  <c r="BP15" i="15" s="1"/>
  <c r="BX15" i="15" s="1"/>
  <c r="BI15" i="15"/>
  <c r="BQ15" i="15" s="1"/>
  <c r="BY15" i="15" s="1"/>
  <c r="BJ15" i="15"/>
  <c r="BR15" i="15" s="1"/>
  <c r="BZ15" i="15" s="1"/>
  <c r="BC16" i="15"/>
  <c r="BK16" i="15" s="1"/>
  <c r="BS16" i="15" s="1"/>
  <c r="BD16" i="15"/>
  <c r="BL16" i="15" s="1"/>
  <c r="BT16" i="15" s="1"/>
  <c r="BE16" i="15"/>
  <c r="BM16" i="15" s="1"/>
  <c r="BU16" i="15" s="1"/>
  <c r="BF16" i="15"/>
  <c r="BN16" i="15" s="1"/>
  <c r="BV16" i="15" s="1"/>
  <c r="BG16" i="15"/>
  <c r="BO16" i="15" s="1"/>
  <c r="BW16" i="15" s="1"/>
  <c r="BH16" i="15"/>
  <c r="BP16" i="15" s="1"/>
  <c r="BX16" i="15" s="1"/>
  <c r="BI16" i="15"/>
  <c r="BJ16" i="15"/>
  <c r="BC17" i="15"/>
  <c r="BK17" i="15" s="1"/>
  <c r="BS17" i="15" s="1"/>
  <c r="BD17" i="15"/>
  <c r="BL17" i="15" s="1"/>
  <c r="BT17" i="15" s="1"/>
  <c r="BE17" i="15"/>
  <c r="BM17" i="15" s="1"/>
  <c r="BU17" i="15" s="1"/>
  <c r="BF17" i="15"/>
  <c r="BN17" i="15" s="1"/>
  <c r="BV17" i="15" s="1"/>
  <c r="BG17" i="15"/>
  <c r="BO17" i="15" s="1"/>
  <c r="BW17" i="15" s="1"/>
  <c r="BH17" i="15"/>
  <c r="BP17" i="15" s="1"/>
  <c r="BX17" i="15" s="1"/>
  <c r="BI17" i="15"/>
  <c r="BJ17" i="15"/>
  <c r="BC18" i="15"/>
  <c r="BK18" i="15" s="1"/>
  <c r="BS18" i="15" s="1"/>
  <c r="BD18" i="15"/>
  <c r="BL18" i="15" s="1"/>
  <c r="BT18" i="15" s="1"/>
  <c r="BE18" i="15"/>
  <c r="BM18" i="15" s="1"/>
  <c r="BU18" i="15" s="1"/>
  <c r="BF18" i="15"/>
  <c r="BN18" i="15" s="1"/>
  <c r="BV18" i="15" s="1"/>
  <c r="BG18" i="15"/>
  <c r="BO18" i="15" s="1"/>
  <c r="BW18" i="15" s="1"/>
  <c r="BH18" i="15"/>
  <c r="BI18" i="15"/>
  <c r="BJ18" i="15"/>
  <c r="BC19" i="15"/>
  <c r="BK19" i="15" s="1"/>
  <c r="BS19" i="15" s="1"/>
  <c r="BD19" i="15"/>
  <c r="BL19" i="15" s="1"/>
  <c r="BT19" i="15" s="1"/>
  <c r="BE19" i="15"/>
  <c r="BM19" i="15" s="1"/>
  <c r="BU19" i="15" s="1"/>
  <c r="BF19" i="15"/>
  <c r="BN19" i="15" s="1"/>
  <c r="BV19" i="15" s="1"/>
  <c r="BG19" i="15"/>
  <c r="BO19" i="15" s="1"/>
  <c r="BW19" i="15" s="1"/>
  <c r="BH19" i="15"/>
  <c r="BP19" i="15" s="1"/>
  <c r="BX19" i="15" s="1"/>
  <c r="BI19" i="15"/>
  <c r="BQ19" i="15" s="1"/>
  <c r="BY19" i="15" s="1"/>
  <c r="BJ19" i="15"/>
  <c r="BC20" i="15"/>
  <c r="BK20" i="15" s="1"/>
  <c r="BS20" i="15" s="1"/>
  <c r="BD20" i="15"/>
  <c r="BL20" i="15" s="1"/>
  <c r="BT20" i="15" s="1"/>
  <c r="BE20" i="15"/>
  <c r="BM20" i="15" s="1"/>
  <c r="BU20" i="15" s="1"/>
  <c r="BF20" i="15"/>
  <c r="BN20" i="15" s="1"/>
  <c r="BV20" i="15" s="1"/>
  <c r="BG20" i="15"/>
  <c r="BO20" i="15" s="1"/>
  <c r="BW20" i="15" s="1"/>
  <c r="BH20" i="15"/>
  <c r="BP20" i="15" s="1"/>
  <c r="BX20" i="15" s="1"/>
  <c r="BI20" i="15"/>
  <c r="BJ20" i="15"/>
  <c r="BC21" i="15"/>
  <c r="BK21" i="15" s="1"/>
  <c r="BS21" i="15" s="1"/>
  <c r="BD21" i="15"/>
  <c r="BL21" i="15" s="1"/>
  <c r="BT21" i="15" s="1"/>
  <c r="BE21" i="15"/>
  <c r="BM21" i="15" s="1"/>
  <c r="BU21" i="15" s="1"/>
  <c r="BF21" i="15"/>
  <c r="BN21" i="15" s="1"/>
  <c r="BV21" i="15" s="1"/>
  <c r="BG21" i="15"/>
  <c r="BO21" i="15" s="1"/>
  <c r="BW21" i="15" s="1"/>
  <c r="BH21" i="15"/>
  <c r="BP21" i="15" s="1"/>
  <c r="BX21" i="15" s="1"/>
  <c r="BI21" i="15"/>
  <c r="BJ21" i="15"/>
  <c r="BC22" i="15"/>
  <c r="BK22" i="15" s="1"/>
  <c r="BS22" i="15" s="1"/>
  <c r="BD22" i="15"/>
  <c r="BL22" i="15" s="1"/>
  <c r="BT22" i="15" s="1"/>
  <c r="BE22" i="15"/>
  <c r="BM22" i="15" s="1"/>
  <c r="BU22" i="15" s="1"/>
  <c r="BF22" i="15"/>
  <c r="BN22" i="15" s="1"/>
  <c r="BV22" i="15" s="1"/>
  <c r="BG22" i="15"/>
  <c r="BO22" i="15" s="1"/>
  <c r="BW22" i="15" s="1"/>
  <c r="BH22" i="15"/>
  <c r="BP22" i="15" s="1"/>
  <c r="BX22" i="15" s="1"/>
  <c r="BI22" i="15"/>
  <c r="BQ22" i="15" s="1"/>
  <c r="BY22" i="15" s="1"/>
  <c r="BJ22" i="15"/>
  <c r="BC23" i="15"/>
  <c r="BK23" i="15" s="1"/>
  <c r="BS23" i="15" s="1"/>
  <c r="BD23" i="15"/>
  <c r="BL23" i="15" s="1"/>
  <c r="BT23" i="15" s="1"/>
  <c r="BE23" i="15"/>
  <c r="BM23" i="15" s="1"/>
  <c r="BU23" i="15" s="1"/>
  <c r="BF23" i="15"/>
  <c r="BN23" i="15" s="1"/>
  <c r="BV23" i="15" s="1"/>
  <c r="BG23" i="15"/>
  <c r="BO23" i="15" s="1"/>
  <c r="BW23" i="15" s="1"/>
  <c r="BH23" i="15"/>
  <c r="BP23" i="15" s="1"/>
  <c r="BX23" i="15" s="1"/>
  <c r="BI23" i="15"/>
  <c r="BQ23" i="15" s="1"/>
  <c r="BY23" i="15" s="1"/>
  <c r="BJ23" i="15"/>
  <c r="BC24" i="15"/>
  <c r="BK24" i="15" s="1"/>
  <c r="BS24" i="15" s="1"/>
  <c r="BD24" i="15"/>
  <c r="BL24" i="15" s="1"/>
  <c r="BT24" i="15" s="1"/>
  <c r="BE24" i="15"/>
  <c r="BM24" i="15" s="1"/>
  <c r="BU24" i="15" s="1"/>
  <c r="BF24" i="15"/>
  <c r="BN24" i="15" s="1"/>
  <c r="BV24" i="15" s="1"/>
  <c r="BG24" i="15"/>
  <c r="BO24" i="15" s="1"/>
  <c r="BW24" i="15" s="1"/>
  <c r="BH24" i="15"/>
  <c r="BP24" i="15" s="1"/>
  <c r="BX24" i="15" s="1"/>
  <c r="BI24" i="15"/>
  <c r="BQ24" i="15" s="1"/>
  <c r="BY24" i="15" s="1"/>
  <c r="BJ24" i="15"/>
  <c r="BR24" i="15" s="1"/>
  <c r="BZ24" i="15" s="1"/>
  <c r="BC25" i="15"/>
  <c r="BK25" i="15" s="1"/>
  <c r="BS25" i="15" s="1"/>
  <c r="BD25" i="15"/>
  <c r="BL25" i="15" s="1"/>
  <c r="BT25" i="15" s="1"/>
  <c r="BE25" i="15"/>
  <c r="BM25" i="15" s="1"/>
  <c r="BU25" i="15" s="1"/>
  <c r="BF25" i="15"/>
  <c r="BN25" i="15" s="1"/>
  <c r="BV25" i="15" s="1"/>
  <c r="BG25" i="15"/>
  <c r="BO25" i="15" s="1"/>
  <c r="BW25" i="15" s="1"/>
  <c r="BH25" i="15"/>
  <c r="BP25" i="15" s="1"/>
  <c r="BX25" i="15" s="1"/>
  <c r="BI25" i="15"/>
  <c r="BJ25" i="15"/>
  <c r="BC26" i="15"/>
  <c r="BK26" i="15" s="1"/>
  <c r="BS26" i="15" s="1"/>
  <c r="BD26" i="15"/>
  <c r="BL26" i="15" s="1"/>
  <c r="BT26" i="15" s="1"/>
  <c r="BE26" i="15"/>
  <c r="BM26" i="15" s="1"/>
  <c r="BU26" i="15" s="1"/>
  <c r="BF26" i="15"/>
  <c r="BN26" i="15" s="1"/>
  <c r="BV26" i="15" s="1"/>
  <c r="BG26" i="15"/>
  <c r="BO26" i="15" s="1"/>
  <c r="BW26" i="15" s="1"/>
  <c r="BH26" i="15"/>
  <c r="BP26" i="15" s="1"/>
  <c r="BX26" i="15" s="1"/>
  <c r="BI26" i="15"/>
  <c r="BQ26" i="15" s="1"/>
  <c r="BY26" i="15" s="1"/>
  <c r="BJ26" i="15"/>
  <c r="BC27" i="15"/>
  <c r="BK27" i="15" s="1"/>
  <c r="BS27" i="15" s="1"/>
  <c r="BD27" i="15"/>
  <c r="BL27" i="15" s="1"/>
  <c r="BT27" i="15" s="1"/>
  <c r="BE27" i="15"/>
  <c r="BM27" i="15" s="1"/>
  <c r="BU27" i="15" s="1"/>
  <c r="BF27" i="15"/>
  <c r="BN27" i="15" s="1"/>
  <c r="BV27" i="15" s="1"/>
  <c r="BG27" i="15"/>
  <c r="BO27" i="15" s="1"/>
  <c r="BW27" i="15" s="1"/>
  <c r="BH27" i="15"/>
  <c r="BP27" i="15" s="1"/>
  <c r="BX27" i="15" s="1"/>
  <c r="BI27" i="15"/>
  <c r="BJ27" i="15"/>
  <c r="BC28" i="15"/>
  <c r="BK28" i="15" s="1"/>
  <c r="BS28" i="15" s="1"/>
  <c r="BD28" i="15"/>
  <c r="BL28" i="15" s="1"/>
  <c r="BT28" i="15" s="1"/>
  <c r="BE28" i="15"/>
  <c r="BM28" i="15" s="1"/>
  <c r="BU28" i="15" s="1"/>
  <c r="BF28" i="15"/>
  <c r="BN28" i="15" s="1"/>
  <c r="BV28" i="15" s="1"/>
  <c r="BG28" i="15"/>
  <c r="BO28" i="15" s="1"/>
  <c r="BW28" i="15" s="1"/>
  <c r="BH28" i="15"/>
  <c r="BP28" i="15" s="1"/>
  <c r="BX28" i="15" s="1"/>
  <c r="BI28" i="15"/>
  <c r="BJ28" i="15"/>
  <c r="BC29" i="15"/>
  <c r="BK29" i="15" s="1"/>
  <c r="BS29" i="15" s="1"/>
  <c r="BD29" i="15"/>
  <c r="BL29" i="15" s="1"/>
  <c r="BT29" i="15" s="1"/>
  <c r="BE29" i="15"/>
  <c r="BM29" i="15" s="1"/>
  <c r="BU29" i="15" s="1"/>
  <c r="BF29" i="15"/>
  <c r="BN29" i="15" s="1"/>
  <c r="BV29" i="15" s="1"/>
  <c r="BG29" i="15"/>
  <c r="BO29" i="15" s="1"/>
  <c r="BW29" i="15" s="1"/>
  <c r="BH29" i="15"/>
  <c r="BP29" i="15" s="1"/>
  <c r="BX29" i="15" s="1"/>
  <c r="BI29" i="15"/>
  <c r="BQ29" i="15" s="1"/>
  <c r="BY29" i="15" s="1"/>
  <c r="BJ29" i="15"/>
  <c r="BC30" i="15"/>
  <c r="BK30" i="15" s="1"/>
  <c r="BS30" i="15" s="1"/>
  <c r="BD30" i="15"/>
  <c r="BL30" i="15" s="1"/>
  <c r="BT30" i="15" s="1"/>
  <c r="BE30" i="15"/>
  <c r="BM30" i="15" s="1"/>
  <c r="BU30" i="15" s="1"/>
  <c r="BF30" i="15"/>
  <c r="BN30" i="15" s="1"/>
  <c r="BV30" i="15" s="1"/>
  <c r="BG30" i="15"/>
  <c r="BO30" i="15" s="1"/>
  <c r="BW30" i="15" s="1"/>
  <c r="BH30" i="15"/>
  <c r="BP30" i="15" s="1"/>
  <c r="BX30" i="15" s="1"/>
  <c r="BI30" i="15"/>
  <c r="BQ30" i="15" s="1"/>
  <c r="BY30" i="15" s="1"/>
  <c r="BJ30" i="15"/>
  <c r="BC31" i="15"/>
  <c r="BK31" i="15" s="1"/>
  <c r="BS31" i="15" s="1"/>
  <c r="BD31" i="15"/>
  <c r="BL31" i="15" s="1"/>
  <c r="BT31" i="15" s="1"/>
  <c r="BE31" i="15"/>
  <c r="BM31" i="15" s="1"/>
  <c r="BU31" i="15" s="1"/>
  <c r="BF31" i="15"/>
  <c r="BN31" i="15" s="1"/>
  <c r="BV31" i="15" s="1"/>
  <c r="BG31" i="15"/>
  <c r="BO31" i="15" s="1"/>
  <c r="BW31" i="15" s="1"/>
  <c r="BH31" i="15"/>
  <c r="BP31" i="15" s="1"/>
  <c r="BX31" i="15" s="1"/>
  <c r="BI31" i="15"/>
  <c r="BQ31" i="15" s="1"/>
  <c r="BY31" i="15" s="1"/>
  <c r="BJ31" i="15"/>
  <c r="BC32" i="15"/>
  <c r="BK32" i="15" s="1"/>
  <c r="BS32" i="15" s="1"/>
  <c r="BD32" i="15"/>
  <c r="BL32" i="15" s="1"/>
  <c r="BT32" i="15" s="1"/>
  <c r="BE32" i="15"/>
  <c r="BM32" i="15" s="1"/>
  <c r="BU32" i="15" s="1"/>
  <c r="BF32" i="15"/>
  <c r="BN32" i="15" s="1"/>
  <c r="BV32" i="15" s="1"/>
  <c r="BG32" i="15"/>
  <c r="BO32" i="15" s="1"/>
  <c r="BW32" i="15" s="1"/>
  <c r="BH32" i="15"/>
  <c r="BP32" i="15" s="1"/>
  <c r="BX32" i="15" s="1"/>
  <c r="BI32" i="15"/>
  <c r="BJ32" i="15"/>
  <c r="BC33" i="15"/>
  <c r="BK33" i="15" s="1"/>
  <c r="BS33" i="15" s="1"/>
  <c r="BD33" i="15"/>
  <c r="BL33" i="15" s="1"/>
  <c r="BT33" i="15" s="1"/>
  <c r="BE33" i="15"/>
  <c r="BM33" i="15" s="1"/>
  <c r="BU33" i="15" s="1"/>
  <c r="BF33" i="15"/>
  <c r="BN33" i="15" s="1"/>
  <c r="BV33" i="15" s="1"/>
  <c r="BG33" i="15"/>
  <c r="BO33" i="15" s="1"/>
  <c r="BW33" i="15" s="1"/>
  <c r="BH33" i="15"/>
  <c r="BP33" i="15" s="1"/>
  <c r="BX33" i="15" s="1"/>
  <c r="BI33" i="15"/>
  <c r="BJ33" i="15"/>
  <c r="BC34" i="15"/>
  <c r="BK34" i="15" s="1"/>
  <c r="BS34" i="15" s="1"/>
  <c r="BD34" i="15"/>
  <c r="BL34" i="15" s="1"/>
  <c r="BT34" i="15" s="1"/>
  <c r="BE34" i="15"/>
  <c r="BM34" i="15" s="1"/>
  <c r="BU34" i="15" s="1"/>
  <c r="BF34" i="15"/>
  <c r="BN34" i="15" s="1"/>
  <c r="BV34" i="15" s="1"/>
  <c r="BG34" i="15"/>
  <c r="BO34" i="15" s="1"/>
  <c r="BW34" i="15" s="1"/>
  <c r="BH34" i="15"/>
  <c r="BP34" i="15" s="1"/>
  <c r="BX34" i="15" s="1"/>
  <c r="BI34" i="15"/>
  <c r="BQ34" i="15" s="1"/>
  <c r="BY34" i="15" s="1"/>
  <c r="BJ34" i="15"/>
  <c r="BC35" i="15"/>
  <c r="BK35" i="15" s="1"/>
  <c r="BS35" i="15" s="1"/>
  <c r="BD35" i="15"/>
  <c r="BL35" i="15" s="1"/>
  <c r="BT35" i="15" s="1"/>
  <c r="BE35" i="15"/>
  <c r="BM35" i="15" s="1"/>
  <c r="BU35" i="15" s="1"/>
  <c r="BF35" i="15"/>
  <c r="BN35" i="15" s="1"/>
  <c r="BV35" i="15" s="1"/>
  <c r="BG35" i="15"/>
  <c r="BO35" i="15" s="1"/>
  <c r="BW35" i="15" s="1"/>
  <c r="BH35" i="15"/>
  <c r="BP35" i="15" s="1"/>
  <c r="BX35" i="15" s="1"/>
  <c r="BI35" i="15"/>
  <c r="BQ35" i="15" s="1"/>
  <c r="BY35" i="15" s="1"/>
  <c r="BJ35" i="15"/>
  <c r="BC36" i="15"/>
  <c r="BK36" i="15" s="1"/>
  <c r="BS36" i="15" s="1"/>
  <c r="BD36" i="15"/>
  <c r="BL36" i="15" s="1"/>
  <c r="BT36" i="15" s="1"/>
  <c r="BE36" i="15"/>
  <c r="BM36" i="15" s="1"/>
  <c r="BU36" i="15" s="1"/>
  <c r="BF36" i="15"/>
  <c r="BN36" i="15" s="1"/>
  <c r="BV36" i="15" s="1"/>
  <c r="BG36" i="15"/>
  <c r="BO36" i="15" s="1"/>
  <c r="BW36" i="15" s="1"/>
  <c r="BH36" i="15"/>
  <c r="BP36" i="15" s="1"/>
  <c r="BX36" i="15" s="1"/>
  <c r="BI36" i="15"/>
  <c r="BJ36" i="15"/>
  <c r="BC37" i="15"/>
  <c r="BK37" i="15" s="1"/>
  <c r="BS37" i="15" s="1"/>
  <c r="BD37" i="15"/>
  <c r="BL37" i="15" s="1"/>
  <c r="BT37" i="15" s="1"/>
  <c r="BE37" i="15"/>
  <c r="BM37" i="15" s="1"/>
  <c r="BU37" i="15" s="1"/>
  <c r="BF37" i="15"/>
  <c r="BN37" i="15" s="1"/>
  <c r="BV37" i="15" s="1"/>
  <c r="BG37" i="15"/>
  <c r="BO37" i="15" s="1"/>
  <c r="BW37" i="15" s="1"/>
  <c r="BH37" i="15"/>
  <c r="BP37" i="15" s="1"/>
  <c r="BX37" i="15" s="1"/>
  <c r="BI37" i="15"/>
  <c r="BJ37" i="15"/>
  <c r="BC38" i="15"/>
  <c r="BK38" i="15" s="1"/>
  <c r="BS38" i="15" s="1"/>
  <c r="BD38" i="15"/>
  <c r="BL38" i="15" s="1"/>
  <c r="BT38" i="15" s="1"/>
  <c r="BE38" i="15"/>
  <c r="BM38" i="15" s="1"/>
  <c r="BU38" i="15" s="1"/>
  <c r="BF38" i="15"/>
  <c r="BN38" i="15" s="1"/>
  <c r="BV38" i="15" s="1"/>
  <c r="BG38" i="15"/>
  <c r="BO38" i="15" s="1"/>
  <c r="BW38" i="15" s="1"/>
  <c r="BH38" i="15"/>
  <c r="BP38" i="15" s="1"/>
  <c r="BX38" i="15" s="1"/>
  <c r="BI38" i="15"/>
  <c r="BJ38" i="15"/>
  <c r="BC39" i="15"/>
  <c r="BK39" i="15" s="1"/>
  <c r="BS39" i="15" s="1"/>
  <c r="BD39" i="15"/>
  <c r="BL39" i="15" s="1"/>
  <c r="BT39" i="15" s="1"/>
  <c r="BE39" i="15"/>
  <c r="BM39" i="15" s="1"/>
  <c r="BU39" i="15" s="1"/>
  <c r="BF39" i="15"/>
  <c r="BN39" i="15" s="1"/>
  <c r="BV39" i="15" s="1"/>
  <c r="BG39" i="15"/>
  <c r="BO39" i="15" s="1"/>
  <c r="BW39" i="15" s="1"/>
  <c r="BH39" i="15"/>
  <c r="BP39" i="15" s="1"/>
  <c r="BX39" i="15" s="1"/>
  <c r="BI39" i="15"/>
  <c r="BQ39" i="15" s="1"/>
  <c r="BY39" i="15" s="1"/>
  <c r="BJ39" i="15"/>
  <c r="BC40" i="15"/>
  <c r="BK40" i="15" s="1"/>
  <c r="BS40" i="15" s="1"/>
  <c r="BD40" i="15"/>
  <c r="BL40" i="15" s="1"/>
  <c r="BT40" i="15" s="1"/>
  <c r="BE40" i="15"/>
  <c r="BM40" i="15" s="1"/>
  <c r="BU40" i="15" s="1"/>
  <c r="BF40" i="15"/>
  <c r="BN40" i="15" s="1"/>
  <c r="BV40" i="15" s="1"/>
  <c r="BG40" i="15"/>
  <c r="BO40" i="15" s="1"/>
  <c r="BW40" i="15" s="1"/>
  <c r="BH40" i="15"/>
  <c r="BP40" i="15" s="1"/>
  <c r="BX40" i="15" s="1"/>
  <c r="BI40" i="15"/>
  <c r="BJ40" i="15"/>
  <c r="BC41" i="15"/>
  <c r="BK41" i="15" s="1"/>
  <c r="BS41" i="15" s="1"/>
  <c r="BD41" i="15"/>
  <c r="BL41" i="15" s="1"/>
  <c r="BT41" i="15" s="1"/>
  <c r="BE41" i="15"/>
  <c r="BM41" i="15" s="1"/>
  <c r="BU41" i="15" s="1"/>
  <c r="BF41" i="15"/>
  <c r="BN41" i="15" s="1"/>
  <c r="BV41" i="15" s="1"/>
  <c r="BG41" i="15"/>
  <c r="BO41" i="15" s="1"/>
  <c r="BW41" i="15" s="1"/>
  <c r="BH41" i="15"/>
  <c r="BP41" i="15" s="1"/>
  <c r="BX41" i="15" s="1"/>
  <c r="BI41" i="15"/>
  <c r="BJ41" i="15"/>
  <c r="BC42" i="15"/>
  <c r="BK42" i="15" s="1"/>
  <c r="BS42" i="15" s="1"/>
  <c r="BD42" i="15"/>
  <c r="BL42" i="15" s="1"/>
  <c r="BT42" i="15" s="1"/>
  <c r="BE42" i="15"/>
  <c r="BM42" i="15" s="1"/>
  <c r="BU42" i="15" s="1"/>
  <c r="BF42" i="15"/>
  <c r="BN42" i="15" s="1"/>
  <c r="BV42" i="15" s="1"/>
  <c r="BG42" i="15"/>
  <c r="BO42" i="15" s="1"/>
  <c r="BW42" i="15" s="1"/>
  <c r="BH42" i="15"/>
  <c r="BP42" i="15" s="1"/>
  <c r="BX42" i="15" s="1"/>
  <c r="BI42" i="15"/>
  <c r="BJ42" i="15"/>
  <c r="BC43" i="15"/>
  <c r="BK43" i="15" s="1"/>
  <c r="BS43" i="15" s="1"/>
  <c r="BD43" i="15"/>
  <c r="BL43" i="15" s="1"/>
  <c r="BT43" i="15" s="1"/>
  <c r="BE43" i="15"/>
  <c r="BM43" i="15" s="1"/>
  <c r="BU43" i="15" s="1"/>
  <c r="BF43" i="15"/>
  <c r="BN43" i="15" s="1"/>
  <c r="BV43" i="15" s="1"/>
  <c r="BG43" i="15"/>
  <c r="BO43" i="15" s="1"/>
  <c r="BW43" i="15" s="1"/>
  <c r="BH43" i="15"/>
  <c r="BP43" i="15" s="1"/>
  <c r="BX43" i="15" s="1"/>
  <c r="BI43" i="15"/>
  <c r="BJ43" i="15"/>
  <c r="BC44" i="15"/>
  <c r="BK44" i="15" s="1"/>
  <c r="BS44" i="15" s="1"/>
  <c r="BD44" i="15"/>
  <c r="BL44" i="15" s="1"/>
  <c r="BT44" i="15" s="1"/>
  <c r="BE44" i="15"/>
  <c r="BM44" i="15" s="1"/>
  <c r="BU44" i="15" s="1"/>
  <c r="BF44" i="15"/>
  <c r="BN44" i="15" s="1"/>
  <c r="BV44" i="15" s="1"/>
  <c r="BG44" i="15"/>
  <c r="BO44" i="15" s="1"/>
  <c r="BW44" i="15" s="1"/>
  <c r="BH44" i="15"/>
  <c r="BP44" i="15" s="1"/>
  <c r="BX44" i="15" s="1"/>
  <c r="BI44" i="15"/>
  <c r="BQ44" i="15" s="1"/>
  <c r="BY44" i="15" s="1"/>
  <c r="BJ44" i="15"/>
  <c r="BC45" i="15"/>
  <c r="BK45" i="15" s="1"/>
  <c r="BS45" i="15" s="1"/>
  <c r="BD45" i="15"/>
  <c r="BL45" i="15" s="1"/>
  <c r="BT45" i="15" s="1"/>
  <c r="BE45" i="15"/>
  <c r="BM45" i="15" s="1"/>
  <c r="BU45" i="15" s="1"/>
  <c r="BF45" i="15"/>
  <c r="BN45" i="15" s="1"/>
  <c r="BV45" i="15" s="1"/>
  <c r="BG45" i="15"/>
  <c r="BO45" i="15" s="1"/>
  <c r="BW45" i="15" s="1"/>
  <c r="BH45" i="15"/>
  <c r="BP45" i="15" s="1"/>
  <c r="BX45" i="15" s="1"/>
  <c r="BI45" i="15"/>
  <c r="BQ45" i="15" s="1"/>
  <c r="BY45" i="15" s="1"/>
  <c r="BJ45" i="15"/>
  <c r="BC46" i="15"/>
  <c r="BK46" i="15" s="1"/>
  <c r="BS46" i="15" s="1"/>
  <c r="BD46" i="15"/>
  <c r="BL46" i="15" s="1"/>
  <c r="BT46" i="15" s="1"/>
  <c r="BE46" i="15"/>
  <c r="BM46" i="15" s="1"/>
  <c r="BU46" i="15" s="1"/>
  <c r="BF46" i="15"/>
  <c r="BN46" i="15" s="1"/>
  <c r="BV46" i="15" s="1"/>
  <c r="BG46" i="15"/>
  <c r="BO46" i="15" s="1"/>
  <c r="BW46" i="15" s="1"/>
  <c r="BH46" i="15"/>
  <c r="BP46" i="15" s="1"/>
  <c r="BX46" i="15" s="1"/>
  <c r="BI46" i="15"/>
  <c r="BJ46" i="15"/>
  <c r="BC47" i="15"/>
  <c r="BK47" i="15" s="1"/>
  <c r="BS47" i="15" s="1"/>
  <c r="BD47" i="15"/>
  <c r="BL47" i="15" s="1"/>
  <c r="BT47" i="15" s="1"/>
  <c r="BE47" i="15"/>
  <c r="BM47" i="15" s="1"/>
  <c r="BU47" i="15" s="1"/>
  <c r="BF47" i="15"/>
  <c r="BN47" i="15" s="1"/>
  <c r="BV47" i="15" s="1"/>
  <c r="BG47" i="15"/>
  <c r="BO47" i="15" s="1"/>
  <c r="BW47" i="15" s="1"/>
  <c r="BH47" i="15"/>
  <c r="BP47" i="15" s="1"/>
  <c r="BX47" i="15" s="1"/>
  <c r="BI47" i="15"/>
  <c r="BJ47" i="15"/>
  <c r="BC48" i="15"/>
  <c r="BK48" i="15" s="1"/>
  <c r="BS48" i="15" s="1"/>
  <c r="BD48" i="15"/>
  <c r="BL48" i="15" s="1"/>
  <c r="BT48" i="15" s="1"/>
  <c r="BE48" i="15"/>
  <c r="BM48" i="15" s="1"/>
  <c r="BU48" i="15" s="1"/>
  <c r="BF48" i="15"/>
  <c r="BN48" i="15" s="1"/>
  <c r="BV48" i="15" s="1"/>
  <c r="BG48" i="15"/>
  <c r="BO48" i="15" s="1"/>
  <c r="BW48" i="15" s="1"/>
  <c r="BH48" i="15"/>
  <c r="BP48" i="15" s="1"/>
  <c r="BX48" i="15" s="1"/>
  <c r="BI48" i="15"/>
  <c r="BQ48" i="15" s="1"/>
  <c r="BY48" i="15" s="1"/>
  <c r="BJ48" i="15"/>
  <c r="BC49" i="15"/>
  <c r="BK49" i="15" s="1"/>
  <c r="BS49" i="15" s="1"/>
  <c r="BD49" i="15"/>
  <c r="BL49" i="15" s="1"/>
  <c r="BT49" i="15" s="1"/>
  <c r="BE49" i="15"/>
  <c r="BM49" i="15" s="1"/>
  <c r="BU49" i="15" s="1"/>
  <c r="BF49" i="15"/>
  <c r="BN49" i="15" s="1"/>
  <c r="BV49" i="15" s="1"/>
  <c r="BG49" i="15"/>
  <c r="BO49" i="15" s="1"/>
  <c r="BW49" i="15" s="1"/>
  <c r="BH49" i="15"/>
  <c r="BP49" i="15" s="1"/>
  <c r="BX49" i="15" s="1"/>
  <c r="BI49" i="15"/>
  <c r="BQ49" i="15" s="1"/>
  <c r="BY49" i="15" s="1"/>
  <c r="BJ49" i="15"/>
  <c r="BC50" i="15"/>
  <c r="BK50" i="15" s="1"/>
  <c r="BS50" i="15" s="1"/>
  <c r="BD50" i="15"/>
  <c r="BL50" i="15" s="1"/>
  <c r="BT50" i="15" s="1"/>
  <c r="BE50" i="15"/>
  <c r="BM50" i="15" s="1"/>
  <c r="BU50" i="15" s="1"/>
  <c r="BF50" i="15"/>
  <c r="BN50" i="15" s="1"/>
  <c r="BV50" i="15" s="1"/>
  <c r="BG50" i="15"/>
  <c r="BO50" i="15" s="1"/>
  <c r="BW50" i="15" s="1"/>
  <c r="BH50" i="15"/>
  <c r="BP50" i="15" s="1"/>
  <c r="BX50" i="15" s="1"/>
  <c r="BI50" i="15"/>
  <c r="BQ50" i="15" s="1"/>
  <c r="BY50" i="15" s="1"/>
  <c r="BJ50" i="15"/>
  <c r="BC51" i="15"/>
  <c r="BK51" i="15" s="1"/>
  <c r="BS51" i="15" s="1"/>
  <c r="BD51" i="15"/>
  <c r="BL51" i="15" s="1"/>
  <c r="BT51" i="15" s="1"/>
  <c r="BE51" i="15"/>
  <c r="BM51" i="15" s="1"/>
  <c r="BU51" i="15" s="1"/>
  <c r="BF51" i="15"/>
  <c r="BN51" i="15" s="1"/>
  <c r="BV51" i="15" s="1"/>
  <c r="BG51" i="15"/>
  <c r="BO51" i="15" s="1"/>
  <c r="BW51" i="15" s="1"/>
  <c r="BH51" i="15"/>
  <c r="BP51" i="15" s="1"/>
  <c r="BX51" i="15" s="1"/>
  <c r="BI51" i="15"/>
  <c r="BJ51" i="15"/>
  <c r="BC52" i="15"/>
  <c r="BK52" i="15" s="1"/>
  <c r="BS52" i="15" s="1"/>
  <c r="BD52" i="15"/>
  <c r="BL52" i="15" s="1"/>
  <c r="BT52" i="15" s="1"/>
  <c r="BE52" i="15"/>
  <c r="BM52" i="15" s="1"/>
  <c r="BU52" i="15" s="1"/>
  <c r="BF52" i="15"/>
  <c r="BN52" i="15" s="1"/>
  <c r="BV52" i="15" s="1"/>
  <c r="BG52" i="15"/>
  <c r="BO52" i="15" s="1"/>
  <c r="BW52" i="15" s="1"/>
  <c r="BH52" i="15"/>
  <c r="BP52" i="15" s="1"/>
  <c r="BX52" i="15" s="1"/>
  <c r="BI52" i="15"/>
  <c r="BJ52" i="15"/>
  <c r="BC53" i="15"/>
  <c r="BK53" i="15" s="1"/>
  <c r="BS53" i="15" s="1"/>
  <c r="BD53" i="15"/>
  <c r="BL53" i="15" s="1"/>
  <c r="BT53" i="15" s="1"/>
  <c r="BE53" i="15"/>
  <c r="BM53" i="15" s="1"/>
  <c r="BU53" i="15" s="1"/>
  <c r="BF53" i="15"/>
  <c r="BN53" i="15" s="1"/>
  <c r="BV53" i="15" s="1"/>
  <c r="BG53" i="15"/>
  <c r="BO53" i="15" s="1"/>
  <c r="BW53" i="15" s="1"/>
  <c r="BH53" i="15"/>
  <c r="BP53" i="15" s="1"/>
  <c r="BX53" i="15" s="1"/>
  <c r="BI53" i="15"/>
  <c r="BJ53" i="15"/>
  <c r="BC54" i="15"/>
  <c r="BK54" i="15" s="1"/>
  <c r="BS54" i="15" s="1"/>
  <c r="BD54" i="15"/>
  <c r="BL54" i="15" s="1"/>
  <c r="BT54" i="15" s="1"/>
  <c r="BE54" i="15"/>
  <c r="BM54" i="15" s="1"/>
  <c r="BU54" i="15" s="1"/>
  <c r="BF54" i="15"/>
  <c r="BN54" i="15" s="1"/>
  <c r="BV54" i="15" s="1"/>
  <c r="BG54" i="15"/>
  <c r="BO54" i="15" s="1"/>
  <c r="BW54" i="15" s="1"/>
  <c r="BH54" i="15"/>
  <c r="BP54" i="15" s="1"/>
  <c r="BX54" i="15" s="1"/>
  <c r="BI54" i="15"/>
  <c r="BJ54" i="15"/>
  <c r="BC55" i="15"/>
  <c r="BK55" i="15" s="1"/>
  <c r="BS55" i="15" s="1"/>
  <c r="BD55" i="15"/>
  <c r="BL55" i="15" s="1"/>
  <c r="BT55" i="15" s="1"/>
  <c r="BE55" i="15"/>
  <c r="BM55" i="15" s="1"/>
  <c r="BU55" i="15" s="1"/>
  <c r="BF55" i="15"/>
  <c r="BN55" i="15" s="1"/>
  <c r="BV55" i="15" s="1"/>
  <c r="BG55" i="15"/>
  <c r="BO55" i="15" s="1"/>
  <c r="BW55" i="15" s="1"/>
  <c r="BH55" i="15"/>
  <c r="BP55" i="15" s="1"/>
  <c r="BX55" i="15" s="1"/>
  <c r="BI55" i="15"/>
  <c r="BQ55" i="15" s="1"/>
  <c r="BY55" i="15" s="1"/>
  <c r="BJ55" i="15"/>
  <c r="BC56" i="15"/>
  <c r="BK56" i="15" s="1"/>
  <c r="BS56" i="15" s="1"/>
  <c r="BD56" i="15"/>
  <c r="BL56" i="15" s="1"/>
  <c r="BT56" i="15" s="1"/>
  <c r="BE56" i="15"/>
  <c r="BM56" i="15" s="1"/>
  <c r="BU56" i="15" s="1"/>
  <c r="BF56" i="15"/>
  <c r="BN56" i="15" s="1"/>
  <c r="BV56" i="15" s="1"/>
  <c r="BG56" i="15"/>
  <c r="BO56" i="15" s="1"/>
  <c r="BW56" i="15" s="1"/>
  <c r="BH56" i="15"/>
  <c r="BP56" i="15" s="1"/>
  <c r="BX56" i="15" s="1"/>
  <c r="BI56" i="15"/>
  <c r="BQ56" i="15" s="1"/>
  <c r="BY56" i="15" s="1"/>
  <c r="BJ56" i="15"/>
  <c r="BC57" i="15"/>
  <c r="BK57" i="15" s="1"/>
  <c r="BS57" i="15" s="1"/>
  <c r="BD57" i="15"/>
  <c r="BL57" i="15" s="1"/>
  <c r="BT57" i="15" s="1"/>
  <c r="BE57" i="15"/>
  <c r="BM57" i="15" s="1"/>
  <c r="BU57" i="15" s="1"/>
  <c r="BF57" i="15"/>
  <c r="BN57" i="15" s="1"/>
  <c r="BV57" i="15" s="1"/>
  <c r="BG57" i="15"/>
  <c r="BO57" i="15" s="1"/>
  <c r="BW57" i="15" s="1"/>
  <c r="BH57" i="15"/>
  <c r="BP57" i="15" s="1"/>
  <c r="BX57" i="15" s="1"/>
  <c r="BI57" i="15"/>
  <c r="BQ57" i="15" s="1"/>
  <c r="BY57" i="15" s="1"/>
  <c r="BJ57" i="15"/>
  <c r="BC58" i="15"/>
  <c r="BK58" i="15" s="1"/>
  <c r="BS58" i="15" s="1"/>
  <c r="BD58" i="15"/>
  <c r="BL58" i="15" s="1"/>
  <c r="BT58" i="15" s="1"/>
  <c r="BE58" i="15"/>
  <c r="BM58" i="15" s="1"/>
  <c r="BU58" i="15" s="1"/>
  <c r="BF58" i="15"/>
  <c r="BN58" i="15" s="1"/>
  <c r="BV58" i="15" s="1"/>
  <c r="BG58" i="15"/>
  <c r="BO58" i="15" s="1"/>
  <c r="BW58" i="15" s="1"/>
  <c r="BH58" i="15"/>
  <c r="BP58" i="15" s="1"/>
  <c r="BX58" i="15" s="1"/>
  <c r="BI58" i="15"/>
  <c r="BJ58" i="15"/>
  <c r="BC59" i="15"/>
  <c r="BK59" i="15" s="1"/>
  <c r="BS59" i="15" s="1"/>
  <c r="BD59" i="15"/>
  <c r="BL59" i="15" s="1"/>
  <c r="BT59" i="15" s="1"/>
  <c r="BE59" i="15"/>
  <c r="BM59" i="15" s="1"/>
  <c r="BU59" i="15" s="1"/>
  <c r="BF59" i="15"/>
  <c r="BN59" i="15" s="1"/>
  <c r="BV59" i="15" s="1"/>
  <c r="BG59" i="15"/>
  <c r="BO59" i="15" s="1"/>
  <c r="BW59" i="15" s="1"/>
  <c r="BH59" i="15"/>
  <c r="BP59" i="15" s="1"/>
  <c r="BX59" i="15" s="1"/>
  <c r="BI59" i="15"/>
  <c r="BJ59" i="15"/>
  <c r="BC60" i="15"/>
  <c r="BK60" i="15" s="1"/>
  <c r="BS60" i="15" s="1"/>
  <c r="BD60" i="15"/>
  <c r="BL60" i="15" s="1"/>
  <c r="BT60" i="15" s="1"/>
  <c r="BE60" i="15"/>
  <c r="BM60" i="15" s="1"/>
  <c r="BU60" i="15" s="1"/>
  <c r="BF60" i="15"/>
  <c r="BN60" i="15" s="1"/>
  <c r="BV60" i="15" s="1"/>
  <c r="BG60" i="15"/>
  <c r="BO60" i="15" s="1"/>
  <c r="BW60" i="15" s="1"/>
  <c r="BH60" i="15"/>
  <c r="BP60" i="15" s="1"/>
  <c r="BX60" i="15" s="1"/>
  <c r="BI60" i="15"/>
  <c r="BJ60" i="15"/>
  <c r="BC61" i="15"/>
  <c r="BK61" i="15" s="1"/>
  <c r="BS61" i="15" s="1"/>
  <c r="BD61" i="15"/>
  <c r="BL61" i="15" s="1"/>
  <c r="BT61" i="15" s="1"/>
  <c r="BE61" i="15"/>
  <c r="BM61" i="15" s="1"/>
  <c r="BU61" i="15" s="1"/>
  <c r="BF61" i="15"/>
  <c r="BN61" i="15" s="1"/>
  <c r="BV61" i="15" s="1"/>
  <c r="BG61" i="15"/>
  <c r="BO61" i="15" s="1"/>
  <c r="BW61" i="15" s="1"/>
  <c r="BH61" i="15"/>
  <c r="BP61" i="15" s="1"/>
  <c r="BX61" i="15" s="1"/>
  <c r="BI61" i="15"/>
  <c r="BJ61" i="15"/>
  <c r="BC62" i="15"/>
  <c r="BK62" i="15" s="1"/>
  <c r="BS62" i="15" s="1"/>
  <c r="BD62" i="15"/>
  <c r="BL62" i="15" s="1"/>
  <c r="BT62" i="15" s="1"/>
  <c r="BE62" i="15"/>
  <c r="BM62" i="15" s="1"/>
  <c r="BU62" i="15" s="1"/>
  <c r="BF62" i="15"/>
  <c r="BN62" i="15" s="1"/>
  <c r="BV62" i="15" s="1"/>
  <c r="BG62" i="15"/>
  <c r="BO62" i="15" s="1"/>
  <c r="BW62" i="15" s="1"/>
  <c r="BH62" i="15"/>
  <c r="BP62" i="15" s="1"/>
  <c r="BX62" i="15" s="1"/>
  <c r="BI62" i="15"/>
  <c r="BJ62" i="15"/>
  <c r="BC63" i="15"/>
  <c r="BK63" i="15" s="1"/>
  <c r="BS63" i="15" s="1"/>
  <c r="BD63" i="15"/>
  <c r="BL63" i="15" s="1"/>
  <c r="BT63" i="15" s="1"/>
  <c r="BE63" i="15"/>
  <c r="BM63" i="15" s="1"/>
  <c r="BU63" i="15" s="1"/>
  <c r="BF63" i="15"/>
  <c r="BN63" i="15" s="1"/>
  <c r="BV63" i="15" s="1"/>
  <c r="BG63" i="15"/>
  <c r="BO63" i="15" s="1"/>
  <c r="BW63" i="15" s="1"/>
  <c r="BH63" i="15"/>
  <c r="BP63" i="15" s="1"/>
  <c r="BX63" i="15" s="1"/>
  <c r="BI63" i="15"/>
  <c r="BJ63" i="15"/>
  <c r="BC64" i="15"/>
  <c r="BK64" i="15" s="1"/>
  <c r="BS64" i="15" s="1"/>
  <c r="BD64" i="15"/>
  <c r="BL64" i="15" s="1"/>
  <c r="BT64" i="15" s="1"/>
  <c r="BE64" i="15"/>
  <c r="BM64" i="15" s="1"/>
  <c r="BU64" i="15" s="1"/>
  <c r="BF64" i="15"/>
  <c r="BN64" i="15" s="1"/>
  <c r="BV64" i="15" s="1"/>
  <c r="BG64" i="15"/>
  <c r="BO64" i="15" s="1"/>
  <c r="BW64" i="15" s="1"/>
  <c r="BH64" i="15"/>
  <c r="BP64" i="15" s="1"/>
  <c r="BX64" i="15" s="1"/>
  <c r="BI64" i="15"/>
  <c r="BQ64" i="15" s="1"/>
  <c r="BY64" i="15" s="1"/>
  <c r="BJ64" i="15"/>
  <c r="BC65" i="15"/>
  <c r="BK65" i="15" s="1"/>
  <c r="BS65" i="15" s="1"/>
  <c r="BD65" i="15"/>
  <c r="BL65" i="15" s="1"/>
  <c r="BT65" i="15" s="1"/>
  <c r="BE65" i="15"/>
  <c r="BM65" i="15" s="1"/>
  <c r="BU65" i="15" s="1"/>
  <c r="BF65" i="15"/>
  <c r="BN65" i="15" s="1"/>
  <c r="BV65" i="15" s="1"/>
  <c r="BG65" i="15"/>
  <c r="BO65" i="15" s="1"/>
  <c r="BW65" i="15" s="1"/>
  <c r="BH65" i="15"/>
  <c r="BP65" i="15" s="1"/>
  <c r="BX65" i="15" s="1"/>
  <c r="BI65" i="15"/>
  <c r="BQ65" i="15" s="1"/>
  <c r="BY65" i="15" s="1"/>
  <c r="BJ65" i="15"/>
  <c r="BC66" i="15"/>
  <c r="BK66" i="15" s="1"/>
  <c r="BS66" i="15" s="1"/>
  <c r="BD66" i="15"/>
  <c r="BL66" i="15" s="1"/>
  <c r="BT66" i="15" s="1"/>
  <c r="BE66" i="15"/>
  <c r="BM66" i="15" s="1"/>
  <c r="BU66" i="15" s="1"/>
  <c r="BF66" i="15"/>
  <c r="BN66" i="15" s="1"/>
  <c r="BV66" i="15" s="1"/>
  <c r="BG66" i="15"/>
  <c r="BO66" i="15" s="1"/>
  <c r="BW66" i="15" s="1"/>
  <c r="BH66" i="15"/>
  <c r="BP66" i="15" s="1"/>
  <c r="BX66" i="15" s="1"/>
  <c r="BI66" i="15"/>
  <c r="BJ66" i="15"/>
  <c r="BC67" i="15"/>
  <c r="BK67" i="15" s="1"/>
  <c r="BS67" i="15" s="1"/>
  <c r="BD67" i="15"/>
  <c r="BL67" i="15" s="1"/>
  <c r="BT67" i="15" s="1"/>
  <c r="BE67" i="15"/>
  <c r="BM67" i="15" s="1"/>
  <c r="BU67" i="15" s="1"/>
  <c r="BF67" i="15"/>
  <c r="BN67" i="15" s="1"/>
  <c r="BV67" i="15" s="1"/>
  <c r="BG67" i="15"/>
  <c r="BO67" i="15" s="1"/>
  <c r="BW67" i="15" s="1"/>
  <c r="BH67" i="15"/>
  <c r="BP67" i="15" s="1"/>
  <c r="BX67" i="15" s="1"/>
  <c r="BI67" i="15"/>
  <c r="BJ67" i="15"/>
  <c r="BC68" i="15"/>
  <c r="BK68" i="15" s="1"/>
  <c r="BS68" i="15" s="1"/>
  <c r="BD68" i="15"/>
  <c r="BL68" i="15" s="1"/>
  <c r="BT68" i="15" s="1"/>
  <c r="BE68" i="15"/>
  <c r="BM68" i="15" s="1"/>
  <c r="BU68" i="15" s="1"/>
  <c r="BF68" i="15"/>
  <c r="BN68" i="15" s="1"/>
  <c r="BV68" i="15" s="1"/>
  <c r="BG68" i="15"/>
  <c r="BO68" i="15" s="1"/>
  <c r="BW68" i="15" s="1"/>
  <c r="BH68" i="15"/>
  <c r="BP68" i="15" s="1"/>
  <c r="BX68" i="15" s="1"/>
  <c r="BI68" i="15"/>
  <c r="BJ68" i="15"/>
  <c r="BC69" i="15"/>
  <c r="BK69" i="15" s="1"/>
  <c r="BS69" i="15" s="1"/>
  <c r="BD69" i="15"/>
  <c r="BL69" i="15" s="1"/>
  <c r="BT69" i="15" s="1"/>
  <c r="BE69" i="15"/>
  <c r="BM69" i="15" s="1"/>
  <c r="BU69" i="15" s="1"/>
  <c r="BF69" i="15"/>
  <c r="BN69" i="15" s="1"/>
  <c r="BV69" i="15" s="1"/>
  <c r="BG69" i="15"/>
  <c r="BO69" i="15" s="1"/>
  <c r="BW69" i="15" s="1"/>
  <c r="BH69" i="15"/>
  <c r="BP69" i="15" s="1"/>
  <c r="BX69" i="15" s="1"/>
  <c r="BI69" i="15"/>
  <c r="BJ69" i="15"/>
  <c r="BC70" i="15"/>
  <c r="BK70" i="15" s="1"/>
  <c r="BS70" i="15" s="1"/>
  <c r="BD70" i="15"/>
  <c r="BL70" i="15" s="1"/>
  <c r="BT70" i="15" s="1"/>
  <c r="BE70" i="15"/>
  <c r="BM70" i="15" s="1"/>
  <c r="BU70" i="15" s="1"/>
  <c r="BF70" i="15"/>
  <c r="BN70" i="15" s="1"/>
  <c r="BV70" i="15" s="1"/>
  <c r="BG70" i="15"/>
  <c r="BO70" i="15" s="1"/>
  <c r="BW70" i="15" s="1"/>
  <c r="BH70" i="15"/>
  <c r="BP70" i="15" s="1"/>
  <c r="BX70" i="15" s="1"/>
  <c r="BI70" i="15"/>
  <c r="BJ70" i="15"/>
  <c r="BC71" i="15"/>
  <c r="BK71" i="15" s="1"/>
  <c r="BS71" i="15" s="1"/>
  <c r="BD71" i="15"/>
  <c r="BL71" i="15" s="1"/>
  <c r="BT71" i="15" s="1"/>
  <c r="BE71" i="15"/>
  <c r="BM71" i="15" s="1"/>
  <c r="BU71" i="15" s="1"/>
  <c r="BF71" i="15"/>
  <c r="BN71" i="15" s="1"/>
  <c r="BV71" i="15" s="1"/>
  <c r="BG71" i="15"/>
  <c r="BO71" i="15" s="1"/>
  <c r="BW71" i="15" s="1"/>
  <c r="BH71" i="15"/>
  <c r="BP71" i="15" s="1"/>
  <c r="BX71" i="15" s="1"/>
  <c r="BI71" i="15"/>
  <c r="BJ71" i="15"/>
  <c r="BC72" i="15"/>
  <c r="BK72" i="15" s="1"/>
  <c r="BS72" i="15" s="1"/>
  <c r="BD72" i="15"/>
  <c r="BL72" i="15" s="1"/>
  <c r="BT72" i="15" s="1"/>
  <c r="BE72" i="15"/>
  <c r="BM72" i="15" s="1"/>
  <c r="BU72" i="15" s="1"/>
  <c r="BF72" i="15"/>
  <c r="BN72" i="15" s="1"/>
  <c r="BV72" i="15" s="1"/>
  <c r="BG72" i="15"/>
  <c r="BO72" i="15" s="1"/>
  <c r="BW72" i="15" s="1"/>
  <c r="BH72" i="15"/>
  <c r="BP72" i="15" s="1"/>
  <c r="BX72" i="15" s="1"/>
  <c r="BI72" i="15"/>
  <c r="BJ72" i="15"/>
  <c r="BC73" i="15"/>
  <c r="BK73" i="15" s="1"/>
  <c r="BS73" i="15" s="1"/>
  <c r="BD73" i="15"/>
  <c r="BL73" i="15" s="1"/>
  <c r="BT73" i="15" s="1"/>
  <c r="BE73" i="15"/>
  <c r="BM73" i="15" s="1"/>
  <c r="BU73" i="15" s="1"/>
  <c r="BF73" i="15"/>
  <c r="BN73" i="15" s="1"/>
  <c r="BV73" i="15" s="1"/>
  <c r="BG73" i="15"/>
  <c r="BO73" i="15" s="1"/>
  <c r="BW73" i="15" s="1"/>
  <c r="BH73" i="15"/>
  <c r="BP73" i="15" s="1"/>
  <c r="BX73" i="15" s="1"/>
  <c r="BI73" i="15"/>
  <c r="BJ73" i="15"/>
  <c r="BC74" i="15"/>
  <c r="BK74" i="15" s="1"/>
  <c r="BS74" i="15" s="1"/>
  <c r="BD74" i="15"/>
  <c r="BL74" i="15" s="1"/>
  <c r="BT74" i="15" s="1"/>
  <c r="BE74" i="15"/>
  <c r="BM74" i="15" s="1"/>
  <c r="BU74" i="15" s="1"/>
  <c r="BF74" i="15"/>
  <c r="BN74" i="15" s="1"/>
  <c r="BV74" i="15" s="1"/>
  <c r="BG74" i="15"/>
  <c r="BO74" i="15" s="1"/>
  <c r="BW74" i="15" s="1"/>
  <c r="BH74" i="15"/>
  <c r="BP74" i="15" s="1"/>
  <c r="BX74" i="15" s="1"/>
  <c r="BI74" i="15"/>
  <c r="BQ74" i="15" s="1"/>
  <c r="BY74" i="15" s="1"/>
  <c r="BJ74" i="15"/>
  <c r="BC75" i="15"/>
  <c r="BK75" i="15" s="1"/>
  <c r="BS75" i="15" s="1"/>
  <c r="BD75" i="15"/>
  <c r="BL75" i="15" s="1"/>
  <c r="BT75" i="15" s="1"/>
  <c r="BE75" i="15"/>
  <c r="BM75" i="15" s="1"/>
  <c r="BU75" i="15" s="1"/>
  <c r="BF75" i="15"/>
  <c r="BN75" i="15" s="1"/>
  <c r="BV75" i="15" s="1"/>
  <c r="BG75" i="15"/>
  <c r="BO75" i="15" s="1"/>
  <c r="BW75" i="15" s="1"/>
  <c r="BH75" i="15"/>
  <c r="BP75" i="15" s="1"/>
  <c r="BX75" i="15" s="1"/>
  <c r="BI75" i="15"/>
  <c r="BJ75" i="15"/>
  <c r="BC76" i="15"/>
  <c r="BK76" i="15" s="1"/>
  <c r="BS76" i="15" s="1"/>
  <c r="BD76" i="15"/>
  <c r="BL76" i="15" s="1"/>
  <c r="BT76" i="15" s="1"/>
  <c r="BE76" i="15"/>
  <c r="BM76" i="15" s="1"/>
  <c r="BU76" i="15" s="1"/>
  <c r="BF76" i="15"/>
  <c r="BN76" i="15" s="1"/>
  <c r="BV76" i="15" s="1"/>
  <c r="BG76" i="15"/>
  <c r="BO76" i="15" s="1"/>
  <c r="BW76" i="15" s="1"/>
  <c r="BH76" i="15"/>
  <c r="BP76" i="15" s="1"/>
  <c r="BX76" i="15" s="1"/>
  <c r="BI76" i="15"/>
  <c r="BJ76" i="15"/>
  <c r="BC77" i="15"/>
  <c r="BK77" i="15" s="1"/>
  <c r="BS77" i="15" s="1"/>
  <c r="BD77" i="15"/>
  <c r="BL77" i="15" s="1"/>
  <c r="BT77" i="15" s="1"/>
  <c r="BE77" i="15"/>
  <c r="BM77" i="15" s="1"/>
  <c r="BU77" i="15" s="1"/>
  <c r="BF77" i="15"/>
  <c r="BN77" i="15" s="1"/>
  <c r="BV77" i="15" s="1"/>
  <c r="BG77" i="15"/>
  <c r="BO77" i="15" s="1"/>
  <c r="BW77" i="15" s="1"/>
  <c r="BH77" i="15"/>
  <c r="BP77" i="15" s="1"/>
  <c r="BX77" i="15" s="1"/>
  <c r="BI77" i="15"/>
  <c r="BJ77" i="15"/>
  <c r="BC78" i="15"/>
  <c r="BK78" i="15" s="1"/>
  <c r="BS78" i="15" s="1"/>
  <c r="BD78" i="15"/>
  <c r="BL78" i="15" s="1"/>
  <c r="BT78" i="15" s="1"/>
  <c r="BE78" i="15"/>
  <c r="BM78" i="15" s="1"/>
  <c r="BU78" i="15" s="1"/>
  <c r="BF78" i="15"/>
  <c r="BN78" i="15" s="1"/>
  <c r="BV78" i="15" s="1"/>
  <c r="BG78" i="15"/>
  <c r="BO78" i="15" s="1"/>
  <c r="BW78" i="15" s="1"/>
  <c r="BH78" i="15"/>
  <c r="BP78" i="15" s="1"/>
  <c r="BX78" i="15" s="1"/>
  <c r="BI78" i="15"/>
  <c r="BJ78" i="15"/>
  <c r="BC79" i="15"/>
  <c r="BK79" i="15" s="1"/>
  <c r="BS79" i="15" s="1"/>
  <c r="BD79" i="15"/>
  <c r="BL79" i="15" s="1"/>
  <c r="BT79" i="15" s="1"/>
  <c r="BE79" i="15"/>
  <c r="BM79" i="15" s="1"/>
  <c r="BU79" i="15" s="1"/>
  <c r="BF79" i="15"/>
  <c r="BN79" i="15" s="1"/>
  <c r="BV79" i="15" s="1"/>
  <c r="BG79" i="15"/>
  <c r="BO79" i="15" s="1"/>
  <c r="BW79" i="15" s="1"/>
  <c r="BH79" i="15"/>
  <c r="BP79" i="15" s="1"/>
  <c r="BX79" i="15" s="1"/>
  <c r="BI79" i="15"/>
  <c r="BJ79" i="15"/>
  <c r="BC80" i="15"/>
  <c r="BK80" i="15" s="1"/>
  <c r="BS80" i="15" s="1"/>
  <c r="BD80" i="15"/>
  <c r="BL80" i="15" s="1"/>
  <c r="BT80" i="15" s="1"/>
  <c r="BE80" i="15"/>
  <c r="BM80" i="15" s="1"/>
  <c r="BU80" i="15" s="1"/>
  <c r="BF80" i="15"/>
  <c r="BN80" i="15" s="1"/>
  <c r="BV80" i="15" s="1"/>
  <c r="BG80" i="15"/>
  <c r="BO80" i="15" s="1"/>
  <c r="BW80" i="15" s="1"/>
  <c r="BH80" i="15"/>
  <c r="BP80" i="15" s="1"/>
  <c r="BX80" i="15" s="1"/>
  <c r="BI80" i="15"/>
  <c r="BJ80" i="15"/>
  <c r="BC81" i="15"/>
  <c r="BK81" i="15" s="1"/>
  <c r="BS81" i="15" s="1"/>
  <c r="BD81" i="15"/>
  <c r="BL81" i="15" s="1"/>
  <c r="BT81" i="15" s="1"/>
  <c r="BE81" i="15"/>
  <c r="BM81" i="15" s="1"/>
  <c r="BU81" i="15" s="1"/>
  <c r="BF81" i="15"/>
  <c r="BN81" i="15" s="1"/>
  <c r="BV81" i="15" s="1"/>
  <c r="BG81" i="15"/>
  <c r="BO81" i="15" s="1"/>
  <c r="BW81" i="15" s="1"/>
  <c r="BH81" i="15"/>
  <c r="BP81" i="15" s="1"/>
  <c r="BX81" i="15" s="1"/>
  <c r="BI81" i="15"/>
  <c r="BJ81" i="15"/>
  <c r="BC82" i="15"/>
  <c r="BK82" i="15" s="1"/>
  <c r="BS82" i="15" s="1"/>
  <c r="BD82" i="15"/>
  <c r="BL82" i="15" s="1"/>
  <c r="BT82" i="15" s="1"/>
  <c r="BE82" i="15"/>
  <c r="BM82" i="15" s="1"/>
  <c r="BU82" i="15" s="1"/>
  <c r="BF82" i="15"/>
  <c r="BN82" i="15" s="1"/>
  <c r="BV82" i="15" s="1"/>
  <c r="BG82" i="15"/>
  <c r="BO82" i="15" s="1"/>
  <c r="BW82" i="15" s="1"/>
  <c r="BH82" i="15"/>
  <c r="BP82" i="15" s="1"/>
  <c r="BX82" i="15" s="1"/>
  <c r="BI82" i="15"/>
  <c r="BJ82" i="15"/>
  <c r="BC83" i="15"/>
  <c r="BK83" i="15" s="1"/>
  <c r="BS83" i="15" s="1"/>
  <c r="BD83" i="15"/>
  <c r="BL83" i="15" s="1"/>
  <c r="BT83" i="15" s="1"/>
  <c r="BE83" i="15"/>
  <c r="BM83" i="15" s="1"/>
  <c r="BU83" i="15" s="1"/>
  <c r="BF83" i="15"/>
  <c r="BN83" i="15" s="1"/>
  <c r="BV83" i="15" s="1"/>
  <c r="BG83" i="15"/>
  <c r="BO83" i="15" s="1"/>
  <c r="BW83" i="15" s="1"/>
  <c r="BH83" i="15"/>
  <c r="BP83" i="15" s="1"/>
  <c r="BX83" i="15" s="1"/>
  <c r="BI83" i="15"/>
  <c r="BJ83" i="15"/>
  <c r="BC84" i="15"/>
  <c r="BK84" i="15" s="1"/>
  <c r="BS84" i="15" s="1"/>
  <c r="BD84" i="15"/>
  <c r="BL84" i="15" s="1"/>
  <c r="BT84" i="15" s="1"/>
  <c r="BE84" i="15"/>
  <c r="BM84" i="15" s="1"/>
  <c r="BU84" i="15" s="1"/>
  <c r="BF84" i="15"/>
  <c r="BN84" i="15" s="1"/>
  <c r="BV84" i="15" s="1"/>
  <c r="BG84" i="15"/>
  <c r="BO84" i="15" s="1"/>
  <c r="BW84" i="15" s="1"/>
  <c r="BH84" i="15"/>
  <c r="BP84" i="15" s="1"/>
  <c r="BX84" i="15" s="1"/>
  <c r="BI84" i="15"/>
  <c r="BJ84" i="15"/>
  <c r="BC85" i="15"/>
  <c r="BK85" i="15" s="1"/>
  <c r="BS85" i="15" s="1"/>
  <c r="BD85" i="15"/>
  <c r="BL85" i="15" s="1"/>
  <c r="BT85" i="15" s="1"/>
  <c r="BE85" i="15"/>
  <c r="BM85" i="15" s="1"/>
  <c r="BU85" i="15" s="1"/>
  <c r="BF85" i="15"/>
  <c r="BN85" i="15" s="1"/>
  <c r="BV85" i="15" s="1"/>
  <c r="BG85" i="15"/>
  <c r="BO85" i="15" s="1"/>
  <c r="BW85" i="15" s="1"/>
  <c r="BH85" i="15"/>
  <c r="BP85" i="15" s="1"/>
  <c r="BX85" i="15" s="1"/>
  <c r="BI85" i="15"/>
  <c r="BJ85" i="15"/>
  <c r="BC86" i="15"/>
  <c r="BK86" i="15" s="1"/>
  <c r="BS86" i="15" s="1"/>
  <c r="BD86" i="15"/>
  <c r="BL86" i="15" s="1"/>
  <c r="BT86" i="15" s="1"/>
  <c r="BE86" i="15"/>
  <c r="BM86" i="15" s="1"/>
  <c r="BU86" i="15" s="1"/>
  <c r="BF86" i="15"/>
  <c r="BN86" i="15" s="1"/>
  <c r="BV86" i="15" s="1"/>
  <c r="BG86" i="15"/>
  <c r="BO86" i="15" s="1"/>
  <c r="BW86" i="15" s="1"/>
  <c r="BH86" i="15"/>
  <c r="BI86" i="15"/>
  <c r="BJ86" i="15"/>
  <c r="BC87" i="15"/>
  <c r="BK87" i="15" s="1"/>
  <c r="BS87" i="15" s="1"/>
  <c r="BD87" i="15"/>
  <c r="BL87" i="15" s="1"/>
  <c r="BT87" i="15" s="1"/>
  <c r="BE87" i="15"/>
  <c r="BM87" i="15" s="1"/>
  <c r="BU87" i="15" s="1"/>
  <c r="BF87" i="15"/>
  <c r="BN87" i="15" s="1"/>
  <c r="BV87" i="15" s="1"/>
  <c r="BG87" i="15"/>
  <c r="BO87" i="15" s="1"/>
  <c r="BW87" i="15" s="1"/>
  <c r="BH87" i="15"/>
  <c r="BP87" i="15" s="1"/>
  <c r="BX87" i="15" s="1"/>
  <c r="BI87" i="15"/>
  <c r="BJ87" i="15"/>
  <c r="BC88" i="15"/>
  <c r="BK88" i="15" s="1"/>
  <c r="BS88" i="15" s="1"/>
  <c r="BD88" i="15"/>
  <c r="BL88" i="15" s="1"/>
  <c r="BT88" i="15" s="1"/>
  <c r="BE88" i="15"/>
  <c r="BM88" i="15" s="1"/>
  <c r="BU88" i="15" s="1"/>
  <c r="BF88" i="15"/>
  <c r="BN88" i="15" s="1"/>
  <c r="BV88" i="15" s="1"/>
  <c r="BG88" i="15"/>
  <c r="BO88" i="15" s="1"/>
  <c r="BW88" i="15" s="1"/>
  <c r="BH88" i="15"/>
  <c r="BP88" i="15" s="1"/>
  <c r="BX88" i="15" s="1"/>
  <c r="BI88" i="15"/>
  <c r="BJ88" i="15"/>
  <c r="BC89" i="15"/>
  <c r="BK89" i="15" s="1"/>
  <c r="BS89" i="15" s="1"/>
  <c r="BD89" i="15"/>
  <c r="BL89" i="15" s="1"/>
  <c r="BT89" i="15" s="1"/>
  <c r="BE89" i="15"/>
  <c r="BM89" i="15" s="1"/>
  <c r="BU89" i="15" s="1"/>
  <c r="BF89" i="15"/>
  <c r="BN89" i="15" s="1"/>
  <c r="BV89" i="15" s="1"/>
  <c r="BG89" i="15"/>
  <c r="BO89" i="15" s="1"/>
  <c r="BW89" i="15" s="1"/>
  <c r="BH89" i="15"/>
  <c r="BP89" i="15" s="1"/>
  <c r="BX89" i="15" s="1"/>
  <c r="BI89" i="15"/>
  <c r="BJ89" i="15"/>
  <c r="BC90" i="15"/>
  <c r="BK90" i="15" s="1"/>
  <c r="BS90" i="15" s="1"/>
  <c r="BD90" i="15"/>
  <c r="BL90" i="15" s="1"/>
  <c r="BT90" i="15" s="1"/>
  <c r="BE90" i="15"/>
  <c r="BM90" i="15" s="1"/>
  <c r="BU90" i="15" s="1"/>
  <c r="BF90" i="15"/>
  <c r="BN90" i="15" s="1"/>
  <c r="BV90" i="15" s="1"/>
  <c r="BG90" i="15"/>
  <c r="BO90" i="15" s="1"/>
  <c r="BW90" i="15" s="1"/>
  <c r="BH90" i="15"/>
  <c r="BP90" i="15" s="1"/>
  <c r="BX90" i="15" s="1"/>
  <c r="BI90" i="15"/>
  <c r="BQ90" i="15" s="1"/>
  <c r="BY90" i="15" s="1"/>
  <c r="BJ90" i="15"/>
  <c r="BC91" i="15"/>
  <c r="BK91" i="15" s="1"/>
  <c r="BS91" i="15" s="1"/>
  <c r="BD91" i="15"/>
  <c r="BL91" i="15" s="1"/>
  <c r="BT91" i="15" s="1"/>
  <c r="BE91" i="15"/>
  <c r="BM91" i="15" s="1"/>
  <c r="BU91" i="15" s="1"/>
  <c r="BF91" i="15"/>
  <c r="BN91" i="15" s="1"/>
  <c r="BV91" i="15" s="1"/>
  <c r="BG91" i="15"/>
  <c r="BO91" i="15" s="1"/>
  <c r="BW91" i="15" s="1"/>
  <c r="BH91" i="15"/>
  <c r="BP91" i="15" s="1"/>
  <c r="BX91" i="15" s="1"/>
  <c r="BI91" i="15"/>
  <c r="BJ91" i="15"/>
  <c r="BC92" i="15"/>
  <c r="BK92" i="15" s="1"/>
  <c r="BS92" i="15" s="1"/>
  <c r="BD92" i="15"/>
  <c r="BL92" i="15" s="1"/>
  <c r="BT92" i="15" s="1"/>
  <c r="BE92" i="15"/>
  <c r="BM92" i="15" s="1"/>
  <c r="BU92" i="15" s="1"/>
  <c r="BF92" i="15"/>
  <c r="BN92" i="15" s="1"/>
  <c r="BV92" i="15" s="1"/>
  <c r="BG92" i="15"/>
  <c r="BO92" i="15" s="1"/>
  <c r="BW92" i="15" s="1"/>
  <c r="BH92" i="15"/>
  <c r="BP92" i="15" s="1"/>
  <c r="BX92" i="15" s="1"/>
  <c r="BI92" i="15"/>
  <c r="BJ92" i="15"/>
  <c r="BC93" i="15"/>
  <c r="BK93" i="15" s="1"/>
  <c r="BS93" i="15" s="1"/>
  <c r="BD93" i="15"/>
  <c r="BL93" i="15" s="1"/>
  <c r="BT93" i="15" s="1"/>
  <c r="BE93" i="15"/>
  <c r="BM93" i="15" s="1"/>
  <c r="BU93" i="15" s="1"/>
  <c r="BF93" i="15"/>
  <c r="BN93" i="15" s="1"/>
  <c r="BV93" i="15" s="1"/>
  <c r="BG93" i="15"/>
  <c r="BO93" i="15" s="1"/>
  <c r="BW93" i="15" s="1"/>
  <c r="BH93" i="15"/>
  <c r="BP93" i="15" s="1"/>
  <c r="BX93" i="15" s="1"/>
  <c r="BI93" i="15"/>
  <c r="BJ93" i="15"/>
  <c r="BC94" i="15"/>
  <c r="BK94" i="15" s="1"/>
  <c r="BS94" i="15" s="1"/>
  <c r="BD94" i="15"/>
  <c r="BL94" i="15" s="1"/>
  <c r="BT94" i="15" s="1"/>
  <c r="BE94" i="15"/>
  <c r="BM94" i="15" s="1"/>
  <c r="BU94" i="15" s="1"/>
  <c r="BF94" i="15"/>
  <c r="BN94" i="15" s="1"/>
  <c r="BV94" i="15" s="1"/>
  <c r="BG94" i="15"/>
  <c r="BO94" i="15" s="1"/>
  <c r="BW94" i="15" s="1"/>
  <c r="BH94" i="15"/>
  <c r="BP94" i="15" s="1"/>
  <c r="BX94" i="15" s="1"/>
  <c r="BI94" i="15"/>
  <c r="BJ94" i="15"/>
  <c r="BC95" i="15"/>
  <c r="BK95" i="15" s="1"/>
  <c r="BS95" i="15" s="1"/>
  <c r="BD95" i="15"/>
  <c r="BL95" i="15" s="1"/>
  <c r="BT95" i="15" s="1"/>
  <c r="BE95" i="15"/>
  <c r="BM95" i="15" s="1"/>
  <c r="BU95" i="15" s="1"/>
  <c r="BF95" i="15"/>
  <c r="BN95" i="15" s="1"/>
  <c r="BV95" i="15" s="1"/>
  <c r="BG95" i="15"/>
  <c r="BO95" i="15" s="1"/>
  <c r="BW95" i="15" s="1"/>
  <c r="BH95" i="15"/>
  <c r="BP95" i="15" s="1"/>
  <c r="BX95" i="15" s="1"/>
  <c r="BI95" i="15"/>
  <c r="BJ95" i="15"/>
  <c r="BC96" i="15"/>
  <c r="BK96" i="15" s="1"/>
  <c r="BS96" i="15" s="1"/>
  <c r="BD96" i="15"/>
  <c r="BL96" i="15" s="1"/>
  <c r="BT96" i="15" s="1"/>
  <c r="BE96" i="15"/>
  <c r="BM96" i="15" s="1"/>
  <c r="BU96" i="15" s="1"/>
  <c r="BF96" i="15"/>
  <c r="BN96" i="15" s="1"/>
  <c r="BV96" i="15" s="1"/>
  <c r="BG96" i="15"/>
  <c r="BO96" i="15" s="1"/>
  <c r="BW96" i="15" s="1"/>
  <c r="BH96" i="15"/>
  <c r="BP96" i="15" s="1"/>
  <c r="BX96" i="15" s="1"/>
  <c r="BI96" i="15"/>
  <c r="BJ96" i="15"/>
  <c r="BC97" i="15"/>
  <c r="BK97" i="15" s="1"/>
  <c r="BS97" i="15" s="1"/>
  <c r="BD97" i="15"/>
  <c r="BL97" i="15" s="1"/>
  <c r="BT97" i="15" s="1"/>
  <c r="BE97" i="15"/>
  <c r="BM97" i="15" s="1"/>
  <c r="BU97" i="15" s="1"/>
  <c r="BF97" i="15"/>
  <c r="BN97" i="15" s="1"/>
  <c r="BV97" i="15" s="1"/>
  <c r="BG97" i="15"/>
  <c r="BO97" i="15" s="1"/>
  <c r="BW97" i="15" s="1"/>
  <c r="BH97" i="15"/>
  <c r="BP97" i="15" s="1"/>
  <c r="BX97" i="15" s="1"/>
  <c r="BI97" i="15"/>
  <c r="BJ97" i="15"/>
  <c r="BC98" i="15"/>
  <c r="BK98" i="15" s="1"/>
  <c r="BS98" i="15" s="1"/>
  <c r="BD98" i="15"/>
  <c r="BL98" i="15" s="1"/>
  <c r="BT98" i="15" s="1"/>
  <c r="BE98" i="15"/>
  <c r="BM98" i="15" s="1"/>
  <c r="BU98" i="15" s="1"/>
  <c r="BF98" i="15"/>
  <c r="BN98" i="15" s="1"/>
  <c r="BV98" i="15" s="1"/>
  <c r="BG98" i="15"/>
  <c r="BO98" i="15" s="1"/>
  <c r="BW98" i="15" s="1"/>
  <c r="BH98" i="15"/>
  <c r="BP98" i="15" s="1"/>
  <c r="BX98" i="15" s="1"/>
  <c r="BI98" i="15"/>
  <c r="BJ98" i="15"/>
  <c r="BC99" i="15"/>
  <c r="BK99" i="15" s="1"/>
  <c r="BS99" i="15" s="1"/>
  <c r="BD99" i="15"/>
  <c r="BL99" i="15" s="1"/>
  <c r="BT99" i="15" s="1"/>
  <c r="BE99" i="15"/>
  <c r="BM99" i="15" s="1"/>
  <c r="BU99" i="15" s="1"/>
  <c r="BF99" i="15"/>
  <c r="BN99" i="15" s="1"/>
  <c r="BV99" i="15" s="1"/>
  <c r="BG99" i="15"/>
  <c r="BO99" i="15" s="1"/>
  <c r="BW99" i="15" s="1"/>
  <c r="BH99" i="15"/>
  <c r="BP99" i="15" s="1"/>
  <c r="BX99" i="15" s="1"/>
  <c r="BI99" i="15"/>
  <c r="BJ99" i="15"/>
  <c r="BC100" i="15"/>
  <c r="BK100" i="15" s="1"/>
  <c r="BS100" i="15" s="1"/>
  <c r="BD100" i="15"/>
  <c r="BL100" i="15" s="1"/>
  <c r="BT100" i="15" s="1"/>
  <c r="BE100" i="15"/>
  <c r="BM100" i="15" s="1"/>
  <c r="BU100" i="15" s="1"/>
  <c r="BF100" i="15"/>
  <c r="BN100" i="15" s="1"/>
  <c r="BV100" i="15" s="1"/>
  <c r="BG100" i="15"/>
  <c r="BO100" i="15" s="1"/>
  <c r="BW100" i="15" s="1"/>
  <c r="BH100" i="15"/>
  <c r="BP100" i="15" s="1"/>
  <c r="BX100" i="15" s="1"/>
  <c r="BI100" i="15"/>
  <c r="BJ100" i="15"/>
  <c r="BC101" i="15"/>
  <c r="BK101" i="15" s="1"/>
  <c r="BS101" i="15" s="1"/>
  <c r="BD101" i="15"/>
  <c r="BL101" i="15" s="1"/>
  <c r="BT101" i="15" s="1"/>
  <c r="BE101" i="15"/>
  <c r="BM101" i="15" s="1"/>
  <c r="BU101" i="15" s="1"/>
  <c r="BF101" i="15"/>
  <c r="BN101" i="15" s="1"/>
  <c r="BV101" i="15" s="1"/>
  <c r="BG101" i="15"/>
  <c r="BO101" i="15" s="1"/>
  <c r="BW101" i="15" s="1"/>
  <c r="BH101" i="15"/>
  <c r="BI101" i="15"/>
  <c r="BJ101" i="15"/>
  <c r="BC102" i="15"/>
  <c r="BK102" i="15" s="1"/>
  <c r="BS102" i="15" s="1"/>
  <c r="BD102" i="15"/>
  <c r="BL102" i="15" s="1"/>
  <c r="BT102" i="15" s="1"/>
  <c r="BE102" i="15"/>
  <c r="BM102" i="15" s="1"/>
  <c r="BU102" i="15" s="1"/>
  <c r="BF102" i="15"/>
  <c r="BN102" i="15" s="1"/>
  <c r="BV102" i="15" s="1"/>
  <c r="BG102" i="15"/>
  <c r="BO102" i="15" s="1"/>
  <c r="BW102" i="15" s="1"/>
  <c r="BH102" i="15"/>
  <c r="BP102" i="15" s="1"/>
  <c r="BX102" i="15" s="1"/>
  <c r="BI102" i="15"/>
  <c r="BJ102" i="15"/>
  <c r="BC103" i="15"/>
  <c r="BK103" i="15" s="1"/>
  <c r="BS103" i="15" s="1"/>
  <c r="BD103" i="15"/>
  <c r="BL103" i="15" s="1"/>
  <c r="BT103" i="15" s="1"/>
  <c r="BE103" i="15"/>
  <c r="BM103" i="15" s="1"/>
  <c r="BU103" i="15" s="1"/>
  <c r="BF103" i="15"/>
  <c r="BN103" i="15" s="1"/>
  <c r="BV103" i="15" s="1"/>
  <c r="BG103" i="15"/>
  <c r="BO103" i="15" s="1"/>
  <c r="BW103" i="15" s="1"/>
  <c r="BH103" i="15"/>
  <c r="BP103" i="15" s="1"/>
  <c r="BX103" i="15" s="1"/>
  <c r="BI103" i="15"/>
  <c r="BJ103" i="15"/>
  <c r="BC104" i="15"/>
  <c r="BK104" i="15" s="1"/>
  <c r="BS104" i="15" s="1"/>
  <c r="BD104" i="15"/>
  <c r="BL104" i="15" s="1"/>
  <c r="BT104" i="15" s="1"/>
  <c r="BE104" i="15"/>
  <c r="BM104" i="15" s="1"/>
  <c r="BU104" i="15" s="1"/>
  <c r="BF104" i="15"/>
  <c r="BN104" i="15" s="1"/>
  <c r="BV104" i="15" s="1"/>
  <c r="BG104" i="15"/>
  <c r="BO104" i="15" s="1"/>
  <c r="BW104" i="15" s="1"/>
  <c r="BH104" i="15"/>
  <c r="BP104" i="15" s="1"/>
  <c r="BX104" i="15" s="1"/>
  <c r="BI104" i="15"/>
  <c r="BQ104" i="15" s="1"/>
  <c r="BY104" i="15" s="1"/>
  <c r="BJ104" i="15"/>
  <c r="BC105" i="15"/>
  <c r="BK105" i="15" s="1"/>
  <c r="BS105" i="15" s="1"/>
  <c r="BD105" i="15"/>
  <c r="BL105" i="15" s="1"/>
  <c r="BT105" i="15" s="1"/>
  <c r="BE105" i="15"/>
  <c r="BM105" i="15" s="1"/>
  <c r="BU105" i="15" s="1"/>
  <c r="BF105" i="15"/>
  <c r="BN105" i="15" s="1"/>
  <c r="BV105" i="15" s="1"/>
  <c r="BG105" i="15"/>
  <c r="BO105" i="15" s="1"/>
  <c r="BW105" i="15" s="1"/>
  <c r="BH105" i="15"/>
  <c r="BP105" i="15" s="1"/>
  <c r="BX105" i="15" s="1"/>
  <c r="BI105" i="15"/>
  <c r="BJ105" i="15"/>
  <c r="BC106" i="15"/>
  <c r="BK106" i="15" s="1"/>
  <c r="BS106" i="15" s="1"/>
  <c r="BD106" i="15"/>
  <c r="BL106" i="15" s="1"/>
  <c r="BT106" i="15" s="1"/>
  <c r="BE106" i="15"/>
  <c r="BM106" i="15" s="1"/>
  <c r="BU106" i="15" s="1"/>
  <c r="BF106" i="15"/>
  <c r="BN106" i="15" s="1"/>
  <c r="BV106" i="15" s="1"/>
  <c r="BG106" i="15"/>
  <c r="BO106" i="15" s="1"/>
  <c r="BW106" i="15" s="1"/>
  <c r="BH106" i="15"/>
  <c r="BP106" i="15" s="1"/>
  <c r="BX106" i="15" s="1"/>
  <c r="BI106" i="15"/>
  <c r="BJ106" i="15"/>
  <c r="BC107" i="15"/>
  <c r="BK107" i="15" s="1"/>
  <c r="BS107" i="15" s="1"/>
  <c r="BD107" i="15"/>
  <c r="BL107" i="15" s="1"/>
  <c r="BT107" i="15" s="1"/>
  <c r="BE107" i="15"/>
  <c r="BM107" i="15" s="1"/>
  <c r="BU107" i="15" s="1"/>
  <c r="BF107" i="15"/>
  <c r="BN107" i="15" s="1"/>
  <c r="BV107" i="15" s="1"/>
  <c r="BG107" i="15"/>
  <c r="BO107" i="15" s="1"/>
  <c r="BW107" i="15" s="1"/>
  <c r="BH107" i="15"/>
  <c r="BP107" i="15" s="1"/>
  <c r="BX107" i="15" s="1"/>
  <c r="BI107" i="15"/>
  <c r="BJ107" i="15"/>
  <c r="BC108" i="15"/>
  <c r="BK108" i="15" s="1"/>
  <c r="BS108" i="15" s="1"/>
  <c r="BD108" i="15"/>
  <c r="BL108" i="15" s="1"/>
  <c r="BT108" i="15" s="1"/>
  <c r="BE108" i="15"/>
  <c r="BM108" i="15" s="1"/>
  <c r="BU108" i="15" s="1"/>
  <c r="BF108" i="15"/>
  <c r="BN108" i="15" s="1"/>
  <c r="BV108" i="15" s="1"/>
  <c r="BG108" i="15"/>
  <c r="BO108" i="15" s="1"/>
  <c r="BW108" i="15" s="1"/>
  <c r="BH108" i="15"/>
  <c r="BP108" i="15" s="1"/>
  <c r="BX108" i="15" s="1"/>
  <c r="BI108" i="15"/>
  <c r="BJ108" i="15"/>
  <c r="BC109" i="15"/>
  <c r="BK109" i="15" s="1"/>
  <c r="BS109" i="15" s="1"/>
  <c r="BD109" i="15"/>
  <c r="BL109" i="15" s="1"/>
  <c r="BT109" i="15" s="1"/>
  <c r="BE109" i="15"/>
  <c r="BM109" i="15" s="1"/>
  <c r="BU109" i="15" s="1"/>
  <c r="BF109" i="15"/>
  <c r="BN109" i="15" s="1"/>
  <c r="BV109" i="15" s="1"/>
  <c r="BG109" i="15"/>
  <c r="BO109" i="15" s="1"/>
  <c r="BW109" i="15" s="1"/>
  <c r="BH109" i="15"/>
  <c r="BP109" i="15" s="1"/>
  <c r="BX109" i="15" s="1"/>
  <c r="BI109" i="15"/>
  <c r="BJ109" i="15"/>
  <c r="BC110" i="15"/>
  <c r="BK110" i="15" s="1"/>
  <c r="BS110" i="15" s="1"/>
  <c r="BD110" i="15"/>
  <c r="BL110" i="15" s="1"/>
  <c r="BT110" i="15" s="1"/>
  <c r="BE110" i="15"/>
  <c r="BM110" i="15" s="1"/>
  <c r="BU110" i="15" s="1"/>
  <c r="BF110" i="15"/>
  <c r="BN110" i="15" s="1"/>
  <c r="BV110" i="15" s="1"/>
  <c r="BG110" i="15"/>
  <c r="BO110" i="15" s="1"/>
  <c r="BW110" i="15" s="1"/>
  <c r="BH110" i="15"/>
  <c r="BP110" i="15" s="1"/>
  <c r="BX110" i="15" s="1"/>
  <c r="BI110" i="15"/>
  <c r="BJ110" i="15"/>
  <c r="BC111" i="15"/>
  <c r="BK111" i="15" s="1"/>
  <c r="BS111" i="15" s="1"/>
  <c r="BD111" i="15"/>
  <c r="BL111" i="15" s="1"/>
  <c r="BT111" i="15" s="1"/>
  <c r="BE111" i="15"/>
  <c r="BM111" i="15" s="1"/>
  <c r="BU111" i="15" s="1"/>
  <c r="BF111" i="15"/>
  <c r="BN111" i="15" s="1"/>
  <c r="BV111" i="15" s="1"/>
  <c r="BG111" i="15"/>
  <c r="BO111" i="15" s="1"/>
  <c r="BW111" i="15" s="1"/>
  <c r="BH111" i="15"/>
  <c r="BP111" i="15" s="1"/>
  <c r="BX111" i="15" s="1"/>
  <c r="BI111" i="15"/>
  <c r="BJ111" i="15"/>
  <c r="BC112" i="15"/>
  <c r="BK112" i="15" s="1"/>
  <c r="BS112" i="15" s="1"/>
  <c r="BD112" i="15"/>
  <c r="BL112" i="15" s="1"/>
  <c r="BT112" i="15" s="1"/>
  <c r="BE112" i="15"/>
  <c r="BM112" i="15" s="1"/>
  <c r="BU112" i="15" s="1"/>
  <c r="BF112" i="15"/>
  <c r="BN112" i="15" s="1"/>
  <c r="BV112" i="15" s="1"/>
  <c r="BG112" i="15"/>
  <c r="BO112" i="15" s="1"/>
  <c r="BW112" i="15" s="1"/>
  <c r="BH112" i="15"/>
  <c r="BP112" i="15" s="1"/>
  <c r="BX112" i="15" s="1"/>
  <c r="BI112" i="15"/>
  <c r="BJ112" i="15"/>
  <c r="BC113" i="15"/>
  <c r="BK113" i="15" s="1"/>
  <c r="BS113" i="15" s="1"/>
  <c r="BD113" i="15"/>
  <c r="BL113" i="15" s="1"/>
  <c r="BT113" i="15" s="1"/>
  <c r="BE113" i="15"/>
  <c r="BM113" i="15" s="1"/>
  <c r="BU113" i="15" s="1"/>
  <c r="BF113" i="15"/>
  <c r="BN113" i="15" s="1"/>
  <c r="BV113" i="15" s="1"/>
  <c r="BG113" i="15"/>
  <c r="BO113" i="15" s="1"/>
  <c r="BW113" i="15" s="1"/>
  <c r="BH113" i="15"/>
  <c r="BI113" i="15"/>
  <c r="BJ113" i="15"/>
  <c r="BC114" i="15"/>
  <c r="BK114" i="15" s="1"/>
  <c r="BS114" i="15" s="1"/>
  <c r="BD114" i="15"/>
  <c r="BL114" i="15" s="1"/>
  <c r="BT114" i="15" s="1"/>
  <c r="BE114" i="15"/>
  <c r="BM114" i="15" s="1"/>
  <c r="BU114" i="15" s="1"/>
  <c r="BF114" i="15"/>
  <c r="BN114" i="15" s="1"/>
  <c r="BV114" i="15" s="1"/>
  <c r="BG114" i="15"/>
  <c r="BO114" i="15" s="1"/>
  <c r="BW114" i="15" s="1"/>
  <c r="BH114" i="15"/>
  <c r="BP114" i="15" s="1"/>
  <c r="BX114" i="15" s="1"/>
  <c r="BI114" i="15"/>
  <c r="BJ114" i="15"/>
  <c r="BC115" i="15"/>
  <c r="BK115" i="15" s="1"/>
  <c r="BS115" i="15" s="1"/>
  <c r="BD115" i="15"/>
  <c r="BL115" i="15" s="1"/>
  <c r="BT115" i="15" s="1"/>
  <c r="BE115" i="15"/>
  <c r="BM115" i="15" s="1"/>
  <c r="BU115" i="15" s="1"/>
  <c r="BF115" i="15"/>
  <c r="BN115" i="15" s="1"/>
  <c r="BV115" i="15" s="1"/>
  <c r="BG115" i="15"/>
  <c r="BO115" i="15" s="1"/>
  <c r="BW115" i="15" s="1"/>
  <c r="BH115" i="15"/>
  <c r="BP115" i="15" s="1"/>
  <c r="BX115" i="15" s="1"/>
  <c r="BI115" i="15"/>
  <c r="BJ115" i="15"/>
  <c r="BC116" i="15"/>
  <c r="BK116" i="15" s="1"/>
  <c r="BS116" i="15" s="1"/>
  <c r="BD116" i="15"/>
  <c r="BL116" i="15" s="1"/>
  <c r="BT116" i="15" s="1"/>
  <c r="BE116" i="15"/>
  <c r="BM116" i="15" s="1"/>
  <c r="BU116" i="15" s="1"/>
  <c r="BF116" i="15"/>
  <c r="BN116" i="15" s="1"/>
  <c r="BV116" i="15" s="1"/>
  <c r="BG116" i="15"/>
  <c r="BO116" i="15" s="1"/>
  <c r="BW116" i="15" s="1"/>
  <c r="BH116" i="15"/>
  <c r="BP116" i="15" s="1"/>
  <c r="BX116" i="15" s="1"/>
  <c r="BI116" i="15"/>
  <c r="BQ116" i="15" s="1"/>
  <c r="BY116" i="15" s="1"/>
  <c r="BJ116" i="15"/>
  <c r="BC117" i="15"/>
  <c r="BK117" i="15" s="1"/>
  <c r="BS117" i="15" s="1"/>
  <c r="BD117" i="15"/>
  <c r="BL117" i="15" s="1"/>
  <c r="BT117" i="15" s="1"/>
  <c r="BE117" i="15"/>
  <c r="BM117" i="15" s="1"/>
  <c r="BU117" i="15" s="1"/>
  <c r="BF117" i="15"/>
  <c r="BN117" i="15" s="1"/>
  <c r="BV117" i="15" s="1"/>
  <c r="BG117" i="15"/>
  <c r="BO117" i="15" s="1"/>
  <c r="BW117" i="15" s="1"/>
  <c r="BH117" i="15"/>
  <c r="BI117" i="15"/>
  <c r="BJ117" i="15"/>
  <c r="BC118" i="15"/>
  <c r="BK118" i="15" s="1"/>
  <c r="BS118" i="15" s="1"/>
  <c r="BD118" i="15"/>
  <c r="BL118" i="15" s="1"/>
  <c r="BT118" i="15" s="1"/>
  <c r="BE118" i="15"/>
  <c r="BM118" i="15" s="1"/>
  <c r="BU118" i="15" s="1"/>
  <c r="BF118" i="15"/>
  <c r="BN118" i="15" s="1"/>
  <c r="BV118" i="15" s="1"/>
  <c r="BG118" i="15"/>
  <c r="BO118" i="15" s="1"/>
  <c r="BW118" i="15" s="1"/>
  <c r="BH118" i="15"/>
  <c r="BI118" i="15"/>
  <c r="BJ118" i="15"/>
  <c r="BC119" i="15"/>
  <c r="BK119" i="15" s="1"/>
  <c r="BS119" i="15" s="1"/>
  <c r="BD119" i="15"/>
  <c r="BL119" i="15" s="1"/>
  <c r="BT119" i="15" s="1"/>
  <c r="BE119" i="15"/>
  <c r="BM119" i="15" s="1"/>
  <c r="BU119" i="15" s="1"/>
  <c r="BF119" i="15"/>
  <c r="BN119" i="15" s="1"/>
  <c r="BV119" i="15" s="1"/>
  <c r="BG119" i="15"/>
  <c r="BO119" i="15" s="1"/>
  <c r="BW119" i="15" s="1"/>
  <c r="BH119" i="15"/>
  <c r="BP119" i="15" s="1"/>
  <c r="BX119" i="15" s="1"/>
  <c r="BI119" i="15"/>
  <c r="BJ119" i="15"/>
  <c r="BC120" i="15"/>
  <c r="BK120" i="15" s="1"/>
  <c r="BS120" i="15" s="1"/>
  <c r="BD120" i="15"/>
  <c r="BL120" i="15" s="1"/>
  <c r="BT120" i="15" s="1"/>
  <c r="BE120" i="15"/>
  <c r="BM120" i="15" s="1"/>
  <c r="BU120" i="15" s="1"/>
  <c r="BF120" i="15"/>
  <c r="BN120" i="15" s="1"/>
  <c r="BV120" i="15" s="1"/>
  <c r="BG120" i="15"/>
  <c r="BO120" i="15" s="1"/>
  <c r="BW120" i="15" s="1"/>
  <c r="BH120" i="15"/>
  <c r="BI120" i="15"/>
  <c r="BQ120" i="15" s="1"/>
  <c r="BY120" i="15" s="1"/>
  <c r="BJ120" i="15"/>
  <c r="BC121" i="15"/>
  <c r="BK121" i="15" s="1"/>
  <c r="BS121" i="15" s="1"/>
  <c r="BD121" i="15"/>
  <c r="BL121" i="15" s="1"/>
  <c r="BT121" i="15" s="1"/>
  <c r="BE121" i="15"/>
  <c r="BM121" i="15" s="1"/>
  <c r="BU121" i="15" s="1"/>
  <c r="BF121" i="15"/>
  <c r="BN121" i="15" s="1"/>
  <c r="BV121" i="15" s="1"/>
  <c r="BG121" i="15"/>
  <c r="BO121" i="15" s="1"/>
  <c r="BW121" i="15" s="1"/>
  <c r="BH121" i="15"/>
  <c r="BP121" i="15" s="1"/>
  <c r="BX121" i="15" s="1"/>
  <c r="BI121" i="15"/>
  <c r="BJ121" i="15"/>
  <c r="BC122" i="15"/>
  <c r="BK122" i="15" s="1"/>
  <c r="BS122" i="15" s="1"/>
  <c r="BD122" i="15"/>
  <c r="BL122" i="15" s="1"/>
  <c r="BT122" i="15" s="1"/>
  <c r="BE122" i="15"/>
  <c r="BM122" i="15" s="1"/>
  <c r="BU122" i="15" s="1"/>
  <c r="BF122" i="15"/>
  <c r="BN122" i="15" s="1"/>
  <c r="BV122" i="15" s="1"/>
  <c r="BG122" i="15"/>
  <c r="BO122" i="15" s="1"/>
  <c r="BW122" i="15" s="1"/>
  <c r="BH122" i="15"/>
  <c r="BP122" i="15" s="1"/>
  <c r="BX122" i="15" s="1"/>
  <c r="BI122" i="15"/>
  <c r="BJ122" i="15"/>
  <c r="BC123" i="15"/>
  <c r="BK123" i="15" s="1"/>
  <c r="BS123" i="15" s="1"/>
  <c r="BD123" i="15"/>
  <c r="BL123" i="15" s="1"/>
  <c r="BT123" i="15" s="1"/>
  <c r="BE123" i="15"/>
  <c r="BM123" i="15" s="1"/>
  <c r="BU123" i="15" s="1"/>
  <c r="BF123" i="15"/>
  <c r="BN123" i="15" s="1"/>
  <c r="BV123" i="15" s="1"/>
  <c r="BG123" i="15"/>
  <c r="BO123" i="15" s="1"/>
  <c r="BW123" i="15" s="1"/>
  <c r="BH123" i="15"/>
  <c r="BP123" i="15" s="1"/>
  <c r="BX123" i="15" s="1"/>
  <c r="BI123" i="15"/>
  <c r="BJ123" i="15"/>
  <c r="BC124" i="15"/>
  <c r="BK124" i="15" s="1"/>
  <c r="BS124" i="15" s="1"/>
  <c r="BD124" i="15"/>
  <c r="BL124" i="15" s="1"/>
  <c r="BT124" i="15" s="1"/>
  <c r="BE124" i="15"/>
  <c r="BM124" i="15" s="1"/>
  <c r="BU124" i="15" s="1"/>
  <c r="BF124" i="15"/>
  <c r="BN124" i="15" s="1"/>
  <c r="BV124" i="15" s="1"/>
  <c r="BG124" i="15"/>
  <c r="BO124" i="15" s="1"/>
  <c r="BW124" i="15" s="1"/>
  <c r="BH124" i="15"/>
  <c r="BP124" i="15" s="1"/>
  <c r="BX124" i="15" s="1"/>
  <c r="BI124" i="15"/>
  <c r="BJ124" i="15"/>
  <c r="BC125" i="15"/>
  <c r="BK125" i="15" s="1"/>
  <c r="BS125" i="15" s="1"/>
  <c r="BD125" i="15"/>
  <c r="BL125" i="15" s="1"/>
  <c r="BT125" i="15" s="1"/>
  <c r="BE125" i="15"/>
  <c r="BM125" i="15" s="1"/>
  <c r="BU125" i="15" s="1"/>
  <c r="BF125" i="15"/>
  <c r="BN125" i="15" s="1"/>
  <c r="BV125" i="15" s="1"/>
  <c r="BG125" i="15"/>
  <c r="BO125" i="15" s="1"/>
  <c r="BW125" i="15" s="1"/>
  <c r="BH125" i="15"/>
  <c r="BP125" i="15" s="1"/>
  <c r="BX125" i="15" s="1"/>
  <c r="BI125" i="15"/>
  <c r="BQ125" i="15" s="1"/>
  <c r="BY125" i="15" s="1"/>
  <c r="BJ125" i="15"/>
  <c r="BC126" i="15"/>
  <c r="BK126" i="15" s="1"/>
  <c r="BS126" i="15" s="1"/>
  <c r="BD126" i="15"/>
  <c r="BL126" i="15" s="1"/>
  <c r="BT126" i="15" s="1"/>
  <c r="BE126" i="15"/>
  <c r="BM126" i="15" s="1"/>
  <c r="BU126" i="15" s="1"/>
  <c r="BF126" i="15"/>
  <c r="BN126" i="15" s="1"/>
  <c r="BV126" i="15" s="1"/>
  <c r="BG126" i="15"/>
  <c r="BO126" i="15" s="1"/>
  <c r="BW126" i="15" s="1"/>
  <c r="BH126" i="15"/>
  <c r="BI126" i="15"/>
  <c r="BJ126" i="15"/>
  <c r="BC127" i="15"/>
  <c r="BK127" i="15" s="1"/>
  <c r="BS127" i="15" s="1"/>
  <c r="BD127" i="15"/>
  <c r="BL127" i="15" s="1"/>
  <c r="BT127" i="15" s="1"/>
  <c r="BE127" i="15"/>
  <c r="BM127" i="15" s="1"/>
  <c r="BU127" i="15" s="1"/>
  <c r="BF127" i="15"/>
  <c r="BN127" i="15" s="1"/>
  <c r="BV127" i="15" s="1"/>
  <c r="BG127" i="15"/>
  <c r="BO127" i="15" s="1"/>
  <c r="BW127" i="15" s="1"/>
  <c r="BH127" i="15"/>
  <c r="BP127" i="15" s="1"/>
  <c r="BX127" i="15" s="1"/>
  <c r="BI127" i="15"/>
  <c r="BJ127" i="15"/>
  <c r="BC128" i="15"/>
  <c r="BK128" i="15" s="1"/>
  <c r="BS128" i="15" s="1"/>
  <c r="BD128" i="15"/>
  <c r="BL128" i="15" s="1"/>
  <c r="BT128" i="15" s="1"/>
  <c r="BE128" i="15"/>
  <c r="BM128" i="15" s="1"/>
  <c r="BU128" i="15" s="1"/>
  <c r="BF128" i="15"/>
  <c r="BN128" i="15" s="1"/>
  <c r="BV128" i="15" s="1"/>
  <c r="BG128" i="15"/>
  <c r="BO128" i="15" s="1"/>
  <c r="BW128" i="15" s="1"/>
  <c r="BH128" i="15"/>
  <c r="BI128" i="15"/>
  <c r="BJ128" i="15"/>
  <c r="BC129" i="15"/>
  <c r="BK129" i="15" s="1"/>
  <c r="BS129" i="15" s="1"/>
  <c r="BD129" i="15"/>
  <c r="BL129" i="15" s="1"/>
  <c r="BT129" i="15" s="1"/>
  <c r="BE129" i="15"/>
  <c r="BM129" i="15" s="1"/>
  <c r="BU129" i="15" s="1"/>
  <c r="BF129" i="15"/>
  <c r="BN129" i="15" s="1"/>
  <c r="BV129" i="15" s="1"/>
  <c r="BG129" i="15"/>
  <c r="BO129" i="15" s="1"/>
  <c r="BW129" i="15" s="1"/>
  <c r="BH129" i="15"/>
  <c r="BI129" i="15"/>
  <c r="BJ129" i="15"/>
  <c r="BC130" i="15"/>
  <c r="BK130" i="15" s="1"/>
  <c r="BS130" i="15" s="1"/>
  <c r="BD130" i="15"/>
  <c r="BL130" i="15" s="1"/>
  <c r="BT130" i="15" s="1"/>
  <c r="BE130" i="15"/>
  <c r="BM130" i="15" s="1"/>
  <c r="BU130" i="15" s="1"/>
  <c r="BF130" i="15"/>
  <c r="BN130" i="15" s="1"/>
  <c r="BV130" i="15" s="1"/>
  <c r="BG130" i="15"/>
  <c r="BO130" i="15" s="1"/>
  <c r="BW130" i="15" s="1"/>
  <c r="BH130" i="15"/>
  <c r="BI130" i="15"/>
  <c r="BJ130" i="15"/>
  <c r="BC131" i="15"/>
  <c r="BK131" i="15" s="1"/>
  <c r="BS131" i="15" s="1"/>
  <c r="BD131" i="15"/>
  <c r="BL131" i="15" s="1"/>
  <c r="BT131" i="15" s="1"/>
  <c r="BE131" i="15"/>
  <c r="BM131" i="15" s="1"/>
  <c r="BU131" i="15" s="1"/>
  <c r="BF131" i="15"/>
  <c r="BN131" i="15" s="1"/>
  <c r="BV131" i="15" s="1"/>
  <c r="BG131" i="15"/>
  <c r="BO131" i="15" s="1"/>
  <c r="BW131" i="15" s="1"/>
  <c r="BH131" i="15"/>
  <c r="BI131" i="15"/>
  <c r="BJ131" i="15"/>
  <c r="BC132" i="15"/>
  <c r="BK132" i="15" s="1"/>
  <c r="BS132" i="15" s="1"/>
  <c r="BD132" i="15"/>
  <c r="BL132" i="15" s="1"/>
  <c r="BT132" i="15" s="1"/>
  <c r="BE132" i="15"/>
  <c r="BM132" i="15" s="1"/>
  <c r="BU132" i="15" s="1"/>
  <c r="BF132" i="15"/>
  <c r="BN132" i="15" s="1"/>
  <c r="BV132" i="15" s="1"/>
  <c r="BG132" i="15"/>
  <c r="BO132" i="15" s="1"/>
  <c r="BW132" i="15" s="1"/>
  <c r="BH132" i="15"/>
  <c r="BP132" i="15" s="1"/>
  <c r="BX132" i="15" s="1"/>
  <c r="BI132" i="15"/>
  <c r="BJ132" i="15"/>
  <c r="BC133" i="15"/>
  <c r="BK133" i="15" s="1"/>
  <c r="BS133" i="15" s="1"/>
  <c r="BD133" i="15"/>
  <c r="BL133" i="15" s="1"/>
  <c r="BT133" i="15" s="1"/>
  <c r="BE133" i="15"/>
  <c r="BM133" i="15" s="1"/>
  <c r="BU133" i="15" s="1"/>
  <c r="BF133" i="15"/>
  <c r="BN133" i="15" s="1"/>
  <c r="BV133" i="15" s="1"/>
  <c r="BG133" i="15"/>
  <c r="BO133" i="15" s="1"/>
  <c r="BW133" i="15" s="1"/>
  <c r="BH133" i="15"/>
  <c r="BI133" i="15"/>
  <c r="BJ133" i="15"/>
  <c r="BC134" i="15"/>
  <c r="BK134" i="15" s="1"/>
  <c r="BS134" i="15" s="1"/>
  <c r="BD134" i="15"/>
  <c r="BL134" i="15" s="1"/>
  <c r="BT134" i="15" s="1"/>
  <c r="BE134" i="15"/>
  <c r="BM134" i="15" s="1"/>
  <c r="BU134" i="15" s="1"/>
  <c r="BF134" i="15"/>
  <c r="BN134" i="15" s="1"/>
  <c r="BV134" i="15" s="1"/>
  <c r="BG134" i="15"/>
  <c r="BO134" i="15" s="1"/>
  <c r="BW134" i="15" s="1"/>
  <c r="BH134" i="15"/>
  <c r="BI134" i="15"/>
  <c r="BJ134" i="15"/>
  <c r="BC135" i="15"/>
  <c r="BK135" i="15" s="1"/>
  <c r="BS135" i="15" s="1"/>
  <c r="BD135" i="15"/>
  <c r="BL135" i="15" s="1"/>
  <c r="BT135" i="15" s="1"/>
  <c r="BE135" i="15"/>
  <c r="BM135" i="15" s="1"/>
  <c r="BU135" i="15" s="1"/>
  <c r="BF135" i="15"/>
  <c r="BN135" i="15" s="1"/>
  <c r="BV135" i="15" s="1"/>
  <c r="BG135" i="15"/>
  <c r="BO135" i="15" s="1"/>
  <c r="BW135" i="15" s="1"/>
  <c r="BH135" i="15"/>
  <c r="BI135" i="15"/>
  <c r="BQ135" i="15" s="1"/>
  <c r="BY135" i="15" s="1"/>
  <c r="BJ135" i="15"/>
  <c r="BC136" i="15"/>
  <c r="BK136" i="15" s="1"/>
  <c r="BS136" i="15" s="1"/>
  <c r="BD136" i="15"/>
  <c r="BL136" i="15" s="1"/>
  <c r="BT136" i="15" s="1"/>
  <c r="BE136" i="15"/>
  <c r="BM136" i="15" s="1"/>
  <c r="BU136" i="15" s="1"/>
  <c r="BF136" i="15"/>
  <c r="BN136" i="15" s="1"/>
  <c r="BV136" i="15" s="1"/>
  <c r="BG136" i="15"/>
  <c r="BO136" i="15" s="1"/>
  <c r="BW136" i="15" s="1"/>
  <c r="BH136" i="15"/>
  <c r="BP136" i="15" s="1"/>
  <c r="BX136" i="15" s="1"/>
  <c r="BI136" i="15"/>
  <c r="BQ136" i="15" s="1"/>
  <c r="BY136" i="15" s="1"/>
  <c r="BJ136" i="15"/>
  <c r="BC137" i="15"/>
  <c r="BK137" i="15" s="1"/>
  <c r="BS137" i="15" s="1"/>
  <c r="BD137" i="15"/>
  <c r="BL137" i="15" s="1"/>
  <c r="BT137" i="15" s="1"/>
  <c r="BE137" i="15"/>
  <c r="BM137" i="15" s="1"/>
  <c r="BU137" i="15" s="1"/>
  <c r="BF137" i="15"/>
  <c r="BN137" i="15" s="1"/>
  <c r="BV137" i="15" s="1"/>
  <c r="BG137" i="15"/>
  <c r="BO137" i="15" s="1"/>
  <c r="BW137" i="15" s="1"/>
  <c r="BH137" i="15"/>
  <c r="BI137" i="15"/>
  <c r="BJ137" i="15"/>
  <c r="BR137" i="15" s="1"/>
  <c r="BZ137" i="15" s="1"/>
  <c r="BC138" i="15"/>
  <c r="BK138" i="15" s="1"/>
  <c r="BS138" i="15" s="1"/>
  <c r="BD138" i="15"/>
  <c r="BL138" i="15" s="1"/>
  <c r="BT138" i="15" s="1"/>
  <c r="BE138" i="15"/>
  <c r="BM138" i="15" s="1"/>
  <c r="BU138" i="15" s="1"/>
  <c r="BF138" i="15"/>
  <c r="BN138" i="15" s="1"/>
  <c r="BV138" i="15" s="1"/>
  <c r="BG138" i="15"/>
  <c r="BO138" i="15" s="1"/>
  <c r="BW138" i="15" s="1"/>
  <c r="BH138" i="15"/>
  <c r="BI138" i="15"/>
  <c r="BJ138" i="15"/>
  <c r="BC139" i="15"/>
  <c r="BK139" i="15" s="1"/>
  <c r="BS139" i="15" s="1"/>
  <c r="BD139" i="15"/>
  <c r="BL139" i="15" s="1"/>
  <c r="BT139" i="15" s="1"/>
  <c r="BE139" i="15"/>
  <c r="BM139" i="15" s="1"/>
  <c r="BU139" i="15" s="1"/>
  <c r="BF139" i="15"/>
  <c r="BN139" i="15" s="1"/>
  <c r="BV139" i="15" s="1"/>
  <c r="BG139" i="15"/>
  <c r="BO139" i="15" s="1"/>
  <c r="BW139" i="15" s="1"/>
  <c r="BH139" i="15"/>
  <c r="BI139" i="15"/>
  <c r="BJ139" i="15"/>
  <c r="BC140" i="15"/>
  <c r="BK140" i="15" s="1"/>
  <c r="BS140" i="15" s="1"/>
  <c r="BD140" i="15"/>
  <c r="BL140" i="15" s="1"/>
  <c r="BT140" i="15" s="1"/>
  <c r="BE140" i="15"/>
  <c r="BM140" i="15" s="1"/>
  <c r="BU140" i="15" s="1"/>
  <c r="BF140" i="15"/>
  <c r="BN140" i="15" s="1"/>
  <c r="BV140" i="15" s="1"/>
  <c r="BG140" i="15"/>
  <c r="BO140" i="15" s="1"/>
  <c r="BW140" i="15" s="1"/>
  <c r="BH140" i="15"/>
  <c r="BP140" i="15" s="1"/>
  <c r="BX140" i="15" s="1"/>
  <c r="BI140" i="15"/>
  <c r="BJ140" i="15"/>
  <c r="BC141" i="15"/>
  <c r="BK141" i="15" s="1"/>
  <c r="BS141" i="15" s="1"/>
  <c r="BD141" i="15"/>
  <c r="BL141" i="15" s="1"/>
  <c r="BT141" i="15" s="1"/>
  <c r="BE141" i="15"/>
  <c r="BM141" i="15" s="1"/>
  <c r="BU141" i="15" s="1"/>
  <c r="BF141" i="15"/>
  <c r="BN141" i="15" s="1"/>
  <c r="BV141" i="15" s="1"/>
  <c r="BG141" i="15"/>
  <c r="BO141" i="15" s="1"/>
  <c r="BW141" i="15" s="1"/>
  <c r="BH141" i="15"/>
  <c r="BI141" i="15"/>
  <c r="BJ141" i="15"/>
  <c r="BC142" i="15"/>
  <c r="BK142" i="15" s="1"/>
  <c r="BS142" i="15" s="1"/>
  <c r="BD142" i="15"/>
  <c r="BL142" i="15" s="1"/>
  <c r="BT142" i="15" s="1"/>
  <c r="BE142" i="15"/>
  <c r="BM142" i="15" s="1"/>
  <c r="BU142" i="15" s="1"/>
  <c r="BF142" i="15"/>
  <c r="BN142" i="15" s="1"/>
  <c r="BV142" i="15" s="1"/>
  <c r="BG142" i="15"/>
  <c r="BO142" i="15" s="1"/>
  <c r="BW142" i="15" s="1"/>
  <c r="BH142" i="15"/>
  <c r="BP142" i="15" s="1"/>
  <c r="BX142" i="15" s="1"/>
  <c r="BI142" i="15"/>
  <c r="BJ142" i="15"/>
  <c r="BC143" i="15"/>
  <c r="BK143" i="15" s="1"/>
  <c r="BS143" i="15" s="1"/>
  <c r="BD143" i="15"/>
  <c r="BL143" i="15" s="1"/>
  <c r="BT143" i="15" s="1"/>
  <c r="BE143" i="15"/>
  <c r="BM143" i="15" s="1"/>
  <c r="BU143" i="15" s="1"/>
  <c r="BF143" i="15"/>
  <c r="BN143" i="15" s="1"/>
  <c r="BV143" i="15" s="1"/>
  <c r="BG143" i="15"/>
  <c r="BO143" i="15" s="1"/>
  <c r="BW143" i="15" s="1"/>
  <c r="BH143" i="15"/>
  <c r="BP143" i="15" s="1"/>
  <c r="BX143" i="15" s="1"/>
  <c r="BI143" i="15"/>
  <c r="BJ143" i="15"/>
  <c r="BC144" i="15"/>
  <c r="BK144" i="15" s="1"/>
  <c r="BS144" i="15" s="1"/>
  <c r="BD144" i="15"/>
  <c r="BL144" i="15" s="1"/>
  <c r="BT144" i="15" s="1"/>
  <c r="BE144" i="15"/>
  <c r="BM144" i="15" s="1"/>
  <c r="BU144" i="15" s="1"/>
  <c r="BF144" i="15"/>
  <c r="BN144" i="15" s="1"/>
  <c r="BV144" i="15" s="1"/>
  <c r="BG144" i="15"/>
  <c r="BO144" i="15" s="1"/>
  <c r="BW144" i="15" s="1"/>
  <c r="BH144" i="15"/>
  <c r="BP144" i="15" s="1"/>
  <c r="BX144" i="15" s="1"/>
  <c r="BI144" i="15"/>
  <c r="BJ144" i="15"/>
  <c r="BC145" i="15"/>
  <c r="BK145" i="15" s="1"/>
  <c r="BS145" i="15" s="1"/>
  <c r="BD145" i="15"/>
  <c r="BL145" i="15" s="1"/>
  <c r="BT145" i="15" s="1"/>
  <c r="BE145" i="15"/>
  <c r="BM145" i="15" s="1"/>
  <c r="BU145" i="15" s="1"/>
  <c r="BF145" i="15"/>
  <c r="BN145" i="15" s="1"/>
  <c r="BV145" i="15" s="1"/>
  <c r="BG145" i="15"/>
  <c r="BO145" i="15" s="1"/>
  <c r="BW145" i="15" s="1"/>
  <c r="BH145" i="15"/>
  <c r="BI145" i="15"/>
  <c r="BJ145" i="15"/>
  <c r="BC146" i="15"/>
  <c r="BK146" i="15" s="1"/>
  <c r="BS146" i="15" s="1"/>
  <c r="BD146" i="15"/>
  <c r="BL146" i="15" s="1"/>
  <c r="BT146" i="15" s="1"/>
  <c r="BE146" i="15"/>
  <c r="BM146" i="15" s="1"/>
  <c r="BU146" i="15" s="1"/>
  <c r="BF146" i="15"/>
  <c r="BN146" i="15" s="1"/>
  <c r="BV146" i="15" s="1"/>
  <c r="BG146" i="15"/>
  <c r="BO146" i="15" s="1"/>
  <c r="BW146" i="15" s="1"/>
  <c r="BH146" i="15"/>
  <c r="BI146" i="15"/>
  <c r="BJ146" i="15"/>
  <c r="BC147" i="15"/>
  <c r="BK147" i="15" s="1"/>
  <c r="BS147" i="15" s="1"/>
  <c r="BD147" i="15"/>
  <c r="BL147" i="15" s="1"/>
  <c r="BT147" i="15" s="1"/>
  <c r="BE147" i="15"/>
  <c r="BM147" i="15" s="1"/>
  <c r="BU147" i="15" s="1"/>
  <c r="BF147" i="15"/>
  <c r="BN147" i="15" s="1"/>
  <c r="BV147" i="15" s="1"/>
  <c r="BG147" i="15"/>
  <c r="BO147" i="15" s="1"/>
  <c r="BW147" i="15" s="1"/>
  <c r="BH147" i="15"/>
  <c r="BI147" i="15"/>
  <c r="BJ147" i="15"/>
  <c r="BC148" i="15"/>
  <c r="BK148" i="15" s="1"/>
  <c r="BS148" i="15" s="1"/>
  <c r="BD148" i="15"/>
  <c r="BL148" i="15" s="1"/>
  <c r="BT148" i="15" s="1"/>
  <c r="BE148" i="15"/>
  <c r="BM148" i="15" s="1"/>
  <c r="BU148" i="15" s="1"/>
  <c r="BF148" i="15"/>
  <c r="BN148" i="15" s="1"/>
  <c r="BV148" i="15" s="1"/>
  <c r="BG148" i="15"/>
  <c r="BO148" i="15" s="1"/>
  <c r="BW148" i="15" s="1"/>
  <c r="BH148" i="15"/>
  <c r="BI148" i="15"/>
  <c r="BJ148" i="15"/>
  <c r="BC149" i="15"/>
  <c r="BK149" i="15" s="1"/>
  <c r="BS149" i="15" s="1"/>
  <c r="BD149" i="15"/>
  <c r="BL149" i="15" s="1"/>
  <c r="BT149" i="15" s="1"/>
  <c r="BE149" i="15"/>
  <c r="BM149" i="15" s="1"/>
  <c r="BU149" i="15" s="1"/>
  <c r="BF149" i="15"/>
  <c r="BN149" i="15" s="1"/>
  <c r="BV149" i="15" s="1"/>
  <c r="BG149" i="15"/>
  <c r="BO149" i="15" s="1"/>
  <c r="BW149" i="15" s="1"/>
  <c r="BH149" i="15"/>
  <c r="BI149" i="15"/>
  <c r="BJ149" i="15"/>
  <c r="BC150" i="15"/>
  <c r="BK150" i="15" s="1"/>
  <c r="BS150" i="15" s="1"/>
  <c r="BD150" i="15"/>
  <c r="BL150" i="15" s="1"/>
  <c r="BT150" i="15" s="1"/>
  <c r="BE150" i="15"/>
  <c r="BM150" i="15" s="1"/>
  <c r="BU150" i="15" s="1"/>
  <c r="BF150" i="15"/>
  <c r="BN150" i="15" s="1"/>
  <c r="BV150" i="15" s="1"/>
  <c r="BG150" i="15"/>
  <c r="BO150" i="15" s="1"/>
  <c r="BW150" i="15" s="1"/>
  <c r="BH150" i="15"/>
  <c r="BI150" i="15"/>
  <c r="BJ150" i="15"/>
  <c r="BC151" i="15"/>
  <c r="BK151" i="15" s="1"/>
  <c r="BS151" i="15" s="1"/>
  <c r="BD151" i="15"/>
  <c r="BL151" i="15" s="1"/>
  <c r="BT151" i="15" s="1"/>
  <c r="BE151" i="15"/>
  <c r="BM151" i="15" s="1"/>
  <c r="BU151" i="15" s="1"/>
  <c r="BF151" i="15"/>
  <c r="BN151" i="15" s="1"/>
  <c r="BV151" i="15" s="1"/>
  <c r="BG151" i="15"/>
  <c r="BO151" i="15" s="1"/>
  <c r="BW151" i="15" s="1"/>
  <c r="BH151" i="15"/>
  <c r="BI151" i="15"/>
  <c r="BJ151" i="15"/>
  <c r="BC152" i="15"/>
  <c r="BK152" i="15" s="1"/>
  <c r="BS152" i="15" s="1"/>
  <c r="BD152" i="15"/>
  <c r="BL152" i="15" s="1"/>
  <c r="BT152" i="15" s="1"/>
  <c r="BE152" i="15"/>
  <c r="BM152" i="15" s="1"/>
  <c r="BU152" i="15" s="1"/>
  <c r="BF152" i="15"/>
  <c r="BN152" i="15" s="1"/>
  <c r="BV152" i="15" s="1"/>
  <c r="BG152" i="15"/>
  <c r="BO152" i="15" s="1"/>
  <c r="BW152" i="15" s="1"/>
  <c r="BH152" i="15"/>
  <c r="BI152" i="15"/>
  <c r="BJ152" i="15"/>
  <c r="BC153" i="15"/>
  <c r="BK153" i="15" s="1"/>
  <c r="BS153" i="15" s="1"/>
  <c r="BD153" i="15"/>
  <c r="BL153" i="15" s="1"/>
  <c r="BT153" i="15" s="1"/>
  <c r="BE153" i="15"/>
  <c r="BM153" i="15" s="1"/>
  <c r="BU153" i="15" s="1"/>
  <c r="BF153" i="15"/>
  <c r="BN153" i="15" s="1"/>
  <c r="BV153" i="15" s="1"/>
  <c r="BG153" i="15"/>
  <c r="BO153" i="15" s="1"/>
  <c r="BW153" i="15" s="1"/>
  <c r="BH153" i="15"/>
  <c r="BI153" i="15"/>
  <c r="BJ153" i="15"/>
  <c r="BC154" i="15"/>
  <c r="BK154" i="15" s="1"/>
  <c r="BS154" i="15" s="1"/>
  <c r="BD154" i="15"/>
  <c r="BL154" i="15" s="1"/>
  <c r="BT154" i="15" s="1"/>
  <c r="BE154" i="15"/>
  <c r="BM154" i="15" s="1"/>
  <c r="BU154" i="15" s="1"/>
  <c r="BF154" i="15"/>
  <c r="BN154" i="15" s="1"/>
  <c r="BV154" i="15" s="1"/>
  <c r="BG154" i="15"/>
  <c r="BO154" i="15" s="1"/>
  <c r="BW154" i="15" s="1"/>
  <c r="BH154" i="15"/>
  <c r="BI154" i="15"/>
  <c r="BQ154" i="15" s="1"/>
  <c r="BY154" i="15" s="1"/>
  <c r="BJ154" i="15"/>
  <c r="BC6" i="15"/>
  <c r="BK6" i="15" s="1"/>
  <c r="BS6" i="15" s="1"/>
  <c r="BD6" i="15"/>
  <c r="BL6" i="15" s="1"/>
  <c r="BT6" i="15" s="1"/>
  <c r="BE6" i="15"/>
  <c r="BM6" i="15" s="1"/>
  <c r="BU6" i="15" s="1"/>
  <c r="BF6" i="15"/>
  <c r="BN6" i="15" s="1"/>
  <c r="BV6" i="15" s="1"/>
  <c r="BG6" i="15"/>
  <c r="BO6" i="15" s="1"/>
  <c r="BW6" i="15" s="1"/>
  <c r="BH6" i="15"/>
  <c r="BI6" i="15"/>
  <c r="BJ6" i="15"/>
  <c r="BC7" i="15"/>
  <c r="BK7" i="15" s="1"/>
  <c r="BS7" i="15" s="1"/>
  <c r="BD7" i="15"/>
  <c r="BL7" i="15" s="1"/>
  <c r="BT7" i="15" s="1"/>
  <c r="BE7" i="15"/>
  <c r="BM7" i="15" s="1"/>
  <c r="BU7" i="15" s="1"/>
  <c r="BF7" i="15"/>
  <c r="BN7" i="15" s="1"/>
  <c r="BV7" i="15" s="1"/>
  <c r="BG7" i="15"/>
  <c r="BO7" i="15" s="1"/>
  <c r="BW7" i="15" s="1"/>
  <c r="BH7" i="15"/>
  <c r="BI7" i="15"/>
  <c r="BQ7" i="15" s="1"/>
  <c r="BY7" i="15" s="1"/>
  <c r="BJ7" i="15"/>
  <c r="BC8" i="15"/>
  <c r="BK8" i="15" s="1"/>
  <c r="BS8" i="15" s="1"/>
  <c r="BD8" i="15"/>
  <c r="BL8" i="15" s="1"/>
  <c r="BT8" i="15" s="1"/>
  <c r="BE8" i="15"/>
  <c r="BM8" i="15" s="1"/>
  <c r="BU8" i="15" s="1"/>
  <c r="BF8" i="15"/>
  <c r="BN8" i="15" s="1"/>
  <c r="BV8" i="15" s="1"/>
  <c r="BG8" i="15"/>
  <c r="BO8" i="15" s="1"/>
  <c r="BW8" i="15" s="1"/>
  <c r="BH8" i="15"/>
  <c r="BI8" i="15"/>
  <c r="BJ8" i="15"/>
  <c r="BD5" i="15"/>
  <c r="BL5" i="15" s="1"/>
  <c r="BT5" i="15" s="1"/>
  <c r="BE5" i="15"/>
  <c r="BM5" i="15" s="1"/>
  <c r="BU5" i="15" s="1"/>
  <c r="BF5" i="15"/>
  <c r="BN5" i="15" s="1"/>
  <c r="BV5" i="15" s="1"/>
  <c r="BG5" i="15"/>
  <c r="BH5" i="15"/>
  <c r="BP5" i="15" s="1"/>
  <c r="BX5" i="15" s="1"/>
  <c r="BI5" i="15"/>
  <c r="BJ5" i="15"/>
  <c r="BC5" i="15"/>
  <c r="BK5" i="15" s="1"/>
  <c r="BS5" i="15" s="1"/>
  <c r="X44" i="15"/>
  <c r="Y44" i="15"/>
  <c r="X45" i="15"/>
  <c r="AB45" i="15" s="1"/>
  <c r="Y45" i="15"/>
  <c r="AC45" i="15" s="1"/>
  <c r="X46" i="15"/>
  <c r="Y46" i="15"/>
  <c r="X47" i="15"/>
  <c r="Y47" i="15"/>
  <c r="X48" i="15"/>
  <c r="AB48" i="15" s="1"/>
  <c r="Y48" i="15"/>
  <c r="AC48" i="15" s="1"/>
  <c r="X49" i="15"/>
  <c r="Y49" i="15"/>
  <c r="X50" i="15"/>
  <c r="Y50" i="15"/>
  <c r="X51" i="15"/>
  <c r="AB51" i="15" s="1"/>
  <c r="Y51" i="15"/>
  <c r="X52" i="15"/>
  <c r="Y52" i="15"/>
  <c r="X53" i="15"/>
  <c r="Y53" i="15"/>
  <c r="X54" i="15"/>
  <c r="Y54" i="15"/>
  <c r="X55" i="15"/>
  <c r="Y55" i="15"/>
  <c r="X56" i="15"/>
  <c r="AB56" i="15" s="1"/>
  <c r="Y56" i="15"/>
  <c r="AC56" i="15" s="1"/>
  <c r="X57" i="15"/>
  <c r="AB57" i="15" s="1"/>
  <c r="Y57" i="15"/>
  <c r="AC57" i="15" s="1"/>
  <c r="X58" i="15"/>
  <c r="Y58" i="15"/>
  <c r="X59" i="15"/>
  <c r="Y59" i="15"/>
  <c r="X60" i="15"/>
  <c r="Y60" i="15"/>
  <c r="X61" i="15"/>
  <c r="Y61" i="15"/>
  <c r="X62" i="15"/>
  <c r="Y62" i="15"/>
  <c r="X63" i="15"/>
  <c r="Y63" i="15"/>
  <c r="X64" i="15"/>
  <c r="Y64" i="15"/>
  <c r="X65" i="15"/>
  <c r="Y65" i="15"/>
  <c r="X66" i="15"/>
  <c r="Y66" i="15"/>
  <c r="X67" i="15"/>
  <c r="AB67" i="15" s="1"/>
  <c r="Y67" i="15"/>
  <c r="AC67" i="15" s="1"/>
  <c r="X68" i="15"/>
  <c r="Y68" i="15"/>
  <c r="X69" i="15"/>
  <c r="Y69" i="15"/>
  <c r="X70" i="15"/>
  <c r="Y70" i="15"/>
  <c r="X71" i="15"/>
  <c r="Y71" i="15"/>
  <c r="X72" i="15"/>
  <c r="Y72" i="15"/>
  <c r="X73" i="15"/>
  <c r="Y73" i="15"/>
  <c r="X74" i="15"/>
  <c r="Y74" i="15"/>
  <c r="X75" i="15"/>
  <c r="Y75" i="15"/>
  <c r="X76" i="15"/>
  <c r="Y76" i="15"/>
  <c r="X77" i="15"/>
  <c r="Y77" i="15"/>
  <c r="X78" i="15"/>
  <c r="Y78" i="15"/>
  <c r="X79" i="15"/>
  <c r="Y79" i="15"/>
  <c r="X80" i="15"/>
  <c r="AB80" i="15" s="1"/>
  <c r="Y80" i="15"/>
  <c r="AC80" i="15" s="1"/>
  <c r="X81" i="15"/>
  <c r="Y81" i="15"/>
  <c r="X82" i="15"/>
  <c r="Y82" i="15"/>
  <c r="X83" i="15"/>
  <c r="Y83" i="15"/>
  <c r="X84" i="15"/>
  <c r="Y84" i="15"/>
  <c r="X85" i="15"/>
  <c r="Y85" i="15"/>
  <c r="X86" i="15"/>
  <c r="Y86" i="15"/>
  <c r="X87" i="15"/>
  <c r="AB87" i="15" s="1"/>
  <c r="Y87" i="15"/>
  <c r="AC87" i="15" s="1"/>
  <c r="X88" i="15"/>
  <c r="Y88" i="15"/>
  <c r="X89" i="15"/>
  <c r="AB89" i="15" s="1"/>
  <c r="Y89" i="15"/>
  <c r="X90" i="15"/>
  <c r="Y90" i="15"/>
  <c r="X91" i="15"/>
  <c r="AB91" i="15" s="1"/>
  <c r="Y91" i="15"/>
  <c r="AC91" i="15" s="1"/>
  <c r="X92" i="15"/>
  <c r="Y92" i="15"/>
  <c r="X93" i="15"/>
  <c r="AB93" i="15" s="1"/>
  <c r="Y93" i="15"/>
  <c r="AC93" i="15" s="1"/>
  <c r="X94" i="15"/>
  <c r="AB94" i="15" s="1"/>
  <c r="Y94" i="15"/>
  <c r="AC94" i="15" s="1"/>
  <c r="X95" i="15"/>
  <c r="AB95" i="15" s="1"/>
  <c r="Y95" i="15"/>
  <c r="AC95" i="15" s="1"/>
  <c r="X96" i="15"/>
  <c r="AB96" i="15" s="1"/>
  <c r="Y96" i="15"/>
  <c r="AC96" i="15" s="1"/>
  <c r="X97" i="15"/>
  <c r="AB97" i="15" s="1"/>
  <c r="Y97" i="15"/>
  <c r="AC97" i="15" s="1"/>
  <c r="X98" i="15"/>
  <c r="Y98" i="15"/>
  <c r="X99" i="15"/>
  <c r="Y99" i="15"/>
  <c r="X100" i="15"/>
  <c r="Y100" i="15"/>
  <c r="X101" i="15"/>
  <c r="Y101" i="15"/>
  <c r="X102" i="15"/>
  <c r="Y102" i="15"/>
  <c r="X103" i="15"/>
  <c r="AB103" i="15" s="1"/>
  <c r="Y103" i="15"/>
  <c r="AC103" i="15" s="1"/>
  <c r="X104" i="15"/>
  <c r="Y104" i="15"/>
  <c r="X105" i="15"/>
  <c r="AB105" i="15" s="1"/>
  <c r="Y105" i="15"/>
  <c r="AC105" i="15" s="1"/>
  <c r="X106" i="15"/>
  <c r="AB106" i="15" s="1"/>
  <c r="Y106" i="15"/>
  <c r="AC106" i="15" s="1"/>
  <c r="X107" i="15"/>
  <c r="AB107" i="15" s="1"/>
  <c r="Y107" i="15"/>
  <c r="AC107" i="15" s="1"/>
  <c r="X108" i="15"/>
  <c r="AB108" i="15" s="1"/>
  <c r="Y108" i="15"/>
  <c r="AC108" i="15" s="1"/>
  <c r="X109" i="15"/>
  <c r="AB109" i="15" s="1"/>
  <c r="Y109" i="15"/>
  <c r="AC109" i="15" s="1"/>
  <c r="X110" i="15"/>
  <c r="Y110" i="15"/>
  <c r="X111" i="15"/>
  <c r="AB111" i="15" s="1"/>
  <c r="Y111" i="15"/>
  <c r="AC111" i="15" s="1"/>
  <c r="X112" i="15"/>
  <c r="Y112" i="15"/>
  <c r="X113" i="15"/>
  <c r="AB113" i="15" s="1"/>
  <c r="Y113" i="15"/>
  <c r="AC113" i="15" s="1"/>
  <c r="X114" i="15"/>
  <c r="Y114" i="15"/>
  <c r="X115" i="15"/>
  <c r="Y115" i="15"/>
  <c r="X116" i="15"/>
  <c r="Y116" i="15"/>
  <c r="X117" i="15"/>
  <c r="Y117" i="15"/>
  <c r="X118" i="15"/>
  <c r="Y118" i="15"/>
  <c r="X119" i="15"/>
  <c r="Y119" i="15"/>
  <c r="X120" i="15"/>
  <c r="AB120" i="15" s="1"/>
  <c r="Y120" i="15"/>
  <c r="AC120" i="15" s="1"/>
  <c r="X121" i="15"/>
  <c r="Y121" i="15"/>
  <c r="X122" i="15"/>
  <c r="Y122" i="15"/>
  <c r="X123" i="15"/>
  <c r="AB123" i="15" s="1"/>
  <c r="Y123" i="15"/>
  <c r="AC123" i="15" s="1"/>
  <c r="X124" i="15"/>
  <c r="Y124" i="15"/>
  <c r="X125" i="15"/>
  <c r="Y125" i="15"/>
  <c r="X126" i="15"/>
  <c r="Y126" i="15"/>
  <c r="X127" i="15"/>
  <c r="AB127" i="15" s="1"/>
  <c r="Y127" i="15"/>
  <c r="AC127" i="15" s="1"/>
  <c r="X128" i="15"/>
  <c r="Y128" i="15"/>
  <c r="X129" i="15"/>
  <c r="AB129" i="15" s="1"/>
  <c r="Y129" i="15"/>
  <c r="AC129" i="15" s="1"/>
  <c r="X130" i="15"/>
  <c r="Y130" i="15"/>
  <c r="X131" i="15"/>
  <c r="AB131" i="15" s="1"/>
  <c r="Y131" i="15"/>
  <c r="AC131" i="15" s="1"/>
  <c r="X132" i="15"/>
  <c r="AB132" i="15" s="1"/>
  <c r="Y132" i="15"/>
  <c r="AC132" i="15" s="1"/>
  <c r="X133" i="15"/>
  <c r="AB133" i="15" s="1"/>
  <c r="Y133" i="15"/>
  <c r="AC133" i="15" s="1"/>
  <c r="X134" i="15"/>
  <c r="Y134" i="15"/>
  <c r="X135" i="15"/>
  <c r="Y135" i="15"/>
  <c r="X136" i="15"/>
  <c r="AB136" i="15" s="1"/>
  <c r="Y136" i="15"/>
  <c r="AC136" i="15" s="1"/>
  <c r="X137" i="15"/>
  <c r="AB137" i="15" s="1"/>
  <c r="Y137" i="15"/>
  <c r="AC137" i="15" s="1"/>
  <c r="X138" i="15"/>
  <c r="Y138" i="15"/>
  <c r="X139" i="15"/>
  <c r="Y139" i="15"/>
  <c r="X140" i="15"/>
  <c r="AB140" i="15" s="1"/>
  <c r="Y140" i="15"/>
  <c r="AC140" i="15" s="1"/>
  <c r="X141" i="15"/>
  <c r="Y141" i="15"/>
  <c r="X142" i="15"/>
  <c r="Y142" i="15"/>
  <c r="X143" i="15"/>
  <c r="Y143" i="15"/>
  <c r="X144" i="15"/>
  <c r="Y144" i="15"/>
  <c r="X145" i="15"/>
  <c r="Y145" i="15"/>
  <c r="X146" i="15"/>
  <c r="Y146" i="15"/>
  <c r="X147" i="15"/>
  <c r="AB147" i="15" s="1"/>
  <c r="Y147" i="15"/>
  <c r="AC147" i="15" s="1"/>
  <c r="X148" i="15"/>
  <c r="Y148" i="15"/>
  <c r="X149" i="15"/>
  <c r="AB149" i="15" s="1"/>
  <c r="Y149" i="15"/>
  <c r="AC149" i="15" s="1"/>
  <c r="X150" i="15"/>
  <c r="Y150" i="15"/>
  <c r="X151" i="15"/>
  <c r="Y151" i="15"/>
  <c r="X152" i="15"/>
  <c r="AB152" i="15" s="1"/>
  <c r="Y152" i="15"/>
  <c r="AC152" i="15" s="1"/>
  <c r="X153" i="15"/>
  <c r="AB153" i="15" s="1"/>
  <c r="Y153" i="15"/>
  <c r="AC153" i="15" s="1"/>
  <c r="X154" i="15"/>
  <c r="Y154" i="15"/>
  <c r="X27" i="15"/>
  <c r="AB27" i="15" s="1"/>
  <c r="Y27" i="15"/>
  <c r="AC27" i="15" s="1"/>
  <c r="X28" i="15"/>
  <c r="Y28" i="15"/>
  <c r="X29" i="15"/>
  <c r="Y29" i="15"/>
  <c r="X30" i="15"/>
  <c r="AB30" i="15" s="1"/>
  <c r="Y30" i="15"/>
  <c r="AC30" i="15" s="1"/>
  <c r="X31" i="15"/>
  <c r="Y31" i="15"/>
  <c r="X32" i="15"/>
  <c r="Y32" i="15"/>
  <c r="X33" i="15"/>
  <c r="AB33" i="15" s="1"/>
  <c r="Y33" i="15"/>
  <c r="AC33" i="15" s="1"/>
  <c r="X34" i="15"/>
  <c r="Y34" i="15"/>
  <c r="X35" i="15"/>
  <c r="Y35" i="15"/>
  <c r="X36" i="15"/>
  <c r="AB36" i="15" s="1"/>
  <c r="Y36" i="15"/>
  <c r="AC36" i="15" s="1"/>
  <c r="X37" i="15"/>
  <c r="Y37" i="15"/>
  <c r="X38" i="15"/>
  <c r="Y38" i="15"/>
  <c r="X39" i="15"/>
  <c r="Y39" i="15"/>
  <c r="X40" i="15"/>
  <c r="Y40" i="15"/>
  <c r="X41" i="15"/>
  <c r="AB41" i="15" s="1"/>
  <c r="Y41" i="15"/>
  <c r="AC41" i="15" s="1"/>
  <c r="X42" i="15"/>
  <c r="AB42" i="15" s="1"/>
  <c r="Y42" i="15"/>
  <c r="AC42" i="15" s="1"/>
  <c r="X43" i="15"/>
  <c r="AB43" i="15" s="1"/>
  <c r="Y43" i="15"/>
  <c r="AC43" i="15" s="1"/>
  <c r="X16" i="15"/>
  <c r="AB16" i="15" s="1"/>
  <c r="Y16" i="15"/>
  <c r="AC16" i="15" s="1"/>
  <c r="X17" i="15"/>
  <c r="Y17" i="15"/>
  <c r="X18" i="15"/>
  <c r="AB18" i="15" s="1"/>
  <c r="Y18" i="15"/>
  <c r="AC18" i="15" s="1"/>
  <c r="X19" i="15"/>
  <c r="Y19" i="15"/>
  <c r="X20" i="15"/>
  <c r="AB20" i="15" s="1"/>
  <c r="Y20" i="15"/>
  <c r="AC20" i="15" s="1"/>
  <c r="X21" i="15"/>
  <c r="AB21" i="15" s="1"/>
  <c r="Y21" i="15"/>
  <c r="AC21" i="15" s="1"/>
  <c r="X22" i="15"/>
  <c r="AB22" i="15" s="1"/>
  <c r="Y22" i="15"/>
  <c r="AC22" i="15" s="1"/>
  <c r="X23" i="15"/>
  <c r="Y23" i="15"/>
  <c r="X24" i="15"/>
  <c r="Y24" i="15"/>
  <c r="X25" i="15"/>
  <c r="Y25" i="15"/>
  <c r="X26" i="15"/>
  <c r="Y26" i="15"/>
  <c r="X6" i="15"/>
  <c r="AB6" i="15" s="1"/>
  <c r="Y6" i="15"/>
  <c r="AC6" i="15" s="1"/>
  <c r="X7" i="15"/>
  <c r="Y7" i="15"/>
  <c r="X8" i="15"/>
  <c r="Y8" i="15"/>
  <c r="X9" i="15"/>
  <c r="AB9" i="15" s="1"/>
  <c r="Y9" i="15"/>
  <c r="AC9" i="15" s="1"/>
  <c r="X10" i="15"/>
  <c r="AB10" i="15" s="1"/>
  <c r="Y10" i="15"/>
  <c r="AC10" i="15" s="1"/>
  <c r="X11" i="15"/>
  <c r="AB11" i="15" s="1"/>
  <c r="Y11" i="15"/>
  <c r="AC11" i="15" s="1"/>
  <c r="X12" i="15"/>
  <c r="Y12" i="15"/>
  <c r="X13" i="15"/>
  <c r="AB13" i="15" s="1"/>
  <c r="Y13" i="15"/>
  <c r="AC13" i="15" s="1"/>
  <c r="X14" i="15"/>
  <c r="Y14" i="15"/>
  <c r="X15" i="15"/>
  <c r="Y15" i="15"/>
  <c r="Y5" i="15"/>
  <c r="X5" i="15"/>
  <c r="T16" i="15"/>
  <c r="Z16" i="15" s="1"/>
  <c r="AD16" i="15" s="1"/>
  <c r="U16" i="15"/>
  <c r="AA16" i="15" s="1"/>
  <c r="AE16" i="15" s="1"/>
  <c r="T17" i="15"/>
  <c r="Z17" i="15" s="1"/>
  <c r="U17" i="15"/>
  <c r="AA17" i="15" s="1"/>
  <c r="T18" i="15"/>
  <c r="Z18" i="15" s="1"/>
  <c r="AD18" i="15" s="1"/>
  <c r="U18" i="15"/>
  <c r="AA18" i="15" s="1"/>
  <c r="AE18" i="15" s="1"/>
  <c r="T19" i="15"/>
  <c r="Z19" i="15" s="1"/>
  <c r="U19" i="15"/>
  <c r="AA19" i="15" s="1"/>
  <c r="T20" i="15"/>
  <c r="Z20" i="15" s="1"/>
  <c r="AD20" i="15" s="1"/>
  <c r="U20" i="15"/>
  <c r="AA20" i="15" s="1"/>
  <c r="T21" i="15"/>
  <c r="Z21" i="15" s="1"/>
  <c r="AD21" i="15" s="1"/>
  <c r="U21" i="15"/>
  <c r="AA21" i="15" s="1"/>
  <c r="AE21" i="15" s="1"/>
  <c r="T22" i="15"/>
  <c r="Z22" i="15" s="1"/>
  <c r="AD22" i="15" s="1"/>
  <c r="U22" i="15"/>
  <c r="AA22" i="15" s="1"/>
  <c r="AE22" i="15" s="1"/>
  <c r="T23" i="15"/>
  <c r="Z23" i="15" s="1"/>
  <c r="U23" i="15"/>
  <c r="AA23" i="15" s="1"/>
  <c r="T24" i="15"/>
  <c r="Z24" i="15" s="1"/>
  <c r="U24" i="15"/>
  <c r="AA24" i="15" s="1"/>
  <c r="T25" i="15"/>
  <c r="Z25" i="15" s="1"/>
  <c r="U25" i="15"/>
  <c r="AA25" i="15" s="1"/>
  <c r="T26" i="15"/>
  <c r="Z26" i="15" s="1"/>
  <c r="U26" i="15"/>
  <c r="AA26" i="15" s="1"/>
  <c r="T27" i="15"/>
  <c r="Z27" i="15" s="1"/>
  <c r="AD27" i="15" s="1"/>
  <c r="U27" i="15"/>
  <c r="AA27" i="15" s="1"/>
  <c r="AE27" i="15" s="1"/>
  <c r="T28" i="15"/>
  <c r="Z28" i="15" s="1"/>
  <c r="U28" i="15"/>
  <c r="AA28" i="15" s="1"/>
  <c r="T29" i="15"/>
  <c r="Z29" i="15" s="1"/>
  <c r="U29" i="15"/>
  <c r="AA29" i="15" s="1"/>
  <c r="T30" i="15"/>
  <c r="Z30" i="15" s="1"/>
  <c r="AD30" i="15" s="1"/>
  <c r="U30" i="15"/>
  <c r="AA30" i="15" s="1"/>
  <c r="AE30" i="15" s="1"/>
  <c r="T31" i="15"/>
  <c r="Z31" i="15" s="1"/>
  <c r="U31" i="15"/>
  <c r="AA31" i="15" s="1"/>
  <c r="T32" i="15"/>
  <c r="Z32" i="15" s="1"/>
  <c r="U32" i="15"/>
  <c r="AA32" i="15" s="1"/>
  <c r="T33" i="15"/>
  <c r="Z33" i="15" s="1"/>
  <c r="AD33" i="15" s="1"/>
  <c r="U33" i="15"/>
  <c r="AA33" i="15" s="1"/>
  <c r="T34" i="15"/>
  <c r="Z34" i="15" s="1"/>
  <c r="U34" i="15"/>
  <c r="AA34" i="15" s="1"/>
  <c r="T35" i="15"/>
  <c r="Z35" i="15" s="1"/>
  <c r="U35" i="15"/>
  <c r="AA35" i="15" s="1"/>
  <c r="T36" i="15"/>
  <c r="Z36" i="15" s="1"/>
  <c r="AD36" i="15" s="1"/>
  <c r="U36" i="15"/>
  <c r="AA36" i="15" s="1"/>
  <c r="AE36" i="15" s="1"/>
  <c r="T37" i="15"/>
  <c r="Z37" i="15" s="1"/>
  <c r="U37" i="15"/>
  <c r="AA37" i="15" s="1"/>
  <c r="T38" i="15"/>
  <c r="Z38" i="15" s="1"/>
  <c r="U38" i="15"/>
  <c r="AA38" i="15" s="1"/>
  <c r="T39" i="15"/>
  <c r="Z39" i="15" s="1"/>
  <c r="U39" i="15"/>
  <c r="AA39" i="15" s="1"/>
  <c r="T40" i="15"/>
  <c r="Z40" i="15" s="1"/>
  <c r="U40" i="15"/>
  <c r="AA40" i="15" s="1"/>
  <c r="T41" i="15"/>
  <c r="Z41" i="15" s="1"/>
  <c r="AD41" i="15" s="1"/>
  <c r="U41" i="15"/>
  <c r="AA41" i="15" s="1"/>
  <c r="AE41" i="15" s="1"/>
  <c r="T42" i="15"/>
  <c r="Z42" i="15" s="1"/>
  <c r="AD42" i="15" s="1"/>
  <c r="U42" i="15"/>
  <c r="AA42" i="15" s="1"/>
  <c r="AE42" i="15" s="1"/>
  <c r="T43" i="15"/>
  <c r="Z43" i="15" s="1"/>
  <c r="AD43" i="15" s="1"/>
  <c r="U43" i="15"/>
  <c r="AA43" i="15" s="1"/>
  <c r="AE43" i="15" s="1"/>
  <c r="T44" i="15"/>
  <c r="Z44" i="15" s="1"/>
  <c r="U44" i="15"/>
  <c r="AA44" i="15" s="1"/>
  <c r="T45" i="15"/>
  <c r="Z45" i="15" s="1"/>
  <c r="AD45" i="15" s="1"/>
  <c r="U45" i="15"/>
  <c r="AA45" i="15" s="1"/>
  <c r="AE45" i="15" s="1"/>
  <c r="T46" i="15"/>
  <c r="Z46" i="15" s="1"/>
  <c r="U46" i="15"/>
  <c r="AA46" i="15" s="1"/>
  <c r="T47" i="15"/>
  <c r="Z47" i="15" s="1"/>
  <c r="U47" i="15"/>
  <c r="AA47" i="15" s="1"/>
  <c r="T48" i="15"/>
  <c r="Z48" i="15" s="1"/>
  <c r="AD48" i="15" s="1"/>
  <c r="U48" i="15"/>
  <c r="AA48" i="15" s="1"/>
  <c r="AE48" i="15" s="1"/>
  <c r="T49" i="15"/>
  <c r="Z49" i="15" s="1"/>
  <c r="U49" i="15"/>
  <c r="AA49" i="15" s="1"/>
  <c r="T50" i="15"/>
  <c r="Z50" i="15" s="1"/>
  <c r="U50" i="15"/>
  <c r="AA50" i="15" s="1"/>
  <c r="T51" i="15"/>
  <c r="Z51" i="15" s="1"/>
  <c r="AD51" i="15" s="1"/>
  <c r="U51" i="15"/>
  <c r="AA51" i="15" s="1"/>
  <c r="T52" i="15"/>
  <c r="Z52" i="15" s="1"/>
  <c r="U52" i="15"/>
  <c r="AA52" i="15" s="1"/>
  <c r="T53" i="15"/>
  <c r="Z53" i="15" s="1"/>
  <c r="U53" i="15"/>
  <c r="AA53" i="15" s="1"/>
  <c r="T54" i="15"/>
  <c r="Z54" i="15" s="1"/>
  <c r="U54" i="15"/>
  <c r="AA54" i="15" s="1"/>
  <c r="T55" i="15"/>
  <c r="Z55" i="15" s="1"/>
  <c r="U55" i="15"/>
  <c r="AA55" i="15" s="1"/>
  <c r="T56" i="15"/>
  <c r="Z56" i="15" s="1"/>
  <c r="AD56" i="15" s="1"/>
  <c r="U56" i="15"/>
  <c r="AA56" i="15" s="1"/>
  <c r="AE56" i="15" s="1"/>
  <c r="T57" i="15"/>
  <c r="Z57" i="15" s="1"/>
  <c r="AD57" i="15" s="1"/>
  <c r="U57" i="15"/>
  <c r="AA57" i="15" s="1"/>
  <c r="AE57" i="15" s="1"/>
  <c r="T58" i="15"/>
  <c r="Z58" i="15" s="1"/>
  <c r="U58" i="15"/>
  <c r="AA58" i="15" s="1"/>
  <c r="T59" i="15"/>
  <c r="Z59" i="15" s="1"/>
  <c r="U59" i="15"/>
  <c r="AA59" i="15" s="1"/>
  <c r="T60" i="15"/>
  <c r="Z60" i="15" s="1"/>
  <c r="U60" i="15"/>
  <c r="AA60" i="15" s="1"/>
  <c r="T61" i="15"/>
  <c r="Z61" i="15" s="1"/>
  <c r="U61" i="15"/>
  <c r="AA61" i="15" s="1"/>
  <c r="T62" i="15"/>
  <c r="Z62" i="15" s="1"/>
  <c r="U62" i="15"/>
  <c r="AA62" i="15" s="1"/>
  <c r="T63" i="15"/>
  <c r="Z63" i="15" s="1"/>
  <c r="U63" i="15"/>
  <c r="AA63" i="15" s="1"/>
  <c r="T64" i="15"/>
  <c r="Z64" i="15" s="1"/>
  <c r="U64" i="15"/>
  <c r="AA64" i="15" s="1"/>
  <c r="T65" i="15"/>
  <c r="Z65" i="15" s="1"/>
  <c r="U65" i="15"/>
  <c r="AA65" i="15" s="1"/>
  <c r="T66" i="15"/>
  <c r="Z66" i="15" s="1"/>
  <c r="U66" i="15"/>
  <c r="AA66" i="15" s="1"/>
  <c r="T67" i="15"/>
  <c r="Z67" i="15" s="1"/>
  <c r="AD67" i="15" s="1"/>
  <c r="U67" i="15"/>
  <c r="AA67" i="15" s="1"/>
  <c r="AE67" i="15" s="1"/>
  <c r="T68" i="15"/>
  <c r="Z68" i="15" s="1"/>
  <c r="U68" i="15"/>
  <c r="AA68" i="15" s="1"/>
  <c r="T69" i="15"/>
  <c r="Z69" i="15" s="1"/>
  <c r="U69" i="15"/>
  <c r="AA69" i="15" s="1"/>
  <c r="T70" i="15"/>
  <c r="Z70" i="15" s="1"/>
  <c r="U70" i="15"/>
  <c r="AA70" i="15" s="1"/>
  <c r="T71" i="15"/>
  <c r="Z71" i="15" s="1"/>
  <c r="U71" i="15"/>
  <c r="AA71" i="15" s="1"/>
  <c r="T72" i="15"/>
  <c r="Z72" i="15" s="1"/>
  <c r="U72" i="15"/>
  <c r="AA72" i="15" s="1"/>
  <c r="T73" i="15"/>
  <c r="Z73" i="15" s="1"/>
  <c r="U73" i="15"/>
  <c r="AA73" i="15" s="1"/>
  <c r="T74" i="15"/>
  <c r="Z74" i="15" s="1"/>
  <c r="U74" i="15"/>
  <c r="AA74" i="15" s="1"/>
  <c r="T75" i="15"/>
  <c r="Z75" i="15" s="1"/>
  <c r="U75" i="15"/>
  <c r="AA75" i="15" s="1"/>
  <c r="T76" i="15"/>
  <c r="Z76" i="15" s="1"/>
  <c r="U76" i="15"/>
  <c r="AA76" i="15" s="1"/>
  <c r="T77" i="15"/>
  <c r="Z77" i="15" s="1"/>
  <c r="U77" i="15"/>
  <c r="AA77" i="15" s="1"/>
  <c r="T78" i="15"/>
  <c r="Z78" i="15" s="1"/>
  <c r="U78" i="15"/>
  <c r="AA78" i="15" s="1"/>
  <c r="T79" i="15"/>
  <c r="Z79" i="15" s="1"/>
  <c r="U79" i="15"/>
  <c r="AA79" i="15" s="1"/>
  <c r="T80" i="15"/>
  <c r="Z80" i="15" s="1"/>
  <c r="AD80" i="15" s="1"/>
  <c r="U80" i="15"/>
  <c r="AA80" i="15" s="1"/>
  <c r="AE80" i="15" s="1"/>
  <c r="T81" i="15"/>
  <c r="Z81" i="15" s="1"/>
  <c r="U81" i="15"/>
  <c r="AA81" i="15" s="1"/>
  <c r="T82" i="15"/>
  <c r="Z82" i="15" s="1"/>
  <c r="U82" i="15"/>
  <c r="AA82" i="15" s="1"/>
  <c r="T83" i="15"/>
  <c r="Z83" i="15" s="1"/>
  <c r="U83" i="15"/>
  <c r="AA83" i="15" s="1"/>
  <c r="T84" i="15"/>
  <c r="Z84" i="15" s="1"/>
  <c r="U84" i="15"/>
  <c r="AA84" i="15" s="1"/>
  <c r="T85" i="15"/>
  <c r="Z85" i="15" s="1"/>
  <c r="U85" i="15"/>
  <c r="AA85" i="15" s="1"/>
  <c r="T86" i="15"/>
  <c r="Z86" i="15" s="1"/>
  <c r="U86" i="15"/>
  <c r="AA86" i="15" s="1"/>
  <c r="T87" i="15"/>
  <c r="Z87" i="15" s="1"/>
  <c r="AD87" i="15" s="1"/>
  <c r="U87" i="15"/>
  <c r="AA87" i="15" s="1"/>
  <c r="AE87" i="15" s="1"/>
  <c r="T88" i="15"/>
  <c r="Z88" i="15" s="1"/>
  <c r="U88" i="15"/>
  <c r="AA88" i="15" s="1"/>
  <c r="T89" i="15"/>
  <c r="Z89" i="15" s="1"/>
  <c r="AD89" i="15" s="1"/>
  <c r="U89" i="15"/>
  <c r="AA89" i="15" s="1"/>
  <c r="T90" i="15"/>
  <c r="Z90" i="15" s="1"/>
  <c r="U90" i="15"/>
  <c r="AA90" i="15" s="1"/>
  <c r="T91" i="15"/>
  <c r="Z91" i="15" s="1"/>
  <c r="AD91" i="15" s="1"/>
  <c r="U91" i="15"/>
  <c r="AA91" i="15" s="1"/>
  <c r="T92" i="15"/>
  <c r="Z92" i="15" s="1"/>
  <c r="U92" i="15"/>
  <c r="AA92" i="15" s="1"/>
  <c r="T93" i="15"/>
  <c r="Z93" i="15" s="1"/>
  <c r="AD93" i="15" s="1"/>
  <c r="U93" i="15"/>
  <c r="AA93" i="15" s="1"/>
  <c r="AE93" i="15" s="1"/>
  <c r="T94" i="15"/>
  <c r="Z94" i="15" s="1"/>
  <c r="AD94" i="15" s="1"/>
  <c r="U94" i="15"/>
  <c r="AA94" i="15" s="1"/>
  <c r="AE94" i="15" s="1"/>
  <c r="T95" i="15"/>
  <c r="Z95" i="15" s="1"/>
  <c r="AD95" i="15" s="1"/>
  <c r="U95" i="15"/>
  <c r="AA95" i="15" s="1"/>
  <c r="AE95" i="15" s="1"/>
  <c r="T96" i="15"/>
  <c r="Z96" i="15" s="1"/>
  <c r="AD96" i="15" s="1"/>
  <c r="U96" i="15"/>
  <c r="AA96" i="15" s="1"/>
  <c r="AE96" i="15" s="1"/>
  <c r="T97" i="15"/>
  <c r="Z97" i="15" s="1"/>
  <c r="AD97" i="15" s="1"/>
  <c r="U97" i="15"/>
  <c r="AA97" i="15" s="1"/>
  <c r="AE97" i="15" s="1"/>
  <c r="T98" i="15"/>
  <c r="Z98" i="15" s="1"/>
  <c r="U98" i="15"/>
  <c r="AA98" i="15" s="1"/>
  <c r="T99" i="15"/>
  <c r="Z99" i="15" s="1"/>
  <c r="U99" i="15"/>
  <c r="AA99" i="15" s="1"/>
  <c r="T100" i="15"/>
  <c r="Z100" i="15" s="1"/>
  <c r="U100" i="15"/>
  <c r="AA100" i="15" s="1"/>
  <c r="T101" i="15"/>
  <c r="Z101" i="15" s="1"/>
  <c r="U101" i="15"/>
  <c r="AA101" i="15" s="1"/>
  <c r="T102" i="15"/>
  <c r="Z102" i="15" s="1"/>
  <c r="U102" i="15"/>
  <c r="AA102" i="15" s="1"/>
  <c r="T103" i="15"/>
  <c r="Z103" i="15" s="1"/>
  <c r="AD103" i="15" s="1"/>
  <c r="U103" i="15"/>
  <c r="AA103" i="15" s="1"/>
  <c r="T104" i="15"/>
  <c r="Z104" i="15" s="1"/>
  <c r="U104" i="15"/>
  <c r="AA104" i="15" s="1"/>
  <c r="T105" i="15"/>
  <c r="Z105" i="15" s="1"/>
  <c r="AD105" i="15" s="1"/>
  <c r="U105" i="15"/>
  <c r="AA105" i="15" s="1"/>
  <c r="AE105" i="15" s="1"/>
  <c r="T106" i="15"/>
  <c r="Z106" i="15" s="1"/>
  <c r="AD106" i="15" s="1"/>
  <c r="U106" i="15"/>
  <c r="AA106" i="15" s="1"/>
  <c r="AE106" i="15" s="1"/>
  <c r="T107" i="15"/>
  <c r="Z107" i="15" s="1"/>
  <c r="AD107" i="15" s="1"/>
  <c r="U107" i="15"/>
  <c r="AA107" i="15" s="1"/>
  <c r="T108" i="15"/>
  <c r="Z108" i="15" s="1"/>
  <c r="AD108" i="15" s="1"/>
  <c r="U108" i="15"/>
  <c r="AA108" i="15" s="1"/>
  <c r="AE108" i="15" s="1"/>
  <c r="T109" i="15"/>
  <c r="Z109" i="15" s="1"/>
  <c r="AD109" i="15" s="1"/>
  <c r="U109" i="15"/>
  <c r="AA109" i="15" s="1"/>
  <c r="AE109" i="15" s="1"/>
  <c r="T110" i="15"/>
  <c r="Z110" i="15" s="1"/>
  <c r="U110" i="15"/>
  <c r="AA110" i="15" s="1"/>
  <c r="T111" i="15"/>
  <c r="Z111" i="15" s="1"/>
  <c r="AD111" i="15" s="1"/>
  <c r="U111" i="15"/>
  <c r="AA111" i="15" s="1"/>
  <c r="T112" i="15"/>
  <c r="Z112" i="15" s="1"/>
  <c r="U112" i="15"/>
  <c r="AA112" i="15" s="1"/>
  <c r="T113" i="15"/>
  <c r="Z113" i="15" s="1"/>
  <c r="AD113" i="15" s="1"/>
  <c r="U113" i="15"/>
  <c r="AA113" i="15" s="1"/>
  <c r="AE113" i="15" s="1"/>
  <c r="T114" i="15"/>
  <c r="Z114" i="15" s="1"/>
  <c r="U114" i="15"/>
  <c r="AA114" i="15" s="1"/>
  <c r="T115" i="15"/>
  <c r="Z115" i="15" s="1"/>
  <c r="U115" i="15"/>
  <c r="AA115" i="15" s="1"/>
  <c r="T116" i="15"/>
  <c r="Z116" i="15" s="1"/>
  <c r="U116" i="15"/>
  <c r="AA116" i="15" s="1"/>
  <c r="T117" i="15"/>
  <c r="Z117" i="15" s="1"/>
  <c r="U117" i="15"/>
  <c r="AA117" i="15" s="1"/>
  <c r="T118" i="15"/>
  <c r="Z118" i="15" s="1"/>
  <c r="U118" i="15"/>
  <c r="AA118" i="15" s="1"/>
  <c r="T119" i="15"/>
  <c r="Z119" i="15" s="1"/>
  <c r="U119" i="15"/>
  <c r="AA119" i="15" s="1"/>
  <c r="T120" i="15"/>
  <c r="Z120" i="15" s="1"/>
  <c r="AD120" i="15" s="1"/>
  <c r="U120" i="15"/>
  <c r="AA120" i="15" s="1"/>
  <c r="AE120" i="15" s="1"/>
  <c r="T121" i="15"/>
  <c r="Z121" i="15" s="1"/>
  <c r="U121" i="15"/>
  <c r="AA121" i="15" s="1"/>
  <c r="T122" i="15"/>
  <c r="Z122" i="15" s="1"/>
  <c r="U122" i="15"/>
  <c r="AA122" i="15" s="1"/>
  <c r="T123" i="15"/>
  <c r="Z123" i="15" s="1"/>
  <c r="AD123" i="15" s="1"/>
  <c r="U123" i="15"/>
  <c r="AA123" i="15" s="1"/>
  <c r="AE123" i="15" s="1"/>
  <c r="T124" i="15"/>
  <c r="Z124" i="15" s="1"/>
  <c r="U124" i="15"/>
  <c r="AA124" i="15" s="1"/>
  <c r="T125" i="15"/>
  <c r="Z125" i="15" s="1"/>
  <c r="U125" i="15"/>
  <c r="AA125" i="15" s="1"/>
  <c r="T126" i="15"/>
  <c r="Z126" i="15" s="1"/>
  <c r="U126" i="15"/>
  <c r="AA126" i="15" s="1"/>
  <c r="T127" i="15"/>
  <c r="Z127" i="15" s="1"/>
  <c r="AD127" i="15" s="1"/>
  <c r="U127" i="15"/>
  <c r="AA127" i="15" s="1"/>
  <c r="AE127" i="15" s="1"/>
  <c r="T128" i="15"/>
  <c r="Z128" i="15" s="1"/>
  <c r="U128" i="15"/>
  <c r="AA128" i="15" s="1"/>
  <c r="T129" i="15"/>
  <c r="Z129" i="15" s="1"/>
  <c r="AD129" i="15" s="1"/>
  <c r="U129" i="15"/>
  <c r="AA129" i="15" s="1"/>
  <c r="AE129" i="15" s="1"/>
  <c r="T130" i="15"/>
  <c r="Z130" i="15" s="1"/>
  <c r="U130" i="15"/>
  <c r="AA130" i="15" s="1"/>
  <c r="T131" i="15"/>
  <c r="Z131" i="15" s="1"/>
  <c r="AD131" i="15" s="1"/>
  <c r="U131" i="15"/>
  <c r="AA131" i="15" s="1"/>
  <c r="AE131" i="15" s="1"/>
  <c r="T132" i="15"/>
  <c r="Z132" i="15" s="1"/>
  <c r="AD132" i="15" s="1"/>
  <c r="U132" i="15"/>
  <c r="AA132" i="15" s="1"/>
  <c r="AE132" i="15" s="1"/>
  <c r="T133" i="15"/>
  <c r="Z133" i="15" s="1"/>
  <c r="AD133" i="15" s="1"/>
  <c r="U133" i="15"/>
  <c r="AA133" i="15" s="1"/>
  <c r="AE133" i="15" s="1"/>
  <c r="T134" i="15"/>
  <c r="Z134" i="15" s="1"/>
  <c r="U134" i="15"/>
  <c r="AA134" i="15" s="1"/>
  <c r="T135" i="15"/>
  <c r="Z135" i="15" s="1"/>
  <c r="U135" i="15"/>
  <c r="AA135" i="15" s="1"/>
  <c r="T136" i="15"/>
  <c r="Z136" i="15" s="1"/>
  <c r="AD136" i="15" s="1"/>
  <c r="U136" i="15"/>
  <c r="AA136" i="15" s="1"/>
  <c r="AE136" i="15" s="1"/>
  <c r="T137" i="15"/>
  <c r="Z137" i="15" s="1"/>
  <c r="AD137" i="15" s="1"/>
  <c r="U137" i="15"/>
  <c r="AA137" i="15" s="1"/>
  <c r="AE137" i="15" s="1"/>
  <c r="T138" i="15"/>
  <c r="Z138" i="15" s="1"/>
  <c r="U138" i="15"/>
  <c r="AA138" i="15" s="1"/>
  <c r="T139" i="15"/>
  <c r="Z139" i="15" s="1"/>
  <c r="U139" i="15"/>
  <c r="AA139" i="15" s="1"/>
  <c r="T140" i="15"/>
  <c r="Z140" i="15" s="1"/>
  <c r="AD140" i="15" s="1"/>
  <c r="U140" i="15"/>
  <c r="AA140" i="15" s="1"/>
  <c r="AE140" i="15" s="1"/>
  <c r="T141" i="15"/>
  <c r="Z141" i="15" s="1"/>
  <c r="U141" i="15"/>
  <c r="AA141" i="15" s="1"/>
  <c r="T142" i="15"/>
  <c r="Z142" i="15" s="1"/>
  <c r="U142" i="15"/>
  <c r="AA142" i="15" s="1"/>
  <c r="T143" i="15"/>
  <c r="Z143" i="15" s="1"/>
  <c r="U143" i="15"/>
  <c r="AA143" i="15" s="1"/>
  <c r="T144" i="15"/>
  <c r="Z144" i="15" s="1"/>
  <c r="U144" i="15"/>
  <c r="AA144" i="15" s="1"/>
  <c r="T145" i="15"/>
  <c r="Z145" i="15" s="1"/>
  <c r="U145" i="15"/>
  <c r="AA145" i="15" s="1"/>
  <c r="T146" i="15"/>
  <c r="Z146" i="15" s="1"/>
  <c r="U146" i="15"/>
  <c r="AA146" i="15" s="1"/>
  <c r="T147" i="15"/>
  <c r="Z147" i="15" s="1"/>
  <c r="AD147" i="15" s="1"/>
  <c r="U147" i="15"/>
  <c r="AA147" i="15" s="1"/>
  <c r="AE147" i="15" s="1"/>
  <c r="T148" i="15"/>
  <c r="Z148" i="15" s="1"/>
  <c r="U148" i="15"/>
  <c r="AA148" i="15" s="1"/>
  <c r="T149" i="15"/>
  <c r="Z149" i="15" s="1"/>
  <c r="AD149" i="15" s="1"/>
  <c r="U149" i="15"/>
  <c r="AA149" i="15" s="1"/>
  <c r="AE149" i="15" s="1"/>
  <c r="T150" i="15"/>
  <c r="Z150" i="15" s="1"/>
  <c r="U150" i="15"/>
  <c r="AA150" i="15" s="1"/>
  <c r="T151" i="15"/>
  <c r="Z151" i="15" s="1"/>
  <c r="U151" i="15"/>
  <c r="AA151" i="15" s="1"/>
  <c r="T152" i="15"/>
  <c r="Z152" i="15" s="1"/>
  <c r="AD152" i="15" s="1"/>
  <c r="U152" i="15"/>
  <c r="AA152" i="15" s="1"/>
  <c r="AE152" i="15" s="1"/>
  <c r="T153" i="15"/>
  <c r="Z153" i="15" s="1"/>
  <c r="AD153" i="15" s="1"/>
  <c r="U153" i="15"/>
  <c r="AA153" i="15" s="1"/>
  <c r="AE153" i="15" s="1"/>
  <c r="T154" i="15"/>
  <c r="Z154" i="15" s="1"/>
  <c r="U154" i="15"/>
  <c r="AA154" i="15" s="1"/>
  <c r="T8" i="15"/>
  <c r="Z8" i="15" s="1"/>
  <c r="U8" i="15"/>
  <c r="AA8" i="15" s="1"/>
  <c r="T9" i="15"/>
  <c r="Z9" i="15" s="1"/>
  <c r="AD9" i="15" s="1"/>
  <c r="U9" i="15"/>
  <c r="AA9" i="15" s="1"/>
  <c r="AE9" i="15" s="1"/>
  <c r="T10" i="15"/>
  <c r="Z10" i="15" s="1"/>
  <c r="AD10" i="15" s="1"/>
  <c r="U10" i="15"/>
  <c r="AA10" i="15" s="1"/>
  <c r="AE10" i="15" s="1"/>
  <c r="T11" i="15"/>
  <c r="Z11" i="15" s="1"/>
  <c r="AD11" i="15" s="1"/>
  <c r="U11" i="15"/>
  <c r="AA11" i="15" s="1"/>
  <c r="AE11" i="15" s="1"/>
  <c r="T12" i="15"/>
  <c r="Z12" i="15" s="1"/>
  <c r="U12" i="15"/>
  <c r="AA12" i="15" s="1"/>
  <c r="T13" i="15"/>
  <c r="Z13" i="15" s="1"/>
  <c r="AD13" i="15" s="1"/>
  <c r="U13" i="15"/>
  <c r="AA13" i="15" s="1"/>
  <c r="AE13" i="15" s="1"/>
  <c r="T14" i="15"/>
  <c r="Z14" i="15" s="1"/>
  <c r="U14" i="15"/>
  <c r="AA14" i="15" s="1"/>
  <c r="T15" i="15"/>
  <c r="Z15" i="15" s="1"/>
  <c r="U15" i="15"/>
  <c r="AA15" i="15" s="1"/>
  <c r="T6" i="15"/>
  <c r="Z6" i="15" s="1"/>
  <c r="AD6" i="15" s="1"/>
  <c r="U6" i="15"/>
  <c r="AA6" i="15" s="1"/>
  <c r="AE6" i="15" s="1"/>
  <c r="T7" i="15"/>
  <c r="Z7" i="15" s="1"/>
  <c r="U7" i="15"/>
  <c r="AA7" i="15" s="1"/>
  <c r="U5" i="15"/>
  <c r="AA5" i="15" s="1"/>
  <c r="T5" i="15"/>
  <c r="Z5" i="15" s="1"/>
  <c r="G8" i="15"/>
  <c r="I8" i="15" s="1"/>
  <c r="H8" i="15"/>
  <c r="J8" i="15" s="1"/>
  <c r="G9" i="15"/>
  <c r="I9" i="15" s="1"/>
  <c r="H9" i="15"/>
  <c r="J9" i="15" s="1"/>
  <c r="G10" i="15"/>
  <c r="I10" i="15" s="1"/>
  <c r="H10" i="15"/>
  <c r="J10" i="15" s="1"/>
  <c r="G11" i="15"/>
  <c r="I11" i="15" s="1"/>
  <c r="H11" i="15"/>
  <c r="J11" i="15" s="1"/>
  <c r="G12" i="15"/>
  <c r="I12" i="15" s="1"/>
  <c r="H12" i="15"/>
  <c r="J12" i="15" s="1"/>
  <c r="G13" i="15"/>
  <c r="I13" i="15" s="1"/>
  <c r="H13" i="15"/>
  <c r="J13" i="15" s="1"/>
  <c r="G14" i="15"/>
  <c r="I14" i="15" s="1"/>
  <c r="H14" i="15"/>
  <c r="J14" i="15" s="1"/>
  <c r="G15" i="15"/>
  <c r="I15" i="15" s="1"/>
  <c r="H15" i="15"/>
  <c r="J15" i="15" s="1"/>
  <c r="G16" i="15"/>
  <c r="I16" i="15" s="1"/>
  <c r="H16" i="15"/>
  <c r="J16" i="15" s="1"/>
  <c r="G17" i="15"/>
  <c r="I17" i="15" s="1"/>
  <c r="H17" i="15"/>
  <c r="J17" i="15" s="1"/>
  <c r="G18" i="15"/>
  <c r="I18" i="15" s="1"/>
  <c r="H18" i="15"/>
  <c r="J18" i="15" s="1"/>
  <c r="G19" i="15"/>
  <c r="I19" i="15" s="1"/>
  <c r="H19" i="15"/>
  <c r="J19" i="15" s="1"/>
  <c r="G20" i="15"/>
  <c r="I20" i="15" s="1"/>
  <c r="H20" i="15"/>
  <c r="J20" i="15" s="1"/>
  <c r="G21" i="15"/>
  <c r="I21" i="15" s="1"/>
  <c r="H21" i="15"/>
  <c r="J21" i="15" s="1"/>
  <c r="G22" i="15"/>
  <c r="I22" i="15" s="1"/>
  <c r="H22" i="15"/>
  <c r="J22" i="15" s="1"/>
  <c r="G23" i="15"/>
  <c r="I23" i="15" s="1"/>
  <c r="H23" i="15"/>
  <c r="J23" i="15" s="1"/>
  <c r="G24" i="15"/>
  <c r="I24" i="15" s="1"/>
  <c r="H24" i="15"/>
  <c r="J24" i="15" s="1"/>
  <c r="G25" i="15"/>
  <c r="I25" i="15" s="1"/>
  <c r="H25" i="15"/>
  <c r="J25" i="15" s="1"/>
  <c r="G26" i="15"/>
  <c r="I26" i="15" s="1"/>
  <c r="H26" i="15"/>
  <c r="J26" i="15" s="1"/>
  <c r="G27" i="15"/>
  <c r="I27" i="15" s="1"/>
  <c r="H27" i="15"/>
  <c r="J27" i="15" s="1"/>
  <c r="G28" i="15"/>
  <c r="I28" i="15" s="1"/>
  <c r="H28" i="15"/>
  <c r="J28" i="15" s="1"/>
  <c r="G29" i="15"/>
  <c r="I29" i="15" s="1"/>
  <c r="H29" i="15"/>
  <c r="J29" i="15" s="1"/>
  <c r="G30" i="15"/>
  <c r="I30" i="15" s="1"/>
  <c r="H30" i="15"/>
  <c r="J30" i="15" s="1"/>
  <c r="G31" i="15"/>
  <c r="I31" i="15" s="1"/>
  <c r="H31" i="15"/>
  <c r="J31" i="15" s="1"/>
  <c r="G32" i="15"/>
  <c r="I32" i="15" s="1"/>
  <c r="H32" i="15"/>
  <c r="J32" i="15" s="1"/>
  <c r="G33" i="15"/>
  <c r="I33" i="15" s="1"/>
  <c r="H33" i="15"/>
  <c r="J33" i="15" s="1"/>
  <c r="G34" i="15"/>
  <c r="I34" i="15" s="1"/>
  <c r="H34" i="15"/>
  <c r="J34" i="15" s="1"/>
  <c r="G35" i="15"/>
  <c r="I35" i="15" s="1"/>
  <c r="H35" i="15"/>
  <c r="J35" i="15" s="1"/>
  <c r="G36" i="15"/>
  <c r="I36" i="15" s="1"/>
  <c r="H36" i="15"/>
  <c r="J36" i="15" s="1"/>
  <c r="G37" i="15"/>
  <c r="I37" i="15" s="1"/>
  <c r="H37" i="15"/>
  <c r="J37" i="15" s="1"/>
  <c r="G38" i="15"/>
  <c r="I38" i="15" s="1"/>
  <c r="H38" i="15"/>
  <c r="J38" i="15" s="1"/>
  <c r="G39" i="15"/>
  <c r="I39" i="15" s="1"/>
  <c r="H39" i="15"/>
  <c r="J39" i="15" s="1"/>
  <c r="G40" i="15"/>
  <c r="I40" i="15" s="1"/>
  <c r="H40" i="15"/>
  <c r="J40" i="15" s="1"/>
  <c r="G41" i="15"/>
  <c r="I41" i="15" s="1"/>
  <c r="H41" i="15"/>
  <c r="J41" i="15" s="1"/>
  <c r="G42" i="15"/>
  <c r="I42" i="15" s="1"/>
  <c r="H42" i="15"/>
  <c r="J42" i="15" s="1"/>
  <c r="G43" i="15"/>
  <c r="I43" i="15" s="1"/>
  <c r="H43" i="15"/>
  <c r="J43" i="15" s="1"/>
  <c r="G44" i="15"/>
  <c r="I44" i="15" s="1"/>
  <c r="H44" i="15"/>
  <c r="J44" i="15" s="1"/>
  <c r="G45" i="15"/>
  <c r="I45" i="15" s="1"/>
  <c r="H45" i="15"/>
  <c r="J45" i="15" s="1"/>
  <c r="G46" i="15"/>
  <c r="I46" i="15" s="1"/>
  <c r="H46" i="15"/>
  <c r="J46" i="15" s="1"/>
  <c r="G47" i="15"/>
  <c r="I47" i="15" s="1"/>
  <c r="H47" i="15"/>
  <c r="J47" i="15" s="1"/>
  <c r="G48" i="15"/>
  <c r="I48" i="15" s="1"/>
  <c r="H48" i="15"/>
  <c r="J48" i="15" s="1"/>
  <c r="G49" i="15"/>
  <c r="I49" i="15" s="1"/>
  <c r="H49" i="15"/>
  <c r="J49" i="15" s="1"/>
  <c r="G50" i="15"/>
  <c r="I50" i="15" s="1"/>
  <c r="H50" i="15"/>
  <c r="J50" i="15" s="1"/>
  <c r="G51" i="15"/>
  <c r="I51" i="15" s="1"/>
  <c r="H51" i="15"/>
  <c r="J51" i="15" s="1"/>
  <c r="G52" i="15"/>
  <c r="I52" i="15" s="1"/>
  <c r="H52" i="15"/>
  <c r="J52" i="15" s="1"/>
  <c r="G53" i="15"/>
  <c r="I53" i="15" s="1"/>
  <c r="H53" i="15"/>
  <c r="J53" i="15" s="1"/>
  <c r="G54" i="15"/>
  <c r="I54" i="15" s="1"/>
  <c r="H54" i="15"/>
  <c r="J54" i="15" s="1"/>
  <c r="G55" i="15"/>
  <c r="I55" i="15" s="1"/>
  <c r="H55" i="15"/>
  <c r="J55" i="15" s="1"/>
  <c r="G56" i="15"/>
  <c r="I56" i="15" s="1"/>
  <c r="H56" i="15"/>
  <c r="J56" i="15" s="1"/>
  <c r="G57" i="15"/>
  <c r="I57" i="15" s="1"/>
  <c r="H57" i="15"/>
  <c r="J57" i="15" s="1"/>
  <c r="G58" i="15"/>
  <c r="I58" i="15" s="1"/>
  <c r="H58" i="15"/>
  <c r="J58" i="15" s="1"/>
  <c r="G59" i="15"/>
  <c r="I59" i="15" s="1"/>
  <c r="H59" i="15"/>
  <c r="J59" i="15" s="1"/>
  <c r="G60" i="15"/>
  <c r="I60" i="15" s="1"/>
  <c r="H60" i="15"/>
  <c r="J60" i="15" s="1"/>
  <c r="G61" i="15"/>
  <c r="I61" i="15" s="1"/>
  <c r="H61" i="15"/>
  <c r="J61" i="15" s="1"/>
  <c r="G62" i="15"/>
  <c r="I62" i="15" s="1"/>
  <c r="H62" i="15"/>
  <c r="J62" i="15" s="1"/>
  <c r="G63" i="15"/>
  <c r="I63" i="15" s="1"/>
  <c r="H63" i="15"/>
  <c r="J63" i="15" s="1"/>
  <c r="G64" i="15"/>
  <c r="I64" i="15" s="1"/>
  <c r="H64" i="15"/>
  <c r="J64" i="15" s="1"/>
  <c r="G65" i="15"/>
  <c r="I65" i="15" s="1"/>
  <c r="H65" i="15"/>
  <c r="J65" i="15" s="1"/>
  <c r="G66" i="15"/>
  <c r="I66" i="15" s="1"/>
  <c r="H66" i="15"/>
  <c r="J66" i="15" s="1"/>
  <c r="G67" i="15"/>
  <c r="I67" i="15" s="1"/>
  <c r="H67" i="15"/>
  <c r="J67" i="15" s="1"/>
  <c r="G68" i="15"/>
  <c r="I68" i="15" s="1"/>
  <c r="H68" i="15"/>
  <c r="J68" i="15" s="1"/>
  <c r="G69" i="15"/>
  <c r="I69" i="15" s="1"/>
  <c r="H69" i="15"/>
  <c r="J69" i="15" s="1"/>
  <c r="G70" i="15"/>
  <c r="I70" i="15" s="1"/>
  <c r="H70" i="15"/>
  <c r="J70" i="15" s="1"/>
  <c r="G71" i="15"/>
  <c r="I71" i="15" s="1"/>
  <c r="H71" i="15"/>
  <c r="J71" i="15" s="1"/>
  <c r="G72" i="15"/>
  <c r="I72" i="15" s="1"/>
  <c r="H72" i="15"/>
  <c r="J72" i="15" s="1"/>
  <c r="G73" i="15"/>
  <c r="I73" i="15" s="1"/>
  <c r="H73" i="15"/>
  <c r="J73" i="15" s="1"/>
  <c r="G74" i="15"/>
  <c r="I74" i="15" s="1"/>
  <c r="H74" i="15"/>
  <c r="J74" i="15" s="1"/>
  <c r="G75" i="15"/>
  <c r="I75" i="15" s="1"/>
  <c r="H75" i="15"/>
  <c r="J75" i="15" s="1"/>
  <c r="G76" i="15"/>
  <c r="I76" i="15" s="1"/>
  <c r="H76" i="15"/>
  <c r="J76" i="15" s="1"/>
  <c r="G77" i="15"/>
  <c r="I77" i="15" s="1"/>
  <c r="H77" i="15"/>
  <c r="J77" i="15" s="1"/>
  <c r="G78" i="15"/>
  <c r="I78" i="15" s="1"/>
  <c r="H78" i="15"/>
  <c r="J78" i="15" s="1"/>
  <c r="G79" i="15"/>
  <c r="I79" i="15" s="1"/>
  <c r="H79" i="15"/>
  <c r="J79" i="15" s="1"/>
  <c r="G80" i="15"/>
  <c r="I80" i="15" s="1"/>
  <c r="H80" i="15"/>
  <c r="J80" i="15" s="1"/>
  <c r="G81" i="15"/>
  <c r="I81" i="15" s="1"/>
  <c r="H81" i="15"/>
  <c r="J81" i="15" s="1"/>
  <c r="G82" i="15"/>
  <c r="I82" i="15" s="1"/>
  <c r="H82" i="15"/>
  <c r="J82" i="15" s="1"/>
  <c r="G83" i="15"/>
  <c r="I83" i="15" s="1"/>
  <c r="H83" i="15"/>
  <c r="J83" i="15" s="1"/>
  <c r="G84" i="15"/>
  <c r="I84" i="15" s="1"/>
  <c r="H84" i="15"/>
  <c r="J84" i="15" s="1"/>
  <c r="G85" i="15"/>
  <c r="I85" i="15" s="1"/>
  <c r="H85" i="15"/>
  <c r="J85" i="15" s="1"/>
  <c r="G86" i="15"/>
  <c r="I86" i="15" s="1"/>
  <c r="H86" i="15"/>
  <c r="J86" i="15" s="1"/>
  <c r="G87" i="15"/>
  <c r="I87" i="15" s="1"/>
  <c r="H87" i="15"/>
  <c r="J87" i="15" s="1"/>
  <c r="G88" i="15"/>
  <c r="I88" i="15" s="1"/>
  <c r="H88" i="15"/>
  <c r="J88" i="15" s="1"/>
  <c r="G89" i="15"/>
  <c r="I89" i="15" s="1"/>
  <c r="H89" i="15"/>
  <c r="J89" i="15" s="1"/>
  <c r="G90" i="15"/>
  <c r="I90" i="15" s="1"/>
  <c r="H90" i="15"/>
  <c r="J90" i="15" s="1"/>
  <c r="G91" i="15"/>
  <c r="I91" i="15" s="1"/>
  <c r="H91" i="15"/>
  <c r="J91" i="15" s="1"/>
  <c r="G92" i="15"/>
  <c r="I92" i="15" s="1"/>
  <c r="H92" i="15"/>
  <c r="J92" i="15" s="1"/>
  <c r="G93" i="15"/>
  <c r="I93" i="15" s="1"/>
  <c r="H93" i="15"/>
  <c r="J93" i="15" s="1"/>
  <c r="G94" i="15"/>
  <c r="I94" i="15" s="1"/>
  <c r="H94" i="15"/>
  <c r="J94" i="15" s="1"/>
  <c r="G95" i="15"/>
  <c r="I95" i="15" s="1"/>
  <c r="H95" i="15"/>
  <c r="J95" i="15" s="1"/>
  <c r="G96" i="15"/>
  <c r="I96" i="15" s="1"/>
  <c r="H96" i="15"/>
  <c r="J96" i="15" s="1"/>
  <c r="G97" i="15"/>
  <c r="I97" i="15" s="1"/>
  <c r="H97" i="15"/>
  <c r="J97" i="15" s="1"/>
  <c r="G98" i="15"/>
  <c r="I98" i="15" s="1"/>
  <c r="H98" i="15"/>
  <c r="J98" i="15" s="1"/>
  <c r="G99" i="15"/>
  <c r="I99" i="15" s="1"/>
  <c r="H99" i="15"/>
  <c r="J99" i="15" s="1"/>
  <c r="G100" i="15"/>
  <c r="I100" i="15" s="1"/>
  <c r="H100" i="15"/>
  <c r="J100" i="15" s="1"/>
  <c r="G101" i="15"/>
  <c r="I101" i="15" s="1"/>
  <c r="H101" i="15"/>
  <c r="J101" i="15" s="1"/>
  <c r="G102" i="15"/>
  <c r="I102" i="15" s="1"/>
  <c r="H102" i="15"/>
  <c r="J102" i="15" s="1"/>
  <c r="G103" i="15"/>
  <c r="I103" i="15" s="1"/>
  <c r="H103" i="15"/>
  <c r="J103" i="15" s="1"/>
  <c r="G104" i="15"/>
  <c r="I104" i="15" s="1"/>
  <c r="H104" i="15"/>
  <c r="J104" i="15" s="1"/>
  <c r="G105" i="15"/>
  <c r="I105" i="15" s="1"/>
  <c r="H105" i="15"/>
  <c r="J105" i="15" s="1"/>
  <c r="G106" i="15"/>
  <c r="I106" i="15" s="1"/>
  <c r="H106" i="15"/>
  <c r="J106" i="15" s="1"/>
  <c r="G107" i="15"/>
  <c r="I107" i="15" s="1"/>
  <c r="H107" i="15"/>
  <c r="J107" i="15" s="1"/>
  <c r="G108" i="15"/>
  <c r="I108" i="15" s="1"/>
  <c r="H108" i="15"/>
  <c r="J108" i="15" s="1"/>
  <c r="G109" i="15"/>
  <c r="I109" i="15" s="1"/>
  <c r="H109" i="15"/>
  <c r="J109" i="15" s="1"/>
  <c r="G110" i="15"/>
  <c r="I110" i="15" s="1"/>
  <c r="H110" i="15"/>
  <c r="J110" i="15" s="1"/>
  <c r="G111" i="15"/>
  <c r="I111" i="15" s="1"/>
  <c r="H111" i="15"/>
  <c r="J111" i="15" s="1"/>
  <c r="G112" i="15"/>
  <c r="I112" i="15" s="1"/>
  <c r="H112" i="15"/>
  <c r="J112" i="15" s="1"/>
  <c r="G113" i="15"/>
  <c r="I113" i="15" s="1"/>
  <c r="H113" i="15"/>
  <c r="J113" i="15" s="1"/>
  <c r="G114" i="15"/>
  <c r="I114" i="15" s="1"/>
  <c r="H114" i="15"/>
  <c r="J114" i="15" s="1"/>
  <c r="G115" i="15"/>
  <c r="I115" i="15" s="1"/>
  <c r="H115" i="15"/>
  <c r="J115" i="15" s="1"/>
  <c r="G116" i="15"/>
  <c r="I116" i="15" s="1"/>
  <c r="H116" i="15"/>
  <c r="J116" i="15" s="1"/>
  <c r="G117" i="15"/>
  <c r="I117" i="15" s="1"/>
  <c r="H117" i="15"/>
  <c r="J117" i="15" s="1"/>
  <c r="G118" i="15"/>
  <c r="I118" i="15" s="1"/>
  <c r="H118" i="15"/>
  <c r="J118" i="15" s="1"/>
  <c r="G119" i="15"/>
  <c r="I119" i="15" s="1"/>
  <c r="H119" i="15"/>
  <c r="J119" i="15" s="1"/>
  <c r="G120" i="15"/>
  <c r="I120" i="15" s="1"/>
  <c r="H120" i="15"/>
  <c r="J120" i="15" s="1"/>
  <c r="G121" i="15"/>
  <c r="I121" i="15" s="1"/>
  <c r="H121" i="15"/>
  <c r="J121" i="15" s="1"/>
  <c r="G122" i="15"/>
  <c r="I122" i="15" s="1"/>
  <c r="H122" i="15"/>
  <c r="J122" i="15" s="1"/>
  <c r="G123" i="15"/>
  <c r="I123" i="15" s="1"/>
  <c r="H123" i="15"/>
  <c r="J123" i="15" s="1"/>
  <c r="G124" i="15"/>
  <c r="I124" i="15" s="1"/>
  <c r="H124" i="15"/>
  <c r="J124" i="15" s="1"/>
  <c r="G125" i="15"/>
  <c r="I125" i="15" s="1"/>
  <c r="H125" i="15"/>
  <c r="J125" i="15" s="1"/>
  <c r="G126" i="15"/>
  <c r="I126" i="15" s="1"/>
  <c r="H126" i="15"/>
  <c r="J126" i="15" s="1"/>
  <c r="G127" i="15"/>
  <c r="I127" i="15" s="1"/>
  <c r="H127" i="15"/>
  <c r="J127" i="15" s="1"/>
  <c r="G128" i="15"/>
  <c r="I128" i="15" s="1"/>
  <c r="H128" i="15"/>
  <c r="J128" i="15" s="1"/>
  <c r="G129" i="15"/>
  <c r="I129" i="15" s="1"/>
  <c r="H129" i="15"/>
  <c r="J129" i="15" s="1"/>
  <c r="G130" i="15"/>
  <c r="I130" i="15" s="1"/>
  <c r="H130" i="15"/>
  <c r="J130" i="15" s="1"/>
  <c r="G131" i="15"/>
  <c r="I131" i="15" s="1"/>
  <c r="H131" i="15"/>
  <c r="J131" i="15" s="1"/>
  <c r="G132" i="15"/>
  <c r="I132" i="15" s="1"/>
  <c r="H132" i="15"/>
  <c r="J132" i="15" s="1"/>
  <c r="G133" i="15"/>
  <c r="I133" i="15" s="1"/>
  <c r="H133" i="15"/>
  <c r="J133" i="15" s="1"/>
  <c r="G134" i="15"/>
  <c r="I134" i="15" s="1"/>
  <c r="H134" i="15"/>
  <c r="J134" i="15" s="1"/>
  <c r="G135" i="15"/>
  <c r="I135" i="15" s="1"/>
  <c r="H135" i="15"/>
  <c r="J135" i="15" s="1"/>
  <c r="G136" i="15"/>
  <c r="I136" i="15" s="1"/>
  <c r="H136" i="15"/>
  <c r="J136" i="15" s="1"/>
  <c r="G137" i="15"/>
  <c r="I137" i="15" s="1"/>
  <c r="H137" i="15"/>
  <c r="J137" i="15" s="1"/>
  <c r="G138" i="15"/>
  <c r="I138" i="15" s="1"/>
  <c r="H138" i="15"/>
  <c r="J138" i="15" s="1"/>
  <c r="G139" i="15"/>
  <c r="I139" i="15" s="1"/>
  <c r="H139" i="15"/>
  <c r="J139" i="15" s="1"/>
  <c r="G140" i="15"/>
  <c r="I140" i="15" s="1"/>
  <c r="H140" i="15"/>
  <c r="J140" i="15" s="1"/>
  <c r="G141" i="15"/>
  <c r="I141" i="15" s="1"/>
  <c r="H141" i="15"/>
  <c r="J141" i="15" s="1"/>
  <c r="G142" i="15"/>
  <c r="I142" i="15" s="1"/>
  <c r="H142" i="15"/>
  <c r="J142" i="15" s="1"/>
  <c r="G143" i="15"/>
  <c r="I143" i="15" s="1"/>
  <c r="H143" i="15"/>
  <c r="J143" i="15" s="1"/>
  <c r="G144" i="15"/>
  <c r="I144" i="15" s="1"/>
  <c r="H144" i="15"/>
  <c r="J144" i="15" s="1"/>
  <c r="G145" i="15"/>
  <c r="I145" i="15" s="1"/>
  <c r="H145" i="15"/>
  <c r="J145" i="15" s="1"/>
  <c r="G146" i="15"/>
  <c r="I146" i="15" s="1"/>
  <c r="H146" i="15"/>
  <c r="J146" i="15" s="1"/>
  <c r="G147" i="15"/>
  <c r="I147" i="15" s="1"/>
  <c r="H147" i="15"/>
  <c r="J147" i="15" s="1"/>
  <c r="G148" i="15"/>
  <c r="I148" i="15" s="1"/>
  <c r="H148" i="15"/>
  <c r="J148" i="15" s="1"/>
  <c r="G149" i="15"/>
  <c r="I149" i="15" s="1"/>
  <c r="H149" i="15"/>
  <c r="J149" i="15" s="1"/>
  <c r="G150" i="15"/>
  <c r="I150" i="15" s="1"/>
  <c r="H150" i="15"/>
  <c r="J150" i="15" s="1"/>
  <c r="G151" i="15"/>
  <c r="I151" i="15" s="1"/>
  <c r="H151" i="15"/>
  <c r="J151" i="15" s="1"/>
  <c r="G152" i="15"/>
  <c r="I152" i="15" s="1"/>
  <c r="H152" i="15"/>
  <c r="J152" i="15" s="1"/>
  <c r="G153" i="15"/>
  <c r="I153" i="15" s="1"/>
  <c r="H153" i="15"/>
  <c r="J153" i="15" s="1"/>
  <c r="G154" i="15"/>
  <c r="I154" i="15" s="1"/>
  <c r="H154" i="15"/>
  <c r="J154" i="15" s="1"/>
  <c r="G6" i="15"/>
  <c r="I6" i="15" s="1"/>
  <c r="H6" i="15"/>
  <c r="J6" i="15" s="1"/>
  <c r="G7" i="15"/>
  <c r="I7" i="15" s="1"/>
  <c r="H7" i="15"/>
  <c r="J7" i="15" s="1"/>
  <c r="H5" i="15"/>
  <c r="J5" i="15" s="1"/>
  <c r="G5" i="15"/>
  <c r="I5" i="15" s="1"/>
  <c r="N216" i="28"/>
  <c r="N217" i="28" s="1"/>
  <c r="BP145" i="15" l="1"/>
  <c r="BX145" i="15" s="1"/>
  <c r="BP18" i="15"/>
  <c r="BX18" i="15" s="1"/>
  <c r="BP141" i="15"/>
  <c r="BX141" i="15" s="1"/>
  <c r="BP139" i="15"/>
  <c r="BX139" i="15" s="1"/>
  <c r="BR91" i="15"/>
  <c r="BZ91" i="15" s="1"/>
  <c r="BR105" i="15"/>
  <c r="BZ105" i="15" s="1"/>
  <c r="CZ154" i="15"/>
  <c r="CY154" i="15"/>
  <c r="CW154" i="15"/>
  <c r="CX154" i="15"/>
  <c r="CZ150" i="15"/>
  <c r="CY150" i="15"/>
  <c r="CW150" i="15"/>
  <c r="CX150" i="15"/>
  <c r="CZ146" i="15"/>
  <c r="CY146" i="15"/>
  <c r="CW146" i="15"/>
  <c r="CX146" i="15"/>
  <c r="CZ142" i="15"/>
  <c r="CY142" i="15"/>
  <c r="CW142" i="15"/>
  <c r="CX142" i="15"/>
  <c r="CZ138" i="15"/>
  <c r="CY138" i="15"/>
  <c r="CW138" i="15"/>
  <c r="CX138" i="15"/>
  <c r="CZ134" i="15"/>
  <c r="CY134" i="15"/>
  <c r="CW134" i="15"/>
  <c r="CX134" i="15"/>
  <c r="CZ130" i="15"/>
  <c r="CY130" i="15"/>
  <c r="CW130" i="15"/>
  <c r="CX130" i="15"/>
  <c r="CZ126" i="15"/>
  <c r="CY126" i="15"/>
  <c r="CW126" i="15"/>
  <c r="CX126" i="15"/>
  <c r="CZ122" i="15"/>
  <c r="CY122" i="15"/>
  <c r="CW122" i="15"/>
  <c r="CX122" i="15"/>
  <c r="CZ118" i="15"/>
  <c r="CY118" i="15"/>
  <c r="CW118" i="15"/>
  <c r="CX118" i="15"/>
  <c r="CZ114" i="15"/>
  <c r="CY114" i="15"/>
  <c r="CW114" i="15"/>
  <c r="CX114" i="15"/>
  <c r="CZ110" i="15"/>
  <c r="CY110" i="15"/>
  <c r="CW110" i="15"/>
  <c r="CX110" i="15"/>
  <c r="CZ106" i="15"/>
  <c r="CY106" i="15"/>
  <c r="CW106" i="15"/>
  <c r="CX106" i="15"/>
  <c r="CZ102" i="15"/>
  <c r="CY102" i="15"/>
  <c r="CW102" i="15"/>
  <c r="CX102" i="15"/>
  <c r="CZ98" i="15"/>
  <c r="CY98" i="15"/>
  <c r="CW98" i="15"/>
  <c r="CX98" i="15"/>
  <c r="CZ94" i="15"/>
  <c r="CY94" i="15"/>
  <c r="CW94" i="15"/>
  <c r="CX94" i="15"/>
  <c r="CY90" i="15"/>
  <c r="CW90" i="15"/>
  <c r="CZ90" i="15"/>
  <c r="CX90" i="15"/>
  <c r="CY86" i="15"/>
  <c r="CW86" i="15"/>
  <c r="CZ86" i="15"/>
  <c r="CX86" i="15"/>
  <c r="CY82" i="15"/>
  <c r="CW82" i="15"/>
  <c r="CZ82" i="15"/>
  <c r="CX82" i="15"/>
  <c r="CY78" i="15"/>
  <c r="CW78" i="15"/>
  <c r="CZ78" i="15"/>
  <c r="CX78" i="15"/>
  <c r="CY74" i="15"/>
  <c r="CW74" i="15"/>
  <c r="CZ74" i="15"/>
  <c r="CX74" i="15"/>
  <c r="CY70" i="15"/>
  <c r="CW70" i="15"/>
  <c r="CZ70" i="15"/>
  <c r="CX70" i="15"/>
  <c r="CY66" i="15"/>
  <c r="CW66" i="15"/>
  <c r="CZ66" i="15"/>
  <c r="CX66" i="15"/>
  <c r="CY62" i="15"/>
  <c r="CW62" i="15"/>
  <c r="CZ62" i="15"/>
  <c r="CX62" i="15"/>
  <c r="CY58" i="15"/>
  <c r="CW58" i="15"/>
  <c r="CZ58" i="15"/>
  <c r="CX58" i="15"/>
  <c r="CY54" i="15"/>
  <c r="CW54" i="15"/>
  <c r="CZ54" i="15"/>
  <c r="CX54" i="15"/>
  <c r="CY50" i="15"/>
  <c r="CW50" i="15"/>
  <c r="CZ50" i="15"/>
  <c r="CX50" i="15"/>
  <c r="CY46" i="15"/>
  <c r="CW46" i="15"/>
  <c r="CZ46" i="15"/>
  <c r="CX46" i="15"/>
  <c r="CY42" i="15"/>
  <c r="CW42" i="15"/>
  <c r="CZ42" i="15"/>
  <c r="CX42" i="15"/>
  <c r="CY38" i="15"/>
  <c r="CW38" i="15"/>
  <c r="CZ38" i="15"/>
  <c r="CX38" i="15"/>
  <c r="CY34" i="15"/>
  <c r="CW34" i="15"/>
  <c r="CZ34" i="15"/>
  <c r="CX34" i="15"/>
  <c r="CY30" i="15"/>
  <c r="CW30" i="15"/>
  <c r="CZ30" i="15"/>
  <c r="CX30" i="15"/>
  <c r="CY26" i="15"/>
  <c r="CW26" i="15"/>
  <c r="CZ26" i="15"/>
  <c r="CX26" i="15"/>
  <c r="CY22" i="15"/>
  <c r="CW22" i="15"/>
  <c r="CZ22" i="15"/>
  <c r="CX22" i="15"/>
  <c r="CY18" i="15"/>
  <c r="CW18" i="15"/>
  <c r="CZ18" i="15"/>
  <c r="CX18" i="15"/>
  <c r="CY14" i="15"/>
  <c r="CW14" i="15"/>
  <c r="CZ14" i="15"/>
  <c r="CX14" i="15"/>
  <c r="CY10" i="15"/>
  <c r="CW10" i="15"/>
  <c r="CZ10" i="15"/>
  <c r="CX10" i="15"/>
  <c r="CY6" i="15"/>
  <c r="CW6" i="15"/>
  <c r="CZ6" i="15"/>
  <c r="CX6" i="15"/>
  <c r="BR90" i="15"/>
  <c r="BZ90" i="15" s="1"/>
  <c r="CW5" i="15"/>
  <c r="CY5" i="15"/>
  <c r="CX5" i="15"/>
  <c r="CZ5" i="15"/>
  <c r="CZ147" i="15"/>
  <c r="CX147" i="15"/>
  <c r="CY147" i="15"/>
  <c r="CW147" i="15"/>
  <c r="CZ143" i="15"/>
  <c r="CX143" i="15"/>
  <c r="CY143" i="15"/>
  <c r="CW143" i="15"/>
  <c r="CZ131" i="15"/>
  <c r="CX131" i="15"/>
  <c r="CY131" i="15"/>
  <c r="CW131" i="15"/>
  <c r="CZ119" i="15"/>
  <c r="CX119" i="15"/>
  <c r="CY119" i="15"/>
  <c r="CW119" i="15"/>
  <c r="CZ111" i="15"/>
  <c r="CX111" i="15"/>
  <c r="CY111" i="15"/>
  <c r="CW111" i="15"/>
  <c r="CY87" i="15"/>
  <c r="CX87" i="15"/>
  <c r="CZ87" i="15"/>
  <c r="CW87" i="15"/>
  <c r="CY79" i="15"/>
  <c r="CX79" i="15"/>
  <c r="CZ79" i="15"/>
  <c r="CW79" i="15"/>
  <c r="CY71" i="15"/>
  <c r="CX71" i="15"/>
  <c r="CZ71" i="15"/>
  <c r="CW71" i="15"/>
  <c r="CY67" i="15"/>
  <c r="CX67" i="15"/>
  <c r="CZ67" i="15"/>
  <c r="CW67" i="15"/>
  <c r="CY59" i="15"/>
  <c r="CX59" i="15"/>
  <c r="CZ59" i="15"/>
  <c r="CW59" i="15"/>
  <c r="CY51" i="15"/>
  <c r="CX51" i="15"/>
  <c r="CZ51" i="15"/>
  <c r="CW51" i="15"/>
  <c r="CY43" i="15"/>
  <c r="CX43" i="15"/>
  <c r="CZ43" i="15"/>
  <c r="CW43" i="15"/>
  <c r="CY35" i="15"/>
  <c r="CX35" i="15"/>
  <c r="CZ35" i="15"/>
  <c r="CW35" i="15"/>
  <c r="CY27" i="15"/>
  <c r="CX27" i="15"/>
  <c r="CZ27" i="15"/>
  <c r="CW27" i="15"/>
  <c r="CY19" i="15"/>
  <c r="CX19" i="15"/>
  <c r="CZ19" i="15"/>
  <c r="CW19" i="15"/>
  <c r="CY11" i="15"/>
  <c r="CX11" i="15"/>
  <c r="CZ11" i="15"/>
  <c r="CW11" i="15"/>
  <c r="CY7" i="15"/>
  <c r="CX7" i="15"/>
  <c r="CZ7" i="15"/>
  <c r="CW7" i="15"/>
  <c r="BP101" i="15"/>
  <c r="BX101" i="15" s="1"/>
  <c r="CZ153" i="15"/>
  <c r="CX153" i="15"/>
  <c r="CW153" i="15"/>
  <c r="CY153" i="15"/>
  <c r="CZ149" i="15"/>
  <c r="CX149" i="15"/>
  <c r="CW149" i="15"/>
  <c r="CY149" i="15"/>
  <c r="CZ145" i="15"/>
  <c r="CX145" i="15"/>
  <c r="CW145" i="15"/>
  <c r="CY145" i="15"/>
  <c r="CZ141" i="15"/>
  <c r="CX141" i="15"/>
  <c r="CW141" i="15"/>
  <c r="CY141" i="15"/>
  <c r="CZ137" i="15"/>
  <c r="CX137" i="15"/>
  <c r="CW137" i="15"/>
  <c r="CY137" i="15"/>
  <c r="CZ133" i="15"/>
  <c r="CX133" i="15"/>
  <c r="CW133" i="15"/>
  <c r="CY133" i="15"/>
  <c r="CZ129" i="15"/>
  <c r="CX129" i="15"/>
  <c r="CW129" i="15"/>
  <c r="CY129" i="15"/>
  <c r="CZ125" i="15"/>
  <c r="CX125" i="15"/>
  <c r="CW125" i="15"/>
  <c r="CY125" i="15"/>
  <c r="CZ121" i="15"/>
  <c r="CX121" i="15"/>
  <c r="CW121" i="15"/>
  <c r="CY121" i="15"/>
  <c r="CZ117" i="15"/>
  <c r="CX117" i="15"/>
  <c r="CW117" i="15"/>
  <c r="CY117" i="15"/>
  <c r="CZ113" i="15"/>
  <c r="CX113" i="15"/>
  <c r="CW113" i="15"/>
  <c r="CY113" i="15"/>
  <c r="CZ109" i="15"/>
  <c r="CX109" i="15"/>
  <c r="CW109" i="15"/>
  <c r="CY109" i="15"/>
  <c r="CZ105" i="15"/>
  <c r="CX105" i="15"/>
  <c r="CW105" i="15"/>
  <c r="CY105" i="15"/>
  <c r="CZ101" i="15"/>
  <c r="CX101" i="15"/>
  <c r="CW101" i="15"/>
  <c r="CY101" i="15"/>
  <c r="CZ97" i="15"/>
  <c r="CX97" i="15"/>
  <c r="CW97" i="15"/>
  <c r="CY97" i="15"/>
  <c r="CZ93" i="15"/>
  <c r="CX93" i="15"/>
  <c r="CW93" i="15"/>
  <c r="CY93" i="15"/>
  <c r="CY89" i="15"/>
  <c r="CX89" i="15"/>
  <c r="CW89" i="15"/>
  <c r="CZ89" i="15"/>
  <c r="CY85" i="15"/>
  <c r="CX85" i="15"/>
  <c r="CW85" i="15"/>
  <c r="CZ85" i="15"/>
  <c r="CY81" i="15"/>
  <c r="CX81" i="15"/>
  <c r="CW81" i="15"/>
  <c r="CZ81" i="15"/>
  <c r="CY77" i="15"/>
  <c r="CX77" i="15"/>
  <c r="CW77" i="15"/>
  <c r="CZ77" i="15"/>
  <c r="CY73" i="15"/>
  <c r="CX73" i="15"/>
  <c r="CW73" i="15"/>
  <c r="CZ73" i="15"/>
  <c r="CY69" i="15"/>
  <c r="CX69" i="15"/>
  <c r="CW69" i="15"/>
  <c r="CZ69" i="15"/>
  <c r="CY65" i="15"/>
  <c r="CX65" i="15"/>
  <c r="CW65" i="15"/>
  <c r="CZ65" i="15"/>
  <c r="CY61" i="15"/>
  <c r="CX61" i="15"/>
  <c r="CW61" i="15"/>
  <c r="CZ61" i="15"/>
  <c r="CY57" i="15"/>
  <c r="CX57" i="15"/>
  <c r="CW57" i="15"/>
  <c r="CZ57" i="15"/>
  <c r="CY53" i="15"/>
  <c r="CX53" i="15"/>
  <c r="CW53" i="15"/>
  <c r="CZ53" i="15"/>
  <c r="CY49" i="15"/>
  <c r="CX49" i="15"/>
  <c r="CW49" i="15"/>
  <c r="CZ49" i="15"/>
  <c r="CY45" i="15"/>
  <c r="CX45" i="15"/>
  <c r="CW45" i="15"/>
  <c r="CZ45" i="15"/>
  <c r="CY41" i="15"/>
  <c r="CX41" i="15"/>
  <c r="CW41" i="15"/>
  <c r="CZ41" i="15"/>
  <c r="CY37" i="15"/>
  <c r="CX37" i="15"/>
  <c r="CW37" i="15"/>
  <c r="CZ37" i="15"/>
  <c r="CY33" i="15"/>
  <c r="CX33" i="15"/>
  <c r="CW33" i="15"/>
  <c r="CZ33" i="15"/>
  <c r="CY29" i="15"/>
  <c r="CX29" i="15"/>
  <c r="CW29" i="15"/>
  <c r="CZ29" i="15"/>
  <c r="CY25" i="15"/>
  <c r="CX25" i="15"/>
  <c r="CW25" i="15"/>
  <c r="CZ25" i="15"/>
  <c r="CY21" i="15"/>
  <c r="CX21" i="15"/>
  <c r="CW21" i="15"/>
  <c r="CZ21" i="15"/>
  <c r="CY17" i="15"/>
  <c r="CX17" i="15"/>
  <c r="CW17" i="15"/>
  <c r="CZ17" i="15"/>
  <c r="CY13" i="15"/>
  <c r="CX13" i="15"/>
  <c r="CW13" i="15"/>
  <c r="CZ13" i="15"/>
  <c r="CY9" i="15"/>
  <c r="CX9" i="15"/>
  <c r="CW9" i="15"/>
  <c r="CZ9" i="15"/>
  <c r="CV5" i="15"/>
  <c r="CS5" i="15"/>
  <c r="CU5" i="15"/>
  <c r="CT5" i="15"/>
  <c r="CZ151" i="15"/>
  <c r="CX151" i="15"/>
  <c r="CY151" i="15"/>
  <c r="CW151" i="15"/>
  <c r="CZ139" i="15"/>
  <c r="CX139" i="15"/>
  <c r="CW139" i="15"/>
  <c r="CY139" i="15"/>
  <c r="CZ135" i="15"/>
  <c r="CX135" i="15"/>
  <c r="CY135" i="15"/>
  <c r="CW135" i="15"/>
  <c r="CZ127" i="15"/>
  <c r="CX127" i="15"/>
  <c r="CY127" i="15"/>
  <c r="CW127" i="15"/>
  <c r="CZ123" i="15"/>
  <c r="CX123" i="15"/>
  <c r="CW123" i="15"/>
  <c r="CY123" i="15"/>
  <c r="CZ115" i="15"/>
  <c r="CX115" i="15"/>
  <c r="CY115" i="15"/>
  <c r="CW115" i="15"/>
  <c r="CZ107" i="15"/>
  <c r="CX107" i="15"/>
  <c r="CW107" i="15"/>
  <c r="CY107" i="15"/>
  <c r="CZ103" i="15"/>
  <c r="CX103" i="15"/>
  <c r="CY103" i="15"/>
  <c r="CW103" i="15"/>
  <c r="CZ99" i="15"/>
  <c r="CX99" i="15"/>
  <c r="CY99" i="15"/>
  <c r="CW99" i="15"/>
  <c r="CZ95" i="15"/>
  <c r="CX95" i="15"/>
  <c r="CY95" i="15"/>
  <c r="CW95" i="15"/>
  <c r="CX91" i="15"/>
  <c r="CZ91" i="15"/>
  <c r="CY91" i="15"/>
  <c r="CW91" i="15"/>
  <c r="CY83" i="15"/>
  <c r="CX83" i="15"/>
  <c r="CZ83" i="15"/>
  <c r="CW83" i="15"/>
  <c r="CY75" i="15"/>
  <c r="CX75" i="15"/>
  <c r="CZ75" i="15"/>
  <c r="CW75" i="15"/>
  <c r="CY63" i="15"/>
  <c r="CX63" i="15"/>
  <c r="CZ63" i="15"/>
  <c r="CW63" i="15"/>
  <c r="CY55" i="15"/>
  <c r="CX55" i="15"/>
  <c r="CZ55" i="15"/>
  <c r="CW55" i="15"/>
  <c r="CY47" i="15"/>
  <c r="CX47" i="15"/>
  <c r="CZ47" i="15"/>
  <c r="CW47" i="15"/>
  <c r="CY39" i="15"/>
  <c r="CX39" i="15"/>
  <c r="CZ39" i="15"/>
  <c r="CW39" i="15"/>
  <c r="CY31" i="15"/>
  <c r="CX31" i="15"/>
  <c r="CZ31" i="15"/>
  <c r="CW31" i="15"/>
  <c r="CY23" i="15"/>
  <c r="CX23" i="15"/>
  <c r="CZ23" i="15"/>
  <c r="CW23" i="15"/>
  <c r="CY15" i="15"/>
  <c r="CX15" i="15"/>
  <c r="CZ15" i="15"/>
  <c r="CW15" i="15"/>
  <c r="BP138" i="15"/>
  <c r="BX138" i="15" s="1"/>
  <c r="CV63" i="15"/>
  <c r="DD63" i="15" s="1"/>
  <c r="CT63" i="15"/>
  <c r="CU63" i="15"/>
  <c r="CS63" i="15"/>
  <c r="CV62" i="15"/>
  <c r="DD62" i="15" s="1"/>
  <c r="CS62" i="15"/>
  <c r="CU62" i="15"/>
  <c r="CT62" i="15"/>
  <c r="CV61" i="15"/>
  <c r="DD61" i="15" s="1"/>
  <c r="CU61" i="15"/>
  <c r="CS61" i="15"/>
  <c r="CT61" i="15"/>
  <c r="CV60" i="15"/>
  <c r="DD60" i="15" s="1"/>
  <c r="CU60" i="15"/>
  <c r="CS60" i="15"/>
  <c r="CT60" i="15"/>
  <c r="CV59" i="15"/>
  <c r="DD59" i="15" s="1"/>
  <c r="CT59" i="15"/>
  <c r="CS59" i="15"/>
  <c r="CU59" i="15"/>
  <c r="CV58" i="15"/>
  <c r="DD58" i="15" s="1"/>
  <c r="CS58" i="15"/>
  <c r="CT58" i="15"/>
  <c r="CU58" i="15"/>
  <c r="CV57" i="15"/>
  <c r="DD57" i="15" s="1"/>
  <c r="CT57" i="15"/>
  <c r="CS57" i="15"/>
  <c r="CU57" i="15"/>
  <c r="CV56" i="15"/>
  <c r="DD56" i="15" s="1"/>
  <c r="CS56" i="15"/>
  <c r="CU56" i="15"/>
  <c r="CT56" i="15"/>
  <c r="CV55" i="15"/>
  <c r="DD55" i="15" s="1"/>
  <c r="CT55" i="15"/>
  <c r="CU55" i="15"/>
  <c r="CS55" i="15"/>
  <c r="CV54" i="15"/>
  <c r="DD54" i="15" s="1"/>
  <c r="CU54" i="15"/>
  <c r="CS54" i="15"/>
  <c r="CT54" i="15"/>
  <c r="CV53" i="15"/>
  <c r="DD53" i="15" s="1"/>
  <c r="CT53" i="15"/>
  <c r="CS53" i="15"/>
  <c r="CU53" i="15"/>
  <c r="CV52" i="15"/>
  <c r="DD52" i="15" s="1"/>
  <c r="CS52" i="15"/>
  <c r="CU52" i="15"/>
  <c r="CT52" i="15"/>
  <c r="CV50" i="15"/>
  <c r="DD50" i="15" s="1"/>
  <c r="CS50" i="15"/>
  <c r="CT50" i="15"/>
  <c r="CU50" i="15"/>
  <c r="CV49" i="15"/>
  <c r="DD49" i="15" s="1"/>
  <c r="CU49" i="15"/>
  <c r="CS49" i="15"/>
  <c r="CT49" i="15"/>
  <c r="CV48" i="15"/>
  <c r="DD48" i="15" s="1"/>
  <c r="CT48" i="15"/>
  <c r="CU48" i="15"/>
  <c r="CS48" i="15"/>
  <c r="CV47" i="15"/>
  <c r="DD47" i="15" s="1"/>
  <c r="CU47" i="15"/>
  <c r="CS47" i="15"/>
  <c r="CT47" i="15"/>
  <c r="CV46" i="15"/>
  <c r="DD46" i="15" s="1"/>
  <c r="CS46" i="15"/>
  <c r="CT46" i="15"/>
  <c r="CU46" i="15"/>
  <c r="CV45" i="15"/>
  <c r="DD45" i="15" s="1"/>
  <c r="CU45" i="15"/>
  <c r="CS45" i="15"/>
  <c r="CT45" i="15"/>
  <c r="CV44" i="15"/>
  <c r="DD44" i="15" s="1"/>
  <c r="CT44" i="15"/>
  <c r="CU44" i="15"/>
  <c r="CS44" i="15"/>
  <c r="CV43" i="15"/>
  <c r="DD43" i="15" s="1"/>
  <c r="CS43" i="15"/>
  <c r="CT43" i="15"/>
  <c r="CU43" i="15"/>
  <c r="CV42" i="15"/>
  <c r="DD42" i="15" s="1"/>
  <c r="CT42" i="15"/>
  <c r="CS42" i="15"/>
  <c r="CU42" i="15"/>
  <c r="CV41" i="15"/>
  <c r="DD41" i="15" s="1"/>
  <c r="CU41" i="15"/>
  <c r="CS41" i="15"/>
  <c r="CT41" i="15"/>
  <c r="CV40" i="15"/>
  <c r="DD40" i="15" s="1"/>
  <c r="CT40" i="15"/>
  <c r="CU40" i="15"/>
  <c r="CS40" i="15"/>
  <c r="CV39" i="15"/>
  <c r="DD39" i="15" s="1"/>
  <c r="CS39" i="15"/>
  <c r="CT39" i="15"/>
  <c r="CU39" i="15"/>
  <c r="CV38" i="15"/>
  <c r="DD38" i="15" s="1"/>
  <c r="CS38" i="15"/>
  <c r="CT38" i="15"/>
  <c r="CU38" i="15"/>
  <c r="CV37" i="15"/>
  <c r="DD37" i="15" s="1"/>
  <c r="CS37" i="15"/>
  <c r="CU37" i="15"/>
  <c r="CT37" i="15"/>
  <c r="CV36" i="15"/>
  <c r="DD36" i="15" s="1"/>
  <c r="CT36" i="15"/>
  <c r="CU36" i="15"/>
  <c r="CS36" i="15"/>
  <c r="CV35" i="15"/>
  <c r="DD35" i="15" s="1"/>
  <c r="CS35" i="15"/>
  <c r="CT35" i="15"/>
  <c r="CU35" i="15"/>
  <c r="CV34" i="15"/>
  <c r="DD34" i="15" s="1"/>
  <c r="CS34" i="15"/>
  <c r="CT34" i="15"/>
  <c r="CU34" i="15"/>
  <c r="CV33" i="15"/>
  <c r="DD33" i="15" s="1"/>
  <c r="CS33" i="15"/>
  <c r="CU33" i="15"/>
  <c r="CT33" i="15"/>
  <c r="CV32" i="15"/>
  <c r="DD32" i="15" s="1"/>
  <c r="CT32" i="15"/>
  <c r="CU32" i="15"/>
  <c r="CS32" i="15"/>
  <c r="CV31" i="15"/>
  <c r="DD31" i="15" s="1"/>
  <c r="CS31" i="15"/>
  <c r="CT31" i="15"/>
  <c r="CU31" i="15"/>
  <c r="CV30" i="15"/>
  <c r="DD30" i="15" s="1"/>
  <c r="CS30" i="15"/>
  <c r="CT30" i="15"/>
  <c r="CU30" i="15"/>
  <c r="CV29" i="15"/>
  <c r="DD29" i="15" s="1"/>
  <c r="CS29" i="15"/>
  <c r="CU29" i="15"/>
  <c r="CT29" i="15"/>
  <c r="CV28" i="15"/>
  <c r="DD28" i="15" s="1"/>
  <c r="CT28" i="15"/>
  <c r="CU28" i="15"/>
  <c r="CS28" i="15"/>
  <c r="CV27" i="15"/>
  <c r="DD27" i="15" s="1"/>
  <c r="CS27" i="15"/>
  <c r="CT27" i="15"/>
  <c r="CU27" i="15"/>
  <c r="CV26" i="15"/>
  <c r="DD26" i="15" s="1"/>
  <c r="CS26" i="15"/>
  <c r="CT26" i="15"/>
  <c r="CU26" i="15"/>
  <c r="CV25" i="15"/>
  <c r="DD25" i="15" s="1"/>
  <c r="CS25" i="15"/>
  <c r="CU25" i="15"/>
  <c r="CT25" i="15"/>
  <c r="CV24" i="15"/>
  <c r="DD24" i="15" s="1"/>
  <c r="CT24" i="15"/>
  <c r="CU24" i="15"/>
  <c r="CS24" i="15"/>
  <c r="CV23" i="15"/>
  <c r="DD23" i="15" s="1"/>
  <c r="CS23" i="15"/>
  <c r="CT23" i="15"/>
  <c r="CU23" i="15"/>
  <c r="CV22" i="15"/>
  <c r="DD22" i="15" s="1"/>
  <c r="CS22" i="15"/>
  <c r="CT22" i="15"/>
  <c r="CU22" i="15"/>
  <c r="CV21" i="15"/>
  <c r="DD21" i="15" s="1"/>
  <c r="CS21" i="15"/>
  <c r="CU21" i="15"/>
  <c r="CT21" i="15"/>
  <c r="CV20" i="15"/>
  <c r="DD20" i="15" s="1"/>
  <c r="CT20" i="15"/>
  <c r="CU20" i="15"/>
  <c r="CS20" i="15"/>
  <c r="CV19" i="15"/>
  <c r="DD19" i="15" s="1"/>
  <c r="CS19" i="15"/>
  <c r="CT19" i="15"/>
  <c r="CU19" i="15"/>
  <c r="CV18" i="15"/>
  <c r="DD18" i="15" s="1"/>
  <c r="CS18" i="15"/>
  <c r="CT18" i="15"/>
  <c r="CU18" i="15"/>
  <c r="CV17" i="15"/>
  <c r="DD17" i="15" s="1"/>
  <c r="CS17" i="15"/>
  <c r="CU17" i="15"/>
  <c r="CT17" i="15"/>
  <c r="CV16" i="15"/>
  <c r="DD16" i="15" s="1"/>
  <c r="CT16" i="15"/>
  <c r="CU16" i="15"/>
  <c r="CS16" i="15"/>
  <c r="CV15" i="15"/>
  <c r="DD15" i="15" s="1"/>
  <c r="CS15" i="15"/>
  <c r="CT15" i="15"/>
  <c r="CU15" i="15"/>
  <c r="CV14" i="15"/>
  <c r="DD14" i="15" s="1"/>
  <c r="CT14" i="15"/>
  <c r="CS14" i="15"/>
  <c r="CU14" i="15"/>
  <c r="CV13" i="15"/>
  <c r="DD13" i="15" s="1"/>
  <c r="CU13" i="15"/>
  <c r="CS13" i="15"/>
  <c r="CT13" i="15"/>
  <c r="CV12" i="15"/>
  <c r="DD12" i="15" s="1"/>
  <c r="CT12" i="15"/>
  <c r="CU12" i="15"/>
  <c r="CS12" i="15"/>
  <c r="CV11" i="15"/>
  <c r="DD11" i="15" s="1"/>
  <c r="CU11" i="15"/>
  <c r="CS11" i="15"/>
  <c r="CT11" i="15"/>
  <c r="CV10" i="15"/>
  <c r="DD10" i="15" s="1"/>
  <c r="CT10" i="15"/>
  <c r="CS10" i="15"/>
  <c r="CU10" i="15"/>
  <c r="CV9" i="15"/>
  <c r="DD9" i="15" s="1"/>
  <c r="CU9" i="15"/>
  <c r="CS9" i="15"/>
  <c r="CT9" i="15"/>
  <c r="CV8" i="15"/>
  <c r="DD8" i="15" s="1"/>
  <c r="CT8" i="15"/>
  <c r="CU8" i="15"/>
  <c r="CS8" i="15"/>
  <c r="CV7" i="15"/>
  <c r="DD7" i="15" s="1"/>
  <c r="CU7" i="15"/>
  <c r="CS7" i="15"/>
  <c r="CT7" i="15"/>
  <c r="CV6" i="15"/>
  <c r="DD6" i="15" s="1"/>
  <c r="CT6" i="15"/>
  <c r="CS6" i="15"/>
  <c r="CU6" i="15"/>
  <c r="CV154" i="15"/>
  <c r="DD154" i="15" s="1"/>
  <c r="CT154" i="15"/>
  <c r="CU154" i="15"/>
  <c r="CS154" i="15"/>
  <c r="CV153" i="15"/>
  <c r="DD153" i="15" s="1"/>
  <c r="CU153" i="15"/>
  <c r="CS153" i="15"/>
  <c r="CT153" i="15"/>
  <c r="CV152" i="15"/>
  <c r="CT152" i="15"/>
  <c r="CS152" i="15"/>
  <c r="CU152" i="15"/>
  <c r="CV151" i="15"/>
  <c r="DD151" i="15" s="1"/>
  <c r="CS151" i="15"/>
  <c r="CU151" i="15"/>
  <c r="CT151" i="15"/>
  <c r="CV150" i="15"/>
  <c r="DD150" i="15" s="1"/>
  <c r="CT150" i="15"/>
  <c r="CU150" i="15"/>
  <c r="CS150" i="15"/>
  <c r="CV149" i="15"/>
  <c r="DD149" i="15" s="1"/>
  <c r="CU149" i="15"/>
  <c r="CS149" i="15"/>
  <c r="CT149" i="15"/>
  <c r="CV148" i="15"/>
  <c r="CT148" i="15"/>
  <c r="CS148" i="15"/>
  <c r="CU148" i="15"/>
  <c r="CV147" i="15"/>
  <c r="DD147" i="15" s="1"/>
  <c r="CS147" i="15"/>
  <c r="CU147" i="15"/>
  <c r="CT147" i="15"/>
  <c r="CV146" i="15"/>
  <c r="DD146" i="15" s="1"/>
  <c r="CT146" i="15"/>
  <c r="CU146" i="15"/>
  <c r="CS146" i="15"/>
  <c r="CV145" i="15"/>
  <c r="DD145" i="15" s="1"/>
  <c r="CU145" i="15"/>
  <c r="CS145" i="15"/>
  <c r="CT145" i="15"/>
  <c r="CV144" i="15"/>
  <c r="CT144" i="15"/>
  <c r="CS144" i="15"/>
  <c r="CU144" i="15"/>
  <c r="CV143" i="15"/>
  <c r="DD143" i="15" s="1"/>
  <c r="CS143" i="15"/>
  <c r="CU143" i="15"/>
  <c r="CT143" i="15"/>
  <c r="CV142" i="15"/>
  <c r="DD142" i="15" s="1"/>
  <c r="CT142" i="15"/>
  <c r="CU142" i="15"/>
  <c r="CS142" i="15"/>
  <c r="CV141" i="15"/>
  <c r="DD141" i="15" s="1"/>
  <c r="CU141" i="15"/>
  <c r="CS141" i="15"/>
  <c r="CT141" i="15"/>
  <c r="CV140" i="15"/>
  <c r="CT140" i="15"/>
  <c r="CS140" i="15"/>
  <c r="CU140" i="15"/>
  <c r="CV139" i="15"/>
  <c r="DD139" i="15" s="1"/>
  <c r="CS139" i="15"/>
  <c r="CU139" i="15"/>
  <c r="CT139" i="15"/>
  <c r="CV138" i="15"/>
  <c r="DD138" i="15" s="1"/>
  <c r="CT138" i="15"/>
  <c r="CU138" i="15"/>
  <c r="CS138" i="15"/>
  <c r="CV137" i="15"/>
  <c r="DD137" i="15" s="1"/>
  <c r="CU137" i="15"/>
  <c r="CS137" i="15"/>
  <c r="CT137" i="15"/>
  <c r="CV136" i="15"/>
  <c r="CT136" i="15"/>
  <c r="CS136" i="15"/>
  <c r="CU136" i="15"/>
  <c r="CV135" i="15"/>
  <c r="DD135" i="15" s="1"/>
  <c r="CS135" i="15"/>
  <c r="CT135" i="15"/>
  <c r="CU135" i="15"/>
  <c r="CV134" i="15"/>
  <c r="DD134" i="15" s="1"/>
  <c r="CT134" i="15"/>
  <c r="CU134" i="15"/>
  <c r="CS134" i="15"/>
  <c r="CV133" i="15"/>
  <c r="DD133" i="15" s="1"/>
  <c r="CU133" i="15"/>
  <c r="CS133" i="15"/>
  <c r="CT133" i="15"/>
  <c r="CV132" i="15"/>
  <c r="CT132" i="15"/>
  <c r="CU132" i="15"/>
  <c r="CS132" i="15"/>
  <c r="CV131" i="15"/>
  <c r="DD131" i="15" s="1"/>
  <c r="CS131" i="15"/>
  <c r="CU131" i="15"/>
  <c r="CT131" i="15"/>
  <c r="CV130" i="15"/>
  <c r="DD130" i="15" s="1"/>
  <c r="CS130" i="15"/>
  <c r="CT130" i="15"/>
  <c r="CU130" i="15"/>
  <c r="CV129" i="15"/>
  <c r="DD129" i="15" s="1"/>
  <c r="CU129" i="15"/>
  <c r="CS129" i="15"/>
  <c r="CT129" i="15"/>
  <c r="CV128" i="15"/>
  <c r="CT128" i="15"/>
  <c r="CS128" i="15"/>
  <c r="CU128" i="15"/>
  <c r="CV127" i="15"/>
  <c r="DD127" i="15" s="1"/>
  <c r="CS127" i="15"/>
  <c r="CT127" i="15"/>
  <c r="CU127" i="15"/>
  <c r="CV126" i="15"/>
  <c r="DD126" i="15" s="1"/>
  <c r="CT126" i="15"/>
  <c r="CU126" i="15"/>
  <c r="CS126" i="15"/>
  <c r="CV125" i="15"/>
  <c r="DD125" i="15" s="1"/>
  <c r="CU125" i="15"/>
  <c r="CS125" i="15"/>
  <c r="CT125" i="15"/>
  <c r="CV124" i="15"/>
  <c r="CT124" i="15"/>
  <c r="CU124" i="15"/>
  <c r="CS124" i="15"/>
  <c r="CV123" i="15"/>
  <c r="DD123" i="15" s="1"/>
  <c r="CS123" i="15"/>
  <c r="CU123" i="15"/>
  <c r="CT123" i="15"/>
  <c r="CV122" i="15"/>
  <c r="DD122" i="15" s="1"/>
  <c r="CS122" i="15"/>
  <c r="CT122" i="15"/>
  <c r="CU122" i="15"/>
  <c r="CV121" i="15"/>
  <c r="DD121" i="15" s="1"/>
  <c r="CU121" i="15"/>
  <c r="CS121" i="15"/>
  <c r="CT121" i="15"/>
  <c r="CV120" i="15"/>
  <c r="CT120" i="15"/>
  <c r="CS120" i="15"/>
  <c r="CU120" i="15"/>
  <c r="CV119" i="15"/>
  <c r="DD119" i="15" s="1"/>
  <c r="CS119" i="15"/>
  <c r="CT119" i="15"/>
  <c r="CU119" i="15"/>
  <c r="CV118" i="15"/>
  <c r="DD118" i="15" s="1"/>
  <c r="CT118" i="15"/>
  <c r="CU118" i="15"/>
  <c r="CS118" i="15"/>
  <c r="CV117" i="15"/>
  <c r="DD117" i="15" s="1"/>
  <c r="CU117" i="15"/>
  <c r="CS117" i="15"/>
  <c r="CT117" i="15"/>
  <c r="CV116" i="15"/>
  <c r="CT116" i="15"/>
  <c r="CU116" i="15"/>
  <c r="CS116" i="15"/>
  <c r="CV115" i="15"/>
  <c r="DD115" i="15" s="1"/>
  <c r="CS115" i="15"/>
  <c r="CU115" i="15"/>
  <c r="CT115" i="15"/>
  <c r="CV114" i="15"/>
  <c r="DD114" i="15" s="1"/>
  <c r="CS114" i="15"/>
  <c r="CT114" i="15"/>
  <c r="CU114" i="15"/>
  <c r="CV113" i="15"/>
  <c r="DD113" i="15" s="1"/>
  <c r="CU113" i="15"/>
  <c r="CS113" i="15"/>
  <c r="CT113" i="15"/>
  <c r="CV112" i="15"/>
  <c r="CT112" i="15"/>
  <c r="CS112" i="15"/>
  <c r="CU112" i="15"/>
  <c r="CV111" i="15"/>
  <c r="DD111" i="15" s="1"/>
  <c r="CS111" i="15"/>
  <c r="CU111" i="15"/>
  <c r="CT111" i="15"/>
  <c r="CV110" i="15"/>
  <c r="DD110" i="15" s="1"/>
  <c r="CS110" i="15"/>
  <c r="CT110" i="15"/>
  <c r="CU110" i="15"/>
  <c r="CV109" i="15"/>
  <c r="DD109" i="15" s="1"/>
  <c r="CU109" i="15"/>
  <c r="CS109" i="15"/>
  <c r="CT109" i="15"/>
  <c r="CV108" i="15"/>
  <c r="CT108" i="15"/>
  <c r="CS108" i="15"/>
  <c r="CU108" i="15"/>
  <c r="CV107" i="15"/>
  <c r="DD107" i="15" s="1"/>
  <c r="CS107" i="15"/>
  <c r="CT107" i="15"/>
  <c r="CU107" i="15"/>
  <c r="CV106" i="15"/>
  <c r="DD106" i="15" s="1"/>
  <c r="CT106" i="15"/>
  <c r="CU106" i="15"/>
  <c r="CS106" i="15"/>
  <c r="CV105" i="15"/>
  <c r="DD105" i="15" s="1"/>
  <c r="CU105" i="15"/>
  <c r="CS105" i="15"/>
  <c r="CT105" i="15"/>
  <c r="CV104" i="15"/>
  <c r="CT104" i="15"/>
  <c r="CU104" i="15"/>
  <c r="CS104" i="15"/>
  <c r="CV103" i="15"/>
  <c r="DD103" i="15" s="1"/>
  <c r="CS103" i="15"/>
  <c r="CU103" i="15"/>
  <c r="CT103" i="15"/>
  <c r="CV102" i="15"/>
  <c r="DD102" i="15" s="1"/>
  <c r="CS102" i="15"/>
  <c r="CT102" i="15"/>
  <c r="CU102" i="15"/>
  <c r="CV101" i="15"/>
  <c r="DD101" i="15" s="1"/>
  <c r="CU101" i="15"/>
  <c r="CS101" i="15"/>
  <c r="CT101" i="15"/>
  <c r="CV100" i="15"/>
  <c r="CT100" i="15"/>
  <c r="CS100" i="15"/>
  <c r="CU100" i="15"/>
  <c r="CV99" i="15"/>
  <c r="DD99" i="15" s="1"/>
  <c r="CS99" i="15"/>
  <c r="CT99" i="15"/>
  <c r="CU99" i="15"/>
  <c r="CV98" i="15"/>
  <c r="DD98" i="15" s="1"/>
  <c r="CT98" i="15"/>
  <c r="CU98" i="15"/>
  <c r="CS98" i="15"/>
  <c r="CV97" i="15"/>
  <c r="DD97" i="15" s="1"/>
  <c r="CU97" i="15"/>
  <c r="CS97" i="15"/>
  <c r="CT97" i="15"/>
  <c r="CV96" i="15"/>
  <c r="CT96" i="15"/>
  <c r="CU96" i="15"/>
  <c r="CS96" i="15"/>
  <c r="CV95" i="15"/>
  <c r="DD95" i="15" s="1"/>
  <c r="CS95" i="15"/>
  <c r="CU95" i="15"/>
  <c r="CT95" i="15"/>
  <c r="CV94" i="15"/>
  <c r="DD94" i="15" s="1"/>
  <c r="CS94" i="15"/>
  <c r="CT94" i="15"/>
  <c r="CU94" i="15"/>
  <c r="CV93" i="15"/>
  <c r="DD93" i="15" s="1"/>
  <c r="CU93" i="15"/>
  <c r="CS93" i="15"/>
  <c r="CT93" i="15"/>
  <c r="CV92" i="15"/>
  <c r="DD92" i="15" s="1"/>
  <c r="CU92" i="15"/>
  <c r="CS92" i="15"/>
  <c r="CT92" i="15"/>
  <c r="CV91" i="15"/>
  <c r="DD91" i="15" s="1"/>
  <c r="CT91" i="15"/>
  <c r="CS91" i="15"/>
  <c r="CU91" i="15"/>
  <c r="CV90" i="15"/>
  <c r="DD90" i="15" s="1"/>
  <c r="CS90" i="15"/>
  <c r="CT90" i="15"/>
  <c r="CU90" i="15"/>
  <c r="CV89" i="15"/>
  <c r="DD89" i="15" s="1"/>
  <c r="CS89" i="15"/>
  <c r="CT89" i="15"/>
  <c r="CU89" i="15"/>
  <c r="CV88" i="15"/>
  <c r="DD88" i="15" s="1"/>
  <c r="CU88" i="15"/>
  <c r="CT88" i="15"/>
  <c r="CS88" i="15"/>
  <c r="CV87" i="15"/>
  <c r="DD87" i="15" s="1"/>
  <c r="CT87" i="15"/>
  <c r="CU87" i="15"/>
  <c r="CS87" i="15"/>
  <c r="CV86" i="15"/>
  <c r="DD86" i="15" s="1"/>
  <c r="CS86" i="15"/>
  <c r="CU86" i="15"/>
  <c r="CT86" i="15"/>
  <c r="CV85" i="15"/>
  <c r="DD85" i="15" s="1"/>
  <c r="CS85" i="15"/>
  <c r="CT85" i="15"/>
  <c r="CU85" i="15"/>
  <c r="CV84" i="15"/>
  <c r="DD84" i="15" s="1"/>
  <c r="CU84" i="15"/>
  <c r="CS84" i="15"/>
  <c r="CT84" i="15"/>
  <c r="CV83" i="15"/>
  <c r="DD83" i="15" s="1"/>
  <c r="CT83" i="15"/>
  <c r="CS83" i="15"/>
  <c r="CU83" i="15"/>
  <c r="CV82" i="15"/>
  <c r="DD82" i="15" s="1"/>
  <c r="CS82" i="15"/>
  <c r="CT82" i="15"/>
  <c r="CU82" i="15"/>
  <c r="CV81" i="15"/>
  <c r="DD81" i="15" s="1"/>
  <c r="CT81" i="15"/>
  <c r="CU81" i="15"/>
  <c r="CS81" i="15"/>
  <c r="CV80" i="15"/>
  <c r="DD80" i="15" s="1"/>
  <c r="CU80" i="15"/>
  <c r="CT80" i="15"/>
  <c r="CS80" i="15"/>
  <c r="CV79" i="15"/>
  <c r="DD79" i="15" s="1"/>
  <c r="CT79" i="15"/>
  <c r="CU79" i="15"/>
  <c r="CS79" i="15"/>
  <c r="CV78" i="15"/>
  <c r="DD78" i="15" s="1"/>
  <c r="CS78" i="15"/>
  <c r="CT78" i="15"/>
  <c r="CU78" i="15"/>
  <c r="CV77" i="15"/>
  <c r="DD77" i="15" s="1"/>
  <c r="CU77" i="15"/>
  <c r="CS77" i="15"/>
  <c r="CT77" i="15"/>
  <c r="CV76" i="15"/>
  <c r="DD76" i="15" s="1"/>
  <c r="CU76" i="15"/>
  <c r="CS76" i="15"/>
  <c r="CT76" i="15"/>
  <c r="CV75" i="15"/>
  <c r="DD75" i="15" s="1"/>
  <c r="CT75" i="15"/>
  <c r="CS75" i="15"/>
  <c r="CU75" i="15"/>
  <c r="CV74" i="15"/>
  <c r="DD74" i="15" s="1"/>
  <c r="CS74" i="15"/>
  <c r="CT74" i="15"/>
  <c r="CU74" i="15"/>
  <c r="CV73" i="15"/>
  <c r="DD73" i="15" s="1"/>
  <c r="CT73" i="15"/>
  <c r="CU73" i="15"/>
  <c r="CS73" i="15"/>
  <c r="CV72" i="15"/>
  <c r="DD72" i="15" s="1"/>
  <c r="CU72" i="15"/>
  <c r="CT72" i="15"/>
  <c r="CS72" i="15"/>
  <c r="CV71" i="15"/>
  <c r="DD71" i="15" s="1"/>
  <c r="CT71" i="15"/>
  <c r="CS71" i="15"/>
  <c r="CU71" i="15"/>
  <c r="CV70" i="15"/>
  <c r="DD70" i="15" s="1"/>
  <c r="CS70" i="15"/>
  <c r="CU70" i="15"/>
  <c r="CT70" i="15"/>
  <c r="CV69" i="15"/>
  <c r="DD69" i="15" s="1"/>
  <c r="CS69" i="15"/>
  <c r="CU69" i="15"/>
  <c r="CT69" i="15"/>
  <c r="CV68" i="15"/>
  <c r="DD68" i="15" s="1"/>
  <c r="CU68" i="15"/>
  <c r="CS68" i="15"/>
  <c r="CT68" i="15"/>
  <c r="CV67" i="15"/>
  <c r="DD67" i="15" s="1"/>
  <c r="CT67" i="15"/>
  <c r="CS67" i="15"/>
  <c r="CU67" i="15"/>
  <c r="CV66" i="15"/>
  <c r="DD66" i="15" s="1"/>
  <c r="CS66" i="15"/>
  <c r="CT66" i="15"/>
  <c r="CU66" i="15"/>
  <c r="CV65" i="15"/>
  <c r="DD65" i="15" s="1"/>
  <c r="CT65" i="15"/>
  <c r="CS65" i="15"/>
  <c r="CU65" i="15"/>
  <c r="CV64" i="15"/>
  <c r="DD64" i="15" s="1"/>
  <c r="CU64" i="15"/>
  <c r="CS64" i="15"/>
  <c r="CT64" i="15"/>
  <c r="CZ152" i="15"/>
  <c r="CW152" i="15"/>
  <c r="CY152" i="15"/>
  <c r="CX152" i="15"/>
  <c r="CZ148" i="15"/>
  <c r="CW148" i="15"/>
  <c r="CY148" i="15"/>
  <c r="CX148" i="15"/>
  <c r="CZ144" i="15"/>
  <c r="CW144" i="15"/>
  <c r="CY144" i="15"/>
  <c r="CX144" i="15"/>
  <c r="CZ140" i="15"/>
  <c r="CW140" i="15"/>
  <c r="CY140" i="15"/>
  <c r="CX140" i="15"/>
  <c r="CZ136" i="15"/>
  <c r="CW136" i="15"/>
  <c r="CY136" i="15"/>
  <c r="CX136" i="15"/>
  <c r="CZ132" i="15"/>
  <c r="CW132" i="15"/>
  <c r="CY132" i="15"/>
  <c r="CX132" i="15"/>
  <c r="CZ128" i="15"/>
  <c r="CW128" i="15"/>
  <c r="CY128" i="15"/>
  <c r="CX128" i="15"/>
  <c r="CZ124" i="15"/>
  <c r="CW124" i="15"/>
  <c r="CY124" i="15"/>
  <c r="CX124" i="15"/>
  <c r="CZ120" i="15"/>
  <c r="CW120" i="15"/>
  <c r="CY120" i="15"/>
  <c r="CX120" i="15"/>
  <c r="CZ116" i="15"/>
  <c r="CW116" i="15"/>
  <c r="CY116" i="15"/>
  <c r="CX116" i="15"/>
  <c r="CZ112" i="15"/>
  <c r="CW112" i="15"/>
  <c r="CY112" i="15"/>
  <c r="CX112" i="15"/>
  <c r="CZ108" i="15"/>
  <c r="CW108" i="15"/>
  <c r="CY108" i="15"/>
  <c r="CX108" i="15"/>
  <c r="CZ104" i="15"/>
  <c r="CW104" i="15"/>
  <c r="CY104" i="15"/>
  <c r="CX104" i="15"/>
  <c r="CZ100" i="15"/>
  <c r="CW100" i="15"/>
  <c r="CY100" i="15"/>
  <c r="CX100" i="15"/>
  <c r="CZ96" i="15"/>
  <c r="CW96" i="15"/>
  <c r="CY96" i="15"/>
  <c r="CX96" i="15"/>
  <c r="CX92" i="15"/>
  <c r="CZ92" i="15"/>
  <c r="CY92" i="15"/>
  <c r="CW92" i="15"/>
  <c r="CY88" i="15"/>
  <c r="CZ88" i="15"/>
  <c r="CW88" i="15"/>
  <c r="CX88" i="15"/>
  <c r="CY84" i="15"/>
  <c r="CZ84" i="15"/>
  <c r="CW84" i="15"/>
  <c r="CX84" i="15"/>
  <c r="CY80" i="15"/>
  <c r="CZ80" i="15"/>
  <c r="CW80" i="15"/>
  <c r="CX80" i="15"/>
  <c r="CY76" i="15"/>
  <c r="CZ76" i="15"/>
  <c r="CW76" i="15"/>
  <c r="CX76" i="15"/>
  <c r="CY72" i="15"/>
  <c r="CZ72" i="15"/>
  <c r="CW72" i="15"/>
  <c r="CX72" i="15"/>
  <c r="CY68" i="15"/>
  <c r="CZ68" i="15"/>
  <c r="CW68" i="15"/>
  <c r="CX68" i="15"/>
  <c r="CY64" i="15"/>
  <c r="CZ64" i="15"/>
  <c r="CW64" i="15"/>
  <c r="CX64" i="15"/>
  <c r="CY60" i="15"/>
  <c r="CZ60" i="15"/>
  <c r="CW60" i="15"/>
  <c r="CX60" i="15"/>
  <c r="CY56" i="15"/>
  <c r="CZ56" i="15"/>
  <c r="CW56" i="15"/>
  <c r="CX56" i="15"/>
  <c r="CY52" i="15"/>
  <c r="CZ52" i="15"/>
  <c r="CW52" i="15"/>
  <c r="CX52" i="15"/>
  <c r="CY48" i="15"/>
  <c r="CZ48" i="15"/>
  <c r="CW48" i="15"/>
  <c r="CX48" i="15"/>
  <c r="CY44" i="15"/>
  <c r="CZ44" i="15"/>
  <c r="CW44" i="15"/>
  <c r="CX44" i="15"/>
  <c r="CY40" i="15"/>
  <c r="CZ40" i="15"/>
  <c r="CW40" i="15"/>
  <c r="CX40" i="15"/>
  <c r="CY36" i="15"/>
  <c r="CZ36" i="15"/>
  <c r="CW36" i="15"/>
  <c r="CX36" i="15"/>
  <c r="CY32" i="15"/>
  <c r="CZ32" i="15"/>
  <c r="CW32" i="15"/>
  <c r="CX32" i="15"/>
  <c r="CY28" i="15"/>
  <c r="CZ28" i="15"/>
  <c r="CW28" i="15"/>
  <c r="CX28" i="15"/>
  <c r="CY24" i="15"/>
  <c r="CZ24" i="15"/>
  <c r="CW24" i="15"/>
  <c r="CX24" i="15"/>
  <c r="CY20" i="15"/>
  <c r="CZ20" i="15"/>
  <c r="CW20" i="15"/>
  <c r="CX20" i="15"/>
  <c r="CY16" i="15"/>
  <c r="CZ16" i="15"/>
  <c r="CW16" i="15"/>
  <c r="CX16" i="15"/>
  <c r="CY12" i="15"/>
  <c r="CZ12" i="15"/>
  <c r="CW12" i="15"/>
  <c r="CX12" i="15"/>
  <c r="CY8" i="15"/>
  <c r="CZ8" i="15"/>
  <c r="CW8" i="15"/>
  <c r="CX8" i="15"/>
  <c r="AE103" i="15"/>
  <c r="BP118" i="15"/>
  <c r="BX118" i="15" s="1"/>
  <c r="CU51" i="15"/>
  <c r="CT51" i="15"/>
  <c r="DB51" i="15" s="1"/>
  <c r="CS51" i="15"/>
  <c r="DA51" i="15" s="1"/>
  <c r="CV51" i="15"/>
  <c r="AE111" i="15"/>
  <c r="AE107" i="15"/>
  <c r="BR104" i="15"/>
  <c r="BZ104" i="15" s="1"/>
  <c r="BQ153" i="15"/>
  <c r="BY153" i="15" s="1"/>
  <c r="BP120" i="15"/>
  <c r="BX120" i="15" s="1"/>
  <c r="BQ127" i="15"/>
  <c r="BY127" i="15" s="1"/>
  <c r="BQ115" i="15"/>
  <c r="BY115" i="15" s="1"/>
  <c r="BQ54" i="15"/>
  <c r="BY54" i="15" s="1"/>
  <c r="BQ25" i="15"/>
  <c r="BY25" i="15" s="1"/>
  <c r="BQ21" i="15"/>
  <c r="BY21" i="15" s="1"/>
  <c r="BQ63" i="15"/>
  <c r="BY63" i="15" s="1"/>
  <c r="BQ27" i="15"/>
  <c r="BY27" i="15" s="1"/>
  <c r="BQ20" i="15"/>
  <c r="BY20" i="15" s="1"/>
  <c r="BQ18" i="15"/>
  <c r="BY18" i="15" s="1"/>
  <c r="BQ152" i="15"/>
  <c r="BY152" i="15" s="1"/>
  <c r="BQ128" i="15"/>
  <c r="BY128" i="15" s="1"/>
  <c r="BQ124" i="15"/>
  <c r="BY124" i="15" s="1"/>
  <c r="BQ43" i="15"/>
  <c r="BY43" i="15" s="1"/>
  <c r="BQ17" i="15"/>
  <c r="BY17" i="15" s="1"/>
  <c r="BP146" i="15"/>
  <c r="BX146" i="15" s="1"/>
  <c r="AE91" i="15"/>
  <c r="BQ6" i="15"/>
  <c r="BY6" i="15" s="1"/>
  <c r="BQ111" i="15"/>
  <c r="BY111" i="15" s="1"/>
  <c r="BQ101" i="15"/>
  <c r="BY101" i="15" s="1"/>
  <c r="BQ14" i="15"/>
  <c r="BY14" i="15" s="1"/>
  <c r="BR73" i="15"/>
  <c r="BZ73" i="15" s="1"/>
  <c r="BR72" i="15"/>
  <c r="BZ72" i="15" s="1"/>
  <c r="BR66" i="15"/>
  <c r="BZ66" i="15" s="1"/>
  <c r="BR58" i="15"/>
  <c r="BZ58" i="15" s="1"/>
  <c r="BR28" i="15"/>
  <c r="BZ28" i="15" s="1"/>
  <c r="BR22" i="15"/>
  <c r="BZ22" i="15" s="1"/>
  <c r="AE20" i="15"/>
  <c r="BR71" i="15"/>
  <c r="BZ71" i="15" s="1"/>
  <c r="BQ5" i="15"/>
  <c r="BY5" i="15" s="1"/>
  <c r="BP8" i="15"/>
  <c r="BX8" i="15" s="1"/>
  <c r="BP137" i="15"/>
  <c r="BX137" i="15" s="1"/>
  <c r="BR48" i="15"/>
  <c r="BZ48" i="15" s="1"/>
  <c r="BQ61" i="15"/>
  <c r="BY61" i="15" s="1"/>
  <c r="BQ60" i="15"/>
  <c r="BY60" i="15" s="1"/>
  <c r="BQ36" i="15"/>
  <c r="BY36" i="15" s="1"/>
  <c r="BQ33" i="15"/>
  <c r="BY33" i="15" s="1"/>
  <c r="BQ130" i="15"/>
  <c r="BY130" i="15" s="1"/>
  <c r="BQ106" i="15"/>
  <c r="BY106" i="15" s="1"/>
  <c r="BQ86" i="15"/>
  <c r="BY86" i="15" s="1"/>
  <c r="BQ62" i="15"/>
  <c r="BY62" i="15" s="1"/>
  <c r="BQ59" i="15"/>
  <c r="BY59" i="15" s="1"/>
  <c r="BR5" i="15"/>
  <c r="BZ5" i="15" s="1"/>
  <c r="BQ103" i="15"/>
  <c r="BY103" i="15" s="1"/>
  <c r="BQ96" i="15"/>
  <c r="BY96" i="15" s="1"/>
  <c r="BQ73" i="15"/>
  <c r="BY73" i="15" s="1"/>
  <c r="BQ28" i="15"/>
  <c r="BY28" i="15" s="1"/>
  <c r="BR46" i="15"/>
  <c r="BZ46" i="15" s="1"/>
  <c r="BQ58" i="15"/>
  <c r="BY58" i="15" s="1"/>
  <c r="BR139" i="15"/>
  <c r="BZ139" i="15" s="1"/>
  <c r="BR103" i="15"/>
  <c r="BZ103" i="15" s="1"/>
  <c r="BR17" i="15"/>
  <c r="BZ17" i="15" s="1"/>
  <c r="BR10" i="15"/>
  <c r="BZ10" i="15" s="1"/>
  <c r="AE33" i="15"/>
  <c r="BQ113" i="15"/>
  <c r="BY113" i="15" s="1"/>
  <c r="BQ52" i="15"/>
  <c r="BY52" i="15" s="1"/>
  <c r="BQ51" i="15"/>
  <c r="BY51" i="15" s="1"/>
  <c r="BQ146" i="15"/>
  <c r="BY146" i="15" s="1"/>
  <c r="BQ144" i="15"/>
  <c r="BY144" i="15" s="1"/>
  <c r="BQ138" i="15"/>
  <c r="BY138" i="15" s="1"/>
  <c r="BQ118" i="15"/>
  <c r="BY118" i="15" s="1"/>
  <c r="BQ105" i="15"/>
  <c r="BY105" i="15" s="1"/>
  <c r="BR147" i="15"/>
  <c r="BZ147" i="15" s="1"/>
  <c r="BR108" i="15"/>
  <c r="BZ108" i="15" s="1"/>
  <c r="BR52" i="15"/>
  <c r="BZ52" i="15" s="1"/>
  <c r="BR16" i="15"/>
  <c r="BZ16" i="15" s="1"/>
  <c r="BQ72" i="15"/>
  <c r="BY72" i="15" s="1"/>
  <c r="BQ67" i="15"/>
  <c r="BY67" i="15" s="1"/>
  <c r="BQ16" i="15"/>
  <c r="BY16" i="15" s="1"/>
  <c r="BR60" i="15"/>
  <c r="BZ60" i="15" s="1"/>
  <c r="BR53" i="15"/>
  <c r="BZ53" i="15" s="1"/>
  <c r="BR25" i="15"/>
  <c r="BZ25" i="15" s="1"/>
  <c r="BR13" i="15"/>
  <c r="BZ13" i="15" s="1"/>
  <c r="BQ148" i="15"/>
  <c r="BY148" i="15" s="1"/>
  <c r="BQ126" i="15"/>
  <c r="BY126" i="15" s="1"/>
  <c r="BQ47" i="15"/>
  <c r="BY47" i="15" s="1"/>
  <c r="BQ112" i="15"/>
  <c r="BY112" i="15" s="1"/>
  <c r="BQ93" i="15"/>
  <c r="BY93" i="15" s="1"/>
  <c r="BQ38" i="15"/>
  <c r="BY38" i="15" s="1"/>
  <c r="BR67" i="15"/>
  <c r="BZ67" i="15" s="1"/>
  <c r="BR57" i="15"/>
  <c r="BZ57" i="15" s="1"/>
  <c r="BR26" i="15"/>
  <c r="BZ26" i="15" s="1"/>
  <c r="BQ11" i="15"/>
  <c r="BY11" i="15" s="1"/>
  <c r="BP6" i="15"/>
  <c r="BX6" i="15" s="1"/>
  <c r="BR68" i="15"/>
  <c r="BZ68" i="15" s="1"/>
  <c r="BR45" i="15"/>
  <c r="BZ45" i="15" s="1"/>
  <c r="BQ140" i="15"/>
  <c r="BY140" i="15" s="1"/>
  <c r="BR99" i="15"/>
  <c r="BZ99" i="15" s="1"/>
  <c r="BR84" i="15"/>
  <c r="BZ84" i="15" s="1"/>
  <c r="BR47" i="15"/>
  <c r="BZ47" i="15" s="1"/>
  <c r="BP117" i="15"/>
  <c r="BX117" i="15" s="1"/>
  <c r="BP86" i="15"/>
  <c r="BX86" i="15" s="1"/>
  <c r="BR100" i="15"/>
  <c r="BZ100" i="15" s="1"/>
  <c r="BR96" i="15"/>
  <c r="BZ96" i="15" s="1"/>
  <c r="BR85" i="15"/>
  <c r="BZ85" i="15" s="1"/>
  <c r="BR50" i="15"/>
  <c r="BZ50" i="15" s="1"/>
  <c r="BP7" i="15"/>
  <c r="BX7" i="15" s="1"/>
  <c r="BR7" i="15"/>
  <c r="BZ7" i="15" s="1"/>
  <c r="BR98" i="15"/>
  <c r="BZ98" i="15" s="1"/>
  <c r="BR83" i="15"/>
  <c r="BZ83" i="15" s="1"/>
  <c r="BR55" i="15"/>
  <c r="BZ55" i="15" s="1"/>
  <c r="BR37" i="15"/>
  <c r="BZ37" i="15" s="1"/>
  <c r="BR11" i="15"/>
  <c r="BZ11" i="15" s="1"/>
  <c r="BQ8" i="15"/>
  <c r="BY8" i="15" s="1"/>
  <c r="BQ150" i="15"/>
  <c r="BY150" i="15" s="1"/>
  <c r="BQ134" i="15"/>
  <c r="BY134" i="15" s="1"/>
  <c r="BQ110" i="15"/>
  <c r="BY110" i="15" s="1"/>
  <c r="BQ109" i="15"/>
  <c r="BY109" i="15" s="1"/>
  <c r="BR140" i="15"/>
  <c r="BZ140" i="15" s="1"/>
  <c r="BR101" i="15"/>
  <c r="BZ101" i="15" s="1"/>
  <c r="BR14" i="15"/>
  <c r="BZ14" i="15" s="1"/>
  <c r="BQ147" i="15"/>
  <c r="BY147" i="15" s="1"/>
  <c r="BQ142" i="15"/>
  <c r="BY142" i="15" s="1"/>
  <c r="BQ133" i="15"/>
  <c r="BY133" i="15" s="1"/>
  <c r="BQ123" i="15"/>
  <c r="BY123" i="15" s="1"/>
  <c r="BR89" i="15"/>
  <c r="BZ89" i="15" s="1"/>
  <c r="BR80" i="15"/>
  <c r="BZ80" i="15" s="1"/>
  <c r="BR74" i="15"/>
  <c r="BZ74" i="15" s="1"/>
  <c r="BR64" i="15"/>
  <c r="BZ64" i="15" s="1"/>
  <c r="BR59" i="15"/>
  <c r="BZ59" i="15" s="1"/>
  <c r="BR38" i="15"/>
  <c r="BZ38" i="15" s="1"/>
  <c r="BR32" i="15"/>
  <c r="BZ32" i="15" s="1"/>
  <c r="BR30" i="15"/>
  <c r="BZ30" i="15" s="1"/>
  <c r="BR18" i="15"/>
  <c r="BZ18" i="15" s="1"/>
  <c r="BR9" i="15"/>
  <c r="BZ9" i="15" s="1"/>
  <c r="BQ151" i="15"/>
  <c r="BY151" i="15" s="1"/>
  <c r="BQ145" i="15"/>
  <c r="BY145" i="15" s="1"/>
  <c r="BQ141" i="15"/>
  <c r="BY141" i="15" s="1"/>
  <c r="BQ137" i="15"/>
  <c r="BY137" i="15" s="1"/>
  <c r="BQ131" i="15"/>
  <c r="BY131" i="15" s="1"/>
  <c r="BQ122" i="15"/>
  <c r="BY122" i="15" s="1"/>
  <c r="BQ119" i="15"/>
  <c r="BY119" i="15" s="1"/>
  <c r="BQ114" i="15"/>
  <c r="BY114" i="15" s="1"/>
  <c r="BQ89" i="15"/>
  <c r="BY89" i="15" s="1"/>
  <c r="BQ85" i="15"/>
  <c r="BY85" i="15" s="1"/>
  <c r="BQ46" i="15"/>
  <c r="BY46" i="15" s="1"/>
  <c r="BQ37" i="15"/>
  <c r="BY37" i="15" s="1"/>
  <c r="BQ32" i="15"/>
  <c r="BY32" i="15" s="1"/>
  <c r="BR97" i="15"/>
  <c r="BZ97" i="15" s="1"/>
  <c r="BQ13" i="15"/>
  <c r="BY13" i="15" s="1"/>
  <c r="BR95" i="15"/>
  <c r="BZ95" i="15" s="1"/>
  <c r="BR88" i="15"/>
  <c r="BZ88" i="15" s="1"/>
  <c r="BR86" i="15"/>
  <c r="BZ86" i="15" s="1"/>
  <c r="BR75" i="15"/>
  <c r="BZ75" i="15" s="1"/>
  <c r="BR56" i="15"/>
  <c r="BZ56" i="15" s="1"/>
  <c r="BR54" i="15"/>
  <c r="BZ54" i="15" s="1"/>
  <c r="BQ149" i="15"/>
  <c r="BY149" i="15" s="1"/>
  <c r="BQ143" i="15"/>
  <c r="BY143" i="15" s="1"/>
  <c r="BQ139" i="15"/>
  <c r="BY139" i="15" s="1"/>
  <c r="BQ132" i="15"/>
  <c r="BY132" i="15" s="1"/>
  <c r="BQ129" i="15"/>
  <c r="BY129" i="15" s="1"/>
  <c r="BQ121" i="15"/>
  <c r="BY121" i="15" s="1"/>
  <c r="BQ117" i="15"/>
  <c r="BY117" i="15" s="1"/>
  <c r="BQ92" i="15"/>
  <c r="BY92" i="15" s="1"/>
  <c r="BQ91" i="15"/>
  <c r="BY91" i="15" s="1"/>
  <c r="BQ87" i="15"/>
  <c r="BY87" i="15" s="1"/>
  <c r="BR154" i="15"/>
  <c r="BZ154" i="15" s="1"/>
  <c r="BR152" i="15"/>
  <c r="BZ152" i="15" s="1"/>
  <c r="BR151" i="15"/>
  <c r="BZ151" i="15" s="1"/>
  <c r="BR150" i="15"/>
  <c r="BZ150" i="15" s="1"/>
  <c r="BR149" i="15"/>
  <c r="BZ149" i="15" s="1"/>
  <c r="BR148" i="15"/>
  <c r="BZ148" i="15" s="1"/>
  <c r="BR124" i="15"/>
  <c r="BZ124" i="15" s="1"/>
  <c r="BR123" i="15"/>
  <c r="BZ123" i="15" s="1"/>
  <c r="BR121" i="15"/>
  <c r="BZ121" i="15" s="1"/>
  <c r="BR120" i="15"/>
  <c r="BZ120" i="15" s="1"/>
  <c r="BR114" i="15"/>
  <c r="BZ114" i="15" s="1"/>
  <c r="BR113" i="15"/>
  <c r="BZ113" i="15" s="1"/>
  <c r="BR112" i="15"/>
  <c r="BZ112" i="15" s="1"/>
  <c r="BR8" i="15"/>
  <c r="BZ8" i="15" s="1"/>
  <c r="BR6" i="15"/>
  <c r="BZ6" i="15" s="1"/>
  <c r="BR145" i="15"/>
  <c r="BZ145" i="15" s="1"/>
  <c r="BR125" i="15"/>
  <c r="BZ125" i="15" s="1"/>
  <c r="BR122" i="15"/>
  <c r="BZ122" i="15" s="1"/>
  <c r="BR119" i="15"/>
  <c r="BZ119" i="15" s="1"/>
  <c r="BR117" i="15"/>
  <c r="BZ117" i="15" s="1"/>
  <c r="BR116" i="15"/>
  <c r="BZ116" i="15" s="1"/>
  <c r="BR111" i="15"/>
  <c r="BZ111" i="15" s="1"/>
  <c r="BQ108" i="15"/>
  <c r="BY108" i="15" s="1"/>
  <c r="BQ107" i="15"/>
  <c r="BY107" i="15" s="1"/>
  <c r="BQ97" i="15"/>
  <c r="BY97" i="15" s="1"/>
  <c r="BQ82" i="15"/>
  <c r="BY82" i="15" s="1"/>
  <c r="BQ80" i="15"/>
  <c r="BY80" i="15" s="1"/>
  <c r="BQ79" i="15"/>
  <c r="BY79" i="15" s="1"/>
  <c r="BQ76" i="15"/>
  <c r="BY76" i="15" s="1"/>
  <c r="BQ75" i="15"/>
  <c r="BY75" i="15" s="1"/>
  <c r="BQ71" i="15"/>
  <c r="BY71" i="15" s="1"/>
  <c r="BR141" i="15"/>
  <c r="BZ141" i="15" s="1"/>
  <c r="BR110" i="15"/>
  <c r="BZ110" i="15" s="1"/>
  <c r="BQ102" i="15"/>
  <c r="BY102" i="15" s="1"/>
  <c r="BQ100" i="15"/>
  <c r="BY100" i="15" s="1"/>
  <c r="BQ99" i="15"/>
  <c r="BY99" i="15" s="1"/>
  <c r="BQ98" i="15"/>
  <c r="BY98" i="15" s="1"/>
  <c r="BQ95" i="15"/>
  <c r="BY95" i="15" s="1"/>
  <c r="BQ94" i="15"/>
  <c r="BY94" i="15" s="1"/>
  <c r="BQ88" i="15"/>
  <c r="BY88" i="15" s="1"/>
  <c r="BQ84" i="15"/>
  <c r="BY84" i="15" s="1"/>
  <c r="BQ83" i="15"/>
  <c r="BY83" i="15" s="1"/>
  <c r="BQ81" i="15"/>
  <c r="BY81" i="15" s="1"/>
  <c r="BQ78" i="15"/>
  <c r="BY78" i="15" s="1"/>
  <c r="BQ77" i="15"/>
  <c r="BY77" i="15" s="1"/>
  <c r="BQ70" i="15"/>
  <c r="BY70" i="15" s="1"/>
  <c r="BQ69" i="15"/>
  <c r="BY69" i="15" s="1"/>
  <c r="BQ68" i="15"/>
  <c r="BY68" i="15" s="1"/>
  <c r="BQ66" i="15"/>
  <c r="BY66" i="15" s="1"/>
  <c r="BQ53" i="15"/>
  <c r="BY53" i="15" s="1"/>
  <c r="BR153" i="15"/>
  <c r="BZ153" i="15" s="1"/>
  <c r="BR138" i="15"/>
  <c r="BZ138" i="15" s="1"/>
  <c r="BR134" i="15"/>
  <c r="BZ134" i="15" s="1"/>
  <c r="BR133" i="15"/>
  <c r="BZ133" i="15" s="1"/>
  <c r="BR132" i="15"/>
  <c r="BZ132" i="15" s="1"/>
  <c r="BR131" i="15"/>
  <c r="BZ131" i="15" s="1"/>
  <c r="BR129" i="15"/>
  <c r="BZ129" i="15" s="1"/>
  <c r="BR128" i="15"/>
  <c r="BZ128" i="15" s="1"/>
  <c r="BR126" i="15"/>
  <c r="BZ126" i="15" s="1"/>
  <c r="BR115" i="15"/>
  <c r="BZ115" i="15" s="1"/>
  <c r="BR109" i="15"/>
  <c r="BZ109" i="15" s="1"/>
  <c r="BR106" i="15"/>
  <c r="BZ106" i="15" s="1"/>
  <c r="BR102" i="15"/>
  <c r="BZ102" i="15" s="1"/>
  <c r="BR92" i="15"/>
  <c r="BZ92" i="15" s="1"/>
  <c r="BR87" i="15"/>
  <c r="BZ87" i="15" s="1"/>
  <c r="BR81" i="15"/>
  <c r="BZ81" i="15" s="1"/>
  <c r="BR79" i="15"/>
  <c r="BZ79" i="15" s="1"/>
  <c r="BR76" i="15"/>
  <c r="BZ76" i="15" s="1"/>
  <c r="BR69" i="15"/>
  <c r="BZ69" i="15" s="1"/>
  <c r="BR65" i="15"/>
  <c r="BZ65" i="15" s="1"/>
  <c r="BR63" i="15"/>
  <c r="BZ63" i="15" s="1"/>
  <c r="BR61" i="15"/>
  <c r="BZ61" i="15" s="1"/>
  <c r="BR51" i="15"/>
  <c r="BZ51" i="15" s="1"/>
  <c r="BR49" i="15"/>
  <c r="BZ49" i="15" s="1"/>
  <c r="BR42" i="15"/>
  <c r="BZ42" i="15" s="1"/>
  <c r="BR40" i="15"/>
  <c r="BZ40" i="15" s="1"/>
  <c r="BR34" i="15"/>
  <c r="BZ34" i="15" s="1"/>
  <c r="BR33" i="15"/>
  <c r="BZ33" i="15" s="1"/>
  <c r="BR29" i="15"/>
  <c r="BZ29" i="15" s="1"/>
  <c r="BR23" i="15"/>
  <c r="BZ23" i="15" s="1"/>
  <c r="BR20" i="15"/>
  <c r="BZ20" i="15" s="1"/>
  <c r="BQ42" i="15"/>
  <c r="BY42" i="15" s="1"/>
  <c r="BQ41" i="15"/>
  <c r="BY41" i="15" s="1"/>
  <c r="BQ40" i="15"/>
  <c r="BY40" i="15" s="1"/>
  <c r="BQ12" i="15"/>
  <c r="BY12" i="15" s="1"/>
  <c r="BP154" i="15"/>
  <c r="BX154" i="15" s="1"/>
  <c r="BP153" i="15"/>
  <c r="BX153" i="15" s="1"/>
  <c r="BP152" i="15"/>
  <c r="BX152" i="15" s="1"/>
  <c r="BP151" i="15"/>
  <c r="BX151" i="15" s="1"/>
  <c r="BP150" i="15"/>
  <c r="BX150" i="15" s="1"/>
  <c r="BP149" i="15"/>
  <c r="BX149" i="15" s="1"/>
  <c r="BP148" i="15"/>
  <c r="BX148" i="15" s="1"/>
  <c r="BP147" i="15"/>
  <c r="BX147" i="15" s="1"/>
  <c r="BP135" i="15"/>
  <c r="BX135" i="15" s="1"/>
  <c r="BP134" i="15"/>
  <c r="BX134" i="15" s="1"/>
  <c r="BP133" i="15"/>
  <c r="BX133" i="15" s="1"/>
  <c r="BP131" i="15"/>
  <c r="BX131" i="15" s="1"/>
  <c r="BP130" i="15"/>
  <c r="BX130" i="15" s="1"/>
  <c r="BP129" i="15"/>
  <c r="BX129" i="15" s="1"/>
  <c r="BP128" i="15"/>
  <c r="BX128" i="15" s="1"/>
  <c r="BP126" i="15"/>
  <c r="BX126" i="15" s="1"/>
  <c r="BP113" i="15"/>
  <c r="BX113" i="15" s="1"/>
  <c r="BO5" i="15"/>
  <c r="BW5" i="15" s="1"/>
  <c r="BR146" i="15"/>
  <c r="BZ146" i="15" s="1"/>
  <c r="BR144" i="15"/>
  <c r="BZ144" i="15" s="1"/>
  <c r="BR143" i="15"/>
  <c r="BZ143" i="15" s="1"/>
  <c r="BR142" i="15"/>
  <c r="BZ142" i="15" s="1"/>
  <c r="BR136" i="15"/>
  <c r="BZ136" i="15" s="1"/>
  <c r="BR135" i="15"/>
  <c r="BZ135" i="15" s="1"/>
  <c r="BR130" i="15"/>
  <c r="BZ130" i="15" s="1"/>
  <c r="BR127" i="15"/>
  <c r="BZ127" i="15" s="1"/>
  <c r="BR118" i="15"/>
  <c r="BZ118" i="15" s="1"/>
  <c r="BR107" i="15"/>
  <c r="BZ107" i="15" s="1"/>
  <c r="BR94" i="15"/>
  <c r="BZ94" i="15" s="1"/>
  <c r="BR93" i="15"/>
  <c r="BZ93" i="15" s="1"/>
  <c r="BR82" i="15"/>
  <c r="BZ82" i="15" s="1"/>
  <c r="BR78" i="15"/>
  <c r="BZ78" i="15" s="1"/>
  <c r="BR77" i="15"/>
  <c r="BZ77" i="15" s="1"/>
  <c r="BR70" i="15"/>
  <c r="BZ70" i="15" s="1"/>
  <c r="BR62" i="15"/>
  <c r="BZ62" i="15" s="1"/>
  <c r="BR44" i="15"/>
  <c r="BZ44" i="15" s="1"/>
  <c r="BR43" i="15"/>
  <c r="BZ43" i="15" s="1"/>
  <c r="BR41" i="15"/>
  <c r="BZ41" i="15" s="1"/>
  <c r="BR39" i="15"/>
  <c r="BZ39" i="15" s="1"/>
  <c r="BR36" i="15"/>
  <c r="BZ36" i="15" s="1"/>
  <c r="BR35" i="15"/>
  <c r="BZ35" i="15" s="1"/>
  <c r="BR31" i="15"/>
  <c r="BZ31" i="15" s="1"/>
  <c r="BR27" i="15"/>
  <c r="BZ27" i="15" s="1"/>
  <c r="BR21" i="15"/>
  <c r="BZ21" i="15" s="1"/>
  <c r="BR19" i="15"/>
  <c r="BZ19" i="15" s="1"/>
  <c r="BR12" i="15"/>
  <c r="BZ12" i="15" s="1"/>
  <c r="AB5" i="15"/>
  <c r="AD5" i="15" s="1"/>
  <c r="AC12" i="15"/>
  <c r="AE12" i="15" s="1"/>
  <c r="AC8" i="15"/>
  <c r="AE8" i="15" s="1"/>
  <c r="AC25" i="15"/>
  <c r="AE25" i="15" s="1"/>
  <c r="AC17" i="15"/>
  <c r="AE17" i="15" s="1"/>
  <c r="AC37" i="15"/>
  <c r="AE37" i="15" s="1"/>
  <c r="AC29" i="15"/>
  <c r="AE29" i="15" s="1"/>
  <c r="AC143" i="15"/>
  <c r="AE143" i="15" s="1"/>
  <c r="AC139" i="15"/>
  <c r="AE139" i="15" s="1"/>
  <c r="AC135" i="15"/>
  <c r="AE135" i="15" s="1"/>
  <c r="AC125" i="15"/>
  <c r="AE125" i="15" s="1"/>
  <c r="AC121" i="15"/>
  <c r="AE121" i="15" s="1"/>
  <c r="AC115" i="15"/>
  <c r="AE115" i="15" s="1"/>
  <c r="AC101" i="15"/>
  <c r="AE101" i="15" s="1"/>
  <c r="AC83" i="15"/>
  <c r="AE83" i="15" s="1"/>
  <c r="AC79" i="15"/>
  <c r="AE79" i="15" s="1"/>
  <c r="AC75" i="15"/>
  <c r="AE75" i="15" s="1"/>
  <c r="AC71" i="15"/>
  <c r="AE71" i="15" s="1"/>
  <c r="AC63" i="15"/>
  <c r="AE63" i="15" s="1"/>
  <c r="AC59" i="15"/>
  <c r="AE59" i="15" s="1"/>
  <c r="AC55" i="15"/>
  <c r="AE55" i="15" s="1"/>
  <c r="AC51" i="15"/>
  <c r="AE51" i="15" s="1"/>
  <c r="AC47" i="15"/>
  <c r="AE47" i="15" s="1"/>
  <c r="AB14" i="15"/>
  <c r="AD14" i="15" s="1"/>
  <c r="AB23" i="15"/>
  <c r="AD23" i="15" s="1"/>
  <c r="AB19" i="15"/>
  <c r="AD19" i="15" s="1"/>
  <c r="AB39" i="15"/>
  <c r="AD39" i="15" s="1"/>
  <c r="AB35" i="15"/>
  <c r="AD35" i="15" s="1"/>
  <c r="AB31" i="15"/>
  <c r="AD31" i="15" s="1"/>
  <c r="AB151" i="15"/>
  <c r="AD151" i="15" s="1"/>
  <c r="AB145" i="15"/>
  <c r="AD145" i="15" s="1"/>
  <c r="AB141" i="15"/>
  <c r="AD141" i="15" s="1"/>
  <c r="AB125" i="15"/>
  <c r="AD125" i="15" s="1"/>
  <c r="AB121" i="15"/>
  <c r="AD121" i="15" s="1"/>
  <c r="AB117" i="15"/>
  <c r="AD117" i="15" s="1"/>
  <c r="AB101" i="15"/>
  <c r="AD101" i="15" s="1"/>
  <c r="AB85" i="15"/>
  <c r="AD85" i="15" s="1"/>
  <c r="AB83" i="15"/>
  <c r="AD83" i="15" s="1"/>
  <c r="AB79" i="15"/>
  <c r="AD79" i="15" s="1"/>
  <c r="AB75" i="15"/>
  <c r="AD75" i="15" s="1"/>
  <c r="AB71" i="15"/>
  <c r="AD71" i="15" s="1"/>
  <c r="AB63" i="15"/>
  <c r="AD63" i="15" s="1"/>
  <c r="AB59" i="15"/>
  <c r="AD59" i="15" s="1"/>
  <c r="AB55" i="15"/>
  <c r="AD55" i="15" s="1"/>
  <c r="AB47" i="15"/>
  <c r="AD47" i="15" s="1"/>
  <c r="AC15" i="15"/>
  <c r="AE15" i="15" s="1"/>
  <c r="AC26" i="15"/>
  <c r="AE26" i="15" s="1"/>
  <c r="AC24" i="15"/>
  <c r="AE24" i="15" s="1"/>
  <c r="AC40" i="15"/>
  <c r="AE40" i="15" s="1"/>
  <c r="AC32" i="15"/>
  <c r="AE32" i="15" s="1"/>
  <c r="AC28" i="15"/>
  <c r="AE28" i="15" s="1"/>
  <c r="AC150" i="15"/>
  <c r="AE150" i="15" s="1"/>
  <c r="AC146" i="15"/>
  <c r="AE146" i="15" s="1"/>
  <c r="AC144" i="15"/>
  <c r="AE144" i="15" s="1"/>
  <c r="AC134" i="15"/>
  <c r="AE134" i="15" s="1"/>
  <c r="AC130" i="15"/>
  <c r="AE130" i="15" s="1"/>
  <c r="AC126" i="15"/>
  <c r="AE126" i="15" s="1"/>
  <c r="AC122" i="15"/>
  <c r="AE122" i="15" s="1"/>
  <c r="AC110" i="15"/>
  <c r="AE110" i="15" s="1"/>
  <c r="AC14" i="15"/>
  <c r="AE14" i="15" s="1"/>
  <c r="AC23" i="15"/>
  <c r="AE23" i="15" s="1"/>
  <c r="AC19" i="15"/>
  <c r="AE19" i="15" s="1"/>
  <c r="AC39" i="15"/>
  <c r="AE39" i="15" s="1"/>
  <c r="AC35" i="15"/>
  <c r="AE35" i="15" s="1"/>
  <c r="AC31" i="15"/>
  <c r="AE31" i="15" s="1"/>
  <c r="AC151" i="15"/>
  <c r="AE151" i="15" s="1"/>
  <c r="AC145" i="15"/>
  <c r="AE145" i="15" s="1"/>
  <c r="AC141" i="15"/>
  <c r="AE141" i="15" s="1"/>
  <c r="AC119" i="15"/>
  <c r="AE119" i="15" s="1"/>
  <c r="AC117" i="15"/>
  <c r="AE117" i="15" s="1"/>
  <c r="AC99" i="15"/>
  <c r="AE99" i="15" s="1"/>
  <c r="AC89" i="15"/>
  <c r="AE89" i="15" s="1"/>
  <c r="AC85" i="15"/>
  <c r="AE85" i="15" s="1"/>
  <c r="AC81" i="15"/>
  <c r="AE81" i="15" s="1"/>
  <c r="AC77" i="15"/>
  <c r="AE77" i="15" s="1"/>
  <c r="AC73" i="15"/>
  <c r="AE73" i="15" s="1"/>
  <c r="AC69" i="15"/>
  <c r="AE69" i="15" s="1"/>
  <c r="AC65" i="15"/>
  <c r="AE65" i="15" s="1"/>
  <c r="AC61" i="15"/>
  <c r="AE61" i="15" s="1"/>
  <c r="AC53" i="15"/>
  <c r="AE53" i="15" s="1"/>
  <c r="AC49" i="15"/>
  <c r="AE49" i="15" s="1"/>
  <c r="AC5" i="15"/>
  <c r="AE5" i="15" s="1"/>
  <c r="AB12" i="15"/>
  <c r="AD12" i="15" s="1"/>
  <c r="AB8" i="15"/>
  <c r="AD8" i="15" s="1"/>
  <c r="AB25" i="15"/>
  <c r="AD25" i="15" s="1"/>
  <c r="AB17" i="15"/>
  <c r="AD17" i="15" s="1"/>
  <c r="AB37" i="15"/>
  <c r="AD37" i="15" s="1"/>
  <c r="AB29" i="15"/>
  <c r="AD29" i="15" s="1"/>
  <c r="AB143" i="15"/>
  <c r="AD143" i="15" s="1"/>
  <c r="AB139" i="15"/>
  <c r="AD139" i="15" s="1"/>
  <c r="AB135" i="15"/>
  <c r="AD135" i="15" s="1"/>
  <c r="AB119" i="15"/>
  <c r="AD119" i="15" s="1"/>
  <c r="AB115" i="15"/>
  <c r="AD115" i="15" s="1"/>
  <c r="AB99" i="15"/>
  <c r="AD99" i="15" s="1"/>
  <c r="AB81" i="15"/>
  <c r="AD81" i="15" s="1"/>
  <c r="AB77" i="15"/>
  <c r="AD77" i="15" s="1"/>
  <c r="AB73" i="15"/>
  <c r="AD73" i="15" s="1"/>
  <c r="AB69" i="15"/>
  <c r="AD69" i="15" s="1"/>
  <c r="AB65" i="15"/>
  <c r="AD65" i="15" s="1"/>
  <c r="AB61" i="15"/>
  <c r="AD61" i="15" s="1"/>
  <c r="AB53" i="15"/>
  <c r="AD53" i="15" s="1"/>
  <c r="AB49" i="15"/>
  <c r="AD49" i="15" s="1"/>
  <c r="AC7" i="15"/>
  <c r="AE7" i="15" s="1"/>
  <c r="AC38" i="15"/>
  <c r="AE38" i="15" s="1"/>
  <c r="AC34" i="15"/>
  <c r="AE34" i="15" s="1"/>
  <c r="AC154" i="15"/>
  <c r="AE154" i="15" s="1"/>
  <c r="AC148" i="15"/>
  <c r="AE148" i="15" s="1"/>
  <c r="AC142" i="15"/>
  <c r="AE142" i="15" s="1"/>
  <c r="AC138" i="15"/>
  <c r="AE138" i="15" s="1"/>
  <c r="AC128" i="15"/>
  <c r="AE128" i="15" s="1"/>
  <c r="AC124" i="15"/>
  <c r="AE124" i="15" s="1"/>
  <c r="AC118" i="15"/>
  <c r="AE118" i="15" s="1"/>
  <c r="AC116" i="15"/>
  <c r="AE116" i="15" s="1"/>
  <c r="AC114" i="15"/>
  <c r="AE114" i="15" s="1"/>
  <c r="AC112" i="15"/>
  <c r="AE112" i="15" s="1"/>
  <c r="AC104" i="15"/>
  <c r="AE104" i="15" s="1"/>
  <c r="AC102" i="15"/>
  <c r="AE102" i="15" s="1"/>
  <c r="AC100" i="15"/>
  <c r="AE100" i="15" s="1"/>
  <c r="AC98" i="15"/>
  <c r="AE98" i="15" s="1"/>
  <c r="AC92" i="15"/>
  <c r="AE92" i="15" s="1"/>
  <c r="AC90" i="15"/>
  <c r="AE90" i="15" s="1"/>
  <c r="AC88" i="15"/>
  <c r="AE88" i="15" s="1"/>
  <c r="AC86" i="15"/>
  <c r="AE86" i="15" s="1"/>
  <c r="AC84" i="15"/>
  <c r="AE84" i="15" s="1"/>
  <c r="AC82" i="15"/>
  <c r="AE82" i="15" s="1"/>
  <c r="AC78" i="15"/>
  <c r="AE78" i="15" s="1"/>
  <c r="AC76" i="15"/>
  <c r="AE76" i="15" s="1"/>
  <c r="AC74" i="15"/>
  <c r="AE74" i="15" s="1"/>
  <c r="AC72" i="15"/>
  <c r="AE72" i="15" s="1"/>
  <c r="AC70" i="15"/>
  <c r="AE70" i="15" s="1"/>
  <c r="AC68" i="15"/>
  <c r="AE68" i="15" s="1"/>
  <c r="AC66" i="15"/>
  <c r="AE66" i="15" s="1"/>
  <c r="AC64" i="15"/>
  <c r="AE64" i="15" s="1"/>
  <c r="AC62" i="15"/>
  <c r="AE62" i="15" s="1"/>
  <c r="AC60" i="15"/>
  <c r="AE60" i="15" s="1"/>
  <c r="AC58" i="15"/>
  <c r="AE58" i="15" s="1"/>
  <c r="AC54" i="15"/>
  <c r="AE54" i="15" s="1"/>
  <c r="AC52" i="15"/>
  <c r="AE52" i="15" s="1"/>
  <c r="AC50" i="15"/>
  <c r="AE50" i="15" s="1"/>
  <c r="AC46" i="15"/>
  <c r="AE46" i="15" s="1"/>
  <c r="AC44" i="15"/>
  <c r="AE44" i="15" s="1"/>
  <c r="AB15" i="15"/>
  <c r="AD15" i="15" s="1"/>
  <c r="AB7" i="15"/>
  <c r="AD7" i="15" s="1"/>
  <c r="AB26" i="15"/>
  <c r="AD26" i="15" s="1"/>
  <c r="AB24" i="15"/>
  <c r="AD24" i="15" s="1"/>
  <c r="AB40" i="15"/>
  <c r="AD40" i="15" s="1"/>
  <c r="AB38" i="15"/>
  <c r="AD38" i="15" s="1"/>
  <c r="AB34" i="15"/>
  <c r="AD34" i="15" s="1"/>
  <c r="AB32" i="15"/>
  <c r="AD32" i="15" s="1"/>
  <c r="AB28" i="15"/>
  <c r="AD28" i="15" s="1"/>
  <c r="AB154" i="15"/>
  <c r="AD154" i="15" s="1"/>
  <c r="AB150" i="15"/>
  <c r="AD150" i="15" s="1"/>
  <c r="AB148" i="15"/>
  <c r="AD148" i="15" s="1"/>
  <c r="AB146" i="15"/>
  <c r="AD146" i="15" s="1"/>
  <c r="AB144" i="15"/>
  <c r="AD144" i="15" s="1"/>
  <c r="AB142" i="15"/>
  <c r="AD142" i="15" s="1"/>
  <c r="AB138" i="15"/>
  <c r="AD138" i="15" s="1"/>
  <c r="AB134" i="15"/>
  <c r="AD134" i="15" s="1"/>
  <c r="AB130" i="15"/>
  <c r="AD130" i="15" s="1"/>
  <c r="AB128" i="15"/>
  <c r="AD128" i="15" s="1"/>
  <c r="AB126" i="15"/>
  <c r="AD126" i="15" s="1"/>
  <c r="AB124" i="15"/>
  <c r="AD124" i="15" s="1"/>
  <c r="AB122" i="15"/>
  <c r="AD122" i="15" s="1"/>
  <c r="AB118" i="15"/>
  <c r="AD118" i="15" s="1"/>
  <c r="AB116" i="15"/>
  <c r="AD116" i="15" s="1"/>
  <c r="AB114" i="15"/>
  <c r="AD114" i="15" s="1"/>
  <c r="AB112" i="15"/>
  <c r="AD112" i="15" s="1"/>
  <c r="AB110" i="15"/>
  <c r="AD110" i="15" s="1"/>
  <c r="AB104" i="15"/>
  <c r="AD104" i="15" s="1"/>
  <c r="AB102" i="15"/>
  <c r="AD102" i="15" s="1"/>
  <c r="AB100" i="15"/>
  <c r="AD100" i="15" s="1"/>
  <c r="AB98" i="15"/>
  <c r="AD98" i="15" s="1"/>
  <c r="AB92" i="15"/>
  <c r="AD92" i="15" s="1"/>
  <c r="AB90" i="15"/>
  <c r="AD90" i="15" s="1"/>
  <c r="AB88" i="15"/>
  <c r="AD88" i="15" s="1"/>
  <c r="AB86" i="15"/>
  <c r="AD86" i="15" s="1"/>
  <c r="AB84" i="15"/>
  <c r="AD84" i="15" s="1"/>
  <c r="AB82" i="15"/>
  <c r="AD82" i="15" s="1"/>
  <c r="AB78" i="15"/>
  <c r="AD78" i="15" s="1"/>
  <c r="AB76" i="15"/>
  <c r="AD76" i="15" s="1"/>
  <c r="AB74" i="15"/>
  <c r="AD74" i="15" s="1"/>
  <c r="AB72" i="15"/>
  <c r="AD72" i="15" s="1"/>
  <c r="AB70" i="15"/>
  <c r="AD70" i="15" s="1"/>
  <c r="AB68" i="15"/>
  <c r="AD68" i="15" s="1"/>
  <c r="AB66" i="15"/>
  <c r="AD66" i="15" s="1"/>
  <c r="AB64" i="15"/>
  <c r="AD64" i="15" s="1"/>
  <c r="AB62" i="15"/>
  <c r="AD62" i="15" s="1"/>
  <c r="AB60" i="15"/>
  <c r="AD60" i="15" s="1"/>
  <c r="AB58" i="15"/>
  <c r="AD58" i="15" s="1"/>
  <c r="AB54" i="15"/>
  <c r="AD54" i="15" s="1"/>
  <c r="AB52" i="15"/>
  <c r="AD52" i="15" s="1"/>
  <c r="AB50" i="15"/>
  <c r="AD50" i="15" s="1"/>
  <c r="AB46" i="15"/>
  <c r="AD46" i="15" s="1"/>
  <c r="AB44" i="15"/>
  <c r="AD44" i="15" s="1"/>
  <c r="DD100" i="15" l="1"/>
  <c r="DD104" i="15"/>
  <c r="DD112" i="15"/>
  <c r="DD116" i="15"/>
  <c r="DD144" i="15"/>
  <c r="DD148" i="15"/>
  <c r="DD152" i="15"/>
  <c r="DB64" i="15"/>
  <c r="DC65" i="15"/>
  <c r="DC66" i="15"/>
  <c r="DC67" i="15"/>
  <c r="DB68" i="15"/>
  <c r="DB69" i="15"/>
  <c r="DB70" i="15"/>
  <c r="DC71" i="15"/>
  <c r="DA72" i="15"/>
  <c r="DA73" i="15"/>
  <c r="DC74" i="15"/>
  <c r="DC75" i="15"/>
  <c r="DB76" i="15"/>
  <c r="DB77" i="15"/>
  <c r="DC78" i="15"/>
  <c r="DA79" i="15"/>
  <c r="DA80" i="15"/>
  <c r="DA81" i="15"/>
  <c r="DC82" i="15"/>
  <c r="DC83" i="15"/>
  <c r="DB84" i="15"/>
  <c r="DC85" i="15"/>
  <c r="DB86" i="15"/>
  <c r="DA87" i="15"/>
  <c r="DA88" i="15"/>
  <c r="DC89" i="15"/>
  <c r="DC90" i="15"/>
  <c r="DC91" i="15"/>
  <c r="DB92" i="15"/>
  <c r="DB93" i="15"/>
  <c r="DB95" i="15"/>
  <c r="DB97" i="15"/>
  <c r="DC99" i="15"/>
  <c r="DB101" i="15"/>
  <c r="DB103" i="15"/>
  <c r="DB105" i="15"/>
  <c r="DC107" i="15"/>
  <c r="DB109" i="15"/>
  <c r="DB111" i="15"/>
  <c r="DC114" i="15"/>
  <c r="DA116" i="15"/>
  <c r="DA118" i="15"/>
  <c r="DC119" i="15"/>
  <c r="DB121" i="15"/>
  <c r="DA124" i="15"/>
  <c r="DA126" i="15"/>
  <c r="DC128" i="15"/>
  <c r="DC130" i="15"/>
  <c r="DA132" i="15"/>
  <c r="DA134" i="15"/>
  <c r="DC136" i="15"/>
  <c r="DB137" i="15"/>
  <c r="DB139" i="15"/>
  <c r="DB141" i="15"/>
  <c r="DB143" i="15"/>
  <c r="DB145" i="15"/>
  <c r="DB147" i="15"/>
  <c r="DB149" i="15"/>
  <c r="DB151" i="15"/>
  <c r="DB153" i="15"/>
  <c r="DC6" i="15"/>
  <c r="DB9" i="15"/>
  <c r="DB11" i="15"/>
  <c r="DA12" i="15"/>
  <c r="DC14" i="15"/>
  <c r="DA16" i="15"/>
  <c r="DC19" i="15"/>
  <c r="DA20" i="15"/>
  <c r="DC22" i="15"/>
  <c r="DA24" i="15"/>
  <c r="DC26" i="15"/>
  <c r="DA28" i="15"/>
  <c r="DC30" i="15"/>
  <c r="DA32" i="15"/>
  <c r="DC34" i="15"/>
  <c r="DA36" i="15"/>
  <c r="DB37" i="15"/>
  <c r="DC39" i="15"/>
  <c r="DB41" i="15"/>
  <c r="DC43" i="15"/>
  <c r="DB45" i="15"/>
  <c r="DB47" i="15"/>
  <c r="DC50" i="15"/>
  <c r="DB52" i="15"/>
  <c r="DB54" i="15"/>
  <c r="DB56" i="15"/>
  <c r="DC58" i="15"/>
  <c r="DB60" i="15"/>
  <c r="DB62" i="15"/>
  <c r="DC51" i="15"/>
  <c r="DA64" i="15"/>
  <c r="DA65" i="15"/>
  <c r="DB66" i="15"/>
  <c r="DA67" i="15"/>
  <c r="DA68" i="15"/>
  <c r="DC69" i="15"/>
  <c r="DC70" i="15"/>
  <c r="DA71" i="15"/>
  <c r="DB72" i="15"/>
  <c r="DC73" i="15"/>
  <c r="DB74" i="15"/>
  <c r="DA75" i="15"/>
  <c r="DA76" i="15"/>
  <c r="DA77" i="15"/>
  <c r="DB78" i="15"/>
  <c r="DC79" i="15"/>
  <c r="DB80" i="15"/>
  <c r="DC81" i="15"/>
  <c r="DB82" i="15"/>
  <c r="DA83" i="15"/>
  <c r="DA84" i="15"/>
  <c r="DB85" i="15"/>
  <c r="DC86" i="15"/>
  <c r="DC87" i="15"/>
  <c r="DB88" i="15"/>
  <c r="DB89" i="15"/>
  <c r="DB90" i="15"/>
  <c r="DA91" i="15"/>
  <c r="DA92" i="15"/>
  <c r="DA93" i="15"/>
  <c r="DB94" i="15"/>
  <c r="DC95" i="15"/>
  <c r="DC96" i="15"/>
  <c r="DA97" i="15"/>
  <c r="DC98" i="15"/>
  <c r="DB99" i="15"/>
  <c r="DA100" i="15"/>
  <c r="DA101" i="15"/>
  <c r="DB102" i="15"/>
  <c r="DC103" i="15"/>
  <c r="DC104" i="15"/>
  <c r="DA105" i="15"/>
  <c r="DC106" i="15"/>
  <c r="DB107" i="15"/>
  <c r="DA108" i="15"/>
  <c r="DA109" i="15"/>
  <c r="DB110" i="15"/>
  <c r="DC111" i="15"/>
  <c r="DA112" i="15"/>
  <c r="DA113" i="15"/>
  <c r="DB114" i="15"/>
  <c r="DC115" i="15"/>
  <c r="DC116" i="15"/>
  <c r="DA117" i="15"/>
  <c r="DC118" i="15"/>
  <c r="DB119" i="15"/>
  <c r="DA120" i="15"/>
  <c r="DA121" i="15"/>
  <c r="DB122" i="15"/>
  <c r="DC123" i="15"/>
  <c r="DC124" i="15"/>
  <c r="DA125" i="15"/>
  <c r="DC126" i="15"/>
  <c r="DD96" i="15"/>
  <c r="DD108" i="15"/>
  <c r="DD120" i="15"/>
  <c r="DD124" i="15"/>
  <c r="DD128" i="15"/>
  <c r="DD132" i="15"/>
  <c r="DD136" i="15"/>
  <c r="DD140" i="15"/>
  <c r="DC94" i="15"/>
  <c r="DA96" i="15"/>
  <c r="DA98" i="15"/>
  <c r="DC100" i="15"/>
  <c r="DC102" i="15"/>
  <c r="DA104" i="15"/>
  <c r="DA106" i="15"/>
  <c r="DC108" i="15"/>
  <c r="DC110" i="15"/>
  <c r="DC112" i="15"/>
  <c r="DB113" i="15"/>
  <c r="DB115" i="15"/>
  <c r="DB117" i="15"/>
  <c r="DC120" i="15"/>
  <c r="DC122" i="15"/>
  <c r="DB123" i="15"/>
  <c r="DB125" i="15"/>
  <c r="DC127" i="15"/>
  <c r="DB129" i="15"/>
  <c r="DB131" i="15"/>
  <c r="DB133" i="15"/>
  <c r="DC135" i="15"/>
  <c r="DA138" i="15"/>
  <c r="DC140" i="15"/>
  <c r="DA142" i="15"/>
  <c r="DC144" i="15"/>
  <c r="DA146" i="15"/>
  <c r="DC148" i="15"/>
  <c r="DA150" i="15"/>
  <c r="DC152" i="15"/>
  <c r="DA154" i="15"/>
  <c r="DB7" i="15"/>
  <c r="DA8" i="15"/>
  <c r="DC10" i="15"/>
  <c r="DB13" i="15"/>
  <c r="DC15" i="15"/>
  <c r="DB17" i="15"/>
  <c r="DC18" i="15"/>
  <c r="DB21" i="15"/>
  <c r="DC23" i="15"/>
  <c r="DB25" i="15"/>
  <c r="DC27" i="15"/>
  <c r="DB29" i="15"/>
  <c r="DC31" i="15"/>
  <c r="DB33" i="15"/>
  <c r="DC35" i="15"/>
  <c r="DC38" i="15"/>
  <c r="DA40" i="15"/>
  <c r="DC42" i="15"/>
  <c r="DA44" i="15"/>
  <c r="DC46" i="15"/>
  <c r="DA48" i="15"/>
  <c r="DB49" i="15"/>
  <c r="DC53" i="15"/>
  <c r="DA55" i="15"/>
  <c r="DC57" i="15"/>
  <c r="DC59" i="15"/>
  <c r="DB61" i="15"/>
  <c r="DA63" i="15"/>
  <c r="DD51" i="15"/>
  <c r="DC64" i="15"/>
  <c r="DB65" i="15"/>
  <c r="DA66" i="15"/>
  <c r="DB67" i="15"/>
  <c r="DC68" i="15"/>
  <c r="DA69" i="15"/>
  <c r="DA70" i="15"/>
  <c r="DB71" i="15"/>
  <c r="DC72" i="15"/>
  <c r="DB73" i="15"/>
  <c r="DA74" i="15"/>
  <c r="DB75" i="15"/>
  <c r="DC76" i="15"/>
  <c r="DC77" i="15"/>
  <c r="DA78" i="15"/>
  <c r="DB79" i="15"/>
  <c r="DC80" i="15"/>
  <c r="DB81" i="15"/>
  <c r="DA82" i="15"/>
  <c r="DB83" i="15"/>
  <c r="DC84" i="15"/>
  <c r="DA85" i="15"/>
  <c r="DA86" i="15"/>
  <c r="DB87" i="15"/>
  <c r="DC88" i="15"/>
  <c r="DA89" i="15"/>
  <c r="DA90" i="15"/>
  <c r="DB91" i="15"/>
  <c r="DC92" i="15"/>
  <c r="DC93" i="15"/>
  <c r="DA94" i="15"/>
  <c r="DA95" i="15"/>
  <c r="DB96" i="15"/>
  <c r="DC97" i="15"/>
  <c r="DB98" i="15"/>
  <c r="DA99" i="15"/>
  <c r="DB100" i="15"/>
  <c r="DC101" i="15"/>
  <c r="DA102" i="15"/>
  <c r="DA103" i="15"/>
  <c r="DB104" i="15"/>
  <c r="DC105" i="15"/>
  <c r="DB106" i="15"/>
  <c r="DA107" i="15"/>
  <c r="DB108" i="15"/>
  <c r="DC109" i="15"/>
  <c r="DA110" i="15"/>
  <c r="DA111" i="15"/>
  <c r="DB112" i="15"/>
  <c r="DC113" i="15"/>
  <c r="DA114" i="15"/>
  <c r="DA115" i="15"/>
  <c r="DB116" i="15"/>
  <c r="DC117" i="15"/>
  <c r="DB118" i="15"/>
  <c r="DA119" i="15"/>
  <c r="DB120" i="15"/>
  <c r="DC121" i="15"/>
  <c r="DA122" i="15"/>
  <c r="DA123" i="15"/>
  <c r="DB124" i="15"/>
  <c r="DC125" i="15"/>
  <c r="DB127" i="15"/>
  <c r="DA128" i="15"/>
  <c r="DA129" i="15"/>
  <c r="DB130" i="15"/>
  <c r="DC131" i="15"/>
  <c r="DC132" i="15"/>
  <c r="DA133" i="15"/>
  <c r="DC134" i="15"/>
  <c r="DB135" i="15"/>
  <c r="DA136" i="15"/>
  <c r="DA137" i="15"/>
  <c r="DC138" i="15"/>
  <c r="DC139" i="15"/>
  <c r="DA140" i="15"/>
  <c r="DA141" i="15"/>
  <c r="DC142" i="15"/>
  <c r="DC143" i="15"/>
  <c r="DA144" i="15"/>
  <c r="DA145" i="15"/>
  <c r="DC146" i="15"/>
  <c r="DC147" i="15"/>
  <c r="DA148" i="15"/>
  <c r="DA149" i="15"/>
  <c r="DC150" i="15"/>
  <c r="DC151" i="15"/>
  <c r="DA152" i="15"/>
  <c r="DA153" i="15"/>
  <c r="DC154" i="15"/>
  <c r="DA6" i="15"/>
  <c r="DA7" i="15"/>
  <c r="DC8" i="15"/>
  <c r="DA9" i="15"/>
  <c r="DA10" i="15"/>
  <c r="DA11" i="15"/>
  <c r="DC12" i="15"/>
  <c r="DA13" i="15"/>
  <c r="DA14" i="15"/>
  <c r="DB15" i="15"/>
  <c r="DC16" i="15"/>
  <c r="DC17" i="15"/>
  <c r="DB18" i="15"/>
  <c r="DB19" i="15"/>
  <c r="DC20" i="15"/>
  <c r="DC21" i="15"/>
  <c r="DB22" i="15"/>
  <c r="DB23" i="15"/>
  <c r="DC24" i="15"/>
  <c r="DC25" i="15"/>
  <c r="DB26" i="15"/>
  <c r="DB27" i="15"/>
  <c r="DC28" i="15"/>
  <c r="DC29" i="15"/>
  <c r="DB30" i="15"/>
  <c r="DB31" i="15"/>
  <c r="DC32" i="15"/>
  <c r="DC33" i="15"/>
  <c r="DB34" i="15"/>
  <c r="DB35" i="15"/>
  <c r="DC36" i="15"/>
  <c r="DC37" i="15"/>
  <c r="DB38" i="15"/>
  <c r="DB39" i="15"/>
  <c r="DC40" i="15"/>
  <c r="DA41" i="15"/>
  <c r="DA42" i="15"/>
  <c r="DB43" i="15"/>
  <c r="DC44" i="15"/>
  <c r="DA45" i="15"/>
  <c r="DB46" i="15"/>
  <c r="DA47" i="15"/>
  <c r="DC48" i="15"/>
  <c r="DA49" i="15"/>
  <c r="DB50" i="15"/>
  <c r="DC52" i="15"/>
  <c r="DA53" i="15"/>
  <c r="DA54" i="15"/>
  <c r="DC55" i="15"/>
  <c r="DC56" i="15"/>
  <c r="DA57" i="15"/>
  <c r="DB58" i="15"/>
  <c r="DA59" i="15"/>
  <c r="DA60" i="15"/>
  <c r="DA61" i="15"/>
  <c r="DC62" i="15"/>
  <c r="DC63" i="15"/>
  <c r="DB126" i="15"/>
  <c r="DA127" i="15"/>
  <c r="DB128" i="15"/>
  <c r="DC129" i="15"/>
  <c r="DA130" i="15"/>
  <c r="DA131" i="15"/>
  <c r="DB132" i="15"/>
  <c r="DC133" i="15"/>
  <c r="DB134" i="15"/>
  <c r="DA135" i="15"/>
  <c r="DB136" i="15"/>
  <c r="DC137" i="15"/>
  <c r="DB138" i="15"/>
  <c r="DA139" i="15"/>
  <c r="DB140" i="15"/>
  <c r="DC141" i="15"/>
  <c r="DB142" i="15"/>
  <c r="DA143" i="15"/>
  <c r="DB144" i="15"/>
  <c r="DC145" i="15"/>
  <c r="DB146" i="15"/>
  <c r="DA147" i="15"/>
  <c r="DB148" i="15"/>
  <c r="DC149" i="15"/>
  <c r="DB150" i="15"/>
  <c r="DA151" i="15"/>
  <c r="DB152" i="15"/>
  <c r="DC153" i="15"/>
  <c r="DB154" i="15"/>
  <c r="DB6" i="15"/>
  <c r="DC7" i="15"/>
  <c r="DB8" i="15"/>
  <c r="DC9" i="15"/>
  <c r="DB10" i="15"/>
  <c r="DC11" i="15"/>
  <c r="DB12" i="15"/>
  <c r="DC13" i="15"/>
  <c r="DB14" i="15"/>
  <c r="DA15" i="15"/>
  <c r="DB16" i="15"/>
  <c r="DA17" i="15"/>
  <c r="DA18" i="15"/>
  <c r="DA19" i="15"/>
  <c r="DB20" i="15"/>
  <c r="DA21" i="15"/>
  <c r="DA22" i="15"/>
  <c r="DA23" i="15"/>
  <c r="DB24" i="15"/>
  <c r="DA25" i="15"/>
  <c r="DA26" i="15"/>
  <c r="DA27" i="15"/>
  <c r="DB28" i="15"/>
  <c r="DA29" i="15"/>
  <c r="DA30" i="15"/>
  <c r="DA31" i="15"/>
  <c r="DB32" i="15"/>
  <c r="DA33" i="15"/>
  <c r="DA34" i="15"/>
  <c r="DA35" i="15"/>
  <c r="DB36" i="15"/>
  <c r="DA37" i="15"/>
  <c r="DA38" i="15"/>
  <c r="DA39" i="15"/>
  <c r="DB40" i="15"/>
  <c r="DC41" i="15"/>
  <c r="DB42" i="15"/>
  <c r="DA43" i="15"/>
  <c r="DB44" i="15"/>
  <c r="DC45" i="15"/>
  <c r="DA46" i="15"/>
  <c r="DC47" i="15"/>
  <c r="DB48" i="15"/>
  <c r="DC49" i="15"/>
  <c r="DA50" i="15"/>
  <c r="DA52" i="15"/>
  <c r="DB53" i="15"/>
  <c r="DC54" i="15"/>
  <c r="DB55" i="15"/>
  <c r="DA56" i="15"/>
  <c r="DB57" i="15"/>
  <c r="DA58" i="15"/>
  <c r="DB59" i="15"/>
  <c r="DC60" i="15"/>
  <c r="DC61" i="15"/>
  <c r="DA62" i="15"/>
  <c r="DB63" i="15"/>
  <c r="DC5" i="15"/>
  <c r="DD5" i="15"/>
  <c r="DB5" i="15"/>
  <c r="DA5" i="15"/>
  <c r="A1" i="13" l="1"/>
  <c r="C28" i="13" s="1"/>
  <c r="A1" i="21"/>
  <c r="F11" i="21" l="1"/>
  <c r="B11" i="21"/>
  <c r="G11" i="21"/>
  <c r="C11" i="21"/>
  <c r="H11" i="21"/>
  <c r="D11" i="21"/>
  <c r="I11" i="21"/>
  <c r="E11" i="21"/>
  <c r="I37" i="21" l="1"/>
  <c r="I54" i="21"/>
  <c r="I11" i="31" s="1"/>
  <c r="B37" i="21"/>
  <c r="B54" i="21"/>
  <c r="B11" i="31" s="1"/>
  <c r="H37" i="21"/>
  <c r="H54" i="21"/>
  <c r="H11" i="31" s="1"/>
  <c r="F37" i="21"/>
  <c r="F54" i="21"/>
  <c r="F11" i="31" s="1"/>
  <c r="G37" i="21"/>
  <c r="G54" i="21"/>
  <c r="G11" i="31" s="1"/>
  <c r="D37" i="21"/>
  <c r="D54" i="21"/>
  <c r="D11" i="31" s="1"/>
  <c r="E37" i="21"/>
  <c r="E54" i="21"/>
  <c r="E11" i="31" s="1"/>
  <c r="C37" i="21"/>
  <c r="C54" i="21"/>
  <c r="C11" i="31" s="1"/>
  <c r="CJ155" i="15" l="1"/>
  <c r="CK155" i="15"/>
  <c r="CL155" i="15"/>
  <c r="CM155" i="15"/>
  <c r="CO155" i="15"/>
  <c r="CP155" i="15"/>
  <c r="CQ155" i="15"/>
  <c r="CR155" i="15"/>
  <c r="CN155" i="15"/>
  <c r="L44" i="19"/>
  <c r="L165" i="19"/>
  <c r="L187" i="19"/>
  <c r="L280" i="19"/>
  <c r="L300" i="19"/>
  <c r="L341" i="19"/>
  <c r="L360" i="19"/>
  <c r="L370" i="19"/>
  <c r="L398" i="19"/>
  <c r="L417" i="19"/>
  <c r="L427" i="19"/>
  <c r="L445" i="19"/>
  <c r="L455" i="19"/>
  <c r="L473" i="19"/>
  <c r="L478" i="19"/>
  <c r="L487" i="19"/>
  <c r="L492" i="19"/>
  <c r="L494" i="19"/>
  <c r="L501" i="19"/>
  <c r="K515" i="19"/>
  <c r="L519" i="19"/>
  <c r="L521" i="19"/>
  <c r="L534" i="19"/>
  <c r="L540" i="19"/>
  <c r="L551" i="19"/>
  <c r="L553" i="19"/>
  <c r="L566" i="19"/>
  <c r="L572" i="19"/>
  <c r="L583" i="19"/>
  <c r="L585" i="19"/>
  <c r="L598" i="19"/>
  <c r="L604" i="19"/>
  <c r="K611" i="19"/>
  <c r="L615" i="19"/>
  <c r="L617" i="19"/>
  <c r="L630" i="19"/>
  <c r="L636" i="19"/>
  <c r="K643" i="19"/>
  <c r="L647" i="19"/>
  <c r="L649" i="19"/>
  <c r="L662" i="19"/>
  <c r="L668" i="19"/>
  <c r="L679" i="19"/>
  <c r="K681" i="19"/>
  <c r="L683" i="19"/>
  <c r="L687" i="19"/>
  <c r="L688" i="19"/>
  <c r="K695" i="19"/>
  <c r="L698" i="19"/>
  <c r="L701" i="19"/>
  <c r="L703" i="19"/>
  <c r="L704" i="19"/>
  <c r="L714" i="19"/>
  <c r="L717" i="19"/>
  <c r="L719" i="19"/>
  <c r="L720" i="19"/>
  <c r="L730" i="19"/>
  <c r="L733" i="19"/>
  <c r="L735" i="19"/>
  <c r="L736" i="19"/>
  <c r="K743" i="19"/>
  <c r="L746" i="19"/>
  <c r="L749" i="19"/>
  <c r="L751" i="19"/>
  <c r="L752" i="19"/>
  <c r="K758" i="19"/>
  <c r="L762" i="19"/>
  <c r="K764" i="19"/>
  <c r="L765" i="19"/>
  <c r="L767" i="19"/>
  <c r="L768" i="19"/>
  <c r="K775" i="19"/>
  <c r="K777" i="19"/>
  <c r="L778" i="19"/>
  <c r="L781" i="19"/>
  <c r="L783" i="19"/>
  <c r="L784" i="19"/>
  <c r="K790" i="19"/>
  <c r="L794" i="19"/>
  <c r="K796" i="19"/>
  <c r="L797" i="19"/>
  <c r="L799" i="19"/>
  <c r="L800" i="19"/>
  <c r="K807" i="19"/>
  <c r="K809" i="19"/>
  <c r="L810" i="19"/>
  <c r="L813" i="19"/>
  <c r="L815" i="19"/>
  <c r="L816" i="19"/>
  <c r="K822" i="19"/>
  <c r="L826" i="19"/>
  <c r="K828" i="19"/>
  <c r="L829" i="19"/>
  <c r="L831" i="19"/>
  <c r="L832" i="19"/>
  <c r="K839" i="19"/>
  <c r="K841" i="19"/>
  <c r="L842" i="19"/>
  <c r="L845" i="19"/>
  <c r="L847" i="19"/>
  <c r="L848" i="19"/>
  <c r="K854" i="19"/>
  <c r="L858" i="19"/>
  <c r="K860" i="19"/>
  <c r="L861" i="19"/>
  <c r="L863" i="19"/>
  <c r="L864" i="19"/>
  <c r="J267" i="19"/>
  <c r="O5" i="28"/>
  <c r="P5" i="28"/>
  <c r="Q5" i="28"/>
  <c r="L632" i="19" s="1"/>
  <c r="R5" i="28"/>
  <c r="O6" i="28"/>
  <c r="J759" i="19" s="1"/>
  <c r="P6" i="28"/>
  <c r="K760" i="19" s="1"/>
  <c r="Q6" i="28"/>
  <c r="L759" i="19" s="1"/>
  <c r="R6" i="28"/>
  <c r="O7" i="28"/>
  <c r="P7" i="28"/>
  <c r="Q7" i="28"/>
  <c r="L786" i="19" s="1"/>
  <c r="R7" i="28"/>
  <c r="M786" i="19" s="1"/>
  <c r="O8" i="28"/>
  <c r="P8" i="28"/>
  <c r="Q8" i="28"/>
  <c r="R8" i="28"/>
  <c r="O9" i="28"/>
  <c r="P9" i="28"/>
  <c r="K855" i="19" s="1"/>
  <c r="Q9" i="28"/>
  <c r="L854" i="19" s="1"/>
  <c r="R9" i="28"/>
  <c r="O10" i="28"/>
  <c r="P10" i="28"/>
  <c r="Q10" i="28"/>
  <c r="R10" i="28"/>
  <c r="O11" i="28"/>
  <c r="P11" i="28"/>
  <c r="Q11" i="28"/>
  <c r="R11" i="28"/>
  <c r="O12" i="28"/>
  <c r="P12" i="28"/>
  <c r="Q12" i="28"/>
  <c r="L498" i="19" s="1"/>
  <c r="R12" i="28"/>
  <c r="M500" i="19" s="1"/>
  <c r="O13" i="28"/>
  <c r="P13" i="28"/>
  <c r="Q13" i="28"/>
  <c r="R13" i="28"/>
  <c r="O14" i="28"/>
  <c r="J667" i="19" s="1"/>
  <c r="P14" i="28"/>
  <c r="Q14" i="28"/>
  <c r="R14" i="28"/>
  <c r="O15" i="28"/>
  <c r="P15" i="28"/>
  <c r="Q15" i="28"/>
  <c r="R15" i="28"/>
  <c r="O16" i="28"/>
  <c r="P16" i="28"/>
  <c r="Q16" i="28"/>
  <c r="R16" i="28"/>
  <c r="M110" i="19" s="1"/>
  <c r="O17" i="28"/>
  <c r="P17" i="28"/>
  <c r="Q17" i="28"/>
  <c r="R17" i="28"/>
  <c r="M166" i="19" s="1"/>
  <c r="O18" i="28"/>
  <c r="P18" i="28"/>
  <c r="Q18" i="28"/>
  <c r="L556" i="19" s="1"/>
  <c r="R18" i="28"/>
  <c r="M559" i="19" s="1"/>
  <c r="O19" i="28"/>
  <c r="P19" i="28"/>
  <c r="Q19" i="28"/>
  <c r="R19" i="28"/>
  <c r="O20" i="28"/>
  <c r="P20" i="28"/>
  <c r="Q20" i="28"/>
  <c r="R20" i="28"/>
  <c r="O21" i="28"/>
  <c r="P21" i="28"/>
  <c r="Q21" i="28"/>
  <c r="L524" i="19" s="1"/>
  <c r="R21" i="28"/>
  <c r="O22" i="28"/>
  <c r="J655" i="19" s="1"/>
  <c r="P22" i="28"/>
  <c r="Q22" i="28"/>
  <c r="R22" i="28"/>
  <c r="M657" i="19" s="1"/>
  <c r="O23" i="28"/>
  <c r="P23" i="28"/>
  <c r="K711" i="19" s="1"/>
  <c r="Q23" i="28"/>
  <c r="L709" i="19" s="1"/>
  <c r="R23" i="28"/>
  <c r="M707" i="19" s="1"/>
  <c r="O24" i="28"/>
  <c r="P24" i="28"/>
  <c r="Q24" i="28"/>
  <c r="L738" i="19" s="1"/>
  <c r="R24" i="28"/>
  <c r="M739" i="19" s="1"/>
  <c r="O25" i="28"/>
  <c r="P25" i="28"/>
  <c r="Q25" i="28"/>
  <c r="L753" i="19" s="1"/>
  <c r="R25" i="28"/>
  <c r="M754" i="19" s="1"/>
  <c r="O26" i="28"/>
  <c r="P26" i="28"/>
  <c r="K838" i="19" s="1"/>
  <c r="Q26" i="28"/>
  <c r="L837" i="19" s="1"/>
  <c r="R26" i="28"/>
  <c r="M835" i="19" s="1"/>
  <c r="O27" i="28"/>
  <c r="P27" i="28"/>
  <c r="Q27" i="28"/>
  <c r="R27" i="28"/>
  <c r="O28" i="28"/>
  <c r="P28" i="28"/>
  <c r="Q28" i="28"/>
  <c r="R28" i="28"/>
  <c r="O29" i="28"/>
  <c r="P29" i="28"/>
  <c r="Q29" i="28"/>
  <c r="R29" i="28"/>
  <c r="O30" i="28"/>
  <c r="P30" i="28"/>
  <c r="K248" i="19" s="1"/>
  <c r="Q30" i="28"/>
  <c r="R30" i="28"/>
  <c r="O31" i="28"/>
  <c r="J298" i="19" s="1"/>
  <c r="P31" i="28"/>
  <c r="K298" i="19" s="1"/>
  <c r="Q31" i="28"/>
  <c r="L298" i="19" s="1"/>
  <c r="R31" i="28"/>
  <c r="M298" i="19" s="1"/>
  <c r="O32" i="28"/>
  <c r="P32" i="28"/>
  <c r="Q32" i="28"/>
  <c r="R32" i="28"/>
  <c r="O33" i="28"/>
  <c r="J814" i="19" s="1"/>
  <c r="P33" i="28"/>
  <c r="K812" i="19" s="1"/>
  <c r="Q33" i="28"/>
  <c r="R33" i="28"/>
  <c r="O34" i="28"/>
  <c r="J279" i="19" s="1"/>
  <c r="P34" i="28"/>
  <c r="Q34" i="28"/>
  <c r="L279" i="19" s="1"/>
  <c r="R34" i="28"/>
  <c r="O35" i="28"/>
  <c r="P35" i="28"/>
  <c r="Q35" i="28"/>
  <c r="R35" i="28"/>
  <c r="O36" i="28"/>
  <c r="P36" i="28"/>
  <c r="Q36" i="28"/>
  <c r="R36" i="28"/>
  <c r="M411" i="19" s="1"/>
  <c r="O37" i="28"/>
  <c r="P37" i="28"/>
  <c r="Q37" i="28"/>
  <c r="L665" i="19" s="1"/>
  <c r="R37" i="28"/>
  <c r="M666" i="19" s="1"/>
  <c r="O38" i="28"/>
  <c r="J695" i="19" s="1"/>
  <c r="P38" i="28"/>
  <c r="K696" i="19" s="1"/>
  <c r="Q38" i="28"/>
  <c r="L695" i="19" s="1"/>
  <c r="R38" i="28"/>
  <c r="O39" i="28"/>
  <c r="P39" i="28"/>
  <c r="Q39" i="28"/>
  <c r="R39" i="28"/>
  <c r="O40" i="28"/>
  <c r="P40" i="28"/>
  <c r="Q40" i="28"/>
  <c r="R40" i="28"/>
  <c r="O41" i="28"/>
  <c r="P41" i="28"/>
  <c r="Q41" i="28"/>
  <c r="R41" i="28"/>
  <c r="O42" i="28"/>
  <c r="J479" i="19" s="1"/>
  <c r="P42" i="28"/>
  <c r="Q42" i="28"/>
  <c r="R42" i="28"/>
  <c r="M480" i="19" s="1"/>
  <c r="O43" i="28"/>
  <c r="P43" i="28"/>
  <c r="Q43" i="28"/>
  <c r="R43" i="28"/>
  <c r="M483" i="19" s="1"/>
  <c r="O44" i="28"/>
  <c r="P44" i="28"/>
  <c r="Q44" i="28"/>
  <c r="R44" i="28"/>
  <c r="O45" i="28"/>
  <c r="P45" i="28"/>
  <c r="Q45" i="28"/>
  <c r="R45" i="28"/>
  <c r="O46" i="28"/>
  <c r="P46" i="28"/>
  <c r="Q46" i="28"/>
  <c r="R46" i="28"/>
  <c r="M716" i="19" s="1"/>
  <c r="O47" i="28"/>
  <c r="P47" i="28"/>
  <c r="Q47" i="28"/>
  <c r="R47" i="28"/>
  <c r="M199" i="19" s="1"/>
  <c r="O48" i="28"/>
  <c r="P48" i="28"/>
  <c r="Q48" i="28"/>
  <c r="L533" i="19" s="1"/>
  <c r="R48" i="28"/>
  <c r="O49" i="28"/>
  <c r="P49" i="28"/>
  <c r="Q49" i="28"/>
  <c r="R49" i="28"/>
  <c r="O50" i="28"/>
  <c r="P50" i="28"/>
  <c r="Q50" i="28"/>
  <c r="R50" i="28"/>
  <c r="O51" i="28"/>
  <c r="P51" i="28"/>
  <c r="Q51" i="28"/>
  <c r="R51" i="28"/>
  <c r="M333" i="19" s="1"/>
  <c r="O52" i="28"/>
  <c r="P52" i="28"/>
  <c r="Q52" i="28"/>
  <c r="R52" i="28"/>
  <c r="M389" i="19" s="1"/>
  <c r="O53" i="28"/>
  <c r="P53" i="28"/>
  <c r="Q53" i="28"/>
  <c r="R53" i="28"/>
  <c r="M508" i="19" s="1"/>
  <c r="O54" i="28"/>
  <c r="P54" i="28"/>
  <c r="Q54" i="28"/>
  <c r="L517" i="19" s="1"/>
  <c r="R54" i="28"/>
  <c r="O55" i="28"/>
  <c r="J606" i="19" s="1"/>
  <c r="P55" i="28"/>
  <c r="Q55" i="28"/>
  <c r="R55" i="28"/>
  <c r="O56" i="28"/>
  <c r="P56" i="28"/>
  <c r="Q56" i="28"/>
  <c r="L757" i="19" s="1"/>
  <c r="R56" i="28"/>
  <c r="M755" i="19" s="1"/>
  <c r="O57" i="28"/>
  <c r="P57" i="28"/>
  <c r="Q57" i="28"/>
  <c r="R57" i="28"/>
  <c r="M30" i="19" s="1"/>
  <c r="O58" i="28"/>
  <c r="P58" i="28"/>
  <c r="Q58" i="28"/>
  <c r="R58" i="28"/>
  <c r="M38" i="19" s="1"/>
  <c r="O59" i="28"/>
  <c r="P59" i="28"/>
  <c r="Q59" i="28"/>
  <c r="R59" i="28"/>
  <c r="M214" i="19" s="1"/>
  <c r="O60" i="28"/>
  <c r="P60" i="28"/>
  <c r="Q60" i="28"/>
  <c r="L588" i="19" s="1"/>
  <c r="R60" i="28"/>
  <c r="O61" i="28"/>
  <c r="P61" i="28"/>
  <c r="Q61" i="28"/>
  <c r="R61" i="28"/>
  <c r="O62" i="28"/>
  <c r="P62" i="28"/>
  <c r="Q62" i="28"/>
  <c r="R62" i="28"/>
  <c r="O63" i="28"/>
  <c r="P63" i="28"/>
  <c r="Q63" i="28"/>
  <c r="R63" i="28"/>
  <c r="M87" i="19" s="1"/>
  <c r="O64" i="28"/>
  <c r="P64" i="28"/>
  <c r="Q64" i="28"/>
  <c r="R64" i="28"/>
  <c r="O65" i="28"/>
  <c r="P65" i="28"/>
  <c r="Q65" i="28"/>
  <c r="R65" i="28"/>
  <c r="M425" i="19" s="1"/>
  <c r="O66" i="28"/>
  <c r="J84" i="19" s="1"/>
  <c r="P66" i="28"/>
  <c r="Q66" i="28"/>
  <c r="R66" i="28"/>
  <c r="O67" i="28"/>
  <c r="P67" i="28"/>
  <c r="Q67" i="28"/>
  <c r="R67" i="28"/>
  <c r="M295" i="19" s="1"/>
  <c r="O68" i="28"/>
  <c r="P68" i="28"/>
  <c r="Q68" i="28"/>
  <c r="R68" i="28"/>
  <c r="M431" i="19" s="1"/>
  <c r="O69" i="28"/>
  <c r="P69" i="28"/>
  <c r="Q69" i="28"/>
  <c r="R69" i="28"/>
  <c r="O70" i="28"/>
  <c r="P70" i="28"/>
  <c r="Q70" i="28"/>
  <c r="R70" i="28"/>
  <c r="O71" i="28"/>
  <c r="P71" i="28"/>
  <c r="K761" i="19" s="1"/>
  <c r="Q71" i="28"/>
  <c r="R71" i="28"/>
  <c r="M763" i="19" s="1"/>
  <c r="O72" i="28"/>
  <c r="P72" i="28"/>
  <c r="Q72" i="28"/>
  <c r="R72" i="28"/>
  <c r="M190" i="19" s="1"/>
  <c r="O73" i="28"/>
  <c r="P73" i="28"/>
  <c r="Q73" i="28"/>
  <c r="R73" i="28"/>
  <c r="O74" i="28"/>
  <c r="P74" i="28"/>
  <c r="K793" i="19" s="1"/>
  <c r="Q74" i="28"/>
  <c r="L789" i="19" s="1"/>
  <c r="R74" i="28"/>
  <c r="O75" i="28"/>
  <c r="P75" i="28"/>
  <c r="Q75" i="28"/>
  <c r="R75" i="28"/>
  <c r="O76" i="28"/>
  <c r="P76" i="28"/>
  <c r="K675" i="19" s="1"/>
  <c r="Q76" i="28"/>
  <c r="R76" i="28"/>
  <c r="O77" i="28"/>
  <c r="P77" i="28"/>
  <c r="K685" i="19" s="1"/>
  <c r="Q77" i="28"/>
  <c r="R77" i="28"/>
  <c r="O78" i="28"/>
  <c r="P78" i="28"/>
  <c r="K870" i="19" s="1"/>
  <c r="Q78" i="28"/>
  <c r="L869" i="19" s="1"/>
  <c r="R78" i="28"/>
  <c r="M867" i="19" s="1"/>
  <c r="O79" i="28"/>
  <c r="P79" i="28"/>
  <c r="Q79" i="28"/>
  <c r="R79" i="28"/>
  <c r="O80" i="28"/>
  <c r="P80" i="28"/>
  <c r="Q80" i="28"/>
  <c r="R80" i="28"/>
  <c r="M222" i="19" s="1"/>
  <c r="O81" i="28"/>
  <c r="P81" i="28"/>
  <c r="Q81" i="28"/>
  <c r="L601" i="19" s="1"/>
  <c r="R81" i="28"/>
  <c r="M602" i="19" s="1"/>
  <c r="O82" i="28"/>
  <c r="P82" i="28"/>
  <c r="Q82" i="28"/>
  <c r="L620" i="19" s="1"/>
  <c r="R82" i="28"/>
  <c r="M623" i="19" s="1"/>
  <c r="O83" i="28"/>
  <c r="P83" i="28"/>
  <c r="Q83" i="28"/>
  <c r="L770" i="19" s="1"/>
  <c r="R83" i="28"/>
  <c r="M770" i="19" s="1"/>
  <c r="O84" i="28"/>
  <c r="P84" i="28"/>
  <c r="Q84" i="28"/>
  <c r="L866" i="19" s="1"/>
  <c r="R84" i="28"/>
  <c r="M866" i="19" s="1"/>
  <c r="O85" i="28"/>
  <c r="P85" i="28"/>
  <c r="Q85" i="28"/>
  <c r="R85" i="28"/>
  <c r="M62" i="19" s="1"/>
  <c r="O86" i="28"/>
  <c r="J276" i="19" s="1"/>
  <c r="P86" i="28"/>
  <c r="Q86" i="28"/>
  <c r="R86" i="28"/>
  <c r="O87" i="28"/>
  <c r="P87" i="28"/>
  <c r="Q87" i="28"/>
  <c r="L326" i="19" s="1"/>
  <c r="R87" i="28"/>
  <c r="M326" i="19" s="1"/>
  <c r="O88" i="28"/>
  <c r="J452" i="19" s="1"/>
  <c r="P88" i="28"/>
  <c r="Q88" i="28"/>
  <c r="R88" i="28"/>
  <c r="O89" i="28"/>
  <c r="P89" i="28"/>
  <c r="Q89" i="28"/>
  <c r="L474" i="19" s="1"/>
  <c r="R89" i="28"/>
  <c r="O90" i="28"/>
  <c r="P90" i="28"/>
  <c r="Q90" i="28"/>
  <c r="R90" i="28"/>
  <c r="M495" i="19" s="1"/>
  <c r="O91" i="28"/>
  <c r="J548" i="19" s="1"/>
  <c r="P91" i="28"/>
  <c r="Q91" i="28"/>
  <c r="R91" i="28"/>
  <c r="M549" i="19" s="1"/>
  <c r="O92" i="28"/>
  <c r="P92" i="28"/>
  <c r="Q92" i="28"/>
  <c r="L552" i="19" s="1"/>
  <c r="R92" i="28"/>
  <c r="O93" i="28"/>
  <c r="P93" i="28"/>
  <c r="Q93" i="28"/>
  <c r="R93" i="28"/>
  <c r="O94" i="28"/>
  <c r="P94" i="28"/>
  <c r="Q94" i="28"/>
  <c r="R94" i="28"/>
  <c r="M591" i="19" s="1"/>
  <c r="O95" i="28"/>
  <c r="P95" i="28"/>
  <c r="Q95" i="28"/>
  <c r="L690" i="19" s="1"/>
  <c r="R95" i="28"/>
  <c r="M690" i="19" s="1"/>
  <c r="O96" i="28"/>
  <c r="P96" i="28"/>
  <c r="Q96" i="28"/>
  <c r="R96" i="28"/>
  <c r="M126" i="19" s="1"/>
  <c r="O97" i="28"/>
  <c r="P97" i="28"/>
  <c r="Q97" i="28"/>
  <c r="R97" i="28"/>
  <c r="M390" i="19" s="1"/>
  <c r="O98" i="28"/>
  <c r="P98" i="28"/>
  <c r="Q98" i="28"/>
  <c r="R98" i="28"/>
  <c r="O99" i="28"/>
  <c r="J526" i="19" s="1"/>
  <c r="P99" i="28"/>
  <c r="K526" i="19" s="1"/>
  <c r="Q99" i="28"/>
  <c r="L526" i="19" s="1"/>
  <c r="R99" i="28"/>
  <c r="M526" i="19" s="1"/>
  <c r="O100" i="28"/>
  <c r="J547" i="19" s="1"/>
  <c r="P100" i="28"/>
  <c r="K547" i="19" s="1"/>
  <c r="Q100" i="28"/>
  <c r="L547" i="19" s="1"/>
  <c r="R100" i="28"/>
  <c r="M547" i="19" s="1"/>
  <c r="O101" i="28"/>
  <c r="P101" i="28"/>
  <c r="Q101" i="28"/>
  <c r="R101" i="28"/>
  <c r="O102" i="28"/>
  <c r="J830" i="19" s="1"/>
  <c r="P102" i="28"/>
  <c r="Q102" i="28"/>
  <c r="L830" i="19" s="1"/>
  <c r="R102" i="28"/>
  <c r="O103" i="28"/>
  <c r="P103" i="28"/>
  <c r="Q103" i="28"/>
  <c r="L833" i="19" s="1"/>
  <c r="R103" i="28"/>
  <c r="M834" i="19" s="1"/>
  <c r="O104" i="28"/>
  <c r="J462" i="19" s="1"/>
  <c r="P104" i="28"/>
  <c r="K462" i="19" s="1"/>
  <c r="Q104" i="28"/>
  <c r="L462" i="19" s="1"/>
  <c r="R104" i="28"/>
  <c r="M462" i="19" s="1"/>
  <c r="O105" i="28"/>
  <c r="P105" i="28"/>
  <c r="Q105" i="28"/>
  <c r="R105" i="28"/>
  <c r="M502" i="19" s="1"/>
  <c r="O106" i="28"/>
  <c r="J746" i="19" s="1"/>
  <c r="P106" i="28"/>
  <c r="Q106" i="28"/>
  <c r="L745" i="19" s="1"/>
  <c r="R106" i="28"/>
  <c r="M745" i="19" s="1"/>
  <c r="O107" i="28"/>
  <c r="P107" i="28"/>
  <c r="Q107" i="28"/>
  <c r="L801" i="19" s="1"/>
  <c r="R107" i="28"/>
  <c r="M802" i="19" s="1"/>
  <c r="O108" i="28"/>
  <c r="J33" i="19" s="1"/>
  <c r="P108" i="28"/>
  <c r="Q108" i="28"/>
  <c r="R108" i="28"/>
  <c r="O109" i="28"/>
  <c r="P109" i="28"/>
  <c r="Q109" i="28"/>
  <c r="R109" i="28"/>
  <c r="O110" i="28"/>
  <c r="J689" i="19" s="1"/>
  <c r="P110" i="28"/>
  <c r="Q110" i="28"/>
  <c r="L689" i="19" s="1"/>
  <c r="R110" i="28"/>
  <c r="M689" i="19" s="1"/>
  <c r="O111" i="28"/>
  <c r="P111" i="28"/>
  <c r="Q111" i="28"/>
  <c r="R111" i="28"/>
  <c r="O112" i="28"/>
  <c r="P112" i="28"/>
  <c r="Q112" i="28"/>
  <c r="R112" i="28"/>
  <c r="M463" i="19" s="1"/>
  <c r="O113" i="28"/>
  <c r="P113" i="28"/>
  <c r="Q113" i="28"/>
  <c r="L469" i="19" s="1"/>
  <c r="R113" i="28"/>
  <c r="O114" i="28"/>
  <c r="P114" i="28"/>
  <c r="Q114" i="28"/>
  <c r="R114" i="28"/>
  <c r="M46" i="19" s="1"/>
  <c r="O115" i="28"/>
  <c r="P115" i="28"/>
  <c r="Q115" i="28"/>
  <c r="R115" i="28"/>
  <c r="O116" i="28"/>
  <c r="P116" i="28"/>
  <c r="Q116" i="28"/>
  <c r="R116" i="28"/>
  <c r="M359" i="19" s="1"/>
  <c r="O117" i="28"/>
  <c r="P117" i="28"/>
  <c r="Q117" i="28"/>
  <c r="R117" i="28"/>
  <c r="O118" i="28"/>
  <c r="J439" i="19" s="1"/>
  <c r="P118" i="28"/>
  <c r="Q118" i="28"/>
  <c r="R118" i="28"/>
  <c r="M440" i="19" s="1"/>
  <c r="O119" i="28"/>
  <c r="P119" i="28"/>
  <c r="Q119" i="28"/>
  <c r="R119" i="28"/>
  <c r="M254" i="19" s="1"/>
  <c r="O120" i="28"/>
  <c r="P120" i="28"/>
  <c r="Q120" i="28"/>
  <c r="R120" i="28"/>
  <c r="O121" i="28"/>
  <c r="P121" i="28"/>
  <c r="Q121" i="28"/>
  <c r="L441" i="19" s="1"/>
  <c r="R121" i="28"/>
  <c r="M443" i="19" s="1"/>
  <c r="O122" i="28"/>
  <c r="P122" i="28"/>
  <c r="Q122" i="28"/>
  <c r="L680" i="19" s="1"/>
  <c r="R122" i="28"/>
  <c r="O123" i="28"/>
  <c r="P123" i="28"/>
  <c r="Q123" i="28"/>
  <c r="L818" i="19" s="1"/>
  <c r="R123" i="28"/>
  <c r="M818" i="19" s="1"/>
  <c r="O124" i="28"/>
  <c r="P124" i="28"/>
  <c r="Q124" i="28"/>
  <c r="L652" i="19" s="1"/>
  <c r="R124" i="28"/>
  <c r="O125" i="28"/>
  <c r="P125" i="28"/>
  <c r="Q125" i="28"/>
  <c r="R125" i="28"/>
  <c r="M143" i="19" s="1"/>
  <c r="O126" i="28"/>
  <c r="J260" i="19" s="1"/>
  <c r="P126" i="28"/>
  <c r="Q126" i="28"/>
  <c r="R126" i="28"/>
  <c r="O127" i="28"/>
  <c r="P127" i="28"/>
  <c r="Q127" i="28"/>
  <c r="R127" i="28"/>
  <c r="O128" i="28"/>
  <c r="P128" i="28"/>
  <c r="Q128" i="28"/>
  <c r="L614" i="19" s="1"/>
  <c r="R128" i="28"/>
  <c r="O129" i="28"/>
  <c r="P129" i="28"/>
  <c r="Q129" i="28"/>
  <c r="R129" i="28"/>
  <c r="O130" i="28"/>
  <c r="J706" i="19" s="1"/>
  <c r="P130" i="28"/>
  <c r="Q130" i="28"/>
  <c r="L705" i="19" s="1"/>
  <c r="R130" i="28"/>
  <c r="M705" i="19" s="1"/>
  <c r="O131" i="28"/>
  <c r="J713" i="19" s="1"/>
  <c r="P131" i="28"/>
  <c r="Q131" i="28"/>
  <c r="L713" i="19" s="1"/>
  <c r="R131" i="28"/>
  <c r="M713" i="19" s="1"/>
  <c r="O132" i="28"/>
  <c r="J742" i="19" s="1"/>
  <c r="P132" i="28"/>
  <c r="Q132" i="28"/>
  <c r="L741" i="19" s="1"/>
  <c r="R132" i="28"/>
  <c r="O133" i="28"/>
  <c r="P133" i="28"/>
  <c r="Q133" i="28"/>
  <c r="R133" i="28"/>
  <c r="M39" i="19" s="1"/>
  <c r="O134" i="28"/>
  <c r="P134" i="28"/>
  <c r="Q134" i="28"/>
  <c r="R134" i="28"/>
  <c r="M286" i="19" s="1"/>
  <c r="O135" i="28"/>
  <c r="J734" i="19" s="1"/>
  <c r="P135" i="28"/>
  <c r="Q135" i="28"/>
  <c r="R135" i="28"/>
  <c r="O136" i="28"/>
  <c r="P136" i="28"/>
  <c r="K844" i="19" s="1"/>
  <c r="Q136" i="28"/>
  <c r="R136" i="28"/>
  <c r="O137" i="28"/>
  <c r="P137" i="28"/>
  <c r="Q137" i="28"/>
  <c r="R137" i="28"/>
  <c r="O138" i="28"/>
  <c r="J527" i="19" s="1"/>
  <c r="P138" i="28"/>
  <c r="Q138" i="28"/>
  <c r="R138" i="28"/>
  <c r="M528" i="19" s="1"/>
  <c r="O139" i="28"/>
  <c r="P139" i="28"/>
  <c r="Q139" i="28"/>
  <c r="R139" i="28"/>
  <c r="O140" i="28"/>
  <c r="P140" i="28"/>
  <c r="Q140" i="28"/>
  <c r="L646" i="19" s="1"/>
  <c r="R140" i="28"/>
  <c r="O141" i="28"/>
  <c r="P141" i="28"/>
  <c r="Q141" i="28"/>
  <c r="R141" i="28"/>
  <c r="M403" i="19" s="1"/>
  <c r="O142" i="28"/>
  <c r="P142" i="28"/>
  <c r="Q142" i="28"/>
  <c r="R142" i="28"/>
  <c r="O143" i="28"/>
  <c r="P143" i="28"/>
  <c r="Q143" i="28"/>
  <c r="R143" i="28"/>
  <c r="M635" i="19" s="1"/>
  <c r="O144" i="28"/>
  <c r="J8" i="19" s="1"/>
  <c r="P144" i="28"/>
  <c r="K8" i="19" s="1"/>
  <c r="Q144" i="28"/>
  <c r="L8" i="19" s="1"/>
  <c r="R144" i="28"/>
  <c r="M8" i="19" s="1"/>
  <c r="O145" i="28"/>
  <c r="J144" i="19" s="1"/>
  <c r="P145" i="28"/>
  <c r="K144" i="19" s="1"/>
  <c r="Q145" i="28"/>
  <c r="L144" i="19" s="1"/>
  <c r="R145" i="28"/>
  <c r="M144" i="19" s="1"/>
  <c r="O146" i="28"/>
  <c r="P146" i="28"/>
  <c r="Q146" i="28"/>
  <c r="R146" i="28"/>
  <c r="M208" i="19" s="1"/>
  <c r="O147" i="28"/>
  <c r="P147" i="28"/>
  <c r="Q147" i="28"/>
  <c r="R147" i="28"/>
  <c r="O148" i="28"/>
  <c r="J648" i="19" s="1"/>
  <c r="P148" i="28"/>
  <c r="K648" i="19" s="1"/>
  <c r="Q148" i="28"/>
  <c r="L648" i="19" s="1"/>
  <c r="R148" i="28"/>
  <c r="M648" i="19" s="1"/>
  <c r="O149" i="28"/>
  <c r="P149" i="28"/>
  <c r="Q149" i="28"/>
  <c r="L731" i="19" s="1"/>
  <c r="R149" i="28"/>
  <c r="M730" i="19" s="1"/>
  <c r="O150" i="28"/>
  <c r="J743" i="19" s="1"/>
  <c r="P150" i="28"/>
  <c r="Q150" i="28"/>
  <c r="L743" i="19" s="1"/>
  <c r="R150" i="28"/>
  <c r="M743" i="19" s="1"/>
  <c r="O151" i="28"/>
  <c r="P151" i="28"/>
  <c r="Q151" i="28"/>
  <c r="L808" i="19" s="1"/>
  <c r="R151" i="28"/>
  <c r="O152" i="28"/>
  <c r="P152" i="28"/>
  <c r="Q152" i="28"/>
  <c r="R152" i="28"/>
  <c r="O153" i="28"/>
  <c r="J265" i="19" s="1"/>
  <c r="P153" i="28"/>
  <c r="K265" i="19" s="1"/>
  <c r="Q153" i="28"/>
  <c r="L265" i="19" s="1"/>
  <c r="R153" i="28"/>
  <c r="M265" i="19" s="1"/>
  <c r="O154" i="28"/>
  <c r="P154" i="28"/>
  <c r="Q154" i="28"/>
  <c r="R154" i="28"/>
  <c r="O155" i="28"/>
  <c r="J191" i="19" s="1"/>
  <c r="P155" i="28"/>
  <c r="Q155" i="28"/>
  <c r="R155" i="28"/>
  <c r="M192" i="19" s="1"/>
  <c r="O156" i="28"/>
  <c r="P156" i="28"/>
  <c r="Q156" i="28"/>
  <c r="R156" i="28"/>
  <c r="O157" i="28"/>
  <c r="P157" i="28"/>
  <c r="Q157" i="28"/>
  <c r="R157" i="28"/>
  <c r="O158" i="28"/>
  <c r="J348" i="19" s="1"/>
  <c r="P158" i="28"/>
  <c r="Q158" i="28"/>
  <c r="R158" i="28"/>
  <c r="O159" i="28"/>
  <c r="P159" i="28"/>
  <c r="Q159" i="28"/>
  <c r="R159" i="28"/>
  <c r="O160" i="28"/>
  <c r="P160" i="28"/>
  <c r="Q160" i="28"/>
  <c r="L537" i="19" s="1"/>
  <c r="R160" i="28"/>
  <c r="M537" i="19" s="1"/>
  <c r="O161" i="28"/>
  <c r="P161" i="28"/>
  <c r="Q161" i="28"/>
  <c r="L722" i="19" s="1"/>
  <c r="R161" i="28"/>
  <c r="M724" i="19" s="1"/>
  <c r="O162" i="28"/>
  <c r="P162" i="28"/>
  <c r="Q162" i="28"/>
  <c r="R162" i="28"/>
  <c r="O163" i="28"/>
  <c r="P163" i="28"/>
  <c r="Q163" i="28"/>
  <c r="R163" i="28"/>
  <c r="O164" i="28"/>
  <c r="P164" i="28"/>
  <c r="Q164" i="28"/>
  <c r="R164" i="28"/>
  <c r="M78" i="19" s="1"/>
  <c r="O165" i="28"/>
  <c r="P165" i="28"/>
  <c r="Q165" i="28"/>
  <c r="R165" i="28"/>
  <c r="M167" i="19" s="1"/>
  <c r="O166" i="28"/>
  <c r="P166" i="28"/>
  <c r="Q166" i="28"/>
  <c r="R166" i="28"/>
  <c r="O167" i="28"/>
  <c r="P167" i="28"/>
  <c r="Q167" i="28"/>
  <c r="L491" i="19" s="1"/>
  <c r="R167" i="28"/>
  <c r="O168" i="28"/>
  <c r="P168" i="28"/>
  <c r="Q168" i="28"/>
  <c r="R168" i="28"/>
  <c r="O169" i="28"/>
  <c r="P169" i="28"/>
  <c r="Q169" i="28"/>
  <c r="R169" i="28"/>
  <c r="O170" i="28"/>
  <c r="J662" i="19" s="1"/>
  <c r="P170" i="28"/>
  <c r="Q170" i="28"/>
  <c r="R170" i="28"/>
  <c r="O171" i="28"/>
  <c r="P171" i="28"/>
  <c r="Q171" i="28"/>
  <c r="R171" i="28"/>
  <c r="O172" i="28"/>
  <c r="P172" i="28"/>
  <c r="Q172" i="28"/>
  <c r="L850" i="19" s="1"/>
  <c r="R172" i="28"/>
  <c r="M849" i="19" s="1"/>
  <c r="O173" i="28"/>
  <c r="P173" i="28"/>
  <c r="K857" i="19" s="1"/>
  <c r="Q173" i="28"/>
  <c r="L856" i="19" s="1"/>
  <c r="R173" i="28"/>
  <c r="M857" i="19" s="1"/>
  <c r="O174" i="28"/>
  <c r="P174" i="28"/>
  <c r="Q174" i="28"/>
  <c r="R174" i="28"/>
  <c r="O175" i="28"/>
  <c r="P175" i="28"/>
  <c r="Q175" i="28"/>
  <c r="R175" i="28"/>
  <c r="O176" i="28"/>
  <c r="J393" i="19" s="1"/>
  <c r="P176" i="28"/>
  <c r="K393" i="19" s="1"/>
  <c r="Q176" i="28"/>
  <c r="L393" i="19" s="1"/>
  <c r="R176" i="28"/>
  <c r="M393" i="19" s="1"/>
  <c r="O177" i="28"/>
  <c r="J570" i="19" s="1"/>
  <c r="P177" i="28"/>
  <c r="Q177" i="28"/>
  <c r="L570" i="19" s="1"/>
  <c r="R177" i="28"/>
  <c r="M569" i="19" s="1"/>
  <c r="O178" i="28"/>
  <c r="P178" i="28"/>
  <c r="Q178" i="28"/>
  <c r="R178" i="28"/>
  <c r="O179" i="28"/>
  <c r="P179" i="28"/>
  <c r="Q179" i="28"/>
  <c r="L686" i="19" s="1"/>
  <c r="R179" i="28"/>
  <c r="O180" i="28"/>
  <c r="P180" i="28"/>
  <c r="K806" i="19" s="1"/>
  <c r="Q180" i="28"/>
  <c r="L805" i="19" s="1"/>
  <c r="R180" i="28"/>
  <c r="M803" i="19" s="1"/>
  <c r="O181" i="28"/>
  <c r="P181" i="28"/>
  <c r="Q181" i="28"/>
  <c r="R181" i="28"/>
  <c r="M215" i="19" s="1"/>
  <c r="O182" i="28"/>
  <c r="P182" i="28"/>
  <c r="Q182" i="28"/>
  <c r="L505" i="19" s="1"/>
  <c r="R182" i="28"/>
  <c r="O183" i="28"/>
  <c r="P183" i="28"/>
  <c r="Q183" i="28"/>
  <c r="R183" i="28"/>
  <c r="M14" i="19" s="1"/>
  <c r="O184" i="28"/>
  <c r="P184" i="28"/>
  <c r="Q184" i="28"/>
  <c r="R184" i="28"/>
  <c r="O185" i="28"/>
  <c r="P185" i="28"/>
  <c r="Q185" i="28"/>
  <c r="R185" i="28"/>
  <c r="O186" i="28"/>
  <c r="P186" i="28"/>
  <c r="Q186" i="28"/>
  <c r="R186" i="28"/>
  <c r="M94" i="19" s="1"/>
  <c r="O187" i="28"/>
  <c r="P187" i="28"/>
  <c r="Q187" i="28"/>
  <c r="R187" i="28"/>
  <c r="O188" i="28"/>
  <c r="P188" i="28"/>
  <c r="Q188" i="28"/>
  <c r="R188" i="28"/>
  <c r="O189" i="28"/>
  <c r="P189" i="28"/>
  <c r="Q189" i="28"/>
  <c r="R189" i="28"/>
  <c r="M174" i="19" s="1"/>
  <c r="O190" i="28"/>
  <c r="P190" i="28"/>
  <c r="Q190" i="28"/>
  <c r="R190" i="28"/>
  <c r="M198" i="19" s="1"/>
  <c r="O191" i="28"/>
  <c r="P191" i="28"/>
  <c r="Q191" i="28"/>
  <c r="R191" i="28"/>
  <c r="M238" i="19" s="1"/>
  <c r="O192" i="28"/>
  <c r="P192" i="28"/>
  <c r="Q192" i="28"/>
  <c r="R192" i="28"/>
  <c r="O193" i="28"/>
  <c r="P193" i="28"/>
  <c r="Q193" i="28"/>
  <c r="L384" i="19" s="1"/>
  <c r="R193" i="28"/>
  <c r="O194" i="28"/>
  <c r="P194" i="28"/>
  <c r="Q194" i="28"/>
  <c r="R194" i="28"/>
  <c r="M302" i="19" s="1"/>
  <c r="O195" i="28"/>
  <c r="P195" i="28"/>
  <c r="Q195" i="28"/>
  <c r="R195" i="28"/>
  <c r="M318" i="19" s="1"/>
  <c r="O196" i="28"/>
  <c r="P196" i="28"/>
  <c r="Q196" i="28"/>
  <c r="R196" i="28"/>
  <c r="M327" i="19" s="1"/>
  <c r="O197" i="28"/>
  <c r="P197" i="28"/>
  <c r="Q197" i="28"/>
  <c r="R197" i="28"/>
  <c r="M338" i="19" s="1"/>
  <c r="O198" i="28"/>
  <c r="P198" i="28"/>
  <c r="Q198" i="28"/>
  <c r="R198" i="28"/>
  <c r="M351" i="19" s="1"/>
  <c r="O199" i="28"/>
  <c r="P199" i="28"/>
  <c r="Q199" i="28"/>
  <c r="R199" i="28"/>
  <c r="M375" i="19" s="1"/>
  <c r="O200" i="28"/>
  <c r="P200" i="28"/>
  <c r="Q200" i="28"/>
  <c r="R200" i="28"/>
  <c r="O201" i="28"/>
  <c r="P201" i="28"/>
  <c r="Q201" i="28"/>
  <c r="R201" i="28"/>
  <c r="O202" i="28"/>
  <c r="P202" i="28"/>
  <c r="Q202" i="28"/>
  <c r="R202" i="28"/>
  <c r="O203" i="28"/>
  <c r="P203" i="28"/>
  <c r="Q203" i="28"/>
  <c r="R203" i="28"/>
  <c r="O204" i="28"/>
  <c r="P204" i="28"/>
  <c r="Q204" i="28"/>
  <c r="R204" i="28"/>
  <c r="O205" i="28"/>
  <c r="P205" i="28"/>
  <c r="Q205" i="28"/>
  <c r="R205" i="28"/>
  <c r="O206" i="28"/>
  <c r="P206" i="28"/>
  <c r="Q206" i="28"/>
  <c r="L582" i="19" s="1"/>
  <c r="R206" i="28"/>
  <c r="O207" i="28"/>
  <c r="P207" i="28"/>
  <c r="Q207" i="28"/>
  <c r="R207" i="28"/>
  <c r="M697" i="19" s="1"/>
  <c r="O208" i="28"/>
  <c r="P208" i="28"/>
  <c r="Q208" i="28"/>
  <c r="R208" i="28"/>
  <c r="O209" i="28"/>
  <c r="P209" i="28"/>
  <c r="Q209" i="28"/>
  <c r="L725" i="19" s="1"/>
  <c r="R209" i="28"/>
  <c r="O210" i="28"/>
  <c r="P210" i="28"/>
  <c r="K748" i="19" s="1"/>
  <c r="Q210" i="28"/>
  <c r="R210" i="28"/>
  <c r="M747" i="19" s="1"/>
  <c r="O211" i="28"/>
  <c r="P211" i="28"/>
  <c r="K774" i="19" s="1"/>
  <c r="Q211" i="28"/>
  <c r="L773" i="19" s="1"/>
  <c r="R211" i="28"/>
  <c r="O212" i="28"/>
  <c r="P212" i="28"/>
  <c r="K780" i="19" s="1"/>
  <c r="Q212" i="28"/>
  <c r="L776" i="19" s="1"/>
  <c r="R212" i="28"/>
  <c r="M779" i="19" s="1"/>
  <c r="O213" i="28"/>
  <c r="P213" i="28"/>
  <c r="K825" i="19" s="1"/>
  <c r="Q213" i="28"/>
  <c r="L821" i="19" s="1"/>
  <c r="R213" i="28"/>
  <c r="M827" i="19" s="1"/>
  <c r="O214" i="28"/>
  <c r="P214" i="28"/>
  <c r="Q214" i="28"/>
  <c r="R214" i="28"/>
  <c r="O215" i="28"/>
  <c r="P215" i="28"/>
  <c r="Q215" i="28"/>
  <c r="R215" i="28"/>
  <c r="R4" i="28"/>
  <c r="Q4" i="28"/>
  <c r="P4" i="28"/>
  <c r="O4" i="28"/>
  <c r="M216" i="28"/>
  <c r="M217" i="28" s="1"/>
  <c r="L216" i="28"/>
  <c r="L217" i="28" s="1"/>
  <c r="K216" i="28"/>
  <c r="J216" i="28"/>
  <c r="J217" i="28" s="1"/>
  <c r="I216" i="28"/>
  <c r="I217" i="28" s="1"/>
  <c r="H216" i="28"/>
  <c r="H217" i="28" s="1"/>
  <c r="G216" i="28"/>
  <c r="G217" i="28" s="1"/>
  <c r="F216" i="28"/>
  <c r="E216" i="28"/>
  <c r="E217" i="28" s="1"/>
  <c r="D216" i="28"/>
  <c r="D217" i="28" s="1"/>
  <c r="C216" i="28"/>
  <c r="M691" i="19" l="1"/>
  <c r="M570" i="19"/>
  <c r="M86" i="19"/>
  <c r="M851" i="19"/>
  <c r="M819" i="19"/>
  <c r="M787" i="19"/>
  <c r="M771" i="19"/>
  <c r="M738" i="19"/>
  <c r="M706" i="19"/>
  <c r="M655" i="19"/>
  <c r="M538" i="19"/>
  <c r="M499" i="19"/>
  <c r="M722" i="19"/>
  <c r="M527" i="19"/>
  <c r="M388" i="19"/>
  <c r="M850" i="19"/>
  <c r="M723" i="19"/>
  <c r="M634" i="19"/>
  <c r="J149" i="19"/>
  <c r="J153" i="19"/>
  <c r="J157" i="19"/>
  <c r="J161" i="19"/>
  <c r="J150" i="19"/>
  <c r="J154" i="19"/>
  <c r="J158" i="19"/>
  <c r="J148" i="19"/>
  <c r="J156" i="19"/>
  <c r="J151" i="19"/>
  <c r="J159" i="19"/>
  <c r="J822" i="19"/>
  <c r="J826" i="19"/>
  <c r="J823" i="19"/>
  <c r="J827" i="19"/>
  <c r="J778" i="19"/>
  <c r="J782" i="19"/>
  <c r="J779" i="19"/>
  <c r="J774" i="19"/>
  <c r="J775" i="19"/>
  <c r="J750" i="19"/>
  <c r="J747" i="19"/>
  <c r="J726" i="19"/>
  <c r="J727" i="19"/>
  <c r="J457" i="19"/>
  <c r="J461" i="19"/>
  <c r="J458" i="19"/>
  <c r="J460" i="19"/>
  <c r="J455" i="19"/>
  <c r="J698" i="19"/>
  <c r="J699" i="19"/>
  <c r="J582" i="19"/>
  <c r="J583" i="19"/>
  <c r="J574" i="19"/>
  <c r="J571" i="19"/>
  <c r="J575" i="19"/>
  <c r="J485" i="19"/>
  <c r="J486" i="19"/>
  <c r="J484" i="19"/>
  <c r="J487" i="19"/>
  <c r="J437" i="19"/>
  <c r="J438" i="19"/>
  <c r="J436" i="19"/>
  <c r="J417" i="19"/>
  <c r="J414" i="19"/>
  <c r="J418" i="19"/>
  <c r="J420" i="19"/>
  <c r="J415" i="19"/>
  <c r="J405" i="19"/>
  <c r="J406" i="19"/>
  <c r="J404" i="19"/>
  <c r="J407" i="19"/>
  <c r="J397" i="19"/>
  <c r="J394" i="19"/>
  <c r="J398" i="19"/>
  <c r="J396" i="19"/>
  <c r="J399" i="19"/>
  <c r="J373" i="19"/>
  <c r="J377" i="19"/>
  <c r="J374" i="19"/>
  <c r="J378" i="19"/>
  <c r="J375" i="19"/>
  <c r="J349" i="19"/>
  <c r="J353" i="19"/>
  <c r="J350" i="19"/>
  <c r="J351" i="19"/>
  <c r="J337" i="19"/>
  <c r="J338" i="19"/>
  <c r="J340" i="19"/>
  <c r="J335" i="19"/>
  <c r="J329" i="19"/>
  <c r="J330" i="19"/>
  <c r="J332" i="19"/>
  <c r="J327" i="19"/>
  <c r="J317" i="19"/>
  <c r="J321" i="19"/>
  <c r="J318" i="19"/>
  <c r="J322" i="19"/>
  <c r="J316" i="19"/>
  <c r="J319" i="19"/>
  <c r="J301" i="19"/>
  <c r="J302" i="19"/>
  <c r="J300" i="19"/>
  <c r="J303" i="19"/>
  <c r="J385" i="19"/>
  <c r="J382" i="19"/>
  <c r="J386" i="19"/>
  <c r="J383" i="19"/>
  <c r="J273" i="19"/>
  <c r="J274" i="19"/>
  <c r="J271" i="19"/>
  <c r="J233" i="19"/>
  <c r="J237" i="19"/>
  <c r="J234" i="19"/>
  <c r="J238" i="19"/>
  <c r="J236" i="19"/>
  <c r="J193" i="19"/>
  <c r="J197" i="19"/>
  <c r="J194" i="19"/>
  <c r="J198" i="19"/>
  <c r="J196" i="19"/>
  <c r="J177" i="19"/>
  <c r="J174" i="19"/>
  <c r="J178" i="19"/>
  <c r="J180" i="19"/>
  <c r="J175" i="19"/>
  <c r="J133" i="19"/>
  <c r="J137" i="19"/>
  <c r="J141" i="19"/>
  <c r="J130" i="19"/>
  <c r="J134" i="19"/>
  <c r="J138" i="19"/>
  <c r="J132" i="19"/>
  <c r="J140" i="19"/>
  <c r="J135" i="19"/>
  <c r="J105" i="19"/>
  <c r="J109" i="19"/>
  <c r="J106" i="19"/>
  <c r="J108" i="19"/>
  <c r="J89" i="19"/>
  <c r="J93" i="19"/>
  <c r="J90" i="19"/>
  <c r="J94" i="19"/>
  <c r="J92" i="19"/>
  <c r="J95" i="19"/>
  <c r="J53" i="19"/>
  <c r="J54" i="19"/>
  <c r="J52" i="19"/>
  <c r="J55" i="19"/>
  <c r="J21" i="19"/>
  <c r="J25" i="19"/>
  <c r="J22" i="19"/>
  <c r="J20" i="19"/>
  <c r="J23" i="19"/>
  <c r="J17" i="19"/>
  <c r="J14" i="19"/>
  <c r="J18" i="19"/>
  <c r="J15" i="19"/>
  <c r="J505" i="19"/>
  <c r="J506" i="19"/>
  <c r="J217" i="19"/>
  <c r="J218" i="19"/>
  <c r="J220" i="19"/>
  <c r="J215" i="19"/>
  <c r="J806" i="19"/>
  <c r="J803" i="19"/>
  <c r="J686" i="19"/>
  <c r="J687" i="19"/>
  <c r="J642" i="19"/>
  <c r="J643" i="19"/>
  <c r="J277" i="19"/>
  <c r="J278" i="19"/>
  <c r="J510" i="19"/>
  <c r="J511" i="19"/>
  <c r="J858" i="19"/>
  <c r="J859" i="19"/>
  <c r="J850" i="19"/>
  <c r="J851" i="19"/>
  <c r="J9" i="19"/>
  <c r="J13" i="19"/>
  <c r="J10" i="19"/>
  <c r="J12" i="19"/>
  <c r="J618" i="19"/>
  <c r="J619" i="19"/>
  <c r="J562" i="19"/>
  <c r="J566" i="19"/>
  <c r="J563" i="19"/>
  <c r="J567" i="19"/>
  <c r="J489" i="19"/>
  <c r="J493" i="19"/>
  <c r="J490" i="19"/>
  <c r="J492" i="19"/>
  <c r="J477" i="19"/>
  <c r="J478" i="19"/>
  <c r="J476" i="19"/>
  <c r="J169" i="19"/>
  <c r="J170" i="19"/>
  <c r="J167" i="19"/>
  <c r="J81" i="19"/>
  <c r="J78" i="19"/>
  <c r="J82" i="19"/>
  <c r="J79" i="19"/>
  <c r="J369" i="19"/>
  <c r="J370" i="19"/>
  <c r="J372" i="19"/>
  <c r="J718" i="19"/>
  <c r="J719" i="19"/>
  <c r="J722" i="19"/>
  <c r="J723" i="19"/>
  <c r="J537" i="19"/>
  <c r="J538" i="19"/>
  <c r="J381" i="19"/>
  <c r="J380" i="19"/>
  <c r="J305" i="19"/>
  <c r="J306" i="19"/>
  <c r="J261" i="19"/>
  <c r="J262" i="19"/>
  <c r="J263" i="19"/>
  <c r="J181" i="19"/>
  <c r="J182" i="19"/>
  <c r="J183" i="19"/>
  <c r="J97" i="19"/>
  <c r="J98" i="19"/>
  <c r="J810" i="19"/>
  <c r="J807" i="19"/>
  <c r="J811" i="19"/>
  <c r="J730" i="19"/>
  <c r="J731" i="19"/>
  <c r="J453" i="19"/>
  <c r="J454" i="19"/>
  <c r="J206" i="19"/>
  <c r="J207" i="19"/>
  <c r="J634" i="19"/>
  <c r="J635" i="19"/>
  <c r="J541" i="19"/>
  <c r="J542" i="19"/>
  <c r="J540" i="19"/>
  <c r="J401" i="19"/>
  <c r="J402" i="19"/>
  <c r="J646" i="19"/>
  <c r="J647" i="19"/>
  <c r="J626" i="19"/>
  <c r="J627" i="19"/>
  <c r="J101" i="19"/>
  <c r="J102" i="19"/>
  <c r="J100" i="19"/>
  <c r="J103" i="19"/>
  <c r="J842" i="19"/>
  <c r="J846" i="19"/>
  <c r="J843" i="19"/>
  <c r="J847" i="19"/>
  <c r="J285" i="19"/>
  <c r="J289" i="19"/>
  <c r="J286" i="19"/>
  <c r="J290" i="19"/>
  <c r="J292" i="19"/>
  <c r="J287" i="19"/>
  <c r="J41" i="19"/>
  <c r="J42" i="19"/>
  <c r="J39" i="19"/>
  <c r="J638" i="19"/>
  <c r="J639" i="19"/>
  <c r="J614" i="19"/>
  <c r="J611" i="19"/>
  <c r="J615" i="19"/>
  <c r="J529" i="19"/>
  <c r="J530" i="19"/>
  <c r="J532" i="19"/>
  <c r="J142" i="19"/>
  <c r="J143" i="19"/>
  <c r="J650" i="19"/>
  <c r="J654" i="19"/>
  <c r="J651" i="19"/>
  <c r="J818" i="19"/>
  <c r="J815" i="19"/>
  <c r="J819" i="19"/>
  <c r="J678" i="19"/>
  <c r="J679" i="19"/>
  <c r="J441" i="19"/>
  <c r="J442" i="19"/>
  <c r="J433" i="19"/>
  <c r="J434" i="19"/>
  <c r="J249" i="19"/>
  <c r="J253" i="19"/>
  <c r="J250" i="19"/>
  <c r="J254" i="19"/>
  <c r="J252" i="19"/>
  <c r="J449" i="19"/>
  <c r="J450" i="19"/>
  <c r="J361" i="19"/>
  <c r="J358" i="19"/>
  <c r="J362" i="19"/>
  <c r="J359" i="19"/>
  <c r="J241" i="19"/>
  <c r="J242" i="19"/>
  <c r="J239" i="19"/>
  <c r="J45" i="19"/>
  <c r="J49" i="19"/>
  <c r="J46" i="19"/>
  <c r="J50" i="19"/>
  <c r="J44" i="19"/>
  <c r="J47" i="19"/>
  <c r="J469" i="19"/>
  <c r="J470" i="19"/>
  <c r="J468" i="19"/>
  <c r="J471" i="19"/>
  <c r="J465" i="19"/>
  <c r="J466" i="19"/>
  <c r="J463" i="19"/>
  <c r="J185" i="19"/>
  <c r="J186" i="19"/>
  <c r="J145" i="19"/>
  <c r="J146" i="19"/>
  <c r="J802" i="19"/>
  <c r="J799" i="19"/>
  <c r="J502" i="19"/>
  <c r="J503" i="19"/>
  <c r="J834" i="19"/>
  <c r="J831" i="19"/>
  <c r="J658" i="19"/>
  <c r="J659" i="19"/>
  <c r="J293" i="19"/>
  <c r="J294" i="19"/>
  <c r="J390" i="19"/>
  <c r="J391" i="19"/>
  <c r="J121" i="19"/>
  <c r="J125" i="19"/>
  <c r="J129" i="19"/>
  <c r="J122" i="19"/>
  <c r="J126" i="19"/>
  <c r="J124" i="19"/>
  <c r="J127" i="19"/>
  <c r="J690" i="19"/>
  <c r="J694" i="19"/>
  <c r="J691" i="19"/>
  <c r="J590" i="19"/>
  <c r="J591" i="19"/>
  <c r="J554" i="19"/>
  <c r="J553" i="19"/>
  <c r="J550" i="19"/>
  <c r="J552" i="19"/>
  <c r="J497" i="19"/>
  <c r="J494" i="19"/>
  <c r="J495" i="19"/>
  <c r="J473" i="19"/>
  <c r="J474" i="19"/>
  <c r="J325" i="19"/>
  <c r="J326" i="19"/>
  <c r="J324" i="19"/>
  <c r="J57" i="19"/>
  <c r="J61" i="19"/>
  <c r="J58" i="19"/>
  <c r="J62" i="19"/>
  <c r="J60" i="19"/>
  <c r="J63" i="19"/>
  <c r="J862" i="19"/>
  <c r="J866" i="19"/>
  <c r="J863" i="19"/>
  <c r="J770" i="19"/>
  <c r="J767" i="19"/>
  <c r="J771" i="19"/>
  <c r="J622" i="19"/>
  <c r="J623" i="19"/>
  <c r="J602" i="19"/>
  <c r="J603" i="19"/>
  <c r="J221" i="19"/>
  <c r="J225" i="19"/>
  <c r="J222" i="19"/>
  <c r="J226" i="19"/>
  <c r="J223" i="19"/>
  <c r="J65" i="19"/>
  <c r="J66" i="19"/>
  <c r="J870" i="19"/>
  <c r="J867" i="19"/>
  <c r="J682" i="19"/>
  <c r="J683" i="19"/>
  <c r="J674" i="19"/>
  <c r="J675" i="19"/>
  <c r="J578" i="19"/>
  <c r="J579" i="19"/>
  <c r="J790" i="19"/>
  <c r="J791" i="19"/>
  <c r="J357" i="19"/>
  <c r="J354" i="19"/>
  <c r="J356" i="19"/>
  <c r="J189" i="19"/>
  <c r="J190" i="19"/>
  <c r="J188" i="19"/>
  <c r="J762" i="19"/>
  <c r="J766" i="19"/>
  <c r="J763" i="19"/>
  <c r="J513" i="19"/>
  <c r="J514" i="19"/>
  <c r="J516" i="19"/>
  <c r="J426" i="19"/>
  <c r="J428" i="19"/>
  <c r="J429" i="19"/>
  <c r="J430" i="19"/>
  <c r="J431" i="19"/>
  <c r="J297" i="19"/>
  <c r="J295" i="19"/>
  <c r="J425" i="19"/>
  <c r="J423" i="19"/>
  <c r="J117" i="19"/>
  <c r="J118" i="19"/>
  <c r="J119" i="19"/>
  <c r="J85" i="19"/>
  <c r="J86" i="19"/>
  <c r="J87" i="19"/>
  <c r="J6" i="19"/>
  <c r="J7" i="19"/>
  <c r="J5" i="19"/>
  <c r="J610" i="19"/>
  <c r="J607" i="19"/>
  <c r="J586" i="19"/>
  <c r="J587" i="19"/>
  <c r="J209" i="19"/>
  <c r="J213" i="19"/>
  <c r="J210" i="19"/>
  <c r="J214" i="19"/>
  <c r="J212" i="19"/>
  <c r="J37" i="19"/>
  <c r="J34" i="19"/>
  <c r="J38" i="19"/>
  <c r="J36" i="19"/>
  <c r="J29" i="19"/>
  <c r="J26" i="19"/>
  <c r="J30" i="19"/>
  <c r="J28" i="19"/>
  <c r="J31" i="19"/>
  <c r="J758" i="19"/>
  <c r="J755" i="19"/>
  <c r="J517" i="19"/>
  <c r="J518" i="19"/>
  <c r="J519" i="19"/>
  <c r="J509" i="19"/>
  <c r="J508" i="19"/>
  <c r="J389" i="19"/>
  <c r="J388" i="19"/>
  <c r="J333" i="19"/>
  <c r="J334" i="19"/>
  <c r="J313" i="19"/>
  <c r="J314" i="19"/>
  <c r="J257" i="19"/>
  <c r="J258" i="19"/>
  <c r="J255" i="19"/>
  <c r="J533" i="19"/>
  <c r="J534" i="19"/>
  <c r="J535" i="19"/>
  <c r="J201" i="19"/>
  <c r="J202" i="19"/>
  <c r="J199" i="19"/>
  <c r="J714" i="19"/>
  <c r="J715" i="19"/>
  <c r="J670" i="19"/>
  <c r="J671" i="19"/>
  <c r="J546" i="19"/>
  <c r="J543" i="19"/>
  <c r="J481" i="19"/>
  <c r="J482" i="19"/>
  <c r="J281" i="19"/>
  <c r="J282" i="19"/>
  <c r="J284" i="19"/>
  <c r="J445" i="19"/>
  <c r="J446" i="19"/>
  <c r="J444" i="19"/>
  <c r="J447" i="19"/>
  <c r="J702" i="19"/>
  <c r="J703" i="19"/>
  <c r="J666" i="19"/>
  <c r="J663" i="19"/>
  <c r="J409" i="19"/>
  <c r="J413" i="19"/>
  <c r="J410" i="19"/>
  <c r="J412" i="19"/>
  <c r="J309" i="19"/>
  <c r="J310" i="19"/>
  <c r="J308" i="19"/>
  <c r="J311" i="19"/>
  <c r="J421" i="19"/>
  <c r="J422" i="19"/>
  <c r="J245" i="19"/>
  <c r="J246" i="19"/>
  <c r="J244" i="19"/>
  <c r="J247" i="19"/>
  <c r="J173" i="19"/>
  <c r="J172" i="19"/>
  <c r="J70" i="19"/>
  <c r="J71" i="19"/>
  <c r="J69" i="19"/>
  <c r="J68" i="19"/>
  <c r="J838" i="19"/>
  <c r="J835" i="19"/>
  <c r="J839" i="19"/>
  <c r="J754" i="19"/>
  <c r="J751" i="19"/>
  <c r="J738" i="19"/>
  <c r="J735" i="19"/>
  <c r="J739" i="19"/>
  <c r="J710" i="19"/>
  <c r="J707" i="19"/>
  <c r="J711" i="19"/>
  <c r="J521" i="19"/>
  <c r="J525" i="19"/>
  <c r="J522" i="19"/>
  <c r="J524" i="19"/>
  <c r="J594" i="19"/>
  <c r="J598" i="19"/>
  <c r="J595" i="19"/>
  <c r="J599" i="19"/>
  <c r="J365" i="19"/>
  <c r="J366" i="19"/>
  <c r="J364" i="19"/>
  <c r="J367" i="19"/>
  <c r="J558" i="19"/>
  <c r="J557" i="19"/>
  <c r="J559" i="19"/>
  <c r="J165" i="19"/>
  <c r="J162" i="19"/>
  <c r="J166" i="19"/>
  <c r="J164" i="19"/>
  <c r="J113" i="19"/>
  <c r="J110" i="19"/>
  <c r="J114" i="19"/>
  <c r="J116" i="19"/>
  <c r="J111" i="19"/>
  <c r="J73" i="19"/>
  <c r="J77" i="19"/>
  <c r="J74" i="19"/>
  <c r="J76" i="19"/>
  <c r="J341" i="19"/>
  <c r="J345" i="19"/>
  <c r="J342" i="19"/>
  <c r="J346" i="19"/>
  <c r="J343" i="19"/>
  <c r="J501" i="19"/>
  <c r="J498" i="19"/>
  <c r="J500" i="19"/>
  <c r="J229" i="19"/>
  <c r="J230" i="19"/>
  <c r="J228" i="19"/>
  <c r="J231" i="19"/>
  <c r="J205" i="19"/>
  <c r="J204" i="19"/>
  <c r="J854" i="19"/>
  <c r="J855" i="19"/>
  <c r="J794" i="19"/>
  <c r="J798" i="19"/>
  <c r="J795" i="19"/>
  <c r="J786" i="19"/>
  <c r="J783" i="19"/>
  <c r="J787" i="19"/>
  <c r="J630" i="19"/>
  <c r="J631" i="19"/>
  <c r="J864" i="19"/>
  <c r="J856" i="19"/>
  <c r="J848" i="19"/>
  <c r="J840" i="19"/>
  <c r="J832" i="19"/>
  <c r="J824" i="19"/>
  <c r="J816" i="19"/>
  <c r="J808" i="19"/>
  <c r="J800" i="19"/>
  <c r="J792" i="19"/>
  <c r="J784" i="19"/>
  <c r="J776" i="19"/>
  <c r="J768" i="19"/>
  <c r="J760" i="19"/>
  <c r="J752" i="19"/>
  <c r="J744" i="19"/>
  <c r="J736" i="19"/>
  <c r="J728" i="19"/>
  <c r="J720" i="19"/>
  <c r="J712" i="19"/>
  <c r="J704" i="19"/>
  <c r="J696" i="19"/>
  <c r="J688" i="19"/>
  <c r="J680" i="19"/>
  <c r="J672" i="19"/>
  <c r="J664" i="19"/>
  <c r="J656" i="19"/>
  <c r="J640" i="19"/>
  <c r="J632" i="19"/>
  <c r="J624" i="19"/>
  <c r="J616" i="19"/>
  <c r="J608" i="19"/>
  <c r="J600" i="19"/>
  <c r="J592" i="19"/>
  <c r="J584" i="19"/>
  <c r="J576" i="19"/>
  <c r="J568" i="19"/>
  <c r="J560" i="19"/>
  <c r="J549" i="19"/>
  <c r="J536" i="19"/>
  <c r="J520" i="19"/>
  <c r="J504" i="19"/>
  <c r="J488" i="19"/>
  <c r="J472" i="19"/>
  <c r="J456" i="19"/>
  <c r="J440" i="19"/>
  <c r="J424" i="19"/>
  <c r="J408" i="19"/>
  <c r="J392" i="19"/>
  <c r="J376" i="19"/>
  <c r="J360" i="19"/>
  <c r="J344" i="19"/>
  <c r="J328" i="19"/>
  <c r="J312" i="19"/>
  <c r="J296" i="19"/>
  <c r="J280" i="19"/>
  <c r="J264" i="19"/>
  <c r="J248" i="19"/>
  <c r="J232" i="19"/>
  <c r="J216" i="19"/>
  <c r="J200" i="19"/>
  <c r="J184" i="19"/>
  <c r="J168" i="19"/>
  <c r="J152" i="19"/>
  <c r="J136" i="19"/>
  <c r="J120" i="19"/>
  <c r="J104" i="19"/>
  <c r="J88" i="19"/>
  <c r="J72" i="19"/>
  <c r="J56" i="19"/>
  <c r="J40" i="19"/>
  <c r="J24" i="19"/>
  <c r="J869" i="19"/>
  <c r="J861" i="19"/>
  <c r="J853" i="19"/>
  <c r="J845" i="19"/>
  <c r="J837" i="19"/>
  <c r="J829" i="19"/>
  <c r="J821" i="19"/>
  <c r="J813" i="19"/>
  <c r="J805" i="19"/>
  <c r="J797" i="19"/>
  <c r="J789" i="19"/>
  <c r="J781" i="19"/>
  <c r="J773" i="19"/>
  <c r="J765" i="19"/>
  <c r="J757" i="19"/>
  <c r="J749" i="19"/>
  <c r="J741" i="19"/>
  <c r="J733" i="19"/>
  <c r="J725" i="19"/>
  <c r="J717" i="19"/>
  <c r="J709" i="19"/>
  <c r="J701" i="19"/>
  <c r="J693" i="19"/>
  <c r="J685" i="19"/>
  <c r="J677" i="19"/>
  <c r="J669" i="19"/>
  <c r="J661" i="19"/>
  <c r="J653" i="19"/>
  <c r="J645" i="19"/>
  <c r="J637" i="19"/>
  <c r="J629" i="19"/>
  <c r="J621" i="19"/>
  <c r="J613" i="19"/>
  <c r="J605" i="19"/>
  <c r="J597" i="19"/>
  <c r="J589" i="19"/>
  <c r="J581" i="19"/>
  <c r="J573" i="19"/>
  <c r="J565" i="19"/>
  <c r="J556" i="19"/>
  <c r="J545" i="19"/>
  <c r="J531" i="19"/>
  <c r="J515" i="19"/>
  <c r="J499" i="19"/>
  <c r="J483" i="19"/>
  <c r="J467" i="19"/>
  <c r="J451" i="19"/>
  <c r="J435" i="19"/>
  <c r="J419" i="19"/>
  <c r="J403" i="19"/>
  <c r="J387" i="19"/>
  <c r="J371" i="19"/>
  <c r="J355" i="19"/>
  <c r="J339" i="19"/>
  <c r="J323" i="19"/>
  <c r="J307" i="19"/>
  <c r="J291" i="19"/>
  <c r="J275" i="19"/>
  <c r="J259" i="19"/>
  <c r="J243" i="19"/>
  <c r="J227" i="19"/>
  <c r="J211" i="19"/>
  <c r="J195" i="19"/>
  <c r="J179" i="19"/>
  <c r="J163" i="19"/>
  <c r="J147" i="19"/>
  <c r="J131" i="19"/>
  <c r="J115" i="19"/>
  <c r="J99" i="19"/>
  <c r="J83" i="19"/>
  <c r="J67" i="19"/>
  <c r="J51" i="19"/>
  <c r="J35" i="19"/>
  <c r="J19" i="19"/>
  <c r="J868" i="19"/>
  <c r="J860" i="19"/>
  <c r="J852" i="19"/>
  <c r="J844" i="19"/>
  <c r="J836" i="19"/>
  <c r="J828" i="19"/>
  <c r="J820" i="19"/>
  <c r="J812" i="19"/>
  <c r="J804" i="19"/>
  <c r="J796" i="19"/>
  <c r="J788" i="19"/>
  <c r="J780" i="19"/>
  <c r="J772" i="19"/>
  <c r="J764" i="19"/>
  <c r="J756" i="19"/>
  <c r="J748" i="19"/>
  <c r="J740" i="19"/>
  <c r="J732" i="19"/>
  <c r="J724" i="19"/>
  <c r="J716" i="19"/>
  <c r="J708" i="19"/>
  <c r="J700" i="19"/>
  <c r="J692" i="19"/>
  <c r="J684" i="19"/>
  <c r="J676" i="19"/>
  <c r="J668" i="19"/>
  <c r="J660" i="19"/>
  <c r="J652" i="19"/>
  <c r="J644" i="19"/>
  <c r="J636" i="19"/>
  <c r="J628" i="19"/>
  <c r="J620" i="19"/>
  <c r="J612" i="19"/>
  <c r="J604" i="19"/>
  <c r="J596" i="19"/>
  <c r="J588" i="19"/>
  <c r="J580" i="19"/>
  <c r="J572" i="19"/>
  <c r="J564" i="19"/>
  <c r="J555" i="19"/>
  <c r="J544" i="19"/>
  <c r="J528" i="19"/>
  <c r="J512" i="19"/>
  <c r="J496" i="19"/>
  <c r="J480" i="19"/>
  <c r="J464" i="19"/>
  <c r="J448" i="19"/>
  <c r="J432" i="19"/>
  <c r="J416" i="19"/>
  <c r="J400" i="19"/>
  <c r="J384" i="19"/>
  <c r="J368" i="19"/>
  <c r="J352" i="19"/>
  <c r="J336" i="19"/>
  <c r="J320" i="19"/>
  <c r="J304" i="19"/>
  <c r="J288" i="19"/>
  <c r="J272" i="19"/>
  <c r="J256" i="19"/>
  <c r="J240" i="19"/>
  <c r="J224" i="19"/>
  <c r="J208" i="19"/>
  <c r="J192" i="19"/>
  <c r="J176" i="19"/>
  <c r="J160" i="19"/>
  <c r="J128" i="19"/>
  <c r="J112" i="19"/>
  <c r="J96" i="19"/>
  <c r="J80" i="19"/>
  <c r="J64" i="19"/>
  <c r="J48" i="19"/>
  <c r="J32" i="19"/>
  <c r="J16" i="19"/>
  <c r="L267" i="19"/>
  <c r="L268" i="19"/>
  <c r="L266" i="19"/>
  <c r="L269" i="19"/>
  <c r="L270" i="19"/>
  <c r="K151" i="19"/>
  <c r="K153" i="19"/>
  <c r="K155" i="19"/>
  <c r="K157" i="19"/>
  <c r="K159" i="19"/>
  <c r="K161" i="19"/>
  <c r="K152" i="19"/>
  <c r="K154" i="19"/>
  <c r="K156" i="19"/>
  <c r="K158" i="19"/>
  <c r="K160" i="19"/>
  <c r="K147" i="19"/>
  <c r="K149" i="19"/>
  <c r="K150" i="19"/>
  <c r="K148" i="19"/>
  <c r="K827" i="19"/>
  <c r="K821" i="19"/>
  <c r="K824" i="19"/>
  <c r="K826" i="19"/>
  <c r="K820" i="19"/>
  <c r="K779" i="19"/>
  <c r="K776" i="19"/>
  <c r="K778" i="19"/>
  <c r="K781" i="19"/>
  <c r="K782" i="19"/>
  <c r="K773" i="19"/>
  <c r="K772" i="19"/>
  <c r="K747" i="19"/>
  <c r="K749" i="19"/>
  <c r="K750" i="19"/>
  <c r="K725" i="19"/>
  <c r="K728" i="19"/>
  <c r="K729" i="19"/>
  <c r="K726" i="19"/>
  <c r="K456" i="19"/>
  <c r="K458" i="19"/>
  <c r="K461" i="19"/>
  <c r="K455" i="19"/>
  <c r="K457" i="19"/>
  <c r="K459" i="19"/>
  <c r="K460" i="19"/>
  <c r="K699" i="19"/>
  <c r="K698" i="19"/>
  <c r="K697" i="19"/>
  <c r="K581" i="19"/>
  <c r="K584" i="19"/>
  <c r="K583" i="19"/>
  <c r="K582" i="19"/>
  <c r="K585" i="19"/>
  <c r="K573" i="19"/>
  <c r="K576" i="19"/>
  <c r="K575" i="19"/>
  <c r="K571" i="19"/>
  <c r="K572" i="19"/>
  <c r="K574" i="19"/>
  <c r="K486" i="19"/>
  <c r="K488" i="19"/>
  <c r="K487" i="19"/>
  <c r="K485" i="19"/>
  <c r="K484" i="19"/>
  <c r="K435" i="19"/>
  <c r="K438" i="19"/>
  <c r="K437" i="19"/>
  <c r="K436" i="19"/>
  <c r="K415" i="19"/>
  <c r="K417" i="19"/>
  <c r="K419" i="19"/>
  <c r="K414" i="19"/>
  <c r="K416" i="19"/>
  <c r="K418" i="19"/>
  <c r="K420" i="19"/>
  <c r="K406" i="19"/>
  <c r="K408" i="19"/>
  <c r="K405" i="19"/>
  <c r="K407" i="19"/>
  <c r="K404" i="19"/>
  <c r="K394" i="19"/>
  <c r="K397" i="19"/>
  <c r="K399" i="19"/>
  <c r="K395" i="19"/>
  <c r="K398" i="19"/>
  <c r="K400" i="19"/>
  <c r="K396" i="19"/>
  <c r="K374" i="19"/>
  <c r="K376" i="19"/>
  <c r="K378" i="19"/>
  <c r="K373" i="19"/>
  <c r="K375" i="19"/>
  <c r="K377" i="19"/>
  <c r="K349" i="19"/>
  <c r="K351" i="19"/>
  <c r="K353" i="19"/>
  <c r="K350" i="19"/>
  <c r="K352" i="19"/>
  <c r="K340" i="19"/>
  <c r="K339" i="19"/>
  <c r="K336" i="19"/>
  <c r="K337" i="19"/>
  <c r="K335" i="19"/>
  <c r="K338" i="19"/>
  <c r="K328" i="19"/>
  <c r="K332" i="19"/>
  <c r="K329" i="19"/>
  <c r="K327" i="19"/>
  <c r="K330" i="19"/>
  <c r="K331" i="19"/>
  <c r="K317" i="19"/>
  <c r="K319" i="19"/>
  <c r="K321" i="19"/>
  <c r="K323" i="19"/>
  <c r="K316" i="19"/>
  <c r="K318" i="19"/>
  <c r="K320" i="19"/>
  <c r="K322" i="19"/>
  <c r="K300" i="19"/>
  <c r="K302" i="19"/>
  <c r="K299" i="19"/>
  <c r="K301" i="19"/>
  <c r="K303" i="19"/>
  <c r="K383" i="19"/>
  <c r="K385" i="19"/>
  <c r="K387" i="19"/>
  <c r="K382" i="19"/>
  <c r="K384" i="19"/>
  <c r="K386" i="19"/>
  <c r="K272" i="19"/>
  <c r="K274" i="19"/>
  <c r="K271" i="19"/>
  <c r="K273" i="19"/>
  <c r="K234" i="19"/>
  <c r="K238" i="19"/>
  <c r="K236" i="19"/>
  <c r="K237" i="19"/>
  <c r="K235" i="19"/>
  <c r="K233" i="19"/>
  <c r="K193" i="19"/>
  <c r="K195" i="19"/>
  <c r="K197" i="19"/>
  <c r="K194" i="19"/>
  <c r="K196" i="19"/>
  <c r="K198" i="19"/>
  <c r="K177" i="19"/>
  <c r="K175" i="19"/>
  <c r="K179" i="19"/>
  <c r="K176" i="19"/>
  <c r="K178" i="19"/>
  <c r="K174" i="19"/>
  <c r="K180" i="19"/>
  <c r="K130" i="19"/>
  <c r="K132" i="19"/>
  <c r="K134" i="19"/>
  <c r="K131" i="19"/>
  <c r="K133" i="19"/>
  <c r="K135" i="19"/>
  <c r="K139" i="19"/>
  <c r="K137" i="19"/>
  <c r="K141" i="19"/>
  <c r="K138" i="19"/>
  <c r="K140" i="19"/>
  <c r="K136" i="19"/>
  <c r="K105" i="19"/>
  <c r="K107" i="19"/>
  <c r="K109" i="19"/>
  <c r="K104" i="19"/>
  <c r="K106" i="19"/>
  <c r="K108" i="19"/>
  <c r="K89" i="19"/>
  <c r="K93" i="19"/>
  <c r="K91" i="19"/>
  <c r="K95" i="19"/>
  <c r="K96" i="19"/>
  <c r="K92" i="19"/>
  <c r="K94" i="19"/>
  <c r="K90" i="19"/>
  <c r="K52" i="19"/>
  <c r="K54" i="19"/>
  <c r="K53" i="19"/>
  <c r="K55" i="19"/>
  <c r="K19" i="19"/>
  <c r="K21" i="19"/>
  <c r="K20" i="19"/>
  <c r="K22" i="19"/>
  <c r="K24" i="19"/>
  <c r="K23" i="19"/>
  <c r="K25" i="19"/>
  <c r="K15" i="19"/>
  <c r="K17" i="19"/>
  <c r="K14" i="19"/>
  <c r="K16" i="19"/>
  <c r="K18" i="19"/>
  <c r="K504" i="19"/>
  <c r="K506" i="19"/>
  <c r="K505" i="19"/>
  <c r="K215" i="19"/>
  <c r="K219" i="19"/>
  <c r="K217" i="19"/>
  <c r="K216" i="19"/>
  <c r="K220" i="19"/>
  <c r="K218" i="19"/>
  <c r="K803" i="19"/>
  <c r="K805" i="19"/>
  <c r="K804" i="19"/>
  <c r="K686" i="19"/>
  <c r="K687" i="19"/>
  <c r="K640" i="19"/>
  <c r="K642" i="19"/>
  <c r="K641" i="19"/>
  <c r="K570" i="19"/>
  <c r="K569" i="19"/>
  <c r="K278" i="19"/>
  <c r="K277" i="19"/>
  <c r="K512" i="19"/>
  <c r="K511" i="19"/>
  <c r="K510" i="19"/>
  <c r="K859" i="19"/>
  <c r="K856" i="19"/>
  <c r="K858" i="19"/>
  <c r="K861" i="19"/>
  <c r="K851" i="19"/>
  <c r="K850" i="19"/>
  <c r="K853" i="19"/>
  <c r="K849" i="19"/>
  <c r="K852" i="19"/>
  <c r="K9" i="19"/>
  <c r="K11" i="19"/>
  <c r="K13" i="19"/>
  <c r="K10" i="19"/>
  <c r="K12" i="19"/>
  <c r="K661" i="19"/>
  <c r="K662" i="19"/>
  <c r="K660" i="19"/>
  <c r="K618" i="19"/>
  <c r="K619" i="19"/>
  <c r="K617" i="19"/>
  <c r="K560" i="19"/>
  <c r="K562" i="19"/>
  <c r="K565" i="19"/>
  <c r="K568" i="19"/>
  <c r="K567" i="19"/>
  <c r="K566" i="19"/>
  <c r="K561" i="19"/>
  <c r="K564" i="19"/>
  <c r="K563" i="19"/>
  <c r="K490" i="19"/>
  <c r="K493" i="19"/>
  <c r="K492" i="19"/>
  <c r="K491" i="19"/>
  <c r="K489" i="19"/>
  <c r="K477" i="19"/>
  <c r="K475" i="19"/>
  <c r="K478" i="19"/>
  <c r="K476" i="19"/>
  <c r="K167" i="19"/>
  <c r="K169" i="19"/>
  <c r="K171" i="19"/>
  <c r="K168" i="19"/>
  <c r="K170" i="19"/>
  <c r="K78" i="19"/>
  <c r="K82" i="19"/>
  <c r="K80" i="19"/>
  <c r="K81" i="19"/>
  <c r="K79" i="19"/>
  <c r="K369" i="19"/>
  <c r="K371" i="19"/>
  <c r="K370" i="19"/>
  <c r="K372" i="19"/>
  <c r="K717" i="19"/>
  <c r="K720" i="19"/>
  <c r="K718" i="19"/>
  <c r="K721" i="19"/>
  <c r="K719" i="19"/>
  <c r="K723" i="19"/>
  <c r="K722" i="19"/>
  <c r="K724" i="19"/>
  <c r="K536" i="19"/>
  <c r="K538" i="19"/>
  <c r="K537" i="19"/>
  <c r="K381" i="19"/>
  <c r="K379" i="19"/>
  <c r="K380" i="19"/>
  <c r="K347" i="19"/>
  <c r="K348" i="19"/>
  <c r="K304" i="19"/>
  <c r="K306" i="19"/>
  <c r="K305" i="19"/>
  <c r="K261" i="19"/>
  <c r="K264" i="19"/>
  <c r="K262" i="19"/>
  <c r="K263" i="19"/>
  <c r="K191" i="19"/>
  <c r="K192" i="19"/>
  <c r="K183" i="19"/>
  <c r="K184" i="19"/>
  <c r="K181" i="19"/>
  <c r="K182" i="19"/>
  <c r="K97" i="19"/>
  <c r="K99" i="19"/>
  <c r="K98" i="19"/>
  <c r="K811" i="19"/>
  <c r="K808" i="19"/>
  <c r="K810" i="19"/>
  <c r="K731" i="19"/>
  <c r="K730" i="19"/>
  <c r="K454" i="19"/>
  <c r="K453" i="19"/>
  <c r="K206" i="19"/>
  <c r="K208" i="19"/>
  <c r="K207" i="19"/>
  <c r="K634" i="19"/>
  <c r="K635" i="19"/>
  <c r="K541" i="19"/>
  <c r="K539" i="19"/>
  <c r="K540" i="19"/>
  <c r="K542" i="19"/>
  <c r="K401" i="19"/>
  <c r="K403" i="19"/>
  <c r="K402" i="19"/>
  <c r="K645" i="19"/>
  <c r="K647" i="19"/>
  <c r="K646" i="19"/>
  <c r="K644" i="19"/>
  <c r="K624" i="19"/>
  <c r="K626" i="19"/>
  <c r="K629" i="19"/>
  <c r="K625" i="19"/>
  <c r="K628" i="19"/>
  <c r="K627" i="19"/>
  <c r="K528" i="19"/>
  <c r="K527" i="19"/>
  <c r="K103" i="19"/>
  <c r="K101" i="19"/>
  <c r="K100" i="19"/>
  <c r="K102" i="19"/>
  <c r="K843" i="19"/>
  <c r="K842" i="19"/>
  <c r="K845" i="19"/>
  <c r="K848" i="19"/>
  <c r="K846" i="19"/>
  <c r="K847" i="19"/>
  <c r="K733" i="19"/>
  <c r="K734" i="19"/>
  <c r="K732" i="19"/>
  <c r="K285" i="19"/>
  <c r="K287" i="19"/>
  <c r="K289" i="19"/>
  <c r="K291" i="19"/>
  <c r="K286" i="19"/>
  <c r="K288" i="19"/>
  <c r="K290" i="19"/>
  <c r="K292" i="19"/>
  <c r="K40" i="19"/>
  <c r="K42" i="19"/>
  <c r="K39" i="19"/>
  <c r="K41" i="19"/>
  <c r="K43" i="19"/>
  <c r="K741" i="19"/>
  <c r="K740" i="19"/>
  <c r="K742" i="19"/>
  <c r="K712" i="19"/>
  <c r="K713" i="19"/>
  <c r="K706" i="19"/>
  <c r="K705" i="19"/>
  <c r="K637" i="19"/>
  <c r="K639" i="19"/>
  <c r="K636" i="19"/>
  <c r="K638" i="19"/>
  <c r="K613" i="19"/>
  <c r="K616" i="19"/>
  <c r="K615" i="19"/>
  <c r="K614" i="19"/>
  <c r="K612" i="19"/>
  <c r="K530" i="19"/>
  <c r="K529" i="19"/>
  <c r="K531" i="19"/>
  <c r="K532" i="19"/>
  <c r="K259" i="19"/>
  <c r="K260" i="19"/>
  <c r="K143" i="19"/>
  <c r="K142" i="19"/>
  <c r="K650" i="19"/>
  <c r="K653" i="19"/>
  <c r="K651" i="19"/>
  <c r="K649" i="19"/>
  <c r="K652" i="19"/>
  <c r="K654" i="19"/>
  <c r="K819" i="19"/>
  <c r="K816" i="19"/>
  <c r="K818" i="19"/>
  <c r="K817" i="19"/>
  <c r="K815" i="19"/>
  <c r="K679" i="19"/>
  <c r="K678" i="19"/>
  <c r="K680" i="19"/>
  <c r="K442" i="19"/>
  <c r="K441" i="19"/>
  <c r="K443" i="19"/>
  <c r="K433" i="19"/>
  <c r="K434" i="19"/>
  <c r="K249" i="19"/>
  <c r="K254" i="19"/>
  <c r="K250" i="19"/>
  <c r="K253" i="19"/>
  <c r="K251" i="19"/>
  <c r="K252" i="19"/>
  <c r="K440" i="19"/>
  <c r="K439" i="19"/>
  <c r="K449" i="19"/>
  <c r="K448" i="19"/>
  <c r="K450" i="19"/>
  <c r="K358" i="19"/>
  <c r="K360" i="19"/>
  <c r="K362" i="19"/>
  <c r="K359" i="19"/>
  <c r="K361" i="19"/>
  <c r="K242" i="19"/>
  <c r="K240" i="19"/>
  <c r="K239" i="19"/>
  <c r="K241" i="19"/>
  <c r="K243" i="19"/>
  <c r="K44" i="19"/>
  <c r="K46" i="19"/>
  <c r="K48" i="19"/>
  <c r="K50" i="19"/>
  <c r="K45" i="19"/>
  <c r="K47" i="19"/>
  <c r="K49" i="19"/>
  <c r="K51" i="19"/>
  <c r="K467" i="19"/>
  <c r="K470" i="19"/>
  <c r="K472" i="19"/>
  <c r="K469" i="19"/>
  <c r="K471" i="19"/>
  <c r="K468" i="19"/>
  <c r="K463" i="19"/>
  <c r="K465" i="19"/>
  <c r="K464" i="19"/>
  <c r="K466" i="19"/>
  <c r="K185" i="19"/>
  <c r="K187" i="19"/>
  <c r="K186" i="19"/>
  <c r="K688" i="19"/>
  <c r="K689" i="19"/>
  <c r="K145" i="19"/>
  <c r="K146" i="19"/>
  <c r="K32" i="19"/>
  <c r="K33" i="19"/>
  <c r="K800" i="19"/>
  <c r="K802" i="19"/>
  <c r="K801" i="19"/>
  <c r="K799" i="19"/>
  <c r="K744" i="19"/>
  <c r="K746" i="19"/>
  <c r="K745" i="19"/>
  <c r="K502" i="19"/>
  <c r="K503" i="19"/>
  <c r="K832" i="19"/>
  <c r="K834" i="19"/>
  <c r="K833" i="19"/>
  <c r="K831" i="19"/>
  <c r="K829" i="19"/>
  <c r="K830" i="19"/>
  <c r="K658" i="19"/>
  <c r="K659" i="19"/>
  <c r="K293" i="19"/>
  <c r="K294" i="19"/>
  <c r="K390" i="19"/>
  <c r="K392" i="19"/>
  <c r="K391" i="19"/>
  <c r="K120" i="19"/>
  <c r="K122" i="19"/>
  <c r="K124" i="19"/>
  <c r="K126" i="19"/>
  <c r="K128" i="19"/>
  <c r="K121" i="19"/>
  <c r="K123" i="19"/>
  <c r="K125" i="19"/>
  <c r="K127" i="19"/>
  <c r="K129" i="19"/>
  <c r="K691" i="19"/>
  <c r="K690" i="19"/>
  <c r="K693" i="19"/>
  <c r="K692" i="19"/>
  <c r="K694" i="19"/>
  <c r="K592" i="19"/>
  <c r="K591" i="19"/>
  <c r="K590" i="19"/>
  <c r="K554" i="19"/>
  <c r="K555" i="19"/>
  <c r="K553" i="19"/>
  <c r="K552" i="19"/>
  <c r="K551" i="19"/>
  <c r="K550" i="19"/>
  <c r="K549" i="19"/>
  <c r="K548" i="19"/>
  <c r="K495" i="19"/>
  <c r="K497" i="19"/>
  <c r="K494" i="19"/>
  <c r="K496" i="19"/>
  <c r="K474" i="19"/>
  <c r="K473" i="19"/>
  <c r="K451" i="19"/>
  <c r="K452" i="19"/>
  <c r="K325" i="19"/>
  <c r="K324" i="19"/>
  <c r="K326" i="19"/>
  <c r="K276" i="19"/>
  <c r="K275" i="19"/>
  <c r="K59" i="19"/>
  <c r="K63" i="19"/>
  <c r="K57" i="19"/>
  <c r="K61" i="19"/>
  <c r="K58" i="19"/>
  <c r="K62" i="19"/>
  <c r="K60" i="19"/>
  <c r="K56" i="19"/>
  <c r="K864" i="19"/>
  <c r="K866" i="19"/>
  <c r="K862" i="19"/>
  <c r="K865" i="19"/>
  <c r="K863" i="19"/>
  <c r="K771" i="19"/>
  <c r="K768" i="19"/>
  <c r="K770" i="19"/>
  <c r="K769" i="19"/>
  <c r="K767" i="19"/>
  <c r="K621" i="19"/>
  <c r="K623" i="19"/>
  <c r="K620" i="19"/>
  <c r="K622" i="19"/>
  <c r="K600" i="19"/>
  <c r="K602" i="19"/>
  <c r="K603" i="19"/>
  <c r="K601" i="19"/>
  <c r="K604" i="19"/>
  <c r="K223" i="19"/>
  <c r="K221" i="19"/>
  <c r="K225" i="19"/>
  <c r="K222" i="19"/>
  <c r="K224" i="19"/>
  <c r="K226" i="19"/>
  <c r="K67" i="19"/>
  <c r="K65" i="19"/>
  <c r="K66" i="19"/>
  <c r="K64" i="19"/>
  <c r="K867" i="19"/>
  <c r="K869" i="19"/>
  <c r="K868" i="19"/>
  <c r="K682" i="19"/>
  <c r="K684" i="19"/>
  <c r="K683" i="19"/>
  <c r="K674" i="19"/>
  <c r="K677" i="19"/>
  <c r="K676" i="19"/>
  <c r="K673" i="19"/>
  <c r="K578" i="19"/>
  <c r="K580" i="19"/>
  <c r="K577" i="19"/>
  <c r="K789" i="19"/>
  <c r="K792" i="19"/>
  <c r="K355" i="19"/>
  <c r="K354" i="19"/>
  <c r="K357" i="19"/>
  <c r="K356" i="19"/>
  <c r="K189" i="19"/>
  <c r="K188" i="19"/>
  <c r="K190" i="19"/>
  <c r="K763" i="19"/>
  <c r="K762" i="19"/>
  <c r="K765" i="19"/>
  <c r="K766" i="19"/>
  <c r="K514" i="19"/>
  <c r="K516" i="19"/>
  <c r="K513" i="19"/>
  <c r="K426" i="19"/>
  <c r="K427" i="19"/>
  <c r="K428" i="19"/>
  <c r="K429" i="19"/>
  <c r="K431" i="19"/>
  <c r="K430" i="19"/>
  <c r="K432" i="19"/>
  <c r="K296" i="19"/>
  <c r="K297" i="19"/>
  <c r="K295" i="19"/>
  <c r="K84" i="19"/>
  <c r="K83" i="19"/>
  <c r="K424" i="19"/>
  <c r="K423" i="19"/>
  <c r="K425" i="19"/>
  <c r="K117" i="19"/>
  <c r="K118" i="19"/>
  <c r="K119" i="19"/>
  <c r="K87" i="19"/>
  <c r="K86" i="19"/>
  <c r="K88" i="19"/>
  <c r="K85" i="19"/>
  <c r="K7" i="19"/>
  <c r="K6" i="19"/>
  <c r="K608" i="19"/>
  <c r="K610" i="19"/>
  <c r="K607" i="19"/>
  <c r="K609" i="19"/>
  <c r="K586" i="19"/>
  <c r="K589" i="19"/>
  <c r="K587" i="19"/>
  <c r="K588" i="19"/>
  <c r="K210" i="19"/>
  <c r="K212" i="19"/>
  <c r="K214" i="19"/>
  <c r="K209" i="19"/>
  <c r="K211" i="19"/>
  <c r="K213" i="19"/>
  <c r="K36" i="19"/>
  <c r="K34" i="19"/>
  <c r="K38" i="19"/>
  <c r="K35" i="19"/>
  <c r="K37" i="19"/>
  <c r="K28" i="19"/>
  <c r="K26" i="19"/>
  <c r="K30" i="19"/>
  <c r="K27" i="19"/>
  <c r="K31" i="19"/>
  <c r="K29" i="19"/>
  <c r="K755" i="19"/>
  <c r="K757" i="19"/>
  <c r="K756" i="19"/>
  <c r="K605" i="19"/>
  <c r="K606" i="19"/>
  <c r="K517" i="19"/>
  <c r="K519" i="19"/>
  <c r="K518" i="19"/>
  <c r="K509" i="19"/>
  <c r="K508" i="19"/>
  <c r="K507" i="19"/>
  <c r="K389" i="19"/>
  <c r="K388" i="19"/>
  <c r="K333" i="19"/>
  <c r="K334" i="19"/>
  <c r="K313" i="19"/>
  <c r="K315" i="19"/>
  <c r="K312" i="19"/>
  <c r="K314" i="19"/>
  <c r="K257" i="19"/>
  <c r="K258" i="19"/>
  <c r="K256" i="19"/>
  <c r="K255" i="19"/>
  <c r="K533" i="19"/>
  <c r="K535" i="19"/>
  <c r="K534" i="19"/>
  <c r="K200" i="19"/>
  <c r="K202" i="19"/>
  <c r="K201" i="19"/>
  <c r="K199" i="19"/>
  <c r="K715" i="19"/>
  <c r="K714" i="19"/>
  <c r="K716" i="19"/>
  <c r="K672" i="19"/>
  <c r="K671" i="19"/>
  <c r="K670" i="19"/>
  <c r="K544" i="19"/>
  <c r="K546" i="19"/>
  <c r="K543" i="19"/>
  <c r="K545" i="19"/>
  <c r="K481" i="19"/>
  <c r="K483" i="19"/>
  <c r="K482" i="19"/>
  <c r="K479" i="19"/>
  <c r="K480" i="19"/>
  <c r="K281" i="19"/>
  <c r="K283" i="19"/>
  <c r="K282" i="19"/>
  <c r="K284" i="19"/>
  <c r="K445" i="19"/>
  <c r="K447" i="19"/>
  <c r="K446" i="19"/>
  <c r="K444" i="19"/>
  <c r="K701" i="19"/>
  <c r="K704" i="19"/>
  <c r="K702" i="19"/>
  <c r="K703" i="19"/>
  <c r="K700" i="19"/>
  <c r="K664" i="19"/>
  <c r="K666" i="19"/>
  <c r="K663" i="19"/>
  <c r="K665" i="19"/>
  <c r="K410" i="19"/>
  <c r="K413" i="19"/>
  <c r="K409" i="19"/>
  <c r="K411" i="19"/>
  <c r="K412" i="19"/>
  <c r="K308" i="19"/>
  <c r="K310" i="19"/>
  <c r="K307" i="19"/>
  <c r="K309" i="19"/>
  <c r="K280" i="19"/>
  <c r="K279" i="19"/>
  <c r="K813" i="19"/>
  <c r="K814" i="19"/>
  <c r="K422" i="19"/>
  <c r="K421" i="19"/>
  <c r="K247" i="19"/>
  <c r="K246" i="19"/>
  <c r="K244" i="19"/>
  <c r="K245" i="19"/>
  <c r="K173" i="19"/>
  <c r="K172" i="19"/>
  <c r="K71" i="19"/>
  <c r="K70" i="19"/>
  <c r="K69" i="19"/>
  <c r="K68" i="19"/>
  <c r="K835" i="19"/>
  <c r="K837" i="19"/>
  <c r="K840" i="19"/>
  <c r="K836" i="19"/>
  <c r="K752" i="19"/>
  <c r="K754" i="19"/>
  <c r="K753" i="19"/>
  <c r="K751" i="19"/>
  <c r="K739" i="19"/>
  <c r="K736" i="19"/>
  <c r="K738" i="19"/>
  <c r="K737" i="19"/>
  <c r="K735" i="19"/>
  <c r="K707" i="19"/>
  <c r="K709" i="19"/>
  <c r="K708" i="19"/>
  <c r="K710" i="19"/>
  <c r="K656" i="19"/>
  <c r="K655" i="19"/>
  <c r="K657" i="19"/>
  <c r="K520" i="19"/>
  <c r="K522" i="19"/>
  <c r="K525" i="19"/>
  <c r="K523" i="19"/>
  <c r="K521" i="19"/>
  <c r="K524" i="19"/>
  <c r="K594" i="19"/>
  <c r="K597" i="19"/>
  <c r="K599" i="19"/>
  <c r="K598" i="19"/>
  <c r="K593" i="19"/>
  <c r="K596" i="19"/>
  <c r="K595" i="19"/>
  <c r="K365" i="19"/>
  <c r="K367" i="19"/>
  <c r="K363" i="19"/>
  <c r="K366" i="19"/>
  <c r="K368" i="19"/>
  <c r="K364" i="19"/>
  <c r="K557" i="19"/>
  <c r="K559" i="19"/>
  <c r="K556" i="19"/>
  <c r="K558" i="19"/>
  <c r="K162" i="19"/>
  <c r="K164" i="19"/>
  <c r="K166" i="19"/>
  <c r="K165" i="19"/>
  <c r="K163" i="19"/>
  <c r="K111" i="19"/>
  <c r="K113" i="19"/>
  <c r="K115" i="19"/>
  <c r="K110" i="19"/>
  <c r="K112" i="19"/>
  <c r="K114" i="19"/>
  <c r="K116" i="19"/>
  <c r="K74" i="19"/>
  <c r="K72" i="19"/>
  <c r="K76" i="19"/>
  <c r="K73" i="19"/>
  <c r="K77" i="19"/>
  <c r="K75" i="19"/>
  <c r="K669" i="19"/>
  <c r="K667" i="19"/>
  <c r="K668" i="19"/>
  <c r="K342" i="19"/>
  <c r="K344" i="19"/>
  <c r="K346" i="19"/>
  <c r="K341" i="19"/>
  <c r="K343" i="19"/>
  <c r="K345" i="19"/>
  <c r="K499" i="19"/>
  <c r="K500" i="19"/>
  <c r="K498" i="19"/>
  <c r="K501" i="19"/>
  <c r="K231" i="19"/>
  <c r="K227" i="19"/>
  <c r="K229" i="19"/>
  <c r="K232" i="19"/>
  <c r="K230" i="19"/>
  <c r="K228" i="19"/>
  <c r="K204" i="19"/>
  <c r="K203" i="19"/>
  <c r="K205" i="19"/>
  <c r="K795" i="19"/>
  <c r="K794" i="19"/>
  <c r="K797" i="19"/>
  <c r="K798" i="19"/>
  <c r="K787" i="19"/>
  <c r="K784" i="19"/>
  <c r="K786" i="19"/>
  <c r="K785" i="19"/>
  <c r="K788" i="19"/>
  <c r="K783" i="19"/>
  <c r="K632" i="19"/>
  <c r="K631" i="19"/>
  <c r="K630" i="19"/>
  <c r="K633" i="19"/>
  <c r="J865" i="19"/>
  <c r="J857" i="19"/>
  <c r="J849" i="19"/>
  <c r="J841" i="19"/>
  <c r="J833" i="19"/>
  <c r="J825" i="19"/>
  <c r="J817" i="19"/>
  <c r="J809" i="19"/>
  <c r="J801" i="19"/>
  <c r="J793" i="19"/>
  <c r="J785" i="19"/>
  <c r="J777" i="19"/>
  <c r="J769" i="19"/>
  <c r="J761" i="19"/>
  <c r="J753" i="19"/>
  <c r="J745" i="19"/>
  <c r="J737" i="19"/>
  <c r="J729" i="19"/>
  <c r="J721" i="19"/>
  <c r="J705" i="19"/>
  <c r="J697" i="19"/>
  <c r="J681" i="19"/>
  <c r="J673" i="19"/>
  <c r="J665" i="19"/>
  <c r="J657" i="19"/>
  <c r="J649" i="19"/>
  <c r="J641" i="19"/>
  <c r="J633" i="19"/>
  <c r="J625" i="19"/>
  <c r="J617" i="19"/>
  <c r="J609" i="19"/>
  <c r="J601" i="19"/>
  <c r="J593" i="19"/>
  <c r="J585" i="19"/>
  <c r="J577" i="19"/>
  <c r="J569" i="19"/>
  <c r="J561" i="19"/>
  <c r="J551" i="19"/>
  <c r="J539" i="19"/>
  <c r="J523" i="19"/>
  <c r="J507" i="19"/>
  <c r="J491" i="19"/>
  <c r="J475" i="19"/>
  <c r="J459" i="19"/>
  <c r="J443" i="19"/>
  <c r="J427" i="19"/>
  <c r="J411" i="19"/>
  <c r="J395" i="19"/>
  <c r="J379" i="19"/>
  <c r="J363" i="19"/>
  <c r="J347" i="19"/>
  <c r="J331" i="19"/>
  <c r="J315" i="19"/>
  <c r="J299" i="19"/>
  <c r="J283" i="19"/>
  <c r="J251" i="19"/>
  <c r="J235" i="19"/>
  <c r="J219" i="19"/>
  <c r="J203" i="19"/>
  <c r="J187" i="19"/>
  <c r="J171" i="19"/>
  <c r="J155" i="19"/>
  <c r="J139" i="19"/>
  <c r="J123" i="19"/>
  <c r="J107" i="19"/>
  <c r="J91" i="19"/>
  <c r="J75" i="19"/>
  <c r="J59" i="19"/>
  <c r="J43" i="19"/>
  <c r="J27" i="19"/>
  <c r="J11" i="19"/>
  <c r="K823" i="19"/>
  <c r="K791" i="19"/>
  <c r="K759" i="19"/>
  <c r="K727" i="19"/>
  <c r="K579" i="19"/>
  <c r="K311" i="19"/>
  <c r="M573" i="19"/>
  <c r="M574" i="19"/>
  <c r="M571" i="19"/>
  <c r="M135" i="19"/>
  <c r="M134" i="19"/>
  <c r="M805" i="19"/>
  <c r="M806" i="19"/>
  <c r="M277" i="19"/>
  <c r="M278" i="19"/>
  <c r="M512" i="19"/>
  <c r="M510" i="19"/>
  <c r="M661" i="19"/>
  <c r="M662" i="19"/>
  <c r="M617" i="19"/>
  <c r="M619" i="19"/>
  <c r="M561" i="19"/>
  <c r="M566" i="19"/>
  <c r="M563" i="19"/>
  <c r="M567" i="19"/>
  <c r="M562" i="19"/>
  <c r="M491" i="19"/>
  <c r="M492" i="19"/>
  <c r="M475" i="19"/>
  <c r="M476" i="19"/>
  <c r="M371" i="19"/>
  <c r="M372" i="19"/>
  <c r="M717" i="19"/>
  <c r="M719" i="19"/>
  <c r="M718" i="19"/>
  <c r="M381" i="19"/>
  <c r="M379" i="19"/>
  <c r="M380" i="19"/>
  <c r="M347" i="19"/>
  <c r="M348" i="19"/>
  <c r="M262" i="19"/>
  <c r="M263" i="19"/>
  <c r="M809" i="19"/>
  <c r="M807" i="19"/>
  <c r="M541" i="19"/>
  <c r="M542" i="19"/>
  <c r="M539" i="19"/>
  <c r="M103" i="19"/>
  <c r="M102" i="19"/>
  <c r="M841" i="19"/>
  <c r="M847" i="19"/>
  <c r="M846" i="19"/>
  <c r="M733" i="19"/>
  <c r="M734" i="19"/>
  <c r="M741" i="19"/>
  <c r="M742" i="19"/>
  <c r="M637" i="19"/>
  <c r="M638" i="19"/>
  <c r="M613" i="19"/>
  <c r="M614" i="19"/>
  <c r="M611" i="19"/>
  <c r="M615" i="19"/>
  <c r="M529" i="19"/>
  <c r="M531" i="19"/>
  <c r="M530" i="19"/>
  <c r="M471" i="19"/>
  <c r="M467" i="19"/>
  <c r="M468" i="19"/>
  <c r="M801" i="19"/>
  <c r="M799" i="19"/>
  <c r="M869" i="19"/>
  <c r="M870" i="19"/>
  <c r="M685" i="19"/>
  <c r="M683" i="19"/>
  <c r="M682" i="19"/>
  <c r="M673" i="19"/>
  <c r="M675" i="19"/>
  <c r="M674" i="19"/>
  <c r="M577" i="19"/>
  <c r="M579" i="19"/>
  <c r="M578" i="19"/>
  <c r="M789" i="19"/>
  <c r="M791" i="19"/>
  <c r="M790" i="19"/>
  <c r="M355" i="19"/>
  <c r="M356" i="19"/>
  <c r="M117" i="19"/>
  <c r="M118" i="19"/>
  <c r="M119" i="19"/>
  <c r="M7" i="19"/>
  <c r="M6" i="19"/>
  <c r="M5" i="19"/>
  <c r="M609" i="19"/>
  <c r="M610" i="19"/>
  <c r="M589" i="19"/>
  <c r="M587" i="19"/>
  <c r="M757" i="19"/>
  <c r="M758" i="19"/>
  <c r="M605" i="19"/>
  <c r="M606" i="19"/>
  <c r="M517" i="19"/>
  <c r="M518" i="19"/>
  <c r="M519" i="19"/>
  <c r="M509" i="19"/>
  <c r="M507" i="19"/>
  <c r="M533" i="19"/>
  <c r="M534" i="19"/>
  <c r="M535" i="19"/>
  <c r="M672" i="19"/>
  <c r="M670" i="19"/>
  <c r="M545" i="19"/>
  <c r="M546" i="19"/>
  <c r="M447" i="19"/>
  <c r="M444" i="19"/>
  <c r="M701" i="19"/>
  <c r="M703" i="19"/>
  <c r="M702" i="19"/>
  <c r="M696" i="19"/>
  <c r="M695" i="19"/>
  <c r="M665" i="19"/>
  <c r="M663" i="19"/>
  <c r="M310" i="19"/>
  <c r="M311" i="19"/>
  <c r="M280" i="19"/>
  <c r="M279" i="19"/>
  <c r="M813" i="19"/>
  <c r="M814" i="19"/>
  <c r="M247" i="19"/>
  <c r="M246" i="19"/>
  <c r="M71" i="19"/>
  <c r="M70" i="19"/>
  <c r="M837" i="19"/>
  <c r="M839" i="19"/>
  <c r="M838" i="19"/>
  <c r="M753" i="19"/>
  <c r="M751" i="19"/>
  <c r="M737" i="19"/>
  <c r="M735" i="19"/>
  <c r="M709" i="19"/>
  <c r="M711" i="19"/>
  <c r="M710" i="19"/>
  <c r="M521" i="19"/>
  <c r="M523" i="19"/>
  <c r="M593" i="19"/>
  <c r="M598" i="19"/>
  <c r="M595" i="19"/>
  <c r="M599" i="19"/>
  <c r="M594" i="19"/>
  <c r="M367" i="19"/>
  <c r="M363" i="19"/>
  <c r="M364" i="19"/>
  <c r="M557" i="19"/>
  <c r="M558" i="19"/>
  <c r="M669" i="19"/>
  <c r="M667" i="19"/>
  <c r="M231" i="19"/>
  <c r="M230" i="19"/>
  <c r="M855" i="19"/>
  <c r="M854" i="19"/>
  <c r="M797" i="19"/>
  <c r="M798" i="19"/>
  <c r="M785" i="19"/>
  <c r="M783" i="19"/>
  <c r="M760" i="19"/>
  <c r="M759" i="19"/>
  <c r="M633" i="19"/>
  <c r="M630" i="19"/>
  <c r="M631" i="19"/>
  <c r="M859" i="19"/>
  <c r="L853" i="19"/>
  <c r="M843" i="19"/>
  <c r="L840" i="19"/>
  <c r="L834" i="19"/>
  <c r="L824" i="19"/>
  <c r="M811" i="19"/>
  <c r="L802" i="19"/>
  <c r="M795" i="19"/>
  <c r="L792" i="19"/>
  <c r="L760" i="19"/>
  <c r="L754" i="19"/>
  <c r="L744" i="19"/>
  <c r="M731" i="19"/>
  <c r="L728" i="19"/>
  <c r="M715" i="19"/>
  <c r="L712" i="19"/>
  <c r="L706" i="19"/>
  <c r="M699" i="19"/>
  <c r="L696" i="19"/>
  <c r="L693" i="19"/>
  <c r="L678" i="19"/>
  <c r="M671" i="19"/>
  <c r="M639" i="19"/>
  <c r="L633" i="19"/>
  <c r="M607" i="19"/>
  <c r="M575" i="19"/>
  <c r="L569" i="19"/>
  <c r="L550" i="19"/>
  <c r="M543" i="19"/>
  <c r="L518" i="19"/>
  <c r="M511" i="19"/>
  <c r="M412" i="19"/>
  <c r="J269" i="19"/>
  <c r="J266" i="19"/>
  <c r="J270" i="19"/>
  <c r="M158" i="19"/>
  <c r="M150" i="19"/>
  <c r="M821" i="19"/>
  <c r="M823" i="19"/>
  <c r="M822" i="19"/>
  <c r="M777" i="19"/>
  <c r="M782" i="19"/>
  <c r="M773" i="19"/>
  <c r="M775" i="19"/>
  <c r="M774" i="19"/>
  <c r="M749" i="19"/>
  <c r="M750" i="19"/>
  <c r="M725" i="19"/>
  <c r="M727" i="19"/>
  <c r="M726" i="19"/>
  <c r="M455" i="19"/>
  <c r="M459" i="19"/>
  <c r="M460" i="19"/>
  <c r="M581" i="19"/>
  <c r="M582" i="19"/>
  <c r="M583" i="19"/>
  <c r="M487" i="19"/>
  <c r="M484" i="19"/>
  <c r="M435" i="19"/>
  <c r="M436" i="19"/>
  <c r="M415" i="19"/>
  <c r="M419" i="19"/>
  <c r="M420" i="19"/>
  <c r="M407" i="19"/>
  <c r="M404" i="19"/>
  <c r="M399" i="19"/>
  <c r="M395" i="19"/>
  <c r="M396" i="19"/>
  <c r="M383" i="19"/>
  <c r="M387" i="19"/>
  <c r="M55" i="19"/>
  <c r="M54" i="19"/>
  <c r="M23" i="19"/>
  <c r="M22" i="19"/>
  <c r="M687" i="19"/>
  <c r="M686" i="19"/>
  <c r="M641" i="19"/>
  <c r="M643" i="19"/>
  <c r="M642" i="19"/>
  <c r="M183" i="19"/>
  <c r="M182" i="19"/>
  <c r="M645" i="19"/>
  <c r="M646" i="19"/>
  <c r="M647" i="19"/>
  <c r="M625" i="19"/>
  <c r="M627" i="19"/>
  <c r="M626" i="19"/>
  <c r="M649" i="19"/>
  <c r="M654" i="19"/>
  <c r="M651" i="19"/>
  <c r="M817" i="19"/>
  <c r="M815" i="19"/>
  <c r="M681" i="19"/>
  <c r="M678" i="19"/>
  <c r="M679" i="19"/>
  <c r="M833" i="19"/>
  <c r="M831" i="19"/>
  <c r="M829" i="19"/>
  <c r="M830" i="19"/>
  <c r="M659" i="19"/>
  <c r="M658" i="19"/>
  <c r="M293" i="19"/>
  <c r="M294" i="19"/>
  <c r="M693" i="19"/>
  <c r="M694" i="19"/>
  <c r="M592" i="19"/>
  <c r="M590" i="19"/>
  <c r="M553" i="19"/>
  <c r="M555" i="19"/>
  <c r="M552" i="19"/>
  <c r="M550" i="19"/>
  <c r="M551" i="19"/>
  <c r="M451" i="19"/>
  <c r="M452" i="19"/>
  <c r="M865" i="19"/>
  <c r="M863" i="19"/>
  <c r="M862" i="19"/>
  <c r="M769" i="19"/>
  <c r="M767" i="19"/>
  <c r="M621" i="19"/>
  <c r="M622" i="19"/>
  <c r="M601" i="19"/>
  <c r="M603" i="19"/>
  <c r="M761" i="19"/>
  <c r="M766" i="19"/>
  <c r="M513" i="19"/>
  <c r="M515" i="19"/>
  <c r="M514" i="19"/>
  <c r="M426" i="19"/>
  <c r="M427" i="19"/>
  <c r="M428" i="19"/>
  <c r="K266" i="19"/>
  <c r="K268" i="19"/>
  <c r="K270" i="19"/>
  <c r="K267" i="19"/>
  <c r="K269" i="19"/>
  <c r="L147" i="19"/>
  <c r="L149" i="19"/>
  <c r="L148" i="19"/>
  <c r="L150" i="19"/>
  <c r="L154" i="19"/>
  <c r="L158" i="19"/>
  <c r="L152" i="19"/>
  <c r="L156" i="19"/>
  <c r="L160" i="19"/>
  <c r="L157" i="19"/>
  <c r="L153" i="19"/>
  <c r="L161" i="19"/>
  <c r="L155" i="19"/>
  <c r="L159" i="19"/>
  <c r="L151" i="19"/>
  <c r="L820" i="19"/>
  <c r="L822" i="19"/>
  <c r="L825" i="19"/>
  <c r="L828" i="19"/>
  <c r="L827" i="19"/>
  <c r="L777" i="19"/>
  <c r="L780" i="19"/>
  <c r="L782" i="19"/>
  <c r="L779" i="19"/>
  <c r="L772" i="19"/>
  <c r="L774" i="19"/>
  <c r="L748" i="19"/>
  <c r="L750" i="19"/>
  <c r="L747" i="19"/>
  <c r="L726" i="19"/>
  <c r="L729" i="19"/>
  <c r="L460" i="19"/>
  <c r="L457" i="19"/>
  <c r="L458" i="19"/>
  <c r="L461" i="19"/>
  <c r="L456" i="19"/>
  <c r="L459" i="19"/>
  <c r="L697" i="19"/>
  <c r="L699" i="19"/>
  <c r="L581" i="19"/>
  <c r="L584" i="19"/>
  <c r="L571" i="19"/>
  <c r="L573" i="19"/>
  <c r="L576" i="19"/>
  <c r="L574" i="19"/>
  <c r="L575" i="19"/>
  <c r="L484" i="19"/>
  <c r="L486" i="19"/>
  <c r="L488" i="19"/>
  <c r="L485" i="19"/>
  <c r="L436" i="19"/>
  <c r="L435" i="19"/>
  <c r="L437" i="19"/>
  <c r="L438" i="19"/>
  <c r="L420" i="19"/>
  <c r="L414" i="19"/>
  <c r="L418" i="19"/>
  <c r="L415" i="19"/>
  <c r="L419" i="19"/>
  <c r="L416" i="19"/>
  <c r="L404" i="19"/>
  <c r="L407" i="19"/>
  <c r="L408" i="19"/>
  <c r="L406" i="19"/>
  <c r="L405" i="19"/>
  <c r="L396" i="19"/>
  <c r="L400" i="19"/>
  <c r="L394" i="19"/>
  <c r="L397" i="19"/>
  <c r="L399" i="19"/>
  <c r="L395" i="19"/>
  <c r="L375" i="19"/>
  <c r="L376" i="19"/>
  <c r="L378" i="19"/>
  <c r="L373" i="19"/>
  <c r="L377" i="19"/>
  <c r="L350" i="19"/>
  <c r="L351" i="19"/>
  <c r="L349" i="19"/>
  <c r="L352" i="19"/>
  <c r="L353" i="19"/>
  <c r="L336" i="19"/>
  <c r="L338" i="19"/>
  <c r="L335" i="19"/>
  <c r="L337" i="19"/>
  <c r="L339" i="19"/>
  <c r="L340" i="19"/>
  <c r="L328" i="19"/>
  <c r="L330" i="19"/>
  <c r="L332" i="19"/>
  <c r="L327" i="19"/>
  <c r="L329" i="19"/>
  <c r="L331" i="19"/>
  <c r="L316" i="19"/>
  <c r="L320" i="19"/>
  <c r="L317" i="19"/>
  <c r="L321" i="19"/>
  <c r="L319" i="19"/>
  <c r="L322" i="19"/>
  <c r="L318" i="19"/>
  <c r="L323" i="19"/>
  <c r="L301" i="19"/>
  <c r="L302" i="19"/>
  <c r="L299" i="19"/>
  <c r="L303" i="19"/>
  <c r="L382" i="19"/>
  <c r="L386" i="19"/>
  <c r="L383" i="19"/>
  <c r="L387" i="19"/>
  <c r="L385" i="19"/>
  <c r="L271" i="19"/>
  <c r="L272" i="19"/>
  <c r="L274" i="19"/>
  <c r="L273" i="19"/>
  <c r="L234" i="19"/>
  <c r="L236" i="19"/>
  <c r="L238" i="19"/>
  <c r="L233" i="19"/>
  <c r="L235" i="19"/>
  <c r="L237" i="19"/>
  <c r="L196" i="19"/>
  <c r="L194" i="19"/>
  <c r="L198" i="19"/>
  <c r="L193" i="19"/>
  <c r="L195" i="19"/>
  <c r="L175" i="19"/>
  <c r="L177" i="19"/>
  <c r="L179" i="19"/>
  <c r="L174" i="19"/>
  <c r="L176" i="19"/>
  <c r="L178" i="19"/>
  <c r="L180" i="19"/>
  <c r="L135" i="19"/>
  <c r="L137" i="19"/>
  <c r="L139" i="19"/>
  <c r="L141" i="19"/>
  <c r="L136" i="19"/>
  <c r="L138" i="19"/>
  <c r="L140" i="19"/>
  <c r="L131" i="19"/>
  <c r="L133" i="19"/>
  <c r="L134" i="19"/>
  <c r="L130" i="19"/>
  <c r="L132" i="19"/>
  <c r="L104" i="19"/>
  <c r="L108" i="19"/>
  <c r="L106" i="19"/>
  <c r="L107" i="19"/>
  <c r="L109" i="19"/>
  <c r="L89" i="19"/>
  <c r="L91" i="19"/>
  <c r="L93" i="19"/>
  <c r="L95" i="19"/>
  <c r="L90" i="19"/>
  <c r="L92" i="19"/>
  <c r="L94" i="19"/>
  <c r="L96" i="19"/>
  <c r="L55" i="19"/>
  <c r="L53" i="19"/>
  <c r="L54" i="19"/>
  <c r="L52" i="19"/>
  <c r="L24" i="19"/>
  <c r="L23" i="19"/>
  <c r="L25" i="19"/>
  <c r="L20" i="19"/>
  <c r="L22" i="19"/>
  <c r="L19" i="19"/>
  <c r="L21" i="19"/>
  <c r="L16" i="19"/>
  <c r="L14" i="19"/>
  <c r="L18" i="19"/>
  <c r="L15" i="19"/>
  <c r="L17" i="19"/>
  <c r="L504" i="19"/>
  <c r="L506" i="19"/>
  <c r="L215" i="19"/>
  <c r="L217" i="19"/>
  <c r="L219" i="19"/>
  <c r="L216" i="19"/>
  <c r="L218" i="19"/>
  <c r="L220" i="19"/>
  <c r="L804" i="19"/>
  <c r="L806" i="19"/>
  <c r="L803" i="19"/>
  <c r="L643" i="19"/>
  <c r="L640" i="19"/>
  <c r="L642" i="19"/>
  <c r="L641" i="19"/>
  <c r="L277" i="19"/>
  <c r="L278" i="19"/>
  <c r="L512" i="19"/>
  <c r="L510" i="19"/>
  <c r="L511" i="19"/>
  <c r="L857" i="19"/>
  <c r="L860" i="19"/>
  <c r="L859" i="19"/>
  <c r="L849" i="19"/>
  <c r="L852" i="19"/>
  <c r="L851" i="19"/>
  <c r="L12" i="19"/>
  <c r="L10" i="19"/>
  <c r="L11" i="19"/>
  <c r="L9" i="19"/>
  <c r="L13" i="19"/>
  <c r="L661" i="19"/>
  <c r="L660" i="19"/>
  <c r="L619" i="19"/>
  <c r="L618" i="19"/>
  <c r="L563" i="19"/>
  <c r="L560" i="19"/>
  <c r="L562" i="19"/>
  <c r="L565" i="19"/>
  <c r="L568" i="19"/>
  <c r="L561" i="19"/>
  <c r="L564" i="19"/>
  <c r="L490" i="19"/>
  <c r="L493" i="19"/>
  <c r="L489" i="19"/>
  <c r="L476" i="19"/>
  <c r="L475" i="19"/>
  <c r="L477" i="19"/>
  <c r="L167" i="19"/>
  <c r="L169" i="19"/>
  <c r="L171" i="19"/>
  <c r="L168" i="19"/>
  <c r="L170" i="19"/>
  <c r="L78" i="19"/>
  <c r="L80" i="19"/>
  <c r="L82" i="19"/>
  <c r="L79" i="19"/>
  <c r="L81" i="19"/>
  <c r="L372" i="19"/>
  <c r="L369" i="19"/>
  <c r="L371" i="19"/>
  <c r="L718" i="19"/>
  <c r="L721" i="19"/>
  <c r="L724" i="19"/>
  <c r="L723" i="19"/>
  <c r="L536" i="19"/>
  <c r="L538" i="19"/>
  <c r="L380" i="19"/>
  <c r="L379" i="19"/>
  <c r="L381" i="19"/>
  <c r="L348" i="19"/>
  <c r="L347" i="19"/>
  <c r="L305" i="19"/>
  <c r="L306" i="19"/>
  <c r="L304" i="19"/>
  <c r="L263" i="19"/>
  <c r="L261" i="19"/>
  <c r="L264" i="19"/>
  <c r="L262" i="19"/>
  <c r="L192" i="19"/>
  <c r="L191" i="19"/>
  <c r="L181" i="19"/>
  <c r="L182" i="19"/>
  <c r="L184" i="19"/>
  <c r="L183" i="19"/>
  <c r="L97" i="19"/>
  <c r="L99" i="19"/>
  <c r="L98" i="19"/>
  <c r="L809" i="19"/>
  <c r="L811" i="19"/>
  <c r="L453" i="19"/>
  <c r="L454" i="19"/>
  <c r="L207" i="19"/>
  <c r="L206" i="19"/>
  <c r="L208" i="19"/>
  <c r="L635" i="19"/>
  <c r="L634" i="19"/>
  <c r="L539" i="19"/>
  <c r="L541" i="19"/>
  <c r="L542" i="19"/>
  <c r="L401" i="19"/>
  <c r="L402" i="19"/>
  <c r="L645" i="19"/>
  <c r="L644" i="19"/>
  <c r="L627" i="19"/>
  <c r="L624" i="19"/>
  <c r="L626" i="19"/>
  <c r="L629" i="19"/>
  <c r="L625" i="19"/>
  <c r="L628" i="19"/>
  <c r="L528" i="19"/>
  <c r="L527" i="19"/>
  <c r="L101" i="19"/>
  <c r="L100" i="19"/>
  <c r="L102" i="19"/>
  <c r="L103" i="19"/>
  <c r="L841" i="19"/>
  <c r="L844" i="19"/>
  <c r="L846" i="19"/>
  <c r="L843" i="19"/>
  <c r="L732" i="19"/>
  <c r="L734" i="19"/>
  <c r="L286" i="19"/>
  <c r="L290" i="19"/>
  <c r="L287" i="19"/>
  <c r="L291" i="19"/>
  <c r="L289" i="19"/>
  <c r="L292" i="19"/>
  <c r="L288" i="19"/>
  <c r="L39" i="19"/>
  <c r="L43" i="19"/>
  <c r="L41" i="19"/>
  <c r="L42" i="19"/>
  <c r="L40" i="19"/>
  <c r="L740" i="19"/>
  <c r="L742" i="19"/>
  <c r="L637" i="19"/>
  <c r="L638" i="19"/>
  <c r="L639" i="19"/>
  <c r="L611" i="19"/>
  <c r="L613" i="19"/>
  <c r="L616" i="19"/>
  <c r="L612" i="19"/>
  <c r="L531" i="19"/>
  <c r="L530" i="19"/>
  <c r="L529" i="19"/>
  <c r="L532" i="19"/>
  <c r="L260" i="19"/>
  <c r="L259" i="19"/>
  <c r="L143" i="19"/>
  <c r="L142" i="19"/>
  <c r="L651" i="19"/>
  <c r="L650" i="19"/>
  <c r="L653" i="19"/>
  <c r="L654" i="19"/>
  <c r="L817" i="19"/>
  <c r="L819" i="19"/>
  <c r="L443" i="19"/>
  <c r="L442" i="19"/>
  <c r="L433" i="19"/>
  <c r="L434" i="19"/>
  <c r="L250" i="19"/>
  <c r="L252" i="19"/>
  <c r="L254" i="19"/>
  <c r="L251" i="19"/>
  <c r="L249" i="19"/>
  <c r="L253" i="19"/>
  <c r="L439" i="19"/>
  <c r="L440" i="19"/>
  <c r="L450" i="19"/>
  <c r="L449" i="19"/>
  <c r="L448" i="19"/>
  <c r="L361" i="19"/>
  <c r="L358" i="19"/>
  <c r="L362" i="19"/>
  <c r="L359" i="19"/>
  <c r="L240" i="19"/>
  <c r="L242" i="19"/>
  <c r="L239" i="19"/>
  <c r="L241" i="19"/>
  <c r="L243" i="19"/>
  <c r="L47" i="19"/>
  <c r="L51" i="19"/>
  <c r="L45" i="19"/>
  <c r="L49" i="19"/>
  <c r="L50" i="19"/>
  <c r="L46" i="19"/>
  <c r="L48" i="19"/>
  <c r="L468" i="19"/>
  <c r="L472" i="19"/>
  <c r="L470" i="19"/>
  <c r="L471" i="19"/>
  <c r="L467" i="19"/>
  <c r="L464" i="19"/>
  <c r="L465" i="19"/>
  <c r="L463" i="19"/>
  <c r="L466" i="19"/>
  <c r="L186" i="19"/>
  <c r="L185" i="19"/>
  <c r="L145" i="19"/>
  <c r="L146" i="19"/>
  <c r="L32" i="19"/>
  <c r="L33" i="19"/>
  <c r="L502" i="19"/>
  <c r="L503" i="19"/>
  <c r="L659" i="19"/>
  <c r="L658" i="19"/>
  <c r="L294" i="19"/>
  <c r="L293" i="19"/>
  <c r="L390" i="19"/>
  <c r="L392" i="19"/>
  <c r="L391" i="19"/>
  <c r="L123" i="19"/>
  <c r="L127" i="19"/>
  <c r="L121" i="19"/>
  <c r="L125" i="19"/>
  <c r="L129" i="19"/>
  <c r="L126" i="19"/>
  <c r="L122" i="19"/>
  <c r="L124" i="19"/>
  <c r="L128" i="19"/>
  <c r="L120" i="19"/>
  <c r="L692" i="19"/>
  <c r="L694" i="19"/>
  <c r="L691" i="19"/>
  <c r="L592" i="19"/>
  <c r="L590" i="19"/>
  <c r="L591" i="19"/>
  <c r="L555" i="19"/>
  <c r="L554" i="19"/>
  <c r="L549" i="19"/>
  <c r="L548" i="19"/>
  <c r="L495" i="19"/>
  <c r="L497" i="19"/>
  <c r="L496" i="19"/>
  <c r="L452" i="19"/>
  <c r="L451" i="19"/>
  <c r="L324" i="19"/>
  <c r="L325" i="19"/>
  <c r="L275" i="19"/>
  <c r="L276" i="19"/>
  <c r="L57" i="19"/>
  <c r="L59" i="19"/>
  <c r="L61" i="19"/>
  <c r="L63" i="19"/>
  <c r="L56" i="19"/>
  <c r="L58" i="19"/>
  <c r="L60" i="19"/>
  <c r="L62" i="19"/>
  <c r="L862" i="19"/>
  <c r="L865" i="19"/>
  <c r="L769" i="19"/>
  <c r="L771" i="19"/>
  <c r="L621" i="19"/>
  <c r="L622" i="19"/>
  <c r="L623" i="19"/>
  <c r="L603" i="19"/>
  <c r="L600" i="19"/>
  <c r="L602" i="19"/>
  <c r="L221" i="19"/>
  <c r="L223" i="19"/>
  <c r="L225" i="19"/>
  <c r="L222" i="19"/>
  <c r="L224" i="19"/>
  <c r="L226" i="19"/>
  <c r="L65" i="19"/>
  <c r="L67" i="19"/>
  <c r="L64" i="19"/>
  <c r="L66" i="19"/>
  <c r="L868" i="19"/>
  <c r="L870" i="19"/>
  <c r="L867" i="19"/>
  <c r="L682" i="19"/>
  <c r="L685" i="19"/>
  <c r="L684" i="19"/>
  <c r="L675" i="19"/>
  <c r="L674" i="19"/>
  <c r="L677" i="19"/>
  <c r="L673" i="19"/>
  <c r="L676" i="19"/>
  <c r="L579" i="19"/>
  <c r="L578" i="19"/>
  <c r="L577" i="19"/>
  <c r="L580" i="19"/>
  <c r="L790" i="19"/>
  <c r="L793" i="19"/>
  <c r="L356" i="19"/>
  <c r="L354" i="19"/>
  <c r="L357" i="19"/>
  <c r="L355" i="19"/>
  <c r="L188" i="19"/>
  <c r="L190" i="19"/>
  <c r="L189" i="19"/>
  <c r="L761" i="19"/>
  <c r="L764" i="19"/>
  <c r="L766" i="19"/>
  <c r="L763" i="19"/>
  <c r="L515" i="19"/>
  <c r="L514" i="19"/>
  <c r="L513" i="19"/>
  <c r="L516" i="19"/>
  <c r="L428" i="19"/>
  <c r="L426" i="19"/>
  <c r="L432" i="19"/>
  <c r="L429" i="19"/>
  <c r="L430" i="19"/>
  <c r="L295" i="19"/>
  <c r="L297" i="19"/>
  <c r="L296" i="19"/>
  <c r="L84" i="19"/>
  <c r="L83" i="19"/>
  <c r="L425" i="19"/>
  <c r="L423" i="19"/>
  <c r="L424" i="19"/>
  <c r="L119" i="19"/>
  <c r="L118" i="19"/>
  <c r="L117" i="19"/>
  <c r="L86" i="19"/>
  <c r="L85" i="19"/>
  <c r="L88" i="19"/>
  <c r="L87" i="19"/>
  <c r="L6" i="19"/>
  <c r="L7" i="19"/>
  <c r="L608" i="19"/>
  <c r="L610" i="19"/>
  <c r="L609" i="19"/>
  <c r="L607" i="19"/>
  <c r="L587" i="19"/>
  <c r="L586" i="19"/>
  <c r="L589" i="19"/>
  <c r="L211" i="19"/>
  <c r="L209" i="19"/>
  <c r="L213" i="19"/>
  <c r="L214" i="19"/>
  <c r="L210" i="19"/>
  <c r="L212" i="19"/>
  <c r="L34" i="19"/>
  <c r="L36" i="19"/>
  <c r="L38" i="19"/>
  <c r="L35" i="19"/>
  <c r="L37" i="19"/>
  <c r="L26" i="19"/>
  <c r="L28" i="19"/>
  <c r="L30" i="19"/>
  <c r="L27" i="19"/>
  <c r="L29" i="19"/>
  <c r="L31" i="19"/>
  <c r="L756" i="19"/>
  <c r="L758" i="19"/>
  <c r="L755" i="19"/>
  <c r="L605" i="19"/>
  <c r="L606" i="19"/>
  <c r="L509" i="19"/>
  <c r="L507" i="19"/>
  <c r="L508" i="19"/>
  <c r="L388" i="19"/>
  <c r="L389" i="19"/>
  <c r="L334" i="19"/>
  <c r="L333" i="19"/>
  <c r="L312" i="19"/>
  <c r="L313" i="19"/>
  <c r="L314" i="19"/>
  <c r="L256" i="19"/>
  <c r="L255" i="19"/>
  <c r="L257" i="19"/>
  <c r="L258" i="19"/>
  <c r="L199" i="19"/>
  <c r="L201" i="19"/>
  <c r="L200" i="19"/>
  <c r="L202" i="19"/>
  <c r="L716" i="19"/>
  <c r="L715" i="19"/>
  <c r="L672" i="19"/>
  <c r="L670" i="19"/>
  <c r="L671" i="19"/>
  <c r="L544" i="19"/>
  <c r="L546" i="19"/>
  <c r="L545" i="19"/>
  <c r="L543" i="19"/>
  <c r="L482" i="19"/>
  <c r="L483" i="19"/>
  <c r="L479" i="19"/>
  <c r="L480" i="19"/>
  <c r="L282" i="19"/>
  <c r="L283" i="19"/>
  <c r="L281" i="19"/>
  <c r="L284" i="19"/>
  <c r="L444" i="19"/>
  <c r="L446" i="19"/>
  <c r="L447" i="19"/>
  <c r="L700" i="19"/>
  <c r="L702" i="19"/>
  <c r="L664" i="19"/>
  <c r="L666" i="19"/>
  <c r="L412" i="19"/>
  <c r="L411" i="19"/>
  <c r="L413" i="19"/>
  <c r="L409" i="19"/>
  <c r="L410" i="19"/>
  <c r="L311" i="19"/>
  <c r="L309" i="19"/>
  <c r="L310" i="19"/>
  <c r="L307" i="19"/>
  <c r="L308" i="19"/>
  <c r="L812" i="19"/>
  <c r="L814" i="19"/>
  <c r="L421" i="19"/>
  <c r="L422" i="19"/>
  <c r="L244" i="19"/>
  <c r="L246" i="19"/>
  <c r="L245" i="19"/>
  <c r="L248" i="19"/>
  <c r="L247" i="19"/>
  <c r="L173" i="19"/>
  <c r="L172" i="19"/>
  <c r="L70" i="19"/>
  <c r="L71" i="19"/>
  <c r="L69" i="19"/>
  <c r="L68" i="19"/>
  <c r="L836" i="19"/>
  <c r="L838" i="19"/>
  <c r="L835" i="19"/>
  <c r="L737" i="19"/>
  <c r="L739" i="19"/>
  <c r="L708" i="19"/>
  <c r="L710" i="19"/>
  <c r="L707" i="19"/>
  <c r="L656" i="19"/>
  <c r="L657" i="19"/>
  <c r="L655" i="19"/>
  <c r="L523" i="19"/>
  <c r="L520" i="19"/>
  <c r="L522" i="19"/>
  <c r="L525" i="19"/>
  <c r="L595" i="19"/>
  <c r="L594" i="19"/>
  <c r="L597" i="19"/>
  <c r="L593" i="19"/>
  <c r="L596" i="19"/>
  <c r="L364" i="19"/>
  <c r="L368" i="19"/>
  <c r="L365" i="19"/>
  <c r="L366" i="19"/>
  <c r="L363" i="19"/>
  <c r="L367" i="19"/>
  <c r="L557" i="19"/>
  <c r="L558" i="19"/>
  <c r="L559" i="19"/>
  <c r="L162" i="19"/>
  <c r="L163" i="19"/>
  <c r="L166" i="19"/>
  <c r="L164" i="19"/>
  <c r="L112" i="19"/>
  <c r="L116" i="19"/>
  <c r="L110" i="19"/>
  <c r="L114" i="19"/>
  <c r="L111" i="19"/>
  <c r="L115" i="19"/>
  <c r="L113" i="19"/>
  <c r="L72" i="19"/>
  <c r="L74" i="19"/>
  <c r="L76" i="19"/>
  <c r="L73" i="19"/>
  <c r="L75" i="19"/>
  <c r="L77" i="19"/>
  <c r="L667" i="19"/>
  <c r="L669" i="19"/>
  <c r="L343" i="19"/>
  <c r="L344" i="19"/>
  <c r="L342" i="19"/>
  <c r="L345" i="19"/>
  <c r="L500" i="19"/>
  <c r="L499" i="19"/>
  <c r="L227" i="19"/>
  <c r="L229" i="19"/>
  <c r="L232" i="19"/>
  <c r="L228" i="19"/>
  <c r="L230" i="19"/>
  <c r="L231" i="19"/>
  <c r="L203" i="19"/>
  <c r="L205" i="19"/>
  <c r="L204" i="19"/>
  <c r="L796" i="19"/>
  <c r="L798" i="19"/>
  <c r="L795" i="19"/>
  <c r="L785" i="19"/>
  <c r="L788" i="19"/>
  <c r="L787" i="19"/>
  <c r="J268" i="19"/>
  <c r="L5" i="19"/>
  <c r="M858" i="19"/>
  <c r="L855" i="19"/>
  <c r="M842" i="19"/>
  <c r="L839" i="19"/>
  <c r="M826" i="19"/>
  <c r="L823" i="19"/>
  <c r="M810" i="19"/>
  <c r="L807" i="19"/>
  <c r="M794" i="19"/>
  <c r="L791" i="19"/>
  <c r="M778" i="19"/>
  <c r="L775" i="19"/>
  <c r="M762" i="19"/>
  <c r="M746" i="19"/>
  <c r="L727" i="19"/>
  <c r="M714" i="19"/>
  <c r="L711" i="19"/>
  <c r="M698" i="19"/>
  <c r="L681" i="19"/>
  <c r="L663" i="19"/>
  <c r="M650" i="19"/>
  <c r="L631" i="19"/>
  <c r="M618" i="19"/>
  <c r="L599" i="19"/>
  <c r="M586" i="19"/>
  <c r="L567" i="19"/>
  <c r="M554" i="19"/>
  <c r="L535" i="19"/>
  <c r="M522" i="19"/>
  <c r="L481" i="19"/>
  <c r="L431" i="19"/>
  <c r="L403" i="19"/>
  <c r="L374" i="19"/>
  <c r="L346" i="19"/>
  <c r="L315" i="19"/>
  <c r="L285" i="19"/>
  <c r="L197" i="19"/>
  <c r="L105" i="19"/>
  <c r="M151" i="19"/>
  <c r="M269" i="19"/>
  <c r="M268" i="19"/>
  <c r="M267" i="19"/>
  <c r="M266" i="19"/>
  <c r="M868" i="19"/>
  <c r="M864" i="19"/>
  <c r="M860" i="19"/>
  <c r="M856" i="19"/>
  <c r="M852" i="19"/>
  <c r="M848" i="19"/>
  <c r="M844" i="19"/>
  <c r="M840" i="19"/>
  <c r="M836" i="19"/>
  <c r="M832" i="19"/>
  <c r="M828" i="19"/>
  <c r="M824" i="19"/>
  <c r="M820" i="19"/>
  <c r="M816" i="19"/>
  <c r="M812" i="19"/>
  <c r="M808" i="19"/>
  <c r="M804" i="19"/>
  <c r="M800" i="19"/>
  <c r="M796" i="19"/>
  <c r="M792" i="19"/>
  <c r="M788" i="19"/>
  <c r="M784" i="19"/>
  <c r="M780" i="19"/>
  <c r="M776" i="19"/>
  <c r="M772" i="19"/>
  <c r="M768" i="19"/>
  <c r="M764" i="19"/>
  <c r="M756" i="19"/>
  <c r="M752" i="19"/>
  <c r="M748" i="19"/>
  <c r="M744" i="19"/>
  <c r="M740" i="19"/>
  <c r="M736" i="19"/>
  <c r="M732" i="19"/>
  <c r="M728" i="19"/>
  <c r="M720" i="19"/>
  <c r="M712" i="19"/>
  <c r="M708" i="19"/>
  <c r="M704" i="19"/>
  <c r="M700" i="19"/>
  <c r="M692" i="19"/>
  <c r="M688" i="19"/>
  <c r="M684" i="19"/>
  <c r="M680" i="19"/>
  <c r="M676" i="19"/>
  <c r="M668" i="19"/>
  <c r="M664" i="19"/>
  <c r="M660" i="19"/>
  <c r="M656" i="19"/>
  <c r="M652" i="19"/>
  <c r="M644" i="19"/>
  <c r="M640" i="19"/>
  <c r="M636" i="19"/>
  <c r="M632" i="19"/>
  <c r="M628" i="19"/>
  <c r="M624" i="19"/>
  <c r="M620" i="19"/>
  <c r="M616" i="19"/>
  <c r="M612" i="19"/>
  <c r="M608" i="19"/>
  <c r="M604" i="19"/>
  <c r="M600" i="19"/>
  <c r="M596" i="19"/>
  <c r="M588" i="19"/>
  <c r="M584" i="19"/>
  <c r="M580" i="19"/>
  <c r="M576" i="19"/>
  <c r="M572" i="19"/>
  <c r="M568" i="19"/>
  <c r="M564" i="19"/>
  <c r="M560" i="19"/>
  <c r="M556" i="19"/>
  <c r="M548" i="19"/>
  <c r="M544" i="19"/>
  <c r="M540" i="19"/>
  <c r="M536" i="19"/>
  <c r="M532" i="19"/>
  <c r="M524" i="19"/>
  <c r="M520" i="19"/>
  <c r="M516" i="19"/>
  <c r="M503" i="19"/>
  <c r="M479" i="19"/>
  <c r="M439" i="19"/>
  <c r="M423" i="19"/>
  <c r="M391" i="19"/>
  <c r="M334" i="19"/>
  <c r="M270" i="19"/>
  <c r="M206" i="19"/>
  <c r="M142" i="19"/>
  <c r="M149" i="19"/>
  <c r="M153" i="19"/>
  <c r="M157" i="19"/>
  <c r="M161" i="19"/>
  <c r="M148" i="19"/>
  <c r="M152" i="19"/>
  <c r="M156" i="19"/>
  <c r="M160" i="19"/>
  <c r="M147" i="19"/>
  <c r="M155" i="19"/>
  <c r="M154" i="19"/>
  <c r="M458" i="19"/>
  <c r="M457" i="19"/>
  <c r="M461" i="19"/>
  <c r="M486" i="19"/>
  <c r="M485" i="19"/>
  <c r="M438" i="19"/>
  <c r="M437" i="19"/>
  <c r="M414" i="19"/>
  <c r="M418" i="19"/>
  <c r="M417" i="19"/>
  <c r="M406" i="19"/>
  <c r="M405" i="19"/>
  <c r="M394" i="19"/>
  <c r="M398" i="19"/>
  <c r="M397" i="19"/>
  <c r="M374" i="19"/>
  <c r="M378" i="19"/>
  <c r="M373" i="19"/>
  <c r="M377" i="19"/>
  <c r="M350" i="19"/>
  <c r="M349" i="19"/>
  <c r="M353" i="19"/>
  <c r="M337" i="19"/>
  <c r="M340" i="19"/>
  <c r="M336" i="19"/>
  <c r="M339" i="19"/>
  <c r="M329" i="19"/>
  <c r="M328" i="19"/>
  <c r="M332" i="19"/>
  <c r="M331" i="19"/>
  <c r="M330" i="19"/>
  <c r="M317" i="19"/>
  <c r="M321" i="19"/>
  <c r="M316" i="19"/>
  <c r="M320" i="19"/>
  <c r="M323" i="19"/>
  <c r="M322" i="19"/>
  <c r="M301" i="19"/>
  <c r="M300" i="19"/>
  <c r="M299" i="19"/>
  <c r="M382" i="19"/>
  <c r="M386" i="19"/>
  <c r="M385" i="19"/>
  <c r="M273" i="19"/>
  <c r="M272" i="19"/>
  <c r="M274" i="19"/>
  <c r="M233" i="19"/>
  <c r="M237" i="19"/>
  <c r="M236" i="19"/>
  <c r="M235" i="19"/>
  <c r="M234" i="19"/>
  <c r="M193" i="19"/>
  <c r="M197" i="19"/>
  <c r="M196" i="19"/>
  <c r="M195" i="19"/>
  <c r="M194" i="19"/>
  <c r="M177" i="19"/>
  <c r="M176" i="19"/>
  <c r="M180" i="19"/>
  <c r="M179" i="19"/>
  <c r="M178" i="19"/>
  <c r="M133" i="19"/>
  <c r="M137" i="19"/>
  <c r="M141" i="19"/>
  <c r="M132" i="19"/>
  <c r="M136" i="19"/>
  <c r="M140" i="19"/>
  <c r="M131" i="19"/>
  <c r="M139" i="19"/>
  <c r="M130" i="19"/>
  <c r="M138" i="19"/>
  <c r="M105" i="19"/>
  <c r="M109" i="19"/>
  <c r="M104" i="19"/>
  <c r="M108" i="19"/>
  <c r="M107" i="19"/>
  <c r="M106" i="19"/>
  <c r="M89" i="19"/>
  <c r="M93" i="19"/>
  <c r="M92" i="19"/>
  <c r="M96" i="19"/>
  <c r="M91" i="19"/>
  <c r="M90" i="19"/>
  <c r="M53" i="19"/>
  <c r="M52" i="19"/>
  <c r="M21" i="19"/>
  <c r="M25" i="19"/>
  <c r="M20" i="19"/>
  <c r="M24" i="19"/>
  <c r="M19" i="19"/>
  <c r="M17" i="19"/>
  <c r="M16" i="19"/>
  <c r="M18" i="19"/>
  <c r="M506" i="19"/>
  <c r="M505" i="19"/>
  <c r="M217" i="19"/>
  <c r="M216" i="19"/>
  <c r="M220" i="19"/>
  <c r="M219" i="19"/>
  <c r="M218" i="19"/>
  <c r="M9" i="19"/>
  <c r="M13" i="19"/>
  <c r="M12" i="19"/>
  <c r="M11" i="19"/>
  <c r="M10" i="19"/>
  <c r="M490" i="19"/>
  <c r="M489" i="19"/>
  <c r="M493" i="19"/>
  <c r="M478" i="19"/>
  <c r="M477" i="19"/>
  <c r="M169" i="19"/>
  <c r="M168" i="19"/>
  <c r="M171" i="19"/>
  <c r="M170" i="19"/>
  <c r="M81" i="19"/>
  <c r="M80" i="19"/>
  <c r="M82" i="19"/>
  <c r="M370" i="19"/>
  <c r="M369" i="19"/>
  <c r="M305" i="19"/>
  <c r="M304" i="19"/>
  <c r="M306" i="19"/>
  <c r="M261" i="19"/>
  <c r="M264" i="19"/>
  <c r="M181" i="19"/>
  <c r="M184" i="19"/>
  <c r="M97" i="19"/>
  <c r="M99" i="19"/>
  <c r="M98" i="19"/>
  <c r="M454" i="19"/>
  <c r="M453" i="19"/>
  <c r="M402" i="19"/>
  <c r="M401" i="19"/>
  <c r="M101" i="19"/>
  <c r="M100" i="19"/>
  <c r="M285" i="19"/>
  <c r="M289" i="19"/>
  <c r="M288" i="19"/>
  <c r="M292" i="19"/>
  <c r="M291" i="19"/>
  <c r="M290" i="19"/>
  <c r="M41" i="19"/>
  <c r="M40" i="19"/>
  <c r="M43" i="19"/>
  <c r="M42" i="19"/>
  <c r="M260" i="19"/>
  <c r="M259" i="19"/>
  <c r="M442" i="19"/>
  <c r="M441" i="19"/>
  <c r="M434" i="19"/>
  <c r="M433" i="19"/>
  <c r="M249" i="19"/>
  <c r="M253" i="19"/>
  <c r="M252" i="19"/>
  <c r="M251" i="19"/>
  <c r="M250" i="19"/>
  <c r="M450" i="19"/>
  <c r="M449" i="19"/>
  <c r="M358" i="19"/>
  <c r="M362" i="19"/>
  <c r="M361" i="19"/>
  <c r="M241" i="19"/>
  <c r="M240" i="19"/>
  <c r="M243" i="19"/>
  <c r="M242" i="19"/>
  <c r="M45" i="19"/>
  <c r="M49" i="19"/>
  <c r="M44" i="19"/>
  <c r="M48" i="19"/>
  <c r="M51" i="19"/>
  <c r="M50" i="19"/>
  <c r="M470" i="19"/>
  <c r="M469" i="19"/>
  <c r="M466" i="19"/>
  <c r="M465" i="19"/>
  <c r="M185" i="19"/>
  <c r="M187" i="19"/>
  <c r="M186" i="19"/>
  <c r="M145" i="19"/>
  <c r="M146" i="19"/>
  <c r="M33" i="19"/>
  <c r="M32" i="19"/>
  <c r="M121" i="19"/>
  <c r="M125" i="19"/>
  <c r="M129" i="19"/>
  <c r="M120" i="19"/>
  <c r="M124" i="19"/>
  <c r="M128" i="19"/>
  <c r="M123" i="19"/>
  <c r="M122" i="19"/>
  <c r="M494" i="19"/>
  <c r="M497" i="19"/>
  <c r="M474" i="19"/>
  <c r="M473" i="19"/>
  <c r="M325" i="19"/>
  <c r="M324" i="19"/>
  <c r="M276" i="19"/>
  <c r="M275" i="19"/>
  <c r="M57" i="19"/>
  <c r="M61" i="19"/>
  <c r="M56" i="19"/>
  <c r="M60" i="19"/>
  <c r="M59" i="19"/>
  <c r="M58" i="19"/>
  <c r="M221" i="19"/>
  <c r="M225" i="19"/>
  <c r="M224" i="19"/>
  <c r="M226" i="19"/>
  <c r="M65" i="19"/>
  <c r="M64" i="19"/>
  <c r="M67" i="19"/>
  <c r="M66" i="19"/>
  <c r="M354" i="19"/>
  <c r="M357" i="19"/>
  <c r="M189" i="19"/>
  <c r="M188" i="19"/>
  <c r="M430" i="19"/>
  <c r="M429" i="19"/>
  <c r="M297" i="19"/>
  <c r="M296" i="19"/>
  <c r="M84" i="19"/>
  <c r="M83" i="19"/>
  <c r="M85" i="19"/>
  <c r="M88" i="19"/>
  <c r="M209" i="19"/>
  <c r="M213" i="19"/>
  <c r="M212" i="19"/>
  <c r="M211" i="19"/>
  <c r="M210" i="19"/>
  <c r="M37" i="19"/>
  <c r="M36" i="19"/>
  <c r="M35" i="19"/>
  <c r="M34" i="19"/>
  <c r="M29" i="19"/>
  <c r="M28" i="19"/>
  <c r="M27" i="19"/>
  <c r="M26" i="19"/>
  <c r="M313" i="19"/>
  <c r="M312" i="19"/>
  <c r="M315" i="19"/>
  <c r="M314" i="19"/>
  <c r="M257" i="19"/>
  <c r="M256" i="19"/>
  <c r="M258" i="19"/>
  <c r="M201" i="19"/>
  <c r="M200" i="19"/>
  <c r="M202" i="19"/>
  <c r="M482" i="19"/>
  <c r="M481" i="19"/>
  <c r="M281" i="19"/>
  <c r="M284" i="19"/>
  <c r="M283" i="19"/>
  <c r="M282" i="19"/>
  <c r="M446" i="19"/>
  <c r="M445" i="19"/>
  <c r="M410" i="19"/>
  <c r="M409" i="19"/>
  <c r="M413" i="19"/>
  <c r="M309" i="19"/>
  <c r="M308" i="19"/>
  <c r="M307" i="19"/>
  <c r="M422" i="19"/>
  <c r="M421" i="19"/>
  <c r="M245" i="19"/>
  <c r="M244" i="19"/>
  <c r="M248" i="19"/>
  <c r="M173" i="19"/>
  <c r="M172" i="19"/>
  <c r="M69" i="19"/>
  <c r="M68" i="19"/>
  <c r="M366" i="19"/>
  <c r="M365" i="19"/>
  <c r="M165" i="19"/>
  <c r="M164" i="19"/>
  <c r="M163" i="19"/>
  <c r="M162" i="19"/>
  <c r="M113" i="19"/>
  <c r="M112" i="19"/>
  <c r="M116" i="19"/>
  <c r="M115" i="19"/>
  <c r="M114" i="19"/>
  <c r="M73" i="19"/>
  <c r="M77" i="19"/>
  <c r="M72" i="19"/>
  <c r="M76" i="19"/>
  <c r="M75" i="19"/>
  <c r="M74" i="19"/>
  <c r="M341" i="19"/>
  <c r="M345" i="19"/>
  <c r="M343" i="19"/>
  <c r="M346" i="19"/>
  <c r="M342" i="19"/>
  <c r="M498" i="19"/>
  <c r="M501" i="19"/>
  <c r="M229" i="19"/>
  <c r="M228" i="19"/>
  <c r="M232" i="19"/>
  <c r="M227" i="19"/>
  <c r="M205" i="19"/>
  <c r="M204" i="19"/>
  <c r="M203" i="19"/>
  <c r="M861" i="19"/>
  <c r="M853" i="19"/>
  <c r="M845" i="19"/>
  <c r="M825" i="19"/>
  <c r="M793" i="19"/>
  <c r="M781" i="19"/>
  <c r="M765" i="19"/>
  <c r="M729" i="19"/>
  <c r="M721" i="19"/>
  <c r="M677" i="19"/>
  <c r="M653" i="19"/>
  <c r="M629" i="19"/>
  <c r="M597" i="19"/>
  <c r="M585" i="19"/>
  <c r="M565" i="19"/>
  <c r="M525" i="19"/>
  <c r="M504" i="19"/>
  <c r="M496" i="19"/>
  <c r="M488" i="19"/>
  <c r="M472" i="19"/>
  <c r="M464" i="19"/>
  <c r="M456" i="19"/>
  <c r="M448" i="19"/>
  <c r="M432" i="19"/>
  <c r="M424" i="19"/>
  <c r="M416" i="19"/>
  <c r="M408" i="19"/>
  <c r="M400" i="19"/>
  <c r="M392" i="19"/>
  <c r="M384" i="19"/>
  <c r="M376" i="19"/>
  <c r="M368" i="19"/>
  <c r="M360" i="19"/>
  <c r="M352" i="19"/>
  <c r="M344" i="19"/>
  <c r="M335" i="19"/>
  <c r="M319" i="19"/>
  <c r="M303" i="19"/>
  <c r="M287" i="19"/>
  <c r="M271" i="19"/>
  <c r="M255" i="19"/>
  <c r="M239" i="19"/>
  <c r="M223" i="19"/>
  <c r="M207" i="19"/>
  <c r="M191" i="19"/>
  <c r="M175" i="19"/>
  <c r="M159" i="19"/>
  <c r="M127" i="19"/>
  <c r="M111" i="19"/>
  <c r="M95" i="19"/>
  <c r="M79" i="19"/>
  <c r="M63" i="19"/>
  <c r="M47" i="19"/>
  <c r="M31" i="19"/>
  <c r="M15" i="19"/>
  <c r="O216" i="28"/>
  <c r="O217" i="28" s="1"/>
  <c r="Q216" i="28"/>
  <c r="Q217" i="28" s="1"/>
  <c r="R216" i="28"/>
  <c r="R217" i="28" s="1"/>
  <c r="P216" i="28"/>
  <c r="P217" i="28" s="1"/>
  <c r="F217" i="28"/>
  <c r="C217" i="28"/>
  <c r="K217" i="28"/>
  <c r="F153" i="20" l="1"/>
  <c r="CF63" i="15" s="1"/>
  <c r="G153" i="20"/>
  <c r="H153" i="20"/>
  <c r="I153" i="20"/>
  <c r="F133" i="20"/>
  <c r="G133" i="20"/>
  <c r="H133" i="20"/>
  <c r="I133" i="20"/>
  <c r="F134" i="20"/>
  <c r="CF100" i="15" s="1"/>
  <c r="G134" i="20"/>
  <c r="H134" i="20"/>
  <c r="I134" i="20"/>
  <c r="F135" i="20"/>
  <c r="CF135" i="15" s="1"/>
  <c r="G135" i="20"/>
  <c r="H135" i="20"/>
  <c r="I135" i="20"/>
  <c r="F64" i="20"/>
  <c r="CF37" i="15" s="1"/>
  <c r="G64" i="20"/>
  <c r="H64" i="20"/>
  <c r="I64" i="20"/>
  <c r="E6" i="19"/>
  <c r="F6" i="19" s="1"/>
  <c r="G6" i="19"/>
  <c r="E7" i="19"/>
  <c r="F7" i="19"/>
  <c r="G7" i="19"/>
  <c r="E8" i="19"/>
  <c r="F8" i="19" s="1"/>
  <c r="G8" i="19"/>
  <c r="E9" i="19"/>
  <c r="F9" i="19"/>
  <c r="G9" i="19"/>
  <c r="E10" i="19"/>
  <c r="F10" i="19" s="1"/>
  <c r="G10" i="19"/>
  <c r="E11" i="19"/>
  <c r="F11" i="19"/>
  <c r="G11" i="19"/>
  <c r="E12" i="19"/>
  <c r="F12" i="19" s="1"/>
  <c r="G12" i="19"/>
  <c r="E13" i="19"/>
  <c r="F13" i="19"/>
  <c r="G13" i="19"/>
  <c r="E14" i="19"/>
  <c r="F14" i="19" s="1"/>
  <c r="G14" i="19"/>
  <c r="E15" i="19"/>
  <c r="F15" i="19"/>
  <c r="G15" i="19"/>
  <c r="E16" i="19"/>
  <c r="F16" i="19" s="1"/>
  <c r="G16" i="19"/>
  <c r="E17" i="19"/>
  <c r="F17" i="19"/>
  <c r="G17" i="19"/>
  <c r="E18" i="19"/>
  <c r="F18" i="19" s="1"/>
  <c r="G18" i="19"/>
  <c r="E19" i="19"/>
  <c r="F19" i="19"/>
  <c r="G19" i="19"/>
  <c r="E20" i="19"/>
  <c r="F20" i="19" s="1"/>
  <c r="G20" i="19"/>
  <c r="E21" i="19"/>
  <c r="F21" i="19"/>
  <c r="G21" i="19"/>
  <c r="E22" i="19"/>
  <c r="F22" i="19" s="1"/>
  <c r="G22" i="19"/>
  <c r="E23" i="19"/>
  <c r="F23" i="19"/>
  <c r="G23" i="19"/>
  <c r="E24" i="19"/>
  <c r="F24" i="19" s="1"/>
  <c r="G24" i="19"/>
  <c r="E25" i="19"/>
  <c r="F25" i="19"/>
  <c r="G25" i="19"/>
  <c r="E26" i="19"/>
  <c r="F26" i="19" s="1"/>
  <c r="G26" i="19"/>
  <c r="E27" i="19"/>
  <c r="F27" i="19"/>
  <c r="G27" i="19"/>
  <c r="E28" i="19"/>
  <c r="F28" i="19" s="1"/>
  <c r="G28" i="19"/>
  <c r="E29" i="19"/>
  <c r="F29" i="19"/>
  <c r="G29" i="19"/>
  <c r="E30" i="19"/>
  <c r="F30" i="19" s="1"/>
  <c r="G30" i="19"/>
  <c r="E31" i="19"/>
  <c r="F31" i="19"/>
  <c r="G31" i="19"/>
  <c r="E32" i="19"/>
  <c r="F32" i="19" s="1"/>
  <c r="G32" i="19"/>
  <c r="E33" i="19"/>
  <c r="F33" i="19"/>
  <c r="G33" i="19"/>
  <c r="E34" i="19"/>
  <c r="F34" i="19" s="1"/>
  <c r="G34" i="19"/>
  <c r="E35" i="19"/>
  <c r="F35" i="19"/>
  <c r="G35" i="19"/>
  <c r="E36" i="19"/>
  <c r="F36" i="19" s="1"/>
  <c r="G36" i="19"/>
  <c r="E37" i="19"/>
  <c r="F37" i="19"/>
  <c r="G37" i="19"/>
  <c r="E38" i="19"/>
  <c r="F38" i="19" s="1"/>
  <c r="G38" i="19"/>
  <c r="E39" i="19"/>
  <c r="F39" i="19"/>
  <c r="G39" i="19"/>
  <c r="E40" i="19"/>
  <c r="F40" i="19" s="1"/>
  <c r="G40" i="19"/>
  <c r="E41" i="19"/>
  <c r="F41" i="19"/>
  <c r="G41" i="19"/>
  <c r="E42" i="19"/>
  <c r="F42" i="19" s="1"/>
  <c r="G42" i="19"/>
  <c r="E43" i="19"/>
  <c r="F43" i="19"/>
  <c r="G43" i="19"/>
  <c r="E44" i="19"/>
  <c r="F44" i="19" s="1"/>
  <c r="G44" i="19"/>
  <c r="E45" i="19"/>
  <c r="F45" i="19"/>
  <c r="G45" i="19"/>
  <c r="E46" i="19"/>
  <c r="F46" i="19" s="1"/>
  <c r="G46" i="19"/>
  <c r="E47" i="19"/>
  <c r="F47" i="19"/>
  <c r="G47" i="19"/>
  <c r="E48" i="19"/>
  <c r="F48" i="19" s="1"/>
  <c r="G48" i="19"/>
  <c r="E49" i="19"/>
  <c r="F49" i="19"/>
  <c r="G49" i="19"/>
  <c r="E50" i="19"/>
  <c r="F50" i="19" s="1"/>
  <c r="G50" i="19"/>
  <c r="E51" i="19"/>
  <c r="F51" i="19"/>
  <c r="G51" i="19"/>
  <c r="E52" i="19"/>
  <c r="F52" i="19" s="1"/>
  <c r="G52" i="19"/>
  <c r="E53" i="19"/>
  <c r="F53" i="19"/>
  <c r="G53" i="19"/>
  <c r="E54" i="19"/>
  <c r="F54" i="19" s="1"/>
  <c r="G54" i="19"/>
  <c r="E55" i="19"/>
  <c r="F55" i="19"/>
  <c r="G55" i="19"/>
  <c r="E56" i="19"/>
  <c r="F56" i="19" s="1"/>
  <c r="G56" i="19"/>
  <c r="E57" i="19"/>
  <c r="F57" i="19"/>
  <c r="G57" i="19"/>
  <c r="E58" i="19"/>
  <c r="F58" i="19" s="1"/>
  <c r="G58" i="19"/>
  <c r="E59" i="19"/>
  <c r="F59" i="19"/>
  <c r="G59" i="19"/>
  <c r="E60" i="19"/>
  <c r="F60" i="19" s="1"/>
  <c r="G60" i="19"/>
  <c r="E61" i="19"/>
  <c r="F61" i="19"/>
  <c r="G61" i="19"/>
  <c r="E62" i="19"/>
  <c r="F62" i="19" s="1"/>
  <c r="G62" i="19"/>
  <c r="E63" i="19"/>
  <c r="F63" i="19"/>
  <c r="G63" i="19"/>
  <c r="E64" i="19"/>
  <c r="F64" i="19" s="1"/>
  <c r="G64" i="19"/>
  <c r="E65" i="19"/>
  <c r="F65" i="19"/>
  <c r="G65" i="19"/>
  <c r="E66" i="19"/>
  <c r="F66" i="19" s="1"/>
  <c r="G66" i="19"/>
  <c r="E67" i="19"/>
  <c r="F67" i="19"/>
  <c r="G67" i="19"/>
  <c r="E68" i="19"/>
  <c r="F68" i="19" s="1"/>
  <c r="G68" i="19"/>
  <c r="E69" i="19"/>
  <c r="F69" i="19"/>
  <c r="G69" i="19"/>
  <c r="E70" i="19"/>
  <c r="F70" i="19" s="1"/>
  <c r="G70" i="19"/>
  <c r="E71" i="19"/>
  <c r="F71" i="19"/>
  <c r="G71" i="19"/>
  <c r="E72" i="19"/>
  <c r="F72" i="19" s="1"/>
  <c r="G72" i="19"/>
  <c r="E73" i="19"/>
  <c r="F73" i="19"/>
  <c r="G73" i="19"/>
  <c r="E74" i="19"/>
  <c r="F74" i="19" s="1"/>
  <c r="G74" i="19"/>
  <c r="E75" i="19"/>
  <c r="F75" i="19"/>
  <c r="G75" i="19"/>
  <c r="E76" i="19"/>
  <c r="F76" i="19" s="1"/>
  <c r="G76" i="19"/>
  <c r="E77" i="19"/>
  <c r="F77" i="19"/>
  <c r="G77" i="19"/>
  <c r="E78" i="19"/>
  <c r="F78" i="19" s="1"/>
  <c r="G78" i="19"/>
  <c r="E79" i="19"/>
  <c r="F79" i="19"/>
  <c r="G79" i="19"/>
  <c r="E80" i="19"/>
  <c r="F80" i="19" s="1"/>
  <c r="G80" i="19"/>
  <c r="E81" i="19"/>
  <c r="F81" i="19"/>
  <c r="G81" i="19"/>
  <c r="E82" i="19"/>
  <c r="F82" i="19" s="1"/>
  <c r="G82" i="19"/>
  <c r="E83" i="19"/>
  <c r="F83" i="19"/>
  <c r="G83" i="19"/>
  <c r="E84" i="19"/>
  <c r="F84" i="19" s="1"/>
  <c r="G84" i="19"/>
  <c r="E85" i="19"/>
  <c r="F85" i="19"/>
  <c r="G85" i="19"/>
  <c r="E86" i="19"/>
  <c r="F86" i="19" s="1"/>
  <c r="G86" i="19"/>
  <c r="E87" i="19"/>
  <c r="F87" i="19"/>
  <c r="G87" i="19"/>
  <c r="E88" i="19"/>
  <c r="F88" i="19" s="1"/>
  <c r="G88" i="19"/>
  <c r="E89" i="19"/>
  <c r="F89" i="19"/>
  <c r="G89" i="19"/>
  <c r="E90" i="19"/>
  <c r="F90" i="19" s="1"/>
  <c r="G90" i="19"/>
  <c r="E91" i="19"/>
  <c r="F91" i="19"/>
  <c r="G91" i="19"/>
  <c r="E92" i="19"/>
  <c r="F92" i="19" s="1"/>
  <c r="G92" i="19"/>
  <c r="E93" i="19"/>
  <c r="F93" i="19"/>
  <c r="G93" i="19"/>
  <c r="E94" i="19"/>
  <c r="F94" i="19" s="1"/>
  <c r="G94" i="19"/>
  <c r="E95" i="19"/>
  <c r="F95" i="19"/>
  <c r="G95" i="19"/>
  <c r="E96" i="19"/>
  <c r="F96" i="19" s="1"/>
  <c r="G96" i="19"/>
  <c r="E97" i="19"/>
  <c r="F97" i="19"/>
  <c r="G97" i="19"/>
  <c r="E98" i="19"/>
  <c r="F98" i="19" s="1"/>
  <c r="G98" i="19"/>
  <c r="E99" i="19"/>
  <c r="F99" i="19"/>
  <c r="G99" i="19"/>
  <c r="E100" i="19"/>
  <c r="F100" i="19" s="1"/>
  <c r="G100" i="19"/>
  <c r="E101" i="19"/>
  <c r="F101" i="19"/>
  <c r="G101" i="19"/>
  <c r="E102" i="19"/>
  <c r="F102" i="19" s="1"/>
  <c r="G102" i="19"/>
  <c r="E103" i="19"/>
  <c r="F103" i="19"/>
  <c r="G103" i="19"/>
  <c r="E104" i="19"/>
  <c r="F104" i="19" s="1"/>
  <c r="G104" i="19"/>
  <c r="E105" i="19"/>
  <c r="F105" i="19"/>
  <c r="G105" i="19"/>
  <c r="E106" i="19"/>
  <c r="F106" i="19" s="1"/>
  <c r="G106" i="19"/>
  <c r="E107" i="19"/>
  <c r="F107" i="19"/>
  <c r="G107" i="19"/>
  <c r="E108" i="19"/>
  <c r="F108" i="19" s="1"/>
  <c r="G108" i="19"/>
  <c r="E109" i="19"/>
  <c r="F109" i="19"/>
  <c r="G109" i="19"/>
  <c r="E110" i="19"/>
  <c r="F110" i="19" s="1"/>
  <c r="G110" i="19"/>
  <c r="E111" i="19"/>
  <c r="F111" i="19"/>
  <c r="G111" i="19"/>
  <c r="E112" i="19"/>
  <c r="F112" i="19" s="1"/>
  <c r="G112" i="19"/>
  <c r="E113" i="19"/>
  <c r="F113" i="19"/>
  <c r="G113" i="19"/>
  <c r="E114" i="19"/>
  <c r="F114" i="19" s="1"/>
  <c r="G114" i="19"/>
  <c r="E115" i="19"/>
  <c r="F115" i="19"/>
  <c r="G115" i="19"/>
  <c r="E116" i="19"/>
  <c r="F116" i="19" s="1"/>
  <c r="G116" i="19"/>
  <c r="E117" i="19"/>
  <c r="F117" i="19"/>
  <c r="G117" i="19"/>
  <c r="E118" i="19"/>
  <c r="F118" i="19" s="1"/>
  <c r="G118" i="19"/>
  <c r="E119" i="19"/>
  <c r="F119" i="19"/>
  <c r="G119" i="19"/>
  <c r="E120" i="19"/>
  <c r="F120" i="19" s="1"/>
  <c r="G120" i="19"/>
  <c r="E121" i="19"/>
  <c r="F121" i="19"/>
  <c r="G121" i="19"/>
  <c r="E122" i="19"/>
  <c r="F122" i="19" s="1"/>
  <c r="G122" i="19"/>
  <c r="E123" i="19"/>
  <c r="F123" i="19"/>
  <c r="G123" i="19"/>
  <c r="E124" i="19"/>
  <c r="F124" i="19" s="1"/>
  <c r="G124" i="19"/>
  <c r="E125" i="19"/>
  <c r="F125" i="19"/>
  <c r="G125" i="19"/>
  <c r="E126" i="19"/>
  <c r="F126" i="19" s="1"/>
  <c r="G126" i="19"/>
  <c r="E127" i="19"/>
  <c r="F127" i="19"/>
  <c r="G127" i="19"/>
  <c r="E128" i="19"/>
  <c r="F128" i="19" s="1"/>
  <c r="G128" i="19"/>
  <c r="E129" i="19"/>
  <c r="F129" i="19"/>
  <c r="G129" i="19"/>
  <c r="E130" i="19"/>
  <c r="F130" i="19" s="1"/>
  <c r="G130" i="19"/>
  <c r="E131" i="19"/>
  <c r="F131" i="19"/>
  <c r="G131" i="19"/>
  <c r="E132" i="19"/>
  <c r="F132" i="19" s="1"/>
  <c r="G132" i="19"/>
  <c r="E133" i="19"/>
  <c r="F133" i="19"/>
  <c r="G133" i="19"/>
  <c r="E134" i="19"/>
  <c r="F134" i="19" s="1"/>
  <c r="G134" i="19"/>
  <c r="E135" i="19"/>
  <c r="F135" i="19"/>
  <c r="G135" i="19"/>
  <c r="E136" i="19"/>
  <c r="F136" i="19" s="1"/>
  <c r="G136" i="19"/>
  <c r="E137" i="19"/>
  <c r="F137" i="19"/>
  <c r="G137" i="19"/>
  <c r="E138" i="19"/>
  <c r="F138" i="19" s="1"/>
  <c r="G138" i="19"/>
  <c r="E139" i="19"/>
  <c r="F139" i="19"/>
  <c r="G139" i="19"/>
  <c r="E140" i="19"/>
  <c r="F140" i="19" s="1"/>
  <c r="G140" i="19"/>
  <c r="E141" i="19"/>
  <c r="F141" i="19"/>
  <c r="G141" i="19"/>
  <c r="E142" i="19"/>
  <c r="F142" i="19" s="1"/>
  <c r="G142" i="19"/>
  <c r="E143" i="19"/>
  <c r="F143" i="19"/>
  <c r="G143" i="19"/>
  <c r="E144" i="19"/>
  <c r="F144" i="19" s="1"/>
  <c r="G144" i="19"/>
  <c r="E145" i="19"/>
  <c r="F145" i="19"/>
  <c r="G145" i="19"/>
  <c r="E146" i="19"/>
  <c r="F146" i="19" s="1"/>
  <c r="G146" i="19"/>
  <c r="E147" i="19"/>
  <c r="F147" i="19"/>
  <c r="G147" i="19"/>
  <c r="E148" i="19"/>
  <c r="F148" i="19" s="1"/>
  <c r="G148" i="19"/>
  <c r="E149" i="19"/>
  <c r="F149" i="19"/>
  <c r="G149" i="19"/>
  <c r="E150" i="19"/>
  <c r="F150" i="19" s="1"/>
  <c r="G150" i="19"/>
  <c r="E151" i="19"/>
  <c r="F151" i="19"/>
  <c r="G151" i="19"/>
  <c r="E152" i="19"/>
  <c r="F152" i="19" s="1"/>
  <c r="G152" i="19"/>
  <c r="E153" i="19"/>
  <c r="F153" i="19"/>
  <c r="G153" i="19"/>
  <c r="E154" i="19"/>
  <c r="F154" i="19" s="1"/>
  <c r="G154" i="19"/>
  <c r="E155" i="19"/>
  <c r="F155" i="19"/>
  <c r="G155" i="19"/>
  <c r="E156" i="19"/>
  <c r="F156" i="19" s="1"/>
  <c r="G156" i="19"/>
  <c r="E157" i="19"/>
  <c r="F157" i="19"/>
  <c r="G157" i="19"/>
  <c r="E158" i="19"/>
  <c r="F158" i="19" s="1"/>
  <c r="G158" i="19"/>
  <c r="E159" i="19"/>
  <c r="F159" i="19"/>
  <c r="G159" i="19"/>
  <c r="E160" i="19"/>
  <c r="F160" i="19" s="1"/>
  <c r="G160" i="19"/>
  <c r="E161" i="19"/>
  <c r="F161" i="19"/>
  <c r="G161" i="19"/>
  <c r="E162" i="19"/>
  <c r="F162" i="19" s="1"/>
  <c r="G162" i="19"/>
  <c r="E163" i="19"/>
  <c r="F163" i="19"/>
  <c r="G163" i="19"/>
  <c r="E164" i="19"/>
  <c r="F164" i="19" s="1"/>
  <c r="G164" i="19"/>
  <c r="E165" i="19"/>
  <c r="F165" i="19"/>
  <c r="G165" i="19"/>
  <c r="E166" i="19"/>
  <c r="F166" i="19" s="1"/>
  <c r="G166" i="19"/>
  <c r="E167" i="19"/>
  <c r="F167" i="19"/>
  <c r="G167" i="19"/>
  <c r="E168" i="19"/>
  <c r="F168" i="19" s="1"/>
  <c r="G168" i="19"/>
  <c r="E169" i="19"/>
  <c r="F169" i="19"/>
  <c r="G169" i="19"/>
  <c r="E170" i="19"/>
  <c r="F170" i="19" s="1"/>
  <c r="G170" i="19"/>
  <c r="E171" i="19"/>
  <c r="F171" i="19"/>
  <c r="G171" i="19"/>
  <c r="E172" i="19"/>
  <c r="F172" i="19" s="1"/>
  <c r="G172" i="19"/>
  <c r="E173" i="19"/>
  <c r="F173" i="19"/>
  <c r="G173" i="19"/>
  <c r="E174" i="19"/>
  <c r="F174" i="19" s="1"/>
  <c r="G174" i="19"/>
  <c r="E175" i="19"/>
  <c r="F175" i="19"/>
  <c r="G175" i="19"/>
  <c r="E176" i="19"/>
  <c r="F176" i="19" s="1"/>
  <c r="G176" i="19"/>
  <c r="E177" i="19"/>
  <c r="F177" i="19"/>
  <c r="G177" i="19"/>
  <c r="E178" i="19"/>
  <c r="F178" i="19" s="1"/>
  <c r="G178" i="19"/>
  <c r="E179" i="19"/>
  <c r="F179" i="19"/>
  <c r="G179" i="19"/>
  <c r="E180" i="19"/>
  <c r="F180" i="19" s="1"/>
  <c r="G180" i="19"/>
  <c r="E181" i="19"/>
  <c r="F181" i="19"/>
  <c r="G181" i="19"/>
  <c r="E182" i="19"/>
  <c r="F182" i="19" s="1"/>
  <c r="G182" i="19"/>
  <c r="E183" i="19"/>
  <c r="F183" i="19"/>
  <c r="G183" i="19"/>
  <c r="E184" i="19"/>
  <c r="F184" i="19" s="1"/>
  <c r="G184" i="19"/>
  <c r="E185" i="19"/>
  <c r="F185" i="19"/>
  <c r="G185" i="19"/>
  <c r="E186" i="19"/>
  <c r="F186" i="19" s="1"/>
  <c r="G186" i="19"/>
  <c r="E187" i="19"/>
  <c r="F187" i="19"/>
  <c r="G187" i="19"/>
  <c r="E188" i="19"/>
  <c r="F188" i="19" s="1"/>
  <c r="G188" i="19"/>
  <c r="E189" i="19"/>
  <c r="F189" i="19"/>
  <c r="G189" i="19"/>
  <c r="E190" i="19"/>
  <c r="F190" i="19" s="1"/>
  <c r="G190" i="19"/>
  <c r="E191" i="19"/>
  <c r="F191" i="19"/>
  <c r="G191" i="19"/>
  <c r="E192" i="19"/>
  <c r="F192" i="19" s="1"/>
  <c r="G192" i="19"/>
  <c r="E193" i="19"/>
  <c r="F193" i="19"/>
  <c r="G193" i="19"/>
  <c r="E194" i="19"/>
  <c r="F194" i="19" s="1"/>
  <c r="G194" i="19"/>
  <c r="E195" i="19"/>
  <c r="F195" i="19"/>
  <c r="G195" i="19"/>
  <c r="E196" i="19"/>
  <c r="F196" i="19" s="1"/>
  <c r="G196" i="19"/>
  <c r="E197" i="19"/>
  <c r="F197" i="19"/>
  <c r="G197" i="19"/>
  <c r="E198" i="19"/>
  <c r="F198" i="19" s="1"/>
  <c r="G198" i="19"/>
  <c r="E199" i="19"/>
  <c r="F199" i="19"/>
  <c r="G199" i="19"/>
  <c r="E200" i="19"/>
  <c r="F200" i="19" s="1"/>
  <c r="G200" i="19"/>
  <c r="E201" i="19"/>
  <c r="F201" i="19"/>
  <c r="G201" i="19"/>
  <c r="E202" i="19"/>
  <c r="F202" i="19" s="1"/>
  <c r="G202" i="19"/>
  <c r="E203" i="19"/>
  <c r="F203" i="19"/>
  <c r="G203" i="19"/>
  <c r="E204" i="19"/>
  <c r="F204" i="19" s="1"/>
  <c r="G204" i="19"/>
  <c r="E205" i="19"/>
  <c r="F205" i="19"/>
  <c r="G205" i="19"/>
  <c r="E206" i="19"/>
  <c r="F206" i="19" s="1"/>
  <c r="G206" i="19"/>
  <c r="E207" i="19"/>
  <c r="F207" i="19"/>
  <c r="G207" i="19"/>
  <c r="E208" i="19"/>
  <c r="F208" i="19" s="1"/>
  <c r="G208" i="19"/>
  <c r="E209" i="19"/>
  <c r="F209" i="19"/>
  <c r="G209" i="19"/>
  <c r="E210" i="19"/>
  <c r="F210" i="19" s="1"/>
  <c r="G210" i="19"/>
  <c r="E211" i="19"/>
  <c r="F211" i="19"/>
  <c r="G211" i="19"/>
  <c r="E212" i="19"/>
  <c r="F212" i="19" s="1"/>
  <c r="G212" i="19"/>
  <c r="E213" i="19"/>
  <c r="F213" i="19"/>
  <c r="G213" i="19"/>
  <c r="E214" i="19"/>
  <c r="F214" i="19" s="1"/>
  <c r="G214" i="19"/>
  <c r="E215" i="19"/>
  <c r="F215" i="19"/>
  <c r="G215" i="19"/>
  <c r="E216" i="19"/>
  <c r="F216" i="19" s="1"/>
  <c r="G216" i="19"/>
  <c r="E217" i="19"/>
  <c r="F217" i="19"/>
  <c r="G217" i="19"/>
  <c r="E218" i="19"/>
  <c r="F218" i="19" s="1"/>
  <c r="G218" i="19"/>
  <c r="E219" i="19"/>
  <c r="F219" i="19"/>
  <c r="G219" i="19"/>
  <c r="E220" i="19"/>
  <c r="F220" i="19" s="1"/>
  <c r="G220" i="19"/>
  <c r="E221" i="19"/>
  <c r="F221" i="19"/>
  <c r="G221" i="19"/>
  <c r="E222" i="19"/>
  <c r="F222" i="19" s="1"/>
  <c r="G222" i="19"/>
  <c r="E223" i="19"/>
  <c r="F223" i="19"/>
  <c r="G223" i="19"/>
  <c r="E224" i="19"/>
  <c r="F224" i="19" s="1"/>
  <c r="G224" i="19"/>
  <c r="E225" i="19"/>
  <c r="F225" i="19"/>
  <c r="G225" i="19"/>
  <c r="E226" i="19"/>
  <c r="F226" i="19" s="1"/>
  <c r="G226" i="19"/>
  <c r="E227" i="19"/>
  <c r="F227" i="19"/>
  <c r="G227" i="19"/>
  <c r="E228" i="19"/>
  <c r="F228" i="19" s="1"/>
  <c r="G228" i="19"/>
  <c r="E229" i="19"/>
  <c r="F229" i="19"/>
  <c r="G229" i="19"/>
  <c r="E230" i="19"/>
  <c r="F230" i="19" s="1"/>
  <c r="G230" i="19"/>
  <c r="E231" i="19"/>
  <c r="F231" i="19"/>
  <c r="G231" i="19"/>
  <c r="E232" i="19"/>
  <c r="F232" i="19" s="1"/>
  <c r="G232" i="19"/>
  <c r="E233" i="19"/>
  <c r="F233" i="19"/>
  <c r="G233" i="19"/>
  <c r="E234" i="19"/>
  <c r="F234" i="19" s="1"/>
  <c r="G234" i="19"/>
  <c r="E235" i="19"/>
  <c r="F235" i="19"/>
  <c r="G235" i="19"/>
  <c r="E236" i="19"/>
  <c r="F236" i="19" s="1"/>
  <c r="G236" i="19"/>
  <c r="E237" i="19"/>
  <c r="F237" i="19"/>
  <c r="G237" i="19"/>
  <c r="E238" i="19"/>
  <c r="F238" i="19" s="1"/>
  <c r="G238" i="19"/>
  <c r="E239" i="19"/>
  <c r="F239" i="19"/>
  <c r="G239" i="19"/>
  <c r="E240" i="19"/>
  <c r="F240" i="19" s="1"/>
  <c r="G240" i="19"/>
  <c r="E241" i="19"/>
  <c r="F241" i="19"/>
  <c r="G241" i="19"/>
  <c r="E242" i="19"/>
  <c r="F242" i="19" s="1"/>
  <c r="G242" i="19"/>
  <c r="E243" i="19"/>
  <c r="F243" i="19"/>
  <c r="G243" i="19"/>
  <c r="E244" i="19"/>
  <c r="F244" i="19" s="1"/>
  <c r="G244" i="19"/>
  <c r="E245" i="19"/>
  <c r="F245" i="19"/>
  <c r="G245" i="19"/>
  <c r="E246" i="19"/>
  <c r="F246" i="19" s="1"/>
  <c r="G246" i="19"/>
  <c r="E247" i="19"/>
  <c r="F247" i="19"/>
  <c r="G247" i="19"/>
  <c r="E248" i="19"/>
  <c r="F248" i="19" s="1"/>
  <c r="G248" i="19"/>
  <c r="E249" i="19"/>
  <c r="F249" i="19"/>
  <c r="G249" i="19"/>
  <c r="E250" i="19"/>
  <c r="F250" i="19" s="1"/>
  <c r="G250" i="19"/>
  <c r="E251" i="19"/>
  <c r="F251" i="19"/>
  <c r="G251" i="19"/>
  <c r="E252" i="19"/>
  <c r="F252" i="19" s="1"/>
  <c r="G252" i="19"/>
  <c r="E253" i="19"/>
  <c r="F253" i="19"/>
  <c r="G253" i="19"/>
  <c r="E254" i="19"/>
  <c r="F254" i="19" s="1"/>
  <c r="G254" i="19"/>
  <c r="E255" i="19"/>
  <c r="F255" i="19"/>
  <c r="G255" i="19"/>
  <c r="E256" i="19"/>
  <c r="F256" i="19" s="1"/>
  <c r="G256" i="19"/>
  <c r="E257" i="19"/>
  <c r="F257" i="19"/>
  <c r="G257" i="19"/>
  <c r="E258" i="19"/>
  <c r="F258" i="19" s="1"/>
  <c r="G258" i="19"/>
  <c r="E259" i="19"/>
  <c r="F259" i="19"/>
  <c r="G259" i="19"/>
  <c r="E260" i="19"/>
  <c r="F260" i="19" s="1"/>
  <c r="G260" i="19"/>
  <c r="E261" i="19"/>
  <c r="F261" i="19"/>
  <c r="G261" i="19"/>
  <c r="E262" i="19"/>
  <c r="F262" i="19" s="1"/>
  <c r="G262" i="19"/>
  <c r="E263" i="19"/>
  <c r="F263" i="19"/>
  <c r="G263" i="19"/>
  <c r="E264" i="19"/>
  <c r="F264" i="19" s="1"/>
  <c r="G264" i="19"/>
  <c r="E265" i="19"/>
  <c r="F265" i="19"/>
  <c r="G265" i="19"/>
  <c r="E266" i="19"/>
  <c r="F266" i="19" s="1"/>
  <c r="G266" i="19"/>
  <c r="E267" i="19"/>
  <c r="F267" i="19"/>
  <c r="G267" i="19"/>
  <c r="E268" i="19"/>
  <c r="F268" i="19" s="1"/>
  <c r="G268" i="19"/>
  <c r="E269" i="19"/>
  <c r="F269" i="19"/>
  <c r="G269" i="19"/>
  <c r="E270" i="19"/>
  <c r="F270" i="19" s="1"/>
  <c r="G270" i="19"/>
  <c r="E271" i="19"/>
  <c r="F271" i="19"/>
  <c r="G271" i="19"/>
  <c r="E272" i="19"/>
  <c r="F272" i="19" s="1"/>
  <c r="G272" i="19"/>
  <c r="E273" i="19"/>
  <c r="F273" i="19"/>
  <c r="G273" i="19"/>
  <c r="E274" i="19"/>
  <c r="F274" i="19" s="1"/>
  <c r="G274" i="19"/>
  <c r="E275" i="19"/>
  <c r="F275" i="19"/>
  <c r="G275" i="19"/>
  <c r="E276" i="19"/>
  <c r="F276" i="19" s="1"/>
  <c r="G276" i="19"/>
  <c r="E277" i="19"/>
  <c r="F277" i="19"/>
  <c r="G277" i="19"/>
  <c r="E278" i="19"/>
  <c r="F278" i="19" s="1"/>
  <c r="G278" i="19"/>
  <c r="E279" i="19"/>
  <c r="F279" i="19"/>
  <c r="G279" i="19"/>
  <c r="E280" i="19"/>
  <c r="F280" i="19" s="1"/>
  <c r="G280" i="19"/>
  <c r="E281" i="19"/>
  <c r="F281" i="19"/>
  <c r="G281" i="19"/>
  <c r="E282" i="19"/>
  <c r="F282" i="19" s="1"/>
  <c r="G282" i="19"/>
  <c r="E283" i="19"/>
  <c r="F283" i="19"/>
  <c r="G283" i="19"/>
  <c r="E284" i="19"/>
  <c r="F284" i="19" s="1"/>
  <c r="G284" i="19"/>
  <c r="E285" i="19"/>
  <c r="F285" i="19"/>
  <c r="G285" i="19"/>
  <c r="E286" i="19"/>
  <c r="F286" i="19" s="1"/>
  <c r="G286" i="19"/>
  <c r="E287" i="19"/>
  <c r="F287" i="19"/>
  <c r="G287" i="19"/>
  <c r="E288" i="19"/>
  <c r="F288" i="19" s="1"/>
  <c r="G288" i="19"/>
  <c r="E289" i="19"/>
  <c r="F289" i="19"/>
  <c r="G289" i="19"/>
  <c r="E290" i="19"/>
  <c r="F290" i="19" s="1"/>
  <c r="G290" i="19"/>
  <c r="E291" i="19"/>
  <c r="F291" i="19"/>
  <c r="G291" i="19"/>
  <c r="E292" i="19"/>
  <c r="F292" i="19" s="1"/>
  <c r="G292" i="19"/>
  <c r="E293" i="19"/>
  <c r="F293" i="19"/>
  <c r="G293" i="19"/>
  <c r="E294" i="19"/>
  <c r="F294" i="19" s="1"/>
  <c r="G294" i="19"/>
  <c r="E295" i="19"/>
  <c r="F295" i="19"/>
  <c r="G295" i="19"/>
  <c r="E296" i="19"/>
  <c r="F296" i="19" s="1"/>
  <c r="G296" i="19"/>
  <c r="E297" i="19"/>
  <c r="F297" i="19"/>
  <c r="G297" i="19"/>
  <c r="E298" i="19"/>
  <c r="F298" i="19" s="1"/>
  <c r="G298" i="19"/>
  <c r="E299" i="19"/>
  <c r="F299" i="19"/>
  <c r="G299" i="19"/>
  <c r="E300" i="19"/>
  <c r="F300" i="19" s="1"/>
  <c r="G300" i="19"/>
  <c r="E301" i="19"/>
  <c r="F301" i="19"/>
  <c r="G301" i="19"/>
  <c r="E302" i="19"/>
  <c r="F302" i="19" s="1"/>
  <c r="G302" i="19"/>
  <c r="E303" i="19"/>
  <c r="F303" i="19"/>
  <c r="G303" i="19"/>
  <c r="E304" i="19"/>
  <c r="F304" i="19" s="1"/>
  <c r="G304" i="19"/>
  <c r="E305" i="19"/>
  <c r="F305" i="19"/>
  <c r="G305" i="19"/>
  <c r="E306" i="19"/>
  <c r="F306" i="19" s="1"/>
  <c r="G306" i="19"/>
  <c r="E307" i="19"/>
  <c r="F307" i="19"/>
  <c r="G307" i="19"/>
  <c r="E308" i="19"/>
  <c r="F308" i="19" s="1"/>
  <c r="G308" i="19"/>
  <c r="E309" i="19"/>
  <c r="F309" i="19" s="1"/>
  <c r="G309" i="19"/>
  <c r="E310" i="19"/>
  <c r="F310" i="19"/>
  <c r="G310" i="19"/>
  <c r="E311" i="19"/>
  <c r="F311" i="19"/>
  <c r="G311" i="19"/>
  <c r="E312" i="19"/>
  <c r="F312" i="19" s="1"/>
  <c r="G312" i="19"/>
  <c r="E313" i="19"/>
  <c r="F313" i="19"/>
  <c r="G313" i="19"/>
  <c r="E314" i="19"/>
  <c r="F314" i="19" s="1"/>
  <c r="G314" i="19"/>
  <c r="E315" i="19"/>
  <c r="F315" i="19"/>
  <c r="G315" i="19"/>
  <c r="E316" i="19"/>
  <c r="F316" i="19" s="1"/>
  <c r="G316" i="19"/>
  <c r="E317" i="19"/>
  <c r="F317" i="19" s="1"/>
  <c r="G317" i="19"/>
  <c r="E318" i="19"/>
  <c r="F318" i="19"/>
  <c r="G318" i="19"/>
  <c r="E319" i="19"/>
  <c r="F319" i="19"/>
  <c r="G319" i="19"/>
  <c r="E320" i="19"/>
  <c r="F320" i="19" s="1"/>
  <c r="G320" i="19"/>
  <c r="E321" i="19"/>
  <c r="F321" i="19"/>
  <c r="G321" i="19"/>
  <c r="E322" i="19"/>
  <c r="F322" i="19" s="1"/>
  <c r="G322" i="19"/>
  <c r="E323" i="19"/>
  <c r="F323" i="19"/>
  <c r="G323" i="19"/>
  <c r="E324" i="19"/>
  <c r="F324" i="19" s="1"/>
  <c r="G324" i="19"/>
  <c r="E325" i="19"/>
  <c r="F325" i="19" s="1"/>
  <c r="G325" i="19"/>
  <c r="E326" i="19"/>
  <c r="F326" i="19"/>
  <c r="G326" i="19"/>
  <c r="E327" i="19"/>
  <c r="F327" i="19"/>
  <c r="G327" i="19"/>
  <c r="E328" i="19"/>
  <c r="F328" i="19" s="1"/>
  <c r="G328" i="19"/>
  <c r="E329" i="19"/>
  <c r="F329" i="19"/>
  <c r="G329" i="19"/>
  <c r="E330" i="19"/>
  <c r="F330" i="19" s="1"/>
  <c r="G330" i="19"/>
  <c r="E331" i="19"/>
  <c r="F331" i="19"/>
  <c r="G331" i="19"/>
  <c r="E332" i="19"/>
  <c r="F332" i="19" s="1"/>
  <c r="G332" i="19"/>
  <c r="E333" i="19"/>
  <c r="F333" i="19" s="1"/>
  <c r="G333" i="19"/>
  <c r="E334" i="19"/>
  <c r="F334" i="19"/>
  <c r="G334" i="19"/>
  <c r="E335" i="19"/>
  <c r="F335" i="19"/>
  <c r="G335" i="19"/>
  <c r="E336" i="19"/>
  <c r="F336" i="19" s="1"/>
  <c r="G336" i="19"/>
  <c r="E337" i="19"/>
  <c r="F337" i="19"/>
  <c r="G337" i="19"/>
  <c r="E338" i="19"/>
  <c r="F338" i="19" s="1"/>
  <c r="G338" i="19"/>
  <c r="E339" i="19"/>
  <c r="F339" i="19"/>
  <c r="G339" i="19"/>
  <c r="E340" i="19"/>
  <c r="F340" i="19" s="1"/>
  <c r="G340" i="19"/>
  <c r="E341" i="19"/>
  <c r="F341" i="19" s="1"/>
  <c r="G341" i="19"/>
  <c r="E342" i="19"/>
  <c r="F342" i="19"/>
  <c r="G342" i="19"/>
  <c r="E343" i="19"/>
  <c r="F343" i="19"/>
  <c r="G343" i="19"/>
  <c r="E344" i="19"/>
  <c r="F344" i="19" s="1"/>
  <c r="G344" i="19"/>
  <c r="E345" i="19"/>
  <c r="F345" i="19"/>
  <c r="G345" i="19"/>
  <c r="E346" i="19"/>
  <c r="F346" i="19" s="1"/>
  <c r="G346" i="19"/>
  <c r="E347" i="19"/>
  <c r="F347" i="19"/>
  <c r="G347" i="19"/>
  <c r="E348" i="19"/>
  <c r="F348" i="19" s="1"/>
  <c r="G348" i="19"/>
  <c r="E349" i="19"/>
  <c r="F349" i="19"/>
  <c r="G349" i="19"/>
  <c r="E350" i="19"/>
  <c r="F350" i="19" s="1"/>
  <c r="G350" i="19"/>
  <c r="E351" i="19"/>
  <c r="F351" i="19"/>
  <c r="G351" i="19"/>
  <c r="E352" i="19"/>
  <c r="F352" i="19" s="1"/>
  <c r="G352" i="19"/>
  <c r="E353" i="19"/>
  <c r="F353" i="19"/>
  <c r="G353" i="19"/>
  <c r="E354" i="19"/>
  <c r="F354" i="19" s="1"/>
  <c r="G354" i="19"/>
  <c r="E355" i="19"/>
  <c r="F355" i="19"/>
  <c r="G355" i="19"/>
  <c r="E356" i="19"/>
  <c r="F356" i="19" s="1"/>
  <c r="G356" i="19"/>
  <c r="E357" i="19"/>
  <c r="F357" i="19"/>
  <c r="G357" i="19"/>
  <c r="E358" i="19"/>
  <c r="F358" i="19" s="1"/>
  <c r="G358" i="19"/>
  <c r="E359" i="19"/>
  <c r="F359" i="19"/>
  <c r="G359" i="19"/>
  <c r="E360" i="19"/>
  <c r="F360" i="19" s="1"/>
  <c r="G360" i="19"/>
  <c r="E361" i="19"/>
  <c r="F361" i="19"/>
  <c r="G361" i="19"/>
  <c r="E362" i="19"/>
  <c r="F362" i="19" s="1"/>
  <c r="G362" i="19"/>
  <c r="E363" i="19"/>
  <c r="F363" i="19"/>
  <c r="G363" i="19"/>
  <c r="E364" i="19"/>
  <c r="F364" i="19" s="1"/>
  <c r="G364" i="19"/>
  <c r="E365" i="19"/>
  <c r="F365" i="19"/>
  <c r="G365" i="19"/>
  <c r="E366" i="19"/>
  <c r="F366" i="19" s="1"/>
  <c r="G366" i="19"/>
  <c r="E367" i="19"/>
  <c r="F367" i="19"/>
  <c r="G367" i="19"/>
  <c r="E368" i="19"/>
  <c r="F368" i="19" s="1"/>
  <c r="G368" i="19"/>
  <c r="E369" i="19"/>
  <c r="F369" i="19"/>
  <c r="G369" i="19"/>
  <c r="E370" i="19"/>
  <c r="F370" i="19" s="1"/>
  <c r="G370" i="19"/>
  <c r="E371" i="19"/>
  <c r="F371" i="19"/>
  <c r="G371" i="19"/>
  <c r="E372" i="19"/>
  <c r="F372" i="19" s="1"/>
  <c r="G372" i="19"/>
  <c r="E373" i="19"/>
  <c r="F373" i="19"/>
  <c r="G373" i="19"/>
  <c r="E374" i="19"/>
  <c r="F374" i="19" s="1"/>
  <c r="G374" i="19"/>
  <c r="E375" i="19"/>
  <c r="F375" i="19"/>
  <c r="G375" i="19"/>
  <c r="E376" i="19"/>
  <c r="F376" i="19" s="1"/>
  <c r="G376" i="19"/>
  <c r="E377" i="19"/>
  <c r="F377" i="19"/>
  <c r="G377" i="19"/>
  <c r="E378" i="19"/>
  <c r="F378" i="19" s="1"/>
  <c r="G378" i="19"/>
  <c r="E379" i="19"/>
  <c r="F379" i="19"/>
  <c r="G379" i="19"/>
  <c r="E380" i="19"/>
  <c r="F380" i="19" s="1"/>
  <c r="G380" i="19"/>
  <c r="E381" i="19"/>
  <c r="F381" i="19"/>
  <c r="G381" i="19"/>
  <c r="E382" i="19"/>
  <c r="F382" i="19" s="1"/>
  <c r="G382" i="19"/>
  <c r="E383" i="19"/>
  <c r="F383" i="19"/>
  <c r="G383" i="19"/>
  <c r="E384" i="19"/>
  <c r="F384" i="19" s="1"/>
  <c r="G384" i="19"/>
  <c r="E385" i="19"/>
  <c r="F385" i="19"/>
  <c r="G385" i="19"/>
  <c r="E386" i="19"/>
  <c r="F386" i="19" s="1"/>
  <c r="G386" i="19"/>
  <c r="E387" i="19"/>
  <c r="F387" i="19"/>
  <c r="G387" i="19"/>
  <c r="E388" i="19"/>
  <c r="F388" i="19" s="1"/>
  <c r="G388" i="19"/>
  <c r="E389" i="19"/>
  <c r="F389" i="19"/>
  <c r="G389" i="19"/>
  <c r="E390" i="19"/>
  <c r="F390" i="19" s="1"/>
  <c r="G390" i="19"/>
  <c r="E391" i="19"/>
  <c r="F391" i="19"/>
  <c r="G391" i="19"/>
  <c r="E392" i="19"/>
  <c r="F392" i="19" s="1"/>
  <c r="G392" i="19"/>
  <c r="E393" i="19"/>
  <c r="F393" i="19"/>
  <c r="G393" i="19"/>
  <c r="E394" i="19"/>
  <c r="F394" i="19" s="1"/>
  <c r="G394" i="19"/>
  <c r="E395" i="19"/>
  <c r="F395" i="19"/>
  <c r="G395" i="19"/>
  <c r="E396" i="19"/>
  <c r="F396" i="19" s="1"/>
  <c r="G396" i="19"/>
  <c r="E397" i="19"/>
  <c r="F397" i="19"/>
  <c r="G397" i="19"/>
  <c r="E398" i="19"/>
  <c r="F398" i="19" s="1"/>
  <c r="G398" i="19"/>
  <c r="E399" i="19"/>
  <c r="F399" i="19"/>
  <c r="G399" i="19"/>
  <c r="E400" i="19"/>
  <c r="F400" i="19" s="1"/>
  <c r="G400" i="19"/>
  <c r="E401" i="19"/>
  <c r="F401" i="19"/>
  <c r="G401" i="19"/>
  <c r="E402" i="19"/>
  <c r="F402" i="19" s="1"/>
  <c r="G402" i="19"/>
  <c r="E403" i="19"/>
  <c r="F403" i="19"/>
  <c r="G403" i="19"/>
  <c r="E404" i="19"/>
  <c r="F404" i="19" s="1"/>
  <c r="G404" i="19"/>
  <c r="E405" i="19"/>
  <c r="F405" i="19"/>
  <c r="G405" i="19"/>
  <c r="E406" i="19"/>
  <c r="F406" i="19" s="1"/>
  <c r="G406" i="19"/>
  <c r="E407" i="19"/>
  <c r="F407" i="19"/>
  <c r="G407" i="19"/>
  <c r="E408" i="19"/>
  <c r="F408" i="19" s="1"/>
  <c r="G408" i="19"/>
  <c r="E409" i="19"/>
  <c r="F409" i="19"/>
  <c r="G409" i="19"/>
  <c r="E410" i="19"/>
  <c r="F410" i="19" s="1"/>
  <c r="G410" i="19"/>
  <c r="E411" i="19"/>
  <c r="F411" i="19"/>
  <c r="G411" i="19"/>
  <c r="E412" i="19"/>
  <c r="F412" i="19" s="1"/>
  <c r="G412" i="19"/>
  <c r="E413" i="19"/>
  <c r="F413" i="19"/>
  <c r="G413" i="19"/>
  <c r="E414" i="19"/>
  <c r="F414" i="19" s="1"/>
  <c r="G414" i="19"/>
  <c r="E415" i="19"/>
  <c r="F415" i="19"/>
  <c r="G415" i="19"/>
  <c r="E416" i="19"/>
  <c r="F416" i="19" s="1"/>
  <c r="G416" i="19"/>
  <c r="E417" i="19"/>
  <c r="F417" i="19"/>
  <c r="G417" i="19"/>
  <c r="E418" i="19"/>
  <c r="F418" i="19" s="1"/>
  <c r="G418" i="19"/>
  <c r="E419" i="19"/>
  <c r="F419" i="19"/>
  <c r="G419" i="19"/>
  <c r="E420" i="19"/>
  <c r="F420" i="19" s="1"/>
  <c r="G420" i="19"/>
  <c r="E421" i="19"/>
  <c r="F421" i="19"/>
  <c r="G421" i="19"/>
  <c r="E422" i="19"/>
  <c r="F422" i="19" s="1"/>
  <c r="G422" i="19"/>
  <c r="E423" i="19"/>
  <c r="F423" i="19"/>
  <c r="G423" i="19"/>
  <c r="E424" i="19"/>
  <c r="F424" i="19" s="1"/>
  <c r="G424" i="19"/>
  <c r="E425" i="19"/>
  <c r="F425" i="19"/>
  <c r="G425" i="19"/>
  <c r="E426" i="19"/>
  <c r="F426" i="19" s="1"/>
  <c r="G426" i="19"/>
  <c r="E427" i="19"/>
  <c r="F427" i="19"/>
  <c r="G427" i="19"/>
  <c r="E428" i="19"/>
  <c r="F428" i="19" s="1"/>
  <c r="G428" i="19"/>
  <c r="E429" i="19"/>
  <c r="F429" i="19"/>
  <c r="G429" i="19"/>
  <c r="E430" i="19"/>
  <c r="F430" i="19" s="1"/>
  <c r="G430" i="19"/>
  <c r="E431" i="19"/>
  <c r="F431" i="19"/>
  <c r="G431" i="19"/>
  <c r="E432" i="19"/>
  <c r="F432" i="19" s="1"/>
  <c r="G432" i="19"/>
  <c r="E433" i="19"/>
  <c r="F433" i="19"/>
  <c r="G433" i="19"/>
  <c r="E434" i="19"/>
  <c r="F434" i="19" s="1"/>
  <c r="G434" i="19"/>
  <c r="E435" i="19"/>
  <c r="F435" i="19"/>
  <c r="G435" i="19"/>
  <c r="E436" i="19"/>
  <c r="F436" i="19" s="1"/>
  <c r="G436" i="19"/>
  <c r="E437" i="19"/>
  <c r="F437" i="19"/>
  <c r="G437" i="19"/>
  <c r="E438" i="19"/>
  <c r="F438" i="19" s="1"/>
  <c r="G438" i="19"/>
  <c r="E439" i="19"/>
  <c r="F439" i="19"/>
  <c r="G439" i="19"/>
  <c r="E440" i="19"/>
  <c r="F440" i="19" s="1"/>
  <c r="G440" i="19"/>
  <c r="E441" i="19"/>
  <c r="F441" i="19"/>
  <c r="G441" i="19"/>
  <c r="E442" i="19"/>
  <c r="F442" i="19" s="1"/>
  <c r="G442" i="19"/>
  <c r="E443" i="19"/>
  <c r="F443" i="19"/>
  <c r="G443" i="19"/>
  <c r="E444" i="19"/>
  <c r="F444" i="19" s="1"/>
  <c r="G444" i="19"/>
  <c r="E445" i="19"/>
  <c r="F445" i="19"/>
  <c r="G445" i="19"/>
  <c r="E446" i="19"/>
  <c r="F446" i="19" s="1"/>
  <c r="G446" i="19"/>
  <c r="E447" i="19"/>
  <c r="F447" i="19"/>
  <c r="G447" i="19"/>
  <c r="E448" i="19"/>
  <c r="F448" i="19" s="1"/>
  <c r="G448" i="19"/>
  <c r="E449" i="19"/>
  <c r="F449" i="19"/>
  <c r="G449" i="19"/>
  <c r="E450" i="19"/>
  <c r="F450" i="19" s="1"/>
  <c r="G450" i="19"/>
  <c r="E451" i="19"/>
  <c r="F451" i="19"/>
  <c r="G451" i="19"/>
  <c r="E452" i="19"/>
  <c r="F452" i="19" s="1"/>
  <c r="G452" i="19"/>
  <c r="E453" i="19"/>
  <c r="F453" i="19"/>
  <c r="G453" i="19"/>
  <c r="E454" i="19"/>
  <c r="F454" i="19" s="1"/>
  <c r="G454" i="19"/>
  <c r="E455" i="19"/>
  <c r="F455" i="19"/>
  <c r="G455" i="19"/>
  <c r="E456" i="19"/>
  <c r="F456" i="19" s="1"/>
  <c r="G456" i="19"/>
  <c r="E457" i="19"/>
  <c r="F457" i="19"/>
  <c r="G457" i="19"/>
  <c r="E458" i="19"/>
  <c r="F458" i="19" s="1"/>
  <c r="G458" i="19"/>
  <c r="E459" i="19"/>
  <c r="F459" i="19"/>
  <c r="G459" i="19"/>
  <c r="E460" i="19"/>
  <c r="F460" i="19" s="1"/>
  <c r="G460" i="19"/>
  <c r="E461" i="19"/>
  <c r="F461" i="19"/>
  <c r="G461" i="19"/>
  <c r="E462" i="19"/>
  <c r="F462" i="19" s="1"/>
  <c r="G462" i="19"/>
  <c r="E463" i="19"/>
  <c r="F463" i="19"/>
  <c r="G463" i="19"/>
  <c r="E464" i="19"/>
  <c r="F464" i="19" s="1"/>
  <c r="G464" i="19"/>
  <c r="E465" i="19"/>
  <c r="F465" i="19"/>
  <c r="G465" i="19"/>
  <c r="E466" i="19"/>
  <c r="F466" i="19" s="1"/>
  <c r="G466" i="19"/>
  <c r="E467" i="19"/>
  <c r="F467" i="19"/>
  <c r="G467" i="19"/>
  <c r="E468" i="19"/>
  <c r="F468" i="19" s="1"/>
  <c r="G468" i="19"/>
  <c r="E469" i="19"/>
  <c r="F469" i="19"/>
  <c r="G469" i="19"/>
  <c r="E470" i="19"/>
  <c r="F470" i="19" s="1"/>
  <c r="G470" i="19"/>
  <c r="E471" i="19"/>
  <c r="F471" i="19"/>
  <c r="G471" i="19"/>
  <c r="E472" i="19"/>
  <c r="F472" i="19" s="1"/>
  <c r="G472" i="19"/>
  <c r="E473" i="19"/>
  <c r="F473" i="19"/>
  <c r="G473" i="19"/>
  <c r="E474" i="19"/>
  <c r="F474" i="19" s="1"/>
  <c r="G474" i="19"/>
  <c r="E475" i="19"/>
  <c r="F475" i="19"/>
  <c r="G475" i="19"/>
  <c r="E476" i="19"/>
  <c r="F476" i="19" s="1"/>
  <c r="G476" i="19"/>
  <c r="E477" i="19"/>
  <c r="F477" i="19"/>
  <c r="G477" i="19"/>
  <c r="E478" i="19"/>
  <c r="F478" i="19" s="1"/>
  <c r="G478" i="19"/>
  <c r="E479" i="19"/>
  <c r="F479" i="19"/>
  <c r="G479" i="19"/>
  <c r="E480" i="19"/>
  <c r="F480" i="19" s="1"/>
  <c r="G480" i="19"/>
  <c r="E481" i="19"/>
  <c r="F481" i="19"/>
  <c r="G481" i="19"/>
  <c r="E482" i="19"/>
  <c r="F482" i="19" s="1"/>
  <c r="G482" i="19"/>
  <c r="E483" i="19"/>
  <c r="F483" i="19"/>
  <c r="G483" i="19"/>
  <c r="E484" i="19"/>
  <c r="F484" i="19" s="1"/>
  <c r="G484" i="19"/>
  <c r="E485" i="19"/>
  <c r="F485" i="19"/>
  <c r="G485" i="19"/>
  <c r="E486" i="19"/>
  <c r="F486" i="19" s="1"/>
  <c r="G486" i="19"/>
  <c r="E487" i="19"/>
  <c r="F487" i="19"/>
  <c r="G487" i="19"/>
  <c r="E488" i="19"/>
  <c r="F488" i="19" s="1"/>
  <c r="G488" i="19"/>
  <c r="E489" i="19"/>
  <c r="F489" i="19"/>
  <c r="G489" i="19"/>
  <c r="E490" i="19"/>
  <c r="F490" i="19" s="1"/>
  <c r="G490" i="19"/>
  <c r="E491" i="19"/>
  <c r="F491" i="19"/>
  <c r="G491" i="19"/>
  <c r="E492" i="19"/>
  <c r="F492" i="19" s="1"/>
  <c r="G492" i="19"/>
  <c r="E493" i="19"/>
  <c r="F493" i="19"/>
  <c r="G493" i="19"/>
  <c r="E494" i="19"/>
  <c r="F494" i="19" s="1"/>
  <c r="G494" i="19"/>
  <c r="E495" i="19"/>
  <c r="F495" i="19"/>
  <c r="G495" i="19"/>
  <c r="E496" i="19"/>
  <c r="F496" i="19" s="1"/>
  <c r="G496" i="19"/>
  <c r="E497" i="19"/>
  <c r="F497" i="19"/>
  <c r="G497" i="19"/>
  <c r="E498" i="19"/>
  <c r="F498" i="19" s="1"/>
  <c r="G498" i="19"/>
  <c r="E499" i="19"/>
  <c r="F499" i="19"/>
  <c r="G499" i="19"/>
  <c r="E500" i="19"/>
  <c r="F500" i="19" s="1"/>
  <c r="G500" i="19"/>
  <c r="E501" i="19"/>
  <c r="F501" i="19"/>
  <c r="G501" i="19"/>
  <c r="E502" i="19"/>
  <c r="F502" i="19" s="1"/>
  <c r="G502" i="19"/>
  <c r="E503" i="19"/>
  <c r="F503" i="19"/>
  <c r="G503" i="19"/>
  <c r="E504" i="19"/>
  <c r="F504" i="19" s="1"/>
  <c r="G504" i="19"/>
  <c r="E505" i="19"/>
  <c r="F505" i="19"/>
  <c r="G505" i="19"/>
  <c r="E506" i="19"/>
  <c r="F506" i="19" s="1"/>
  <c r="G506" i="19"/>
  <c r="E507" i="19"/>
  <c r="F507" i="19"/>
  <c r="G507" i="19"/>
  <c r="E508" i="19"/>
  <c r="F508" i="19" s="1"/>
  <c r="G508" i="19"/>
  <c r="E509" i="19"/>
  <c r="F509" i="19"/>
  <c r="G509" i="19"/>
  <c r="E510" i="19"/>
  <c r="F510" i="19" s="1"/>
  <c r="G510" i="19"/>
  <c r="E511" i="19"/>
  <c r="F511" i="19"/>
  <c r="G511" i="19"/>
  <c r="E512" i="19"/>
  <c r="F512" i="19" s="1"/>
  <c r="G512" i="19"/>
  <c r="E513" i="19"/>
  <c r="F513" i="19"/>
  <c r="G513" i="19"/>
  <c r="E514" i="19"/>
  <c r="F514" i="19" s="1"/>
  <c r="G514" i="19"/>
  <c r="E515" i="19"/>
  <c r="F515" i="19"/>
  <c r="G515" i="19"/>
  <c r="E516" i="19"/>
  <c r="F516" i="19" s="1"/>
  <c r="G516" i="19"/>
  <c r="E517" i="19"/>
  <c r="F517" i="19"/>
  <c r="G517" i="19"/>
  <c r="E518" i="19"/>
  <c r="F518" i="19" s="1"/>
  <c r="G518" i="19"/>
  <c r="E519" i="19"/>
  <c r="F519" i="19"/>
  <c r="G519" i="19"/>
  <c r="E520" i="19"/>
  <c r="F520" i="19" s="1"/>
  <c r="G520" i="19"/>
  <c r="E521" i="19"/>
  <c r="F521" i="19"/>
  <c r="G521" i="19"/>
  <c r="E522" i="19"/>
  <c r="F522" i="19" s="1"/>
  <c r="G522" i="19"/>
  <c r="E523" i="19"/>
  <c r="F523" i="19"/>
  <c r="G523" i="19"/>
  <c r="E524" i="19"/>
  <c r="F524" i="19" s="1"/>
  <c r="G524" i="19"/>
  <c r="E525" i="19"/>
  <c r="F525" i="19"/>
  <c r="G525" i="19"/>
  <c r="E526" i="19"/>
  <c r="F526" i="19" s="1"/>
  <c r="G526" i="19"/>
  <c r="E527" i="19"/>
  <c r="F527" i="19"/>
  <c r="G527" i="19"/>
  <c r="E528" i="19"/>
  <c r="F528" i="19" s="1"/>
  <c r="G528" i="19"/>
  <c r="E529" i="19"/>
  <c r="F529" i="19"/>
  <c r="G529" i="19"/>
  <c r="E530" i="19"/>
  <c r="F530" i="19" s="1"/>
  <c r="G530" i="19"/>
  <c r="E531" i="19"/>
  <c r="F531" i="19"/>
  <c r="G531" i="19"/>
  <c r="E532" i="19"/>
  <c r="F532" i="19" s="1"/>
  <c r="G532" i="19"/>
  <c r="E533" i="19"/>
  <c r="F533" i="19"/>
  <c r="G533" i="19"/>
  <c r="E534" i="19"/>
  <c r="F534" i="19" s="1"/>
  <c r="G534" i="19"/>
  <c r="E535" i="19"/>
  <c r="F535" i="19"/>
  <c r="G535" i="19"/>
  <c r="E536" i="19"/>
  <c r="F536" i="19"/>
  <c r="G536" i="19"/>
  <c r="E537" i="19"/>
  <c r="F537" i="19"/>
  <c r="G537" i="19"/>
  <c r="E538" i="19"/>
  <c r="F538" i="19" s="1"/>
  <c r="G538" i="19"/>
  <c r="E539" i="19"/>
  <c r="F539" i="19"/>
  <c r="G539" i="19"/>
  <c r="E540" i="19"/>
  <c r="F540" i="19"/>
  <c r="G540" i="19"/>
  <c r="E541" i="19"/>
  <c r="F541" i="19"/>
  <c r="G541" i="19"/>
  <c r="E542" i="19"/>
  <c r="F542" i="19" s="1"/>
  <c r="G542" i="19"/>
  <c r="E543" i="19"/>
  <c r="F543" i="19"/>
  <c r="G543" i="19"/>
  <c r="E544" i="19"/>
  <c r="F544" i="19" s="1"/>
  <c r="G544" i="19"/>
  <c r="E545" i="19"/>
  <c r="F545" i="19"/>
  <c r="G545" i="19"/>
  <c r="E546" i="19"/>
  <c r="F546" i="19" s="1"/>
  <c r="G546" i="19"/>
  <c r="E547" i="19"/>
  <c r="F547" i="19" s="1"/>
  <c r="G547" i="19"/>
  <c r="E548" i="19"/>
  <c r="F548" i="19" s="1"/>
  <c r="G548" i="19"/>
  <c r="E549" i="19"/>
  <c r="F549" i="19"/>
  <c r="G549" i="19"/>
  <c r="E550" i="19"/>
  <c r="F550" i="19" s="1"/>
  <c r="G550" i="19"/>
  <c r="E551" i="19"/>
  <c r="F551" i="19" s="1"/>
  <c r="G551" i="19"/>
  <c r="E552" i="19"/>
  <c r="F552" i="19"/>
  <c r="G552" i="19"/>
  <c r="E553" i="19"/>
  <c r="F553" i="19"/>
  <c r="G553" i="19"/>
  <c r="E554" i="19"/>
  <c r="F554" i="19" s="1"/>
  <c r="G554" i="19"/>
  <c r="E555" i="19"/>
  <c r="F555" i="19"/>
  <c r="G555" i="19"/>
  <c r="E556" i="19"/>
  <c r="F556" i="19"/>
  <c r="G556" i="19"/>
  <c r="E557" i="19"/>
  <c r="F557" i="19"/>
  <c r="G557" i="19"/>
  <c r="E558" i="19"/>
  <c r="F558" i="19" s="1"/>
  <c r="G558" i="19"/>
  <c r="E559" i="19"/>
  <c r="F559" i="19"/>
  <c r="G559" i="19"/>
  <c r="E560" i="19"/>
  <c r="F560" i="19" s="1"/>
  <c r="G560" i="19"/>
  <c r="E561" i="19"/>
  <c r="F561" i="19"/>
  <c r="G561" i="19"/>
  <c r="E562" i="19"/>
  <c r="F562" i="19" s="1"/>
  <c r="G562" i="19"/>
  <c r="E563" i="19"/>
  <c r="F563" i="19" s="1"/>
  <c r="G563" i="19"/>
  <c r="E564" i="19"/>
  <c r="F564" i="19" s="1"/>
  <c r="G564" i="19"/>
  <c r="E565" i="19"/>
  <c r="F565" i="19"/>
  <c r="G565" i="19"/>
  <c r="E566" i="19"/>
  <c r="F566" i="19" s="1"/>
  <c r="G566" i="19"/>
  <c r="E567" i="19"/>
  <c r="F567" i="19" s="1"/>
  <c r="G567" i="19"/>
  <c r="E568" i="19"/>
  <c r="F568" i="19"/>
  <c r="G568" i="19"/>
  <c r="E569" i="19"/>
  <c r="F569" i="19"/>
  <c r="G569" i="19"/>
  <c r="E570" i="19"/>
  <c r="F570" i="19" s="1"/>
  <c r="G570" i="19"/>
  <c r="E571" i="19"/>
  <c r="F571" i="19"/>
  <c r="G571" i="19"/>
  <c r="E572" i="19"/>
  <c r="F572" i="19"/>
  <c r="G572" i="19"/>
  <c r="E573" i="19"/>
  <c r="F573" i="19"/>
  <c r="G573" i="19"/>
  <c r="E574" i="19"/>
  <c r="F574" i="19" s="1"/>
  <c r="G574" i="19"/>
  <c r="E575" i="19"/>
  <c r="F575" i="19"/>
  <c r="G575" i="19"/>
  <c r="E576" i="19"/>
  <c r="F576" i="19" s="1"/>
  <c r="G576" i="19"/>
  <c r="E577" i="19"/>
  <c r="F577" i="19"/>
  <c r="G577" i="19"/>
  <c r="E578" i="19"/>
  <c r="F578" i="19" s="1"/>
  <c r="G578" i="19"/>
  <c r="E579" i="19"/>
  <c r="F579" i="19" s="1"/>
  <c r="G579" i="19"/>
  <c r="E580" i="19"/>
  <c r="F580" i="19" s="1"/>
  <c r="G580" i="19"/>
  <c r="E581" i="19"/>
  <c r="F581" i="19"/>
  <c r="G581" i="19"/>
  <c r="E582" i="19"/>
  <c r="F582" i="19" s="1"/>
  <c r="G582" i="19"/>
  <c r="E583" i="19"/>
  <c r="F583" i="19" s="1"/>
  <c r="G583" i="19"/>
  <c r="E584" i="19"/>
  <c r="F584" i="19"/>
  <c r="G584" i="19"/>
  <c r="E585" i="19"/>
  <c r="F585" i="19"/>
  <c r="G585" i="19"/>
  <c r="E586" i="19"/>
  <c r="F586" i="19" s="1"/>
  <c r="G586" i="19"/>
  <c r="E587" i="19"/>
  <c r="F587" i="19"/>
  <c r="G587" i="19"/>
  <c r="E588" i="19"/>
  <c r="F588" i="19"/>
  <c r="G588" i="19"/>
  <c r="E589" i="19"/>
  <c r="F589" i="19"/>
  <c r="G589" i="19"/>
  <c r="E590" i="19"/>
  <c r="F590" i="19" s="1"/>
  <c r="G590" i="19"/>
  <c r="E591" i="19"/>
  <c r="F591" i="19"/>
  <c r="G591" i="19"/>
  <c r="E592" i="19"/>
  <c r="F592" i="19" s="1"/>
  <c r="G592" i="19"/>
  <c r="E593" i="19"/>
  <c r="F593" i="19"/>
  <c r="G593" i="19"/>
  <c r="E594" i="19"/>
  <c r="F594" i="19" s="1"/>
  <c r="G594" i="19"/>
  <c r="E595" i="19"/>
  <c r="F595" i="19" s="1"/>
  <c r="G595" i="19"/>
  <c r="E596" i="19"/>
  <c r="F596" i="19" s="1"/>
  <c r="G596" i="19"/>
  <c r="E597" i="19"/>
  <c r="F597" i="19"/>
  <c r="G597" i="19"/>
  <c r="E598" i="19"/>
  <c r="F598" i="19" s="1"/>
  <c r="G598" i="19"/>
  <c r="E599" i="19"/>
  <c r="F599" i="19" s="1"/>
  <c r="G599" i="19"/>
  <c r="E600" i="19"/>
  <c r="F600" i="19"/>
  <c r="G600" i="19"/>
  <c r="E601" i="19"/>
  <c r="F601" i="19"/>
  <c r="G601" i="19"/>
  <c r="E602" i="19"/>
  <c r="F602" i="19" s="1"/>
  <c r="G602" i="19"/>
  <c r="E603" i="19"/>
  <c r="F603" i="19"/>
  <c r="G603" i="19"/>
  <c r="E604" i="19"/>
  <c r="F604" i="19"/>
  <c r="G604" i="19"/>
  <c r="E605" i="19"/>
  <c r="F605" i="19"/>
  <c r="G605" i="19"/>
  <c r="E606" i="19"/>
  <c r="F606" i="19" s="1"/>
  <c r="G606" i="19"/>
  <c r="E607" i="19"/>
  <c r="F607" i="19"/>
  <c r="G607" i="19"/>
  <c r="E608" i="19"/>
  <c r="F608" i="19" s="1"/>
  <c r="G608" i="19"/>
  <c r="E609" i="19"/>
  <c r="F609" i="19"/>
  <c r="G609" i="19"/>
  <c r="E610" i="19"/>
  <c r="F610" i="19" s="1"/>
  <c r="G610" i="19"/>
  <c r="E611" i="19"/>
  <c r="F611" i="19" s="1"/>
  <c r="G611" i="19"/>
  <c r="E612" i="19"/>
  <c r="F612" i="19" s="1"/>
  <c r="G612" i="19"/>
  <c r="E613" i="19"/>
  <c r="F613" i="19"/>
  <c r="G613" i="19"/>
  <c r="E614" i="19"/>
  <c r="F614" i="19" s="1"/>
  <c r="G614" i="19"/>
  <c r="E615" i="19"/>
  <c r="F615" i="19" s="1"/>
  <c r="G615" i="19"/>
  <c r="E616" i="19"/>
  <c r="F616" i="19"/>
  <c r="G616" i="19"/>
  <c r="E617" i="19"/>
  <c r="F617" i="19"/>
  <c r="G617" i="19"/>
  <c r="E618" i="19"/>
  <c r="F618" i="19" s="1"/>
  <c r="G618" i="19"/>
  <c r="E619" i="19"/>
  <c r="F619" i="19"/>
  <c r="G619" i="19"/>
  <c r="E620" i="19"/>
  <c r="F620" i="19"/>
  <c r="G620" i="19"/>
  <c r="E621" i="19"/>
  <c r="F621" i="19"/>
  <c r="G621" i="19"/>
  <c r="E622" i="19"/>
  <c r="F622" i="19" s="1"/>
  <c r="G622" i="19"/>
  <c r="E623" i="19"/>
  <c r="F623" i="19" s="1"/>
  <c r="G623" i="19"/>
  <c r="E624" i="19"/>
  <c r="F624" i="19" s="1"/>
  <c r="G624" i="19"/>
  <c r="E625" i="19"/>
  <c r="F625" i="19"/>
  <c r="G625" i="19"/>
  <c r="E626" i="19"/>
  <c r="F626" i="19" s="1"/>
  <c r="G626" i="19"/>
  <c r="E627" i="19"/>
  <c r="F627" i="19" s="1"/>
  <c r="G627" i="19"/>
  <c r="E628" i="19"/>
  <c r="F628" i="19" s="1"/>
  <c r="G628" i="19"/>
  <c r="E629" i="19"/>
  <c r="F629" i="19"/>
  <c r="G629" i="19"/>
  <c r="E630" i="19"/>
  <c r="F630" i="19" s="1"/>
  <c r="G630" i="19"/>
  <c r="E631" i="19"/>
  <c r="F631" i="19" s="1"/>
  <c r="G631" i="19"/>
  <c r="E632" i="19"/>
  <c r="F632" i="19"/>
  <c r="G632" i="19"/>
  <c r="E633" i="19"/>
  <c r="F633" i="19"/>
  <c r="G633" i="19"/>
  <c r="E634" i="19"/>
  <c r="F634" i="19" s="1"/>
  <c r="G634" i="19"/>
  <c r="E635" i="19"/>
  <c r="F635" i="19"/>
  <c r="G635" i="19"/>
  <c r="E636" i="19"/>
  <c r="F636" i="19" s="1"/>
  <c r="G636" i="19"/>
  <c r="E637" i="19"/>
  <c r="F637" i="19"/>
  <c r="G637" i="19"/>
  <c r="E638" i="19"/>
  <c r="F638" i="19" s="1"/>
  <c r="G638" i="19"/>
  <c r="E639" i="19"/>
  <c r="F639" i="19" s="1"/>
  <c r="G639" i="19"/>
  <c r="E640" i="19"/>
  <c r="F640" i="19" s="1"/>
  <c r="G640" i="19"/>
  <c r="E641" i="19"/>
  <c r="F641" i="19"/>
  <c r="G641" i="19"/>
  <c r="E642" i="19"/>
  <c r="F642" i="19" s="1"/>
  <c r="G642" i="19"/>
  <c r="E643" i="19"/>
  <c r="F643" i="19" s="1"/>
  <c r="G643" i="19"/>
  <c r="E644" i="19"/>
  <c r="F644" i="19" s="1"/>
  <c r="G644" i="19"/>
  <c r="E645" i="19"/>
  <c r="F645" i="19"/>
  <c r="G645" i="19"/>
  <c r="E646" i="19"/>
  <c r="F646" i="19" s="1"/>
  <c r="G646" i="19"/>
  <c r="E647" i="19"/>
  <c r="F647" i="19" s="1"/>
  <c r="G647" i="19"/>
  <c r="E648" i="19"/>
  <c r="F648" i="19"/>
  <c r="G648" i="19"/>
  <c r="E649" i="19"/>
  <c r="F649" i="19"/>
  <c r="G649" i="19"/>
  <c r="E650" i="19"/>
  <c r="F650" i="19" s="1"/>
  <c r="G650" i="19"/>
  <c r="E651" i="19"/>
  <c r="F651" i="19"/>
  <c r="G651" i="19"/>
  <c r="E652" i="19"/>
  <c r="F652" i="19" s="1"/>
  <c r="G652" i="19"/>
  <c r="E653" i="19"/>
  <c r="F653" i="19"/>
  <c r="G653" i="19"/>
  <c r="E654" i="19"/>
  <c r="F654" i="19" s="1"/>
  <c r="G654" i="19"/>
  <c r="E655" i="19"/>
  <c r="F655" i="19" s="1"/>
  <c r="G655" i="19"/>
  <c r="E656" i="19"/>
  <c r="F656" i="19" s="1"/>
  <c r="G656" i="19"/>
  <c r="E657" i="19"/>
  <c r="F657" i="19"/>
  <c r="G657" i="19"/>
  <c r="E658" i="19"/>
  <c r="F658" i="19" s="1"/>
  <c r="G658" i="19"/>
  <c r="E659" i="19"/>
  <c r="F659" i="19" s="1"/>
  <c r="G659" i="19"/>
  <c r="E660" i="19"/>
  <c r="F660" i="19" s="1"/>
  <c r="G660" i="19"/>
  <c r="E661" i="19"/>
  <c r="F661" i="19"/>
  <c r="G661" i="19"/>
  <c r="E662" i="19"/>
  <c r="F662" i="19" s="1"/>
  <c r="G662" i="19"/>
  <c r="E663" i="19"/>
  <c r="F663" i="19" s="1"/>
  <c r="G663" i="19"/>
  <c r="E664" i="19"/>
  <c r="F664" i="19"/>
  <c r="G664" i="19"/>
  <c r="E665" i="19"/>
  <c r="F665" i="19"/>
  <c r="G665" i="19"/>
  <c r="E666" i="19"/>
  <c r="F666" i="19" s="1"/>
  <c r="G666" i="19"/>
  <c r="E667" i="19"/>
  <c r="F667" i="19"/>
  <c r="G667" i="19"/>
  <c r="E668" i="19"/>
  <c r="F668" i="19" s="1"/>
  <c r="G668" i="19"/>
  <c r="E669" i="19"/>
  <c r="F669" i="19" s="1"/>
  <c r="G669" i="19"/>
  <c r="E670" i="19"/>
  <c r="F670" i="19" s="1"/>
  <c r="G670" i="19"/>
  <c r="E671" i="19"/>
  <c r="F671" i="19"/>
  <c r="G671" i="19"/>
  <c r="E672" i="19"/>
  <c r="F672" i="19" s="1"/>
  <c r="G672" i="19"/>
  <c r="E673" i="19"/>
  <c r="F673" i="19" s="1"/>
  <c r="G673" i="19"/>
  <c r="E674" i="19"/>
  <c r="F674" i="19" s="1"/>
  <c r="G674" i="19"/>
  <c r="E675" i="19"/>
  <c r="F675" i="19"/>
  <c r="G675" i="19"/>
  <c r="E676" i="19"/>
  <c r="F676" i="19" s="1"/>
  <c r="G676" i="19"/>
  <c r="E677" i="19"/>
  <c r="F677" i="19" s="1"/>
  <c r="G677" i="19"/>
  <c r="E678" i="19"/>
  <c r="F678" i="19" s="1"/>
  <c r="G678" i="19"/>
  <c r="E679" i="19"/>
  <c r="F679" i="19"/>
  <c r="G679" i="19"/>
  <c r="E680" i="19"/>
  <c r="F680" i="19" s="1"/>
  <c r="G680" i="19"/>
  <c r="E681" i="19"/>
  <c r="F681" i="19" s="1"/>
  <c r="G681" i="19"/>
  <c r="E682" i="19"/>
  <c r="F682" i="19" s="1"/>
  <c r="G682" i="19"/>
  <c r="E683" i="19"/>
  <c r="F683" i="19"/>
  <c r="G683" i="19"/>
  <c r="E684" i="19"/>
  <c r="F684" i="19" s="1"/>
  <c r="G684" i="19"/>
  <c r="E685" i="19"/>
  <c r="F685" i="19" s="1"/>
  <c r="G685" i="19"/>
  <c r="E686" i="19"/>
  <c r="F686" i="19" s="1"/>
  <c r="G686" i="19"/>
  <c r="E687" i="19"/>
  <c r="F687" i="19"/>
  <c r="G687" i="19"/>
  <c r="E688" i="19"/>
  <c r="F688" i="19" s="1"/>
  <c r="G688" i="19"/>
  <c r="E689" i="19"/>
  <c r="F689" i="19" s="1"/>
  <c r="G689" i="19"/>
  <c r="E690" i="19"/>
  <c r="F690" i="19" s="1"/>
  <c r="G690" i="19"/>
  <c r="E691" i="19"/>
  <c r="F691" i="19"/>
  <c r="G691" i="19"/>
  <c r="E692" i="19"/>
  <c r="F692" i="19" s="1"/>
  <c r="G692" i="19"/>
  <c r="E693" i="19"/>
  <c r="F693" i="19" s="1"/>
  <c r="G693" i="19"/>
  <c r="E694" i="19"/>
  <c r="F694" i="19" s="1"/>
  <c r="G694" i="19"/>
  <c r="E695" i="19"/>
  <c r="F695" i="19"/>
  <c r="G695" i="19"/>
  <c r="E696" i="19"/>
  <c r="F696" i="19" s="1"/>
  <c r="G696" i="19"/>
  <c r="E697" i="19"/>
  <c r="F697" i="19" s="1"/>
  <c r="G697" i="19"/>
  <c r="E698" i="19"/>
  <c r="F698" i="19" s="1"/>
  <c r="G698" i="19"/>
  <c r="E699" i="19"/>
  <c r="F699" i="19"/>
  <c r="G699" i="19"/>
  <c r="E700" i="19"/>
  <c r="F700" i="19" s="1"/>
  <c r="G700" i="19"/>
  <c r="E701" i="19"/>
  <c r="F701" i="19" s="1"/>
  <c r="G701" i="19"/>
  <c r="E702" i="19"/>
  <c r="F702" i="19" s="1"/>
  <c r="G702" i="19"/>
  <c r="E703" i="19"/>
  <c r="F703" i="19"/>
  <c r="G703" i="19"/>
  <c r="E704" i="19"/>
  <c r="F704" i="19" s="1"/>
  <c r="G704" i="19"/>
  <c r="E705" i="19"/>
  <c r="F705" i="19" s="1"/>
  <c r="G705" i="19"/>
  <c r="E706" i="19"/>
  <c r="F706" i="19" s="1"/>
  <c r="G706" i="19"/>
  <c r="E707" i="19"/>
  <c r="F707" i="19"/>
  <c r="G707" i="19"/>
  <c r="E708" i="19"/>
  <c r="F708" i="19" s="1"/>
  <c r="G708" i="19"/>
  <c r="E709" i="19"/>
  <c r="F709" i="19" s="1"/>
  <c r="G709" i="19"/>
  <c r="E710" i="19"/>
  <c r="F710" i="19" s="1"/>
  <c r="G710" i="19"/>
  <c r="E711" i="19"/>
  <c r="F711" i="19"/>
  <c r="G711" i="19"/>
  <c r="E712" i="19"/>
  <c r="F712" i="19" s="1"/>
  <c r="G712" i="19"/>
  <c r="E713" i="19"/>
  <c r="F713" i="19" s="1"/>
  <c r="G713" i="19"/>
  <c r="E714" i="19"/>
  <c r="F714" i="19" s="1"/>
  <c r="G714" i="19"/>
  <c r="E715" i="19"/>
  <c r="F715" i="19"/>
  <c r="G715" i="19"/>
  <c r="E716" i="19"/>
  <c r="F716" i="19" s="1"/>
  <c r="G716" i="19"/>
  <c r="E717" i="19"/>
  <c r="F717" i="19" s="1"/>
  <c r="G717" i="19"/>
  <c r="E718" i="19"/>
  <c r="F718" i="19" s="1"/>
  <c r="G718" i="19"/>
  <c r="E719" i="19"/>
  <c r="F719" i="19"/>
  <c r="G719" i="19"/>
  <c r="E720" i="19"/>
  <c r="F720" i="19" s="1"/>
  <c r="G720" i="19"/>
  <c r="E721" i="19"/>
  <c r="F721" i="19" s="1"/>
  <c r="G721" i="19"/>
  <c r="E722" i="19"/>
  <c r="F722" i="19" s="1"/>
  <c r="G722" i="19"/>
  <c r="E723" i="19"/>
  <c r="F723" i="19"/>
  <c r="G723" i="19"/>
  <c r="E724" i="19"/>
  <c r="F724" i="19" s="1"/>
  <c r="G724" i="19"/>
  <c r="E725" i="19"/>
  <c r="F725" i="19" s="1"/>
  <c r="G725" i="19"/>
  <c r="E726" i="19"/>
  <c r="F726" i="19" s="1"/>
  <c r="G726" i="19"/>
  <c r="E727" i="19"/>
  <c r="F727" i="19"/>
  <c r="G727" i="19"/>
  <c r="E728" i="19"/>
  <c r="F728" i="19" s="1"/>
  <c r="G728" i="19"/>
  <c r="E729" i="19"/>
  <c r="F729" i="19" s="1"/>
  <c r="G729" i="19"/>
  <c r="E730" i="19"/>
  <c r="F730" i="19" s="1"/>
  <c r="G730" i="19"/>
  <c r="E731" i="19"/>
  <c r="F731" i="19"/>
  <c r="G731" i="19"/>
  <c r="E732" i="19"/>
  <c r="F732" i="19" s="1"/>
  <c r="G732" i="19"/>
  <c r="E733" i="19"/>
  <c r="F733" i="19" s="1"/>
  <c r="G733" i="19"/>
  <c r="E734" i="19"/>
  <c r="F734" i="19" s="1"/>
  <c r="G734" i="19"/>
  <c r="E735" i="19"/>
  <c r="F735" i="19"/>
  <c r="G735" i="19"/>
  <c r="E736" i="19"/>
  <c r="F736" i="19" s="1"/>
  <c r="G736" i="19"/>
  <c r="E737" i="19"/>
  <c r="F737" i="19" s="1"/>
  <c r="G737" i="19"/>
  <c r="E738" i="19"/>
  <c r="F738" i="19" s="1"/>
  <c r="G738" i="19"/>
  <c r="E739" i="19"/>
  <c r="F739" i="19"/>
  <c r="G739" i="19"/>
  <c r="E740" i="19"/>
  <c r="F740" i="19" s="1"/>
  <c r="G740" i="19"/>
  <c r="E741" i="19"/>
  <c r="F741" i="19" s="1"/>
  <c r="G741" i="19"/>
  <c r="E742" i="19"/>
  <c r="F742" i="19" s="1"/>
  <c r="G742" i="19"/>
  <c r="E743" i="19"/>
  <c r="F743" i="19"/>
  <c r="G743" i="19"/>
  <c r="E744" i="19"/>
  <c r="F744" i="19" s="1"/>
  <c r="G744" i="19"/>
  <c r="E745" i="19"/>
  <c r="F745" i="19" s="1"/>
  <c r="G745" i="19"/>
  <c r="E746" i="19"/>
  <c r="F746" i="19" s="1"/>
  <c r="G746" i="19"/>
  <c r="E747" i="19"/>
  <c r="F747" i="19"/>
  <c r="G747" i="19"/>
  <c r="E748" i="19"/>
  <c r="F748" i="19" s="1"/>
  <c r="G748" i="19"/>
  <c r="E749" i="19"/>
  <c r="F749" i="19" s="1"/>
  <c r="G749" i="19"/>
  <c r="E750" i="19"/>
  <c r="F750" i="19" s="1"/>
  <c r="G750" i="19"/>
  <c r="E751" i="19"/>
  <c r="F751" i="19"/>
  <c r="G751" i="19"/>
  <c r="E752" i="19"/>
  <c r="F752" i="19" s="1"/>
  <c r="G752" i="19"/>
  <c r="E753" i="19"/>
  <c r="F753" i="19" s="1"/>
  <c r="G753" i="19"/>
  <c r="E754" i="19"/>
  <c r="F754" i="19" s="1"/>
  <c r="G754" i="19"/>
  <c r="E755" i="19"/>
  <c r="F755" i="19"/>
  <c r="G755" i="19"/>
  <c r="E756" i="19"/>
  <c r="F756" i="19" s="1"/>
  <c r="G756" i="19"/>
  <c r="E757" i="19"/>
  <c r="F757" i="19" s="1"/>
  <c r="G757" i="19"/>
  <c r="E758" i="19"/>
  <c r="F758" i="19" s="1"/>
  <c r="G758" i="19"/>
  <c r="E759" i="19"/>
  <c r="F759" i="19"/>
  <c r="G759" i="19"/>
  <c r="E760" i="19"/>
  <c r="F760" i="19" s="1"/>
  <c r="G760" i="19"/>
  <c r="E761" i="19"/>
  <c r="F761" i="19" s="1"/>
  <c r="G761" i="19"/>
  <c r="E762" i="19"/>
  <c r="F762" i="19" s="1"/>
  <c r="G762" i="19"/>
  <c r="E763" i="19"/>
  <c r="F763" i="19"/>
  <c r="G763" i="19"/>
  <c r="E764" i="19"/>
  <c r="F764" i="19" s="1"/>
  <c r="G764" i="19"/>
  <c r="E765" i="19"/>
  <c r="F765" i="19" s="1"/>
  <c r="G765" i="19"/>
  <c r="E766" i="19"/>
  <c r="F766" i="19" s="1"/>
  <c r="G766" i="19"/>
  <c r="E767" i="19"/>
  <c r="F767" i="19"/>
  <c r="G767" i="19"/>
  <c r="E768" i="19"/>
  <c r="F768" i="19" s="1"/>
  <c r="G768" i="19"/>
  <c r="E769" i="19"/>
  <c r="F769" i="19" s="1"/>
  <c r="G769" i="19"/>
  <c r="E770" i="19"/>
  <c r="F770" i="19" s="1"/>
  <c r="G770" i="19"/>
  <c r="E771" i="19"/>
  <c r="F771" i="19"/>
  <c r="G771" i="19"/>
  <c r="E772" i="19"/>
  <c r="F772" i="19" s="1"/>
  <c r="G772" i="19"/>
  <c r="E773" i="19"/>
  <c r="F773" i="19" s="1"/>
  <c r="G773" i="19"/>
  <c r="E774" i="19"/>
  <c r="F774" i="19" s="1"/>
  <c r="G774" i="19"/>
  <c r="E775" i="19"/>
  <c r="F775" i="19"/>
  <c r="G775" i="19"/>
  <c r="E776" i="19"/>
  <c r="F776" i="19" s="1"/>
  <c r="G776" i="19"/>
  <c r="E777" i="19"/>
  <c r="F777" i="19" s="1"/>
  <c r="G777" i="19"/>
  <c r="E778" i="19"/>
  <c r="F778" i="19" s="1"/>
  <c r="G778" i="19"/>
  <c r="E779" i="19"/>
  <c r="F779" i="19"/>
  <c r="G779" i="19"/>
  <c r="E780" i="19"/>
  <c r="F780" i="19" s="1"/>
  <c r="G780" i="19"/>
  <c r="E781" i="19"/>
  <c r="F781" i="19" s="1"/>
  <c r="G781" i="19"/>
  <c r="E782" i="19"/>
  <c r="F782" i="19" s="1"/>
  <c r="G782" i="19"/>
  <c r="E783" i="19"/>
  <c r="F783" i="19"/>
  <c r="G783" i="19"/>
  <c r="E784" i="19"/>
  <c r="F784" i="19" s="1"/>
  <c r="G784" i="19"/>
  <c r="E785" i="19"/>
  <c r="F785" i="19" s="1"/>
  <c r="G785" i="19"/>
  <c r="E786" i="19"/>
  <c r="F786" i="19" s="1"/>
  <c r="G786" i="19"/>
  <c r="E787" i="19"/>
  <c r="F787" i="19"/>
  <c r="G787" i="19"/>
  <c r="E788" i="19"/>
  <c r="F788" i="19" s="1"/>
  <c r="G788" i="19"/>
  <c r="E789" i="19"/>
  <c r="F789" i="19" s="1"/>
  <c r="G789" i="19"/>
  <c r="E790" i="19"/>
  <c r="F790" i="19" s="1"/>
  <c r="G790" i="19"/>
  <c r="E791" i="19"/>
  <c r="F791" i="19"/>
  <c r="G791" i="19"/>
  <c r="E792" i="19"/>
  <c r="F792" i="19" s="1"/>
  <c r="G792" i="19"/>
  <c r="E793" i="19"/>
  <c r="F793" i="19" s="1"/>
  <c r="G793" i="19"/>
  <c r="E794" i="19"/>
  <c r="F794" i="19" s="1"/>
  <c r="G794" i="19"/>
  <c r="E795" i="19"/>
  <c r="F795" i="19"/>
  <c r="G795" i="19"/>
  <c r="E796" i="19"/>
  <c r="F796" i="19" s="1"/>
  <c r="G796" i="19"/>
  <c r="E797" i="19"/>
  <c r="F797" i="19" s="1"/>
  <c r="G797" i="19"/>
  <c r="E798" i="19"/>
  <c r="F798" i="19" s="1"/>
  <c r="G798" i="19"/>
  <c r="E799" i="19"/>
  <c r="F799" i="19"/>
  <c r="G799" i="19"/>
  <c r="E800" i="19"/>
  <c r="F800" i="19" s="1"/>
  <c r="G800" i="19"/>
  <c r="E801" i="19"/>
  <c r="F801" i="19" s="1"/>
  <c r="G801" i="19"/>
  <c r="E802" i="19"/>
  <c r="F802" i="19" s="1"/>
  <c r="G802" i="19"/>
  <c r="E803" i="19"/>
  <c r="F803" i="19"/>
  <c r="G803" i="19"/>
  <c r="E804" i="19"/>
  <c r="F804" i="19" s="1"/>
  <c r="G804" i="19"/>
  <c r="E805" i="19"/>
  <c r="F805" i="19" s="1"/>
  <c r="G805" i="19"/>
  <c r="E806" i="19"/>
  <c r="F806" i="19" s="1"/>
  <c r="G806" i="19"/>
  <c r="E807" i="19"/>
  <c r="F807" i="19"/>
  <c r="G807" i="19"/>
  <c r="E808" i="19"/>
  <c r="F808" i="19" s="1"/>
  <c r="G808" i="19"/>
  <c r="E809" i="19"/>
  <c r="F809" i="19" s="1"/>
  <c r="G809" i="19"/>
  <c r="E810" i="19"/>
  <c r="F810" i="19" s="1"/>
  <c r="G810" i="19"/>
  <c r="E811" i="19"/>
  <c r="F811" i="19"/>
  <c r="G811" i="19"/>
  <c r="E812" i="19"/>
  <c r="F812" i="19" s="1"/>
  <c r="G812" i="19"/>
  <c r="E813" i="19"/>
  <c r="F813" i="19" s="1"/>
  <c r="G813" i="19"/>
  <c r="E814" i="19"/>
  <c r="F814" i="19" s="1"/>
  <c r="G814" i="19"/>
  <c r="E815" i="19"/>
  <c r="F815" i="19"/>
  <c r="G815" i="19"/>
  <c r="E816" i="19"/>
  <c r="F816" i="19" s="1"/>
  <c r="G816" i="19"/>
  <c r="E817" i="19"/>
  <c r="F817" i="19" s="1"/>
  <c r="G817" i="19"/>
  <c r="E818" i="19"/>
  <c r="F818" i="19" s="1"/>
  <c r="G818" i="19"/>
  <c r="E819" i="19"/>
  <c r="F819" i="19"/>
  <c r="G819" i="19"/>
  <c r="E820" i="19"/>
  <c r="F820" i="19" s="1"/>
  <c r="G820" i="19"/>
  <c r="E821" i="19"/>
  <c r="F821" i="19" s="1"/>
  <c r="G821" i="19"/>
  <c r="E822" i="19"/>
  <c r="F822" i="19" s="1"/>
  <c r="G822" i="19"/>
  <c r="E823" i="19"/>
  <c r="F823" i="19"/>
  <c r="G823" i="19"/>
  <c r="E824" i="19"/>
  <c r="F824" i="19" s="1"/>
  <c r="G824" i="19"/>
  <c r="E825" i="19"/>
  <c r="F825" i="19" s="1"/>
  <c r="G825" i="19"/>
  <c r="E826" i="19"/>
  <c r="F826" i="19" s="1"/>
  <c r="G826" i="19"/>
  <c r="E827" i="19"/>
  <c r="F827" i="19"/>
  <c r="G827" i="19"/>
  <c r="E828" i="19"/>
  <c r="F828" i="19" s="1"/>
  <c r="G828" i="19"/>
  <c r="E829" i="19"/>
  <c r="F829" i="19" s="1"/>
  <c r="G829" i="19"/>
  <c r="E830" i="19"/>
  <c r="F830" i="19" s="1"/>
  <c r="G830" i="19"/>
  <c r="E831" i="19"/>
  <c r="F831" i="19"/>
  <c r="G831" i="19"/>
  <c r="E832" i="19"/>
  <c r="F832" i="19" s="1"/>
  <c r="G832" i="19"/>
  <c r="E833" i="19"/>
  <c r="F833" i="19" s="1"/>
  <c r="G833" i="19"/>
  <c r="E834" i="19"/>
  <c r="F834" i="19" s="1"/>
  <c r="G834" i="19"/>
  <c r="E835" i="19"/>
  <c r="F835" i="19"/>
  <c r="G835" i="19"/>
  <c r="E836" i="19"/>
  <c r="F836" i="19" s="1"/>
  <c r="G836" i="19"/>
  <c r="E837" i="19"/>
  <c r="F837" i="19" s="1"/>
  <c r="G837" i="19"/>
  <c r="E838" i="19"/>
  <c r="F838" i="19" s="1"/>
  <c r="G838" i="19"/>
  <c r="E839" i="19"/>
  <c r="F839" i="19"/>
  <c r="G839" i="19"/>
  <c r="E840" i="19"/>
  <c r="F840" i="19" s="1"/>
  <c r="G840" i="19"/>
  <c r="E841" i="19"/>
  <c r="F841" i="19" s="1"/>
  <c r="G841" i="19"/>
  <c r="E842" i="19"/>
  <c r="F842" i="19" s="1"/>
  <c r="G842" i="19"/>
  <c r="E843" i="19"/>
  <c r="F843" i="19"/>
  <c r="G843" i="19"/>
  <c r="E844" i="19"/>
  <c r="F844" i="19" s="1"/>
  <c r="G844" i="19"/>
  <c r="E845" i="19"/>
  <c r="F845" i="19" s="1"/>
  <c r="G845" i="19"/>
  <c r="E846" i="19"/>
  <c r="F846" i="19" s="1"/>
  <c r="G846" i="19"/>
  <c r="E847" i="19"/>
  <c r="F847" i="19"/>
  <c r="G847" i="19"/>
  <c r="E848" i="19"/>
  <c r="F848" i="19" s="1"/>
  <c r="G848" i="19"/>
  <c r="E849" i="19"/>
  <c r="F849" i="19" s="1"/>
  <c r="G849" i="19"/>
  <c r="E850" i="19"/>
  <c r="F850" i="19" s="1"/>
  <c r="G850" i="19"/>
  <c r="E851" i="19"/>
  <c r="F851" i="19"/>
  <c r="G851" i="19"/>
  <c r="E852" i="19"/>
  <c r="F852" i="19" s="1"/>
  <c r="G852" i="19"/>
  <c r="E853" i="19"/>
  <c r="F853" i="19" s="1"/>
  <c r="G853" i="19"/>
  <c r="E854" i="19"/>
  <c r="F854" i="19" s="1"/>
  <c r="G854" i="19"/>
  <c r="E855" i="19"/>
  <c r="F855" i="19"/>
  <c r="G855" i="19"/>
  <c r="E856" i="19"/>
  <c r="F856" i="19" s="1"/>
  <c r="G856" i="19"/>
  <c r="E857" i="19"/>
  <c r="F857" i="19" s="1"/>
  <c r="G857" i="19"/>
  <c r="E858" i="19"/>
  <c r="F858" i="19" s="1"/>
  <c r="G858" i="19"/>
  <c r="E859" i="19"/>
  <c r="F859" i="19"/>
  <c r="G859" i="19"/>
  <c r="E860" i="19"/>
  <c r="F860" i="19" s="1"/>
  <c r="G860" i="19"/>
  <c r="E861" i="19"/>
  <c r="F861" i="19" s="1"/>
  <c r="G861" i="19"/>
  <c r="E862" i="19"/>
  <c r="F862" i="19" s="1"/>
  <c r="G862" i="19"/>
  <c r="E863" i="19"/>
  <c r="F863" i="19"/>
  <c r="G863" i="19"/>
  <c r="E864" i="19"/>
  <c r="F864" i="19" s="1"/>
  <c r="G864" i="19"/>
  <c r="E865" i="19"/>
  <c r="F865" i="19" s="1"/>
  <c r="G865" i="19"/>
  <c r="E866" i="19"/>
  <c r="F866" i="19" s="1"/>
  <c r="G866" i="19"/>
  <c r="E867" i="19"/>
  <c r="F867" i="19"/>
  <c r="G867" i="19"/>
  <c r="E868" i="19"/>
  <c r="F868" i="19" s="1"/>
  <c r="G868" i="19"/>
  <c r="E869" i="19"/>
  <c r="F869" i="19" s="1"/>
  <c r="G869" i="19"/>
  <c r="E870" i="19"/>
  <c r="F870" i="19" s="1"/>
  <c r="G870" i="19"/>
  <c r="L133" i="20" l="1"/>
  <c r="CI37" i="15"/>
  <c r="M64" i="20"/>
  <c r="CI135" i="15"/>
  <c r="M135" i="20"/>
  <c r="CI100" i="15"/>
  <c r="M134" i="20"/>
  <c r="M133" i="20"/>
  <c r="CI63" i="15"/>
  <c r="M153" i="20"/>
  <c r="CH63" i="15"/>
  <c r="L153" i="20"/>
  <c r="CH37" i="15"/>
  <c r="L64" i="20"/>
  <c r="CH135" i="15"/>
  <c r="L135" i="20"/>
  <c r="CH100" i="15"/>
  <c r="L134" i="20"/>
  <c r="CG37" i="15"/>
  <c r="K64" i="20"/>
  <c r="CG135" i="15"/>
  <c r="DH135" i="15" s="1"/>
  <c r="K135" i="20"/>
  <c r="CG100" i="15"/>
  <c r="K134" i="20"/>
  <c r="K133" i="20"/>
  <c r="CG63" i="15"/>
  <c r="K153" i="20"/>
  <c r="H155" i="20"/>
  <c r="H145" i="20"/>
  <c r="H147" i="20"/>
  <c r="H114" i="20"/>
  <c r="H130" i="20"/>
  <c r="H118" i="20"/>
  <c r="H124" i="20"/>
  <c r="H123" i="20"/>
  <c r="H154" i="20"/>
  <c r="H4" i="20"/>
  <c r="G155" i="20"/>
  <c r="G145" i="20"/>
  <c r="G147" i="20"/>
  <c r="G114" i="20"/>
  <c r="G130" i="20"/>
  <c r="G118" i="20"/>
  <c r="G124" i="20"/>
  <c r="G123" i="20"/>
  <c r="G154" i="20"/>
  <c r="G4" i="20"/>
  <c r="F155" i="20"/>
  <c r="CF119" i="15" s="1"/>
  <c r="F145" i="20"/>
  <c r="CF102" i="15" s="1"/>
  <c r="F147" i="20"/>
  <c r="CF144" i="15" s="1"/>
  <c r="F114" i="20"/>
  <c r="CF68" i="15" s="1"/>
  <c r="F130" i="20"/>
  <c r="F118" i="20"/>
  <c r="CF105" i="15" s="1"/>
  <c r="F124" i="20"/>
  <c r="CF131" i="15" s="1"/>
  <c r="F123" i="20"/>
  <c r="CF49" i="15" s="1"/>
  <c r="F154" i="20"/>
  <c r="CF101" i="15" s="1"/>
  <c r="F4" i="20"/>
  <c r="CF28" i="15" s="1"/>
  <c r="I155" i="20"/>
  <c r="I145" i="20"/>
  <c r="I147" i="20"/>
  <c r="I114" i="20"/>
  <c r="I130" i="20"/>
  <c r="I118" i="20"/>
  <c r="I124" i="20"/>
  <c r="I123" i="20"/>
  <c r="I154" i="20"/>
  <c r="I4" i="20"/>
  <c r="I7" i="20"/>
  <c r="H7" i="20"/>
  <c r="G7" i="20"/>
  <c r="F7" i="20"/>
  <c r="CF150" i="15" s="1"/>
  <c r="I88" i="20"/>
  <c r="H88" i="20"/>
  <c r="G88" i="20"/>
  <c r="F88" i="20"/>
  <c r="CF133" i="15" s="1"/>
  <c r="I66" i="20"/>
  <c r="H66" i="20"/>
  <c r="G66" i="20"/>
  <c r="F66" i="20"/>
  <c r="CF95" i="15" s="1"/>
  <c r="I87" i="20"/>
  <c r="H87" i="20"/>
  <c r="G87" i="20"/>
  <c r="F87" i="20"/>
  <c r="CF126" i="15" s="1"/>
  <c r="I35" i="20"/>
  <c r="H35" i="20"/>
  <c r="G35" i="20"/>
  <c r="F35" i="20"/>
  <c r="CF91" i="15" s="1"/>
  <c r="I34" i="20"/>
  <c r="H34" i="20"/>
  <c r="G34" i="20"/>
  <c r="F34" i="20"/>
  <c r="CF85" i="15" s="1"/>
  <c r="I41" i="20"/>
  <c r="H41" i="20"/>
  <c r="G41" i="20"/>
  <c r="F41" i="20"/>
  <c r="CF88" i="15" s="1"/>
  <c r="I30" i="20"/>
  <c r="H30" i="20"/>
  <c r="G30" i="20"/>
  <c r="F30" i="20"/>
  <c r="CF111" i="15" s="1"/>
  <c r="I29" i="20"/>
  <c r="H29" i="20"/>
  <c r="G29" i="20"/>
  <c r="F29" i="20"/>
  <c r="CF78" i="15" s="1"/>
  <c r="I17" i="20"/>
  <c r="H17" i="20"/>
  <c r="G17" i="20"/>
  <c r="F17" i="20"/>
  <c r="CF97" i="15" s="1"/>
  <c r="I85" i="20"/>
  <c r="H85" i="20"/>
  <c r="G85" i="20"/>
  <c r="F85" i="20"/>
  <c r="CF113" i="15" s="1"/>
  <c r="I44" i="20"/>
  <c r="H44" i="20"/>
  <c r="G44" i="20"/>
  <c r="F44" i="20"/>
  <c r="CF154" i="15" s="1"/>
  <c r="I12" i="20"/>
  <c r="H12" i="20"/>
  <c r="G12" i="20"/>
  <c r="F12" i="20"/>
  <c r="CF104" i="15" s="1"/>
  <c r="I11" i="20"/>
  <c r="H11" i="20"/>
  <c r="G11" i="20"/>
  <c r="F11" i="20"/>
  <c r="CF83" i="15" s="1"/>
  <c r="I6" i="20"/>
  <c r="H6" i="20"/>
  <c r="G6" i="20"/>
  <c r="F6" i="20"/>
  <c r="CF142" i="15" s="1"/>
  <c r="I31" i="20"/>
  <c r="H31" i="20"/>
  <c r="G31" i="20"/>
  <c r="F31" i="20"/>
  <c r="CF122" i="15" s="1"/>
  <c r="I28" i="20"/>
  <c r="H28" i="20"/>
  <c r="G28" i="20"/>
  <c r="F28" i="20"/>
  <c r="CF70" i="15" s="1"/>
  <c r="I27" i="20"/>
  <c r="H27" i="20"/>
  <c r="G27" i="20"/>
  <c r="F27" i="20"/>
  <c r="CF52" i="15" s="1"/>
  <c r="I55" i="20"/>
  <c r="H55" i="20"/>
  <c r="G55" i="20"/>
  <c r="F55" i="20"/>
  <c r="CF59" i="15" s="1"/>
  <c r="I37" i="20"/>
  <c r="H37" i="20"/>
  <c r="G37" i="20"/>
  <c r="F37" i="20"/>
  <c r="CF118" i="15" s="1"/>
  <c r="I33" i="20"/>
  <c r="H33" i="20"/>
  <c r="G33" i="20"/>
  <c r="F33" i="20"/>
  <c r="CF48" i="15" s="1"/>
  <c r="I5" i="20"/>
  <c r="H5" i="20"/>
  <c r="G5" i="20"/>
  <c r="F5" i="20"/>
  <c r="CF29" i="15" s="1"/>
  <c r="I40" i="20"/>
  <c r="H40" i="20"/>
  <c r="G40" i="20"/>
  <c r="F40" i="20"/>
  <c r="CF67" i="15" s="1"/>
  <c r="I39" i="20"/>
  <c r="H39" i="20"/>
  <c r="G39" i="20"/>
  <c r="F39" i="20"/>
  <c r="CF44" i="15" s="1"/>
  <c r="I81" i="20"/>
  <c r="H81" i="20"/>
  <c r="G81" i="20"/>
  <c r="F81" i="20"/>
  <c r="CF74" i="15" s="1"/>
  <c r="G5" i="19"/>
  <c r="E5" i="19"/>
  <c r="F5" i="19" s="1"/>
  <c r="DG135" i="15" l="1"/>
  <c r="DF63" i="15"/>
  <c r="DH100" i="15"/>
  <c r="DE37" i="15"/>
  <c r="DI37" i="15" s="1"/>
  <c r="DN37" i="15" s="1"/>
  <c r="DF135" i="15"/>
  <c r="DF37" i="15"/>
  <c r="DF100" i="15"/>
  <c r="DE63" i="15"/>
  <c r="DI63" i="15" s="1"/>
  <c r="DN63" i="15" s="1"/>
  <c r="DL135" i="15"/>
  <c r="DQ135" i="15" s="1"/>
  <c r="DG37" i="15"/>
  <c r="M130" i="20"/>
  <c r="DE100" i="15"/>
  <c r="DI100" i="15" s="1"/>
  <c r="DN100" i="15" s="1"/>
  <c r="DG100" i="15"/>
  <c r="DH37" i="15"/>
  <c r="CG44" i="15"/>
  <c r="K39" i="20"/>
  <c r="CG29" i="15"/>
  <c r="K5" i="20"/>
  <c r="CG118" i="15"/>
  <c r="K37" i="20"/>
  <c r="CG52" i="15"/>
  <c r="DG52" i="15" s="1"/>
  <c r="K27" i="20"/>
  <c r="CG122" i="15"/>
  <c r="K31" i="20"/>
  <c r="CG83" i="15"/>
  <c r="K11" i="20"/>
  <c r="CG154" i="15"/>
  <c r="K44" i="20"/>
  <c r="CG97" i="15"/>
  <c r="K17" i="20"/>
  <c r="CG111" i="15"/>
  <c r="K30" i="20"/>
  <c r="CG85" i="15"/>
  <c r="K34" i="20"/>
  <c r="CG95" i="15"/>
  <c r="K66" i="20"/>
  <c r="CG150" i="15"/>
  <c r="K7" i="20"/>
  <c r="CG101" i="15"/>
  <c r="K154" i="20"/>
  <c r="CG119" i="15"/>
  <c r="K155" i="20"/>
  <c r="CH131" i="15"/>
  <c r="L124" i="20"/>
  <c r="CH74" i="15"/>
  <c r="L81" i="20"/>
  <c r="CH67" i="15"/>
  <c r="L40" i="20"/>
  <c r="CH48" i="15"/>
  <c r="L33" i="20"/>
  <c r="CH59" i="15"/>
  <c r="L55" i="20"/>
  <c r="CH70" i="15"/>
  <c r="L28" i="20"/>
  <c r="CH142" i="15"/>
  <c r="L6" i="20"/>
  <c r="CH104" i="15"/>
  <c r="L12" i="20"/>
  <c r="CH113" i="15"/>
  <c r="L85" i="20"/>
  <c r="CH78" i="15"/>
  <c r="L29" i="20"/>
  <c r="CH88" i="15"/>
  <c r="L41" i="20"/>
  <c r="CH91" i="15"/>
  <c r="L35" i="20"/>
  <c r="CH95" i="15"/>
  <c r="L66" i="20"/>
  <c r="CH150" i="15"/>
  <c r="L7" i="20"/>
  <c r="CI68" i="15"/>
  <c r="M114" i="20"/>
  <c r="CG49" i="15"/>
  <c r="K123" i="20"/>
  <c r="CH28" i="15"/>
  <c r="L4" i="20"/>
  <c r="CH102" i="15"/>
  <c r="L145" i="20"/>
  <c r="DH63" i="15"/>
  <c r="CI74" i="15"/>
  <c r="M81" i="20"/>
  <c r="CI44" i="15"/>
  <c r="M39" i="20"/>
  <c r="CI67" i="15"/>
  <c r="M40" i="20"/>
  <c r="CI29" i="15"/>
  <c r="M5" i="20"/>
  <c r="CI48" i="15"/>
  <c r="M33" i="20"/>
  <c r="CI118" i="15"/>
  <c r="M37" i="20"/>
  <c r="CI59" i="15"/>
  <c r="M55" i="20"/>
  <c r="CI52" i="15"/>
  <c r="M27" i="20"/>
  <c r="CI70" i="15"/>
  <c r="M28" i="20"/>
  <c r="CI122" i="15"/>
  <c r="M31" i="20"/>
  <c r="CI142" i="15"/>
  <c r="M6" i="20"/>
  <c r="CI83" i="15"/>
  <c r="M11" i="20"/>
  <c r="CI104" i="15"/>
  <c r="M12" i="20"/>
  <c r="CI154" i="15"/>
  <c r="M44" i="20"/>
  <c r="CI113" i="15"/>
  <c r="M85" i="20"/>
  <c r="CI97" i="15"/>
  <c r="M17" i="20"/>
  <c r="CI78" i="15"/>
  <c r="M29" i="20"/>
  <c r="CI111" i="15"/>
  <c r="M30" i="20"/>
  <c r="CI88" i="15"/>
  <c r="M41" i="20"/>
  <c r="CI85" i="15"/>
  <c r="M34" i="20"/>
  <c r="CI91" i="15"/>
  <c r="M35" i="20"/>
  <c r="CI126" i="15"/>
  <c r="M87" i="20"/>
  <c r="CI95" i="15"/>
  <c r="DF95" i="15" s="1"/>
  <c r="M66" i="20"/>
  <c r="CI133" i="15"/>
  <c r="M88" i="20"/>
  <c r="CI150" i="15"/>
  <c r="M7" i="20"/>
  <c r="CI131" i="15"/>
  <c r="M124" i="20"/>
  <c r="CI144" i="15"/>
  <c r="M147" i="20"/>
  <c r="F131" i="20"/>
  <c r="CF31" i="15" s="1"/>
  <c r="CG131" i="15"/>
  <c r="DE131" i="15" s="1"/>
  <c r="DI131" i="15" s="1"/>
  <c r="DN131" i="15" s="1"/>
  <c r="K124" i="20"/>
  <c r="CG144" i="15"/>
  <c r="DG144" i="15" s="1"/>
  <c r="K147" i="20"/>
  <c r="CH101" i="15"/>
  <c r="L154" i="20"/>
  <c r="L130" i="20"/>
  <c r="H131" i="20"/>
  <c r="CH119" i="15"/>
  <c r="L155" i="20"/>
  <c r="DG63" i="15"/>
  <c r="DK63" i="15" s="1"/>
  <c r="DP63" i="15" s="1"/>
  <c r="DE135" i="15"/>
  <c r="DI135" i="15" s="1"/>
  <c r="DN135" i="15" s="1"/>
  <c r="CG74" i="15"/>
  <c r="K81" i="20"/>
  <c r="CG67" i="15"/>
  <c r="DF67" i="15" s="1"/>
  <c r="K40" i="20"/>
  <c r="CG48" i="15"/>
  <c r="K33" i="20"/>
  <c r="CG59" i="15"/>
  <c r="DH59" i="15" s="1"/>
  <c r="K55" i="20"/>
  <c r="CG70" i="15"/>
  <c r="K28" i="20"/>
  <c r="CG142" i="15"/>
  <c r="K6" i="20"/>
  <c r="CG104" i="15"/>
  <c r="K12" i="20"/>
  <c r="CG113" i="15"/>
  <c r="DG113" i="15" s="1"/>
  <c r="K85" i="20"/>
  <c r="CG78" i="15"/>
  <c r="K29" i="20"/>
  <c r="CG88" i="15"/>
  <c r="DH88" i="15" s="1"/>
  <c r="K41" i="20"/>
  <c r="CG91" i="15"/>
  <c r="K35" i="20"/>
  <c r="CG126" i="15"/>
  <c r="K87" i="20"/>
  <c r="CG133" i="15"/>
  <c r="K88" i="20"/>
  <c r="CI101" i="15"/>
  <c r="DE101" i="15" s="1"/>
  <c r="DI101" i="15" s="1"/>
  <c r="DN101" i="15" s="1"/>
  <c r="M154" i="20"/>
  <c r="CI119" i="15"/>
  <c r="M155" i="20"/>
  <c r="K130" i="20"/>
  <c r="G131" i="20"/>
  <c r="K131" i="20" s="1"/>
  <c r="CH144" i="15"/>
  <c r="L147" i="20"/>
  <c r="CH44" i="15"/>
  <c r="DG44" i="15" s="1"/>
  <c r="L39" i="20"/>
  <c r="CH29" i="15"/>
  <c r="L5" i="20"/>
  <c r="CH118" i="15"/>
  <c r="DH118" i="15" s="1"/>
  <c r="L37" i="20"/>
  <c r="CH52" i="15"/>
  <c r="L27" i="20"/>
  <c r="CH122" i="15"/>
  <c r="DH122" i="15" s="1"/>
  <c r="L31" i="20"/>
  <c r="CH83" i="15"/>
  <c r="L11" i="20"/>
  <c r="CH154" i="15"/>
  <c r="DG154" i="15" s="1"/>
  <c r="L44" i="20"/>
  <c r="CH97" i="15"/>
  <c r="L17" i="20"/>
  <c r="CH111" i="15"/>
  <c r="DE111" i="15" s="1"/>
  <c r="DI111" i="15" s="1"/>
  <c r="DN111" i="15" s="1"/>
  <c r="L30" i="20"/>
  <c r="CH85" i="15"/>
  <c r="L34" i="20"/>
  <c r="CH126" i="15"/>
  <c r="DE126" i="15" s="1"/>
  <c r="DI126" i="15" s="1"/>
  <c r="DN126" i="15" s="1"/>
  <c r="L87" i="20"/>
  <c r="CH133" i="15"/>
  <c r="L88" i="20"/>
  <c r="CI49" i="15"/>
  <c r="M123" i="20"/>
  <c r="CG68" i="15"/>
  <c r="K114" i="20"/>
  <c r="CH105" i="15"/>
  <c r="L118" i="20"/>
  <c r="CI28" i="15"/>
  <c r="M4" i="20"/>
  <c r="CI105" i="15"/>
  <c r="M118" i="20"/>
  <c r="CI102" i="15"/>
  <c r="M145" i="20"/>
  <c r="CG28" i="15"/>
  <c r="K4" i="20"/>
  <c r="CG105" i="15"/>
  <c r="K118" i="20"/>
  <c r="CG102" i="15"/>
  <c r="K145" i="20"/>
  <c r="CH49" i="15"/>
  <c r="L123" i="20"/>
  <c r="CH68" i="15"/>
  <c r="DH68" i="15" s="1"/>
  <c r="L114" i="20"/>
  <c r="DH131" i="15"/>
  <c r="DK37" i="15"/>
  <c r="DP37" i="15" s="1"/>
  <c r="DM135" i="15"/>
  <c r="DR135" i="15" s="1"/>
  <c r="DL37" i="15"/>
  <c r="DQ37" i="15" s="1"/>
  <c r="I131" i="20"/>
  <c r="AX166" i="1"/>
  <c r="AX167" i="1"/>
  <c r="AX168" i="1"/>
  <c r="AX169" i="1"/>
  <c r="AX170" i="1"/>
  <c r="AX171" i="1"/>
  <c r="AX172" i="1"/>
  <c r="AX173" i="1"/>
  <c r="AX174" i="1"/>
  <c r="AX175" i="1"/>
  <c r="AX176" i="1"/>
  <c r="AX177" i="1"/>
  <c r="AX178" i="1"/>
  <c r="AX179" i="1"/>
  <c r="AX180" i="1"/>
  <c r="AX181" i="1"/>
  <c r="AX182" i="1"/>
  <c r="AX183" i="1"/>
  <c r="AX184" i="1"/>
  <c r="AX185" i="1"/>
  <c r="AX186" i="1"/>
  <c r="AX187" i="1"/>
  <c r="AX188" i="1"/>
  <c r="AX189" i="1"/>
  <c r="AX190" i="1"/>
  <c r="AX191" i="1"/>
  <c r="AX192" i="1"/>
  <c r="AX193" i="1"/>
  <c r="AX194" i="1"/>
  <c r="AX195" i="1"/>
  <c r="AX196" i="1"/>
  <c r="AX197" i="1"/>
  <c r="AX198" i="1"/>
  <c r="AX199" i="1"/>
  <c r="AX200" i="1"/>
  <c r="AX201" i="1"/>
  <c r="AX202" i="1"/>
  <c r="AX203" i="1"/>
  <c r="AX204" i="1"/>
  <c r="AX205" i="1"/>
  <c r="AX206" i="1"/>
  <c r="AX207" i="1"/>
  <c r="AX208" i="1"/>
  <c r="AX209" i="1"/>
  <c r="AX210" i="1"/>
  <c r="AX211" i="1"/>
  <c r="AX212" i="1"/>
  <c r="AX213" i="1"/>
  <c r="AX214" i="1"/>
  <c r="AX215" i="1"/>
  <c r="AX216" i="1"/>
  <c r="AX217" i="1"/>
  <c r="AX218" i="1"/>
  <c r="AX219" i="1"/>
  <c r="AX220" i="1"/>
  <c r="AX221" i="1"/>
  <c r="AX222" i="1"/>
  <c r="AX223" i="1"/>
  <c r="AX224" i="1"/>
  <c r="AX225" i="1"/>
  <c r="AX226" i="1"/>
  <c r="AX227" i="1"/>
  <c r="AX228" i="1"/>
  <c r="AX229" i="1"/>
  <c r="AX230" i="1"/>
  <c r="AX231" i="1"/>
  <c r="AX232" i="1"/>
  <c r="AX233" i="1"/>
  <c r="AX234" i="1"/>
  <c r="AX235" i="1"/>
  <c r="AX236" i="1"/>
  <c r="AX237" i="1"/>
  <c r="AX238" i="1"/>
  <c r="AX239" i="1"/>
  <c r="AX240" i="1"/>
  <c r="AX241" i="1"/>
  <c r="AX242" i="1"/>
  <c r="AX243" i="1"/>
  <c r="AX244" i="1"/>
  <c r="DL100" i="15" l="1"/>
  <c r="DQ100" i="15" s="1"/>
  <c r="DE154" i="15"/>
  <c r="DI154" i="15" s="1"/>
  <c r="DN154" i="15" s="1"/>
  <c r="DK135" i="15"/>
  <c r="DP135" i="15" s="1"/>
  <c r="DG126" i="15"/>
  <c r="DE44" i="15"/>
  <c r="DI44" i="15" s="1"/>
  <c r="DN44" i="15" s="1"/>
  <c r="DM37" i="15"/>
  <c r="DR37" i="15" s="1"/>
  <c r="DG111" i="15"/>
  <c r="DE113" i="15"/>
  <c r="DI113" i="15" s="1"/>
  <c r="DN113" i="15" s="1"/>
  <c r="DE142" i="15"/>
  <c r="DI142" i="15" s="1"/>
  <c r="DN142" i="15" s="1"/>
  <c r="DG67" i="15"/>
  <c r="DK67" i="15" s="1"/>
  <c r="DP67" i="15" s="1"/>
  <c r="DF49" i="15"/>
  <c r="DF105" i="15"/>
  <c r="DG68" i="15"/>
  <c r="DF85" i="15"/>
  <c r="DG104" i="15"/>
  <c r="DG119" i="15"/>
  <c r="DL63" i="15"/>
  <c r="DQ63" i="15" s="1"/>
  <c r="DG118" i="15"/>
  <c r="DL118" i="15" s="1"/>
  <c r="DQ118" i="15" s="1"/>
  <c r="DG122" i="15"/>
  <c r="DL122" i="15" s="1"/>
  <c r="DQ122" i="15" s="1"/>
  <c r="DF88" i="15"/>
  <c r="DE59" i="15"/>
  <c r="DI59" i="15" s="1"/>
  <c r="DN59" i="15" s="1"/>
  <c r="DF122" i="15"/>
  <c r="DJ37" i="15"/>
  <c r="DO37" i="15" s="1"/>
  <c r="DH126" i="15"/>
  <c r="DL126" i="15" s="1"/>
  <c r="DQ126" i="15" s="1"/>
  <c r="DG28" i="15"/>
  <c r="DF97" i="15"/>
  <c r="DF29" i="15"/>
  <c r="DF101" i="15"/>
  <c r="DJ101" i="15" s="1"/>
  <c r="DO101" i="15" s="1"/>
  <c r="DE95" i="15"/>
  <c r="DI95" i="15" s="1"/>
  <c r="DN95" i="15" s="1"/>
  <c r="DH142" i="15"/>
  <c r="DE67" i="15"/>
  <c r="DI67" i="15" s="1"/>
  <c r="DN67" i="15" s="1"/>
  <c r="DH144" i="15"/>
  <c r="DL144" i="15" s="1"/>
  <c r="DQ144" i="15" s="1"/>
  <c r="DJ100" i="15"/>
  <c r="DO100" i="15" s="1"/>
  <c r="DG105" i="15"/>
  <c r="DM100" i="15"/>
  <c r="DR100" i="15" s="1"/>
  <c r="DE88" i="15"/>
  <c r="DI88" i="15" s="1"/>
  <c r="DN88" i="15" s="1"/>
  <c r="DM63" i="15"/>
  <c r="DR63" i="15" s="1"/>
  <c r="DH113" i="15"/>
  <c r="DL113" i="15" s="1"/>
  <c r="DQ113" i="15" s="1"/>
  <c r="DF59" i="15"/>
  <c r="DE102" i="15"/>
  <c r="DI102" i="15" s="1"/>
  <c r="DN102" i="15" s="1"/>
  <c r="DF28" i="15"/>
  <c r="DF102" i="15"/>
  <c r="DE49" i="15"/>
  <c r="DI49" i="15" s="1"/>
  <c r="DN49" i="15" s="1"/>
  <c r="DE78" i="15"/>
  <c r="DI78" i="15" s="1"/>
  <c r="DN78" i="15" s="1"/>
  <c r="DF74" i="15"/>
  <c r="DE119" i="15"/>
  <c r="DI119" i="15" s="1"/>
  <c r="DN119" i="15" s="1"/>
  <c r="DG85" i="15"/>
  <c r="DH97" i="15"/>
  <c r="DG83" i="15"/>
  <c r="DE52" i="15"/>
  <c r="DI52" i="15" s="1"/>
  <c r="DN52" i="15" s="1"/>
  <c r="DH29" i="15"/>
  <c r="DE150" i="15"/>
  <c r="DI150" i="15" s="1"/>
  <c r="DN150" i="15" s="1"/>
  <c r="DE29" i="15"/>
  <c r="DI29" i="15" s="1"/>
  <c r="DN29" i="15" s="1"/>
  <c r="DG150" i="15"/>
  <c r="DE97" i="15"/>
  <c r="DI97" i="15" s="1"/>
  <c r="DN97" i="15" s="1"/>
  <c r="DE133" i="15"/>
  <c r="DI133" i="15" s="1"/>
  <c r="DN133" i="15" s="1"/>
  <c r="DF78" i="15"/>
  <c r="DG70" i="15"/>
  <c r="DH48" i="15"/>
  <c r="DG74" i="15"/>
  <c r="DE144" i="15"/>
  <c r="DI144" i="15" s="1"/>
  <c r="DN144" i="15" s="1"/>
  <c r="DH150" i="15"/>
  <c r="DK100" i="15"/>
  <c r="DP100" i="15" s="1"/>
  <c r="DH101" i="15"/>
  <c r="DH95" i="15"/>
  <c r="DH85" i="15"/>
  <c r="DF154" i="15"/>
  <c r="DE83" i="15"/>
  <c r="DI83" i="15" s="1"/>
  <c r="DN83" i="15" s="1"/>
  <c r="DH52" i="15"/>
  <c r="DL52" i="15" s="1"/>
  <c r="DQ52" i="15" s="1"/>
  <c r="DF118" i="15"/>
  <c r="DK118" i="15" s="1"/>
  <c r="DP118" i="15" s="1"/>
  <c r="DF44" i="15"/>
  <c r="DK44" i="15" s="1"/>
  <c r="DP44" i="15" s="1"/>
  <c r="DG131" i="15"/>
  <c r="DL131" i="15" s="1"/>
  <c r="DQ131" i="15" s="1"/>
  <c r="DF150" i="15"/>
  <c r="DH111" i="15"/>
  <c r="DG97" i="15"/>
  <c r="DG142" i="15"/>
  <c r="DG48" i="15"/>
  <c r="DJ63" i="15"/>
  <c r="DO63" i="15" s="1"/>
  <c r="DE85" i="15"/>
  <c r="DI85" i="15" s="1"/>
  <c r="DN85" i="15" s="1"/>
  <c r="DF83" i="15"/>
  <c r="DF91" i="15"/>
  <c r="DH104" i="15"/>
  <c r="DH119" i="15"/>
  <c r="DE68" i="15"/>
  <c r="DI68" i="15" s="1"/>
  <c r="DN68" i="15" s="1"/>
  <c r="DE91" i="15"/>
  <c r="DI91" i="15" s="1"/>
  <c r="DN91" i="15" s="1"/>
  <c r="DH83" i="15"/>
  <c r="DL83" i="15" s="1"/>
  <c r="DQ83" i="15" s="1"/>
  <c r="DF52" i="15"/>
  <c r="DK52" i="15" s="1"/>
  <c r="DP52" i="15" s="1"/>
  <c r="DG29" i="15"/>
  <c r="DH105" i="15"/>
  <c r="DG49" i="15"/>
  <c r="DH133" i="15"/>
  <c r="DF70" i="15"/>
  <c r="DF68" i="15"/>
  <c r="DG102" i="15"/>
  <c r="DK102" i="15" s="1"/>
  <c r="DP102" i="15" s="1"/>
  <c r="DH28" i="15"/>
  <c r="DE105" i="15"/>
  <c r="DI105" i="15" s="1"/>
  <c r="DN105" i="15" s="1"/>
  <c r="DH49" i="15"/>
  <c r="DF144" i="15"/>
  <c r="DK144" i="15" s="1"/>
  <c r="DP144" i="15" s="1"/>
  <c r="DF119" i="15"/>
  <c r="DL68" i="15"/>
  <c r="DQ68" i="15" s="1"/>
  <c r="DF104" i="15"/>
  <c r="DG133" i="15"/>
  <c r="DE70" i="15"/>
  <c r="DI70" i="15" s="1"/>
  <c r="DN70" i="15" s="1"/>
  <c r="DF48" i="15"/>
  <c r="CI31" i="15"/>
  <c r="M131" i="20"/>
  <c r="DG101" i="15"/>
  <c r="DG95" i="15"/>
  <c r="DK95" i="15" s="1"/>
  <c r="DP95" i="15" s="1"/>
  <c r="DG91" i="15"/>
  <c r="DG88" i="15"/>
  <c r="DL88" i="15" s="1"/>
  <c r="DQ88" i="15" s="1"/>
  <c r="DG78" i="15"/>
  <c r="DH154" i="15"/>
  <c r="DL154" i="15" s="1"/>
  <c r="DQ154" i="15" s="1"/>
  <c r="DE104" i="15"/>
  <c r="DI104" i="15" s="1"/>
  <c r="DN104" i="15" s="1"/>
  <c r="DE122" i="15"/>
  <c r="DI122" i="15" s="1"/>
  <c r="DN122" i="15" s="1"/>
  <c r="DE118" i="15"/>
  <c r="DI118" i="15" s="1"/>
  <c r="DN118" i="15" s="1"/>
  <c r="DH44" i="15"/>
  <c r="DL44" i="15" s="1"/>
  <c r="DQ44" i="15" s="1"/>
  <c r="DH102" i="15"/>
  <c r="DE28" i="15"/>
  <c r="DI28" i="15" s="1"/>
  <c r="DN28" i="15" s="1"/>
  <c r="DF131" i="15"/>
  <c r="DJ131" i="15" s="1"/>
  <c r="DO131" i="15" s="1"/>
  <c r="DF133" i="15"/>
  <c r="DF126" i="15"/>
  <c r="DJ126" i="15" s="1"/>
  <c r="DO126" i="15" s="1"/>
  <c r="DF111" i="15"/>
  <c r="DJ111" i="15" s="1"/>
  <c r="DO111" i="15" s="1"/>
  <c r="DF113" i="15"/>
  <c r="DF142" i="15"/>
  <c r="DJ142" i="15" s="1"/>
  <c r="DO142" i="15" s="1"/>
  <c r="DH70" i="15"/>
  <c r="DG59" i="15"/>
  <c r="DE48" i="15"/>
  <c r="DI48" i="15" s="1"/>
  <c r="DN48" i="15" s="1"/>
  <c r="DH67" i="15"/>
  <c r="DH74" i="15"/>
  <c r="CG31" i="15"/>
  <c r="DJ135" i="15"/>
  <c r="DO135" i="15" s="1"/>
  <c r="DH91" i="15"/>
  <c r="DH78" i="15"/>
  <c r="DE74" i="15"/>
  <c r="DI74" i="15" s="1"/>
  <c r="DN74" i="15" s="1"/>
  <c r="L131" i="20"/>
  <c r="CH31" i="15"/>
  <c r="DM101" i="15"/>
  <c r="DR101" i="15" s="1"/>
  <c r="DM105" i="15"/>
  <c r="DR105" i="15" s="1"/>
  <c r="DM44" i="15"/>
  <c r="DR44" i="15" s="1"/>
  <c r="DM102" i="15"/>
  <c r="DR102" i="15" s="1"/>
  <c r="DM131" i="15"/>
  <c r="DR131" i="15" s="1"/>
  <c r="DM126" i="15"/>
  <c r="DR126" i="15" s="1"/>
  <c r="DM111" i="15"/>
  <c r="DR111" i="15" s="1"/>
  <c r="AX3" i="1"/>
  <c r="AX4" i="1"/>
  <c r="AX5" i="1"/>
  <c r="AX6" i="1"/>
  <c r="AX7" i="1"/>
  <c r="AX8" i="1"/>
  <c r="AX9" i="1"/>
  <c r="AX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1" i="1"/>
  <c r="AX112" i="1"/>
  <c r="AX113" i="1"/>
  <c r="AX114" i="1"/>
  <c r="AX115" i="1"/>
  <c r="AX116" i="1"/>
  <c r="AX117" i="1"/>
  <c r="AX118" i="1"/>
  <c r="AX119" i="1"/>
  <c r="AX120" i="1"/>
  <c r="AX121" i="1"/>
  <c r="AX122" i="1"/>
  <c r="AX123" i="1"/>
  <c r="AX124" i="1"/>
  <c r="AX125" i="1"/>
  <c r="AX126" i="1"/>
  <c r="AX127" i="1"/>
  <c r="AX128" i="1"/>
  <c r="AX129" i="1"/>
  <c r="AX130" i="1"/>
  <c r="AX131" i="1"/>
  <c r="AX132" i="1"/>
  <c r="AX133" i="1"/>
  <c r="AX134" i="1"/>
  <c r="AX135" i="1"/>
  <c r="AX136" i="1"/>
  <c r="AX137" i="1"/>
  <c r="AX138" i="1"/>
  <c r="AX139" i="1"/>
  <c r="AX140" i="1"/>
  <c r="AX141" i="1"/>
  <c r="AX142" i="1"/>
  <c r="AX143" i="1"/>
  <c r="AX144" i="1"/>
  <c r="AX145" i="1"/>
  <c r="AX146" i="1"/>
  <c r="AX147" i="1"/>
  <c r="AX148" i="1"/>
  <c r="AX149" i="1"/>
  <c r="AX150" i="1"/>
  <c r="AX151" i="1"/>
  <c r="AX152" i="1"/>
  <c r="AX153" i="1"/>
  <c r="AX154" i="1"/>
  <c r="AX155" i="1"/>
  <c r="AX156" i="1"/>
  <c r="AX157" i="1"/>
  <c r="AX158" i="1"/>
  <c r="AX159" i="1"/>
  <c r="AX160" i="1"/>
  <c r="AX161" i="1"/>
  <c r="AX162" i="1"/>
  <c r="AX163" i="1"/>
  <c r="AX164" i="1"/>
  <c r="AX165" i="1"/>
  <c r="AX2" i="1"/>
  <c r="DK70" i="15" l="1"/>
  <c r="DP70" i="15" s="1"/>
  <c r="DJ102" i="15"/>
  <c r="DO102" i="15" s="1"/>
  <c r="DM150" i="15"/>
  <c r="DR150" i="15" s="1"/>
  <c r="DM78" i="15"/>
  <c r="DR78" i="15" s="1"/>
  <c r="DJ133" i="15"/>
  <c r="DO133" i="15" s="1"/>
  <c r="DJ150" i="15"/>
  <c r="DO150" i="15" s="1"/>
  <c r="DK74" i="15"/>
  <c r="DP74" i="15" s="1"/>
  <c r="DK68" i="15"/>
  <c r="DP68" i="15" s="1"/>
  <c r="DK28" i="15"/>
  <c r="DP28" i="15" s="1"/>
  <c r="DL67" i="15"/>
  <c r="DQ67" i="15" s="1"/>
  <c r="DM59" i="15"/>
  <c r="DR59" i="15" s="1"/>
  <c r="DM104" i="15"/>
  <c r="DR104" i="15" s="1"/>
  <c r="DM154" i="15"/>
  <c r="DR154" i="15" s="1"/>
  <c r="DK78" i="15"/>
  <c r="DP78" i="15" s="1"/>
  <c r="DJ119" i="15"/>
  <c r="DO119" i="15" s="1"/>
  <c r="DK83" i="15"/>
  <c r="DP83" i="15" s="1"/>
  <c r="DM52" i="15"/>
  <c r="DR52" i="15" s="1"/>
  <c r="DM142" i="15"/>
  <c r="DR142" i="15" s="1"/>
  <c r="DM95" i="15"/>
  <c r="DR95" i="15" s="1"/>
  <c r="DL28" i="15"/>
  <c r="DQ28" i="15" s="1"/>
  <c r="DK97" i="15"/>
  <c r="DP97" i="15" s="1"/>
  <c r="DJ154" i="15"/>
  <c r="DO154" i="15" s="1"/>
  <c r="DK85" i="15"/>
  <c r="DP85" i="15" s="1"/>
  <c r="DJ59" i="15"/>
  <c r="DO59" i="15" s="1"/>
  <c r="DK122" i="15"/>
  <c r="DP122" i="15" s="1"/>
  <c r="DK104" i="15"/>
  <c r="DP104" i="15" s="1"/>
  <c r="DJ49" i="15"/>
  <c r="DO49" i="15" s="1"/>
  <c r="DL111" i="15"/>
  <c r="DQ111" i="15" s="1"/>
  <c r="DM49" i="15"/>
  <c r="DR49" i="15" s="1"/>
  <c r="DL105" i="15"/>
  <c r="DQ105" i="15" s="1"/>
  <c r="DM67" i="15"/>
  <c r="DR67" i="15" s="1"/>
  <c r="DK29" i="15"/>
  <c r="DP29" i="15" s="1"/>
  <c r="DL142" i="15"/>
  <c r="DQ142" i="15" s="1"/>
  <c r="DJ88" i="15"/>
  <c r="DO88" i="15" s="1"/>
  <c r="DK105" i="15"/>
  <c r="DP105" i="15" s="1"/>
  <c r="DM113" i="15"/>
  <c r="DR113" i="15" s="1"/>
  <c r="DK101" i="15"/>
  <c r="DP101" i="15" s="1"/>
  <c r="DL119" i="15"/>
  <c r="DQ119" i="15" s="1"/>
  <c r="DM119" i="15"/>
  <c r="DR119" i="15" s="1"/>
  <c r="DK142" i="15"/>
  <c r="DP142" i="15" s="1"/>
  <c r="DK59" i="15"/>
  <c r="DP59" i="15" s="1"/>
  <c r="DJ67" i="15"/>
  <c r="DO67" i="15" s="1"/>
  <c r="DL49" i="15"/>
  <c r="DQ49" i="15" s="1"/>
  <c r="DL104" i="15"/>
  <c r="DQ104" i="15" s="1"/>
  <c r="DL85" i="15"/>
  <c r="DQ85" i="15" s="1"/>
  <c r="DJ113" i="15"/>
  <c r="DO113" i="15" s="1"/>
  <c r="DM74" i="15"/>
  <c r="DR74" i="15" s="1"/>
  <c r="DJ52" i="15"/>
  <c r="DO52" i="15" s="1"/>
  <c r="DM88" i="15"/>
  <c r="DR88" i="15" s="1"/>
  <c r="DJ83" i="15"/>
  <c r="DO83" i="15" s="1"/>
  <c r="DL97" i="15"/>
  <c r="DQ97" i="15" s="1"/>
  <c r="DM144" i="15"/>
  <c r="DR144" i="15" s="1"/>
  <c r="DK49" i="15"/>
  <c r="DP49" i="15" s="1"/>
  <c r="DJ44" i="15"/>
  <c r="DO44" i="15" s="1"/>
  <c r="DJ78" i="15"/>
  <c r="DO78" i="15" s="1"/>
  <c r="DK88" i="15"/>
  <c r="DP88" i="15" s="1"/>
  <c r="DK113" i="15"/>
  <c r="DP113" i="15" s="1"/>
  <c r="DM85" i="15"/>
  <c r="DR85" i="15" s="1"/>
  <c r="DL59" i="15"/>
  <c r="DQ59" i="15" s="1"/>
  <c r="DL70" i="15"/>
  <c r="DQ70" i="15" s="1"/>
  <c r="DK91" i="15"/>
  <c r="DP91" i="15" s="1"/>
  <c r="DJ105" i="15"/>
  <c r="DO105" i="15" s="1"/>
  <c r="DK154" i="15"/>
  <c r="DP154" i="15" s="1"/>
  <c r="DK48" i="15"/>
  <c r="DP48" i="15" s="1"/>
  <c r="DL95" i="15"/>
  <c r="DQ95" i="15" s="1"/>
  <c r="DJ95" i="15"/>
  <c r="DO95" i="15" s="1"/>
  <c r="DM118" i="15"/>
  <c r="DR118" i="15" s="1"/>
  <c r="DJ85" i="15"/>
  <c r="DO85" i="15" s="1"/>
  <c r="DL78" i="15"/>
  <c r="DQ78" i="15" s="1"/>
  <c r="DM48" i="15"/>
  <c r="DR48" i="15" s="1"/>
  <c r="DM29" i="15"/>
  <c r="DR29" i="15" s="1"/>
  <c r="DJ48" i="15"/>
  <c r="DO48" i="15" s="1"/>
  <c r="DM91" i="15"/>
  <c r="DR91" i="15" s="1"/>
  <c r="DL101" i="15"/>
  <c r="DQ101" i="15" s="1"/>
  <c r="DJ144" i="15"/>
  <c r="DO144" i="15" s="1"/>
  <c r="DL150" i="15"/>
  <c r="DQ150" i="15" s="1"/>
  <c r="DL48" i="15"/>
  <c r="DQ48" i="15" s="1"/>
  <c r="DM133" i="15"/>
  <c r="DR133" i="15" s="1"/>
  <c r="DM97" i="15"/>
  <c r="DR97" i="15" s="1"/>
  <c r="DJ29" i="15"/>
  <c r="DO29" i="15" s="1"/>
  <c r="DG31" i="15"/>
  <c r="DL133" i="15"/>
  <c r="DQ133" i="15" s="1"/>
  <c r="DK150" i="15"/>
  <c r="DP150" i="15" s="1"/>
  <c r="DJ68" i="15"/>
  <c r="DO68" i="15" s="1"/>
  <c r="DL29" i="15"/>
  <c r="DQ29" i="15" s="1"/>
  <c r="DM70" i="15"/>
  <c r="DR70" i="15" s="1"/>
  <c r="DK133" i="15"/>
  <c r="DP133" i="15" s="1"/>
  <c r="DK131" i="15"/>
  <c r="DP131" i="15" s="1"/>
  <c r="DM83" i="15"/>
  <c r="DR83" i="15" s="1"/>
  <c r="DM68" i="15"/>
  <c r="DR68" i="15" s="1"/>
  <c r="DL74" i="15"/>
  <c r="DQ74" i="15" s="1"/>
  <c r="DL102" i="15"/>
  <c r="DQ102" i="15" s="1"/>
  <c r="DJ91" i="15"/>
  <c r="DO91" i="15" s="1"/>
  <c r="DJ97" i="15"/>
  <c r="DO97" i="15" s="1"/>
  <c r="DE31" i="15"/>
  <c r="DI31" i="15" s="1"/>
  <c r="DN31" i="15" s="1"/>
  <c r="DH31" i="15"/>
  <c r="DK111" i="15"/>
  <c r="DP111" i="15" s="1"/>
  <c r="DF31" i="15"/>
  <c r="DJ118" i="15"/>
  <c r="DO118" i="15" s="1"/>
  <c r="DJ104" i="15"/>
  <c r="DO104" i="15" s="1"/>
  <c r="DJ74" i="15"/>
  <c r="DO74" i="15" s="1"/>
  <c r="DM28" i="15"/>
  <c r="DR28" i="15" s="1"/>
  <c r="DJ28" i="15"/>
  <c r="DO28" i="15" s="1"/>
  <c r="DM122" i="15"/>
  <c r="DR122" i="15" s="1"/>
  <c r="DK126" i="15"/>
  <c r="DP126" i="15" s="1"/>
  <c r="DK119" i="15"/>
  <c r="DP119" i="15" s="1"/>
  <c r="DJ122" i="15"/>
  <c r="DO122" i="15" s="1"/>
  <c r="DL91" i="15"/>
  <c r="DQ91" i="15" s="1"/>
  <c r="DJ70" i="15"/>
  <c r="DO70" i="15" s="1"/>
  <c r="A1" i="25"/>
  <c r="DM31" i="15" l="1"/>
  <c r="DR31" i="15" s="1"/>
  <c r="DL31" i="15"/>
  <c r="DQ31" i="15" s="1"/>
  <c r="DK31" i="15"/>
  <c r="DP31" i="15" s="1"/>
  <c r="DJ31" i="15"/>
  <c r="DO31" i="15" s="1"/>
  <c r="J15" i="21"/>
  <c r="J42" i="21"/>
  <c r="J17" i="21"/>
  <c r="J59" i="21"/>
  <c r="F10" i="21"/>
  <c r="F9" i="21" s="1"/>
  <c r="B10" i="21"/>
  <c r="C10" i="21"/>
  <c r="C9" i="21" s="1"/>
  <c r="H10" i="21"/>
  <c r="I10" i="21"/>
  <c r="E10" i="21"/>
  <c r="E9" i="21" s="1"/>
  <c r="G10" i="21"/>
  <c r="D10" i="21"/>
  <c r="D9" i="21" s="1"/>
  <c r="K57" i="13"/>
  <c r="G57" i="13"/>
  <c r="C57" i="13"/>
  <c r="C56" i="13"/>
  <c r="M48" i="13"/>
  <c r="I48" i="13"/>
  <c r="K47" i="13"/>
  <c r="G47" i="13"/>
  <c r="C48" i="13"/>
  <c r="C47" i="13"/>
  <c r="H47" i="13"/>
  <c r="D47" i="13"/>
  <c r="M57" i="13"/>
  <c r="I57" i="13"/>
  <c r="E57" i="13"/>
  <c r="E56" i="13"/>
  <c r="K48" i="13"/>
  <c r="G48" i="13"/>
  <c r="I47" i="13"/>
  <c r="M47" i="13"/>
  <c r="D48" i="13"/>
  <c r="E47" i="13"/>
  <c r="L57" i="13"/>
  <c r="H57" i="13"/>
  <c r="D57" i="13"/>
  <c r="F56" i="13"/>
  <c r="L48" i="13"/>
  <c r="H48" i="13"/>
  <c r="J47" i="13"/>
  <c r="N47" i="13"/>
  <c r="E48" i="13"/>
  <c r="F47" i="13"/>
  <c r="N57" i="13"/>
  <c r="J57" i="13"/>
  <c r="F57" i="13"/>
  <c r="D56" i="13"/>
  <c r="N48" i="13"/>
  <c r="J48" i="13"/>
  <c r="L47" i="13"/>
  <c r="F48" i="13"/>
  <c r="C35" i="13"/>
  <c r="D28" i="13"/>
  <c r="D29" i="13"/>
  <c r="E28" i="13"/>
  <c r="C27" i="13"/>
  <c r="E29" i="13"/>
  <c r="C29" i="13"/>
  <c r="C37" i="13"/>
  <c r="C36" i="13"/>
  <c r="A9" i="25"/>
  <c r="M27" i="25"/>
  <c r="A22" i="25"/>
  <c r="L26" i="25"/>
  <c r="M21" i="25"/>
  <c r="A16" i="25"/>
  <c r="M22" i="25"/>
  <c r="M15" i="25"/>
  <c r="L13" i="25"/>
  <c r="L23" i="25"/>
  <c r="M9" i="25"/>
  <c r="L21" i="25"/>
  <c r="M8" i="25"/>
  <c r="L17" i="25"/>
  <c r="M20" i="25"/>
  <c r="L11" i="25"/>
  <c r="L25" i="25"/>
  <c r="A26" i="25"/>
  <c r="L20" i="25"/>
  <c r="M25" i="25"/>
  <c r="A20" i="25"/>
  <c r="L14" i="25"/>
  <c r="A21" i="25"/>
  <c r="A15" i="25"/>
  <c r="M11" i="25"/>
  <c r="M18" i="25"/>
  <c r="A8" i="25"/>
  <c r="M12" i="25"/>
  <c r="M6" i="25"/>
  <c r="L8" i="25"/>
  <c r="A13" i="25"/>
  <c r="A27" i="25"/>
  <c r="L24" i="25"/>
  <c r="M19" i="25"/>
  <c r="A24" i="25"/>
  <c r="L18" i="25"/>
  <c r="M13" i="25"/>
  <c r="L19" i="25"/>
  <c r="M14" i="25"/>
  <c r="M26" i="25"/>
  <c r="A12" i="25"/>
  <c r="M24" i="25"/>
  <c r="A11" i="25"/>
  <c r="L12" i="25"/>
  <c r="L15" i="25"/>
  <c r="M10" i="25"/>
  <c r="A17" i="25"/>
  <c r="L28" i="25"/>
  <c r="M23" i="25"/>
  <c r="A28" i="25"/>
  <c r="L22" i="25"/>
  <c r="M17" i="25"/>
  <c r="L27" i="25"/>
  <c r="A14" i="25"/>
  <c r="A25" i="25"/>
  <c r="A23" i="25"/>
  <c r="L6" i="25"/>
  <c r="A19" i="25"/>
  <c r="A18" i="25"/>
  <c r="M28" i="25"/>
  <c r="M16" i="25"/>
  <c r="L10" i="25"/>
  <c r="L9" i="25"/>
  <c r="L16" i="25"/>
  <c r="A10" i="25"/>
  <c r="D10" i="13"/>
  <c r="E10" i="13"/>
  <c r="D11" i="13"/>
  <c r="C9" i="13"/>
  <c r="D19" i="13"/>
  <c r="C10" i="13"/>
  <c r="C17" i="13"/>
  <c r="E19" i="13"/>
  <c r="C19" i="13"/>
  <c r="C11" i="13"/>
  <c r="C18" i="13"/>
  <c r="E11" i="13"/>
  <c r="B26" i="21" l="1"/>
  <c r="J13" i="21"/>
  <c r="D31" i="13"/>
  <c r="D36" i="13" s="1"/>
  <c r="E27" i="13"/>
  <c r="D27" i="13"/>
  <c r="F55" i="13"/>
  <c r="J14" i="21"/>
  <c r="J16" i="21" s="1"/>
  <c r="B9" i="21"/>
  <c r="D15" i="21"/>
  <c r="C15" i="21"/>
  <c r="B15" i="21"/>
  <c r="E15" i="21"/>
  <c r="D16" i="21"/>
  <c r="C16" i="21"/>
  <c r="B16" i="21"/>
  <c r="E16" i="21"/>
  <c r="G9" i="21"/>
  <c r="I9" i="21"/>
  <c r="H9" i="21"/>
  <c r="D55" i="13"/>
  <c r="E25" i="21"/>
  <c r="D25" i="21"/>
  <c r="C25" i="21"/>
  <c r="B25" i="21"/>
  <c r="E26" i="21"/>
  <c r="F26" i="21" s="1"/>
  <c r="D26" i="21"/>
  <c r="C26" i="21"/>
  <c r="G56" i="13"/>
  <c r="K56" i="13" s="1"/>
  <c r="I56" i="13"/>
  <c r="I55" i="13" s="1"/>
  <c r="H56" i="13"/>
  <c r="L56" i="13" s="1"/>
  <c r="J56" i="13"/>
  <c r="J55" i="13" s="1"/>
  <c r="D30" i="13"/>
  <c r="E55" i="13"/>
  <c r="D13" i="13"/>
  <c r="D18" i="13" s="1"/>
  <c r="D12" i="13"/>
  <c r="H14" i="25"/>
  <c r="S14" i="25" s="1"/>
  <c r="E14" i="25"/>
  <c r="F14" i="25"/>
  <c r="Q14" i="25" s="1"/>
  <c r="G14" i="25"/>
  <c r="R14" i="25" s="1"/>
  <c r="K14" i="25"/>
  <c r="V14" i="25" s="1"/>
  <c r="C14" i="25"/>
  <c r="N14" i="25" s="1"/>
  <c r="D14" i="25"/>
  <c r="O14" i="25" s="1"/>
  <c r="J14" i="25"/>
  <c r="U14" i="25" s="1"/>
  <c r="I14" i="25"/>
  <c r="T14" i="25" s="1"/>
  <c r="P14" i="25"/>
  <c r="Q17" i="25"/>
  <c r="P17" i="25"/>
  <c r="V17" i="25"/>
  <c r="S17" i="25"/>
  <c r="R17" i="25"/>
  <c r="N17" i="25"/>
  <c r="T17" i="25"/>
  <c r="U17" i="25"/>
  <c r="O17" i="25"/>
  <c r="F16" i="25"/>
  <c r="E16" i="25"/>
  <c r="H16" i="25"/>
  <c r="D16" i="25"/>
  <c r="C16" i="25"/>
  <c r="G16" i="25"/>
  <c r="J16" i="25"/>
  <c r="K16" i="25"/>
  <c r="I16" i="25"/>
  <c r="D10" i="25"/>
  <c r="O10" i="25" s="1"/>
  <c r="J10" i="25"/>
  <c r="U10" i="25" s="1"/>
  <c r="H10" i="25"/>
  <c r="S10" i="25" s="1"/>
  <c r="I10" i="25"/>
  <c r="T10" i="25" s="1"/>
  <c r="K10" i="25"/>
  <c r="V10" i="25" s="1"/>
  <c r="E10" i="25"/>
  <c r="P10" i="25" s="1"/>
  <c r="G10" i="25"/>
  <c r="R10" i="25" s="1"/>
  <c r="C10" i="25"/>
  <c r="N10" i="25" s="1"/>
  <c r="F10" i="25"/>
  <c r="Q10" i="25" s="1"/>
  <c r="O27" i="25"/>
  <c r="N27" i="25"/>
  <c r="T27" i="25"/>
  <c r="P27" i="25"/>
  <c r="U27" i="25"/>
  <c r="V27" i="25"/>
  <c r="Q27" i="25"/>
  <c r="R27" i="25"/>
  <c r="S27" i="25"/>
  <c r="H9" i="25"/>
  <c r="S9" i="25" s="1"/>
  <c r="C9" i="25"/>
  <c r="N9" i="25" s="1"/>
  <c r="D9" i="25"/>
  <c r="O9" i="25" s="1"/>
  <c r="F9" i="25"/>
  <c r="Q9" i="25" s="1"/>
  <c r="I9" i="25"/>
  <c r="T9" i="25" s="1"/>
  <c r="J9" i="25"/>
  <c r="U9" i="25" s="1"/>
  <c r="G9" i="25"/>
  <c r="R9" i="25" s="1"/>
  <c r="E9" i="25"/>
  <c r="P9" i="25" s="1"/>
  <c r="K9" i="25"/>
  <c r="V9" i="25" s="1"/>
  <c r="K23" i="25"/>
  <c r="D23" i="25"/>
  <c r="G23" i="25"/>
  <c r="F23" i="25"/>
  <c r="I23" i="25"/>
  <c r="J23" i="25"/>
  <c r="E23" i="25"/>
  <c r="C23" i="25"/>
  <c r="H23" i="25"/>
  <c r="T28" i="25"/>
  <c r="N28" i="25"/>
  <c r="U28" i="25"/>
  <c r="R28" i="25"/>
  <c r="S28" i="25"/>
  <c r="P28" i="25"/>
  <c r="Q28" i="25"/>
  <c r="V28" i="25"/>
  <c r="O28" i="25"/>
  <c r="T18" i="25"/>
  <c r="S18" i="25"/>
  <c r="N18" i="25"/>
  <c r="O18" i="25"/>
  <c r="Q18" i="25"/>
  <c r="V18" i="25"/>
  <c r="U18" i="25"/>
  <c r="R18" i="25"/>
  <c r="P18" i="25"/>
  <c r="G27" i="25"/>
  <c r="F27" i="25"/>
  <c r="I27" i="25"/>
  <c r="D27" i="25"/>
  <c r="C27" i="25"/>
  <c r="H27" i="25"/>
  <c r="E27" i="25"/>
  <c r="J27" i="25"/>
  <c r="K27" i="25"/>
  <c r="C15" i="25"/>
  <c r="N15" i="25" s="1"/>
  <c r="I15" i="25"/>
  <c r="T15" i="25" s="1"/>
  <c r="G15" i="25"/>
  <c r="R15" i="25" s="1"/>
  <c r="D15" i="25"/>
  <c r="O15" i="25" s="1"/>
  <c r="H15" i="25"/>
  <c r="S15" i="25" s="1"/>
  <c r="J15" i="25"/>
  <c r="U15" i="25" s="1"/>
  <c r="E15" i="25"/>
  <c r="P15" i="25" s="1"/>
  <c r="K15" i="25"/>
  <c r="V15" i="25" s="1"/>
  <c r="F15" i="25"/>
  <c r="Q15" i="25" s="1"/>
  <c r="Q21" i="25"/>
  <c r="T21" i="25"/>
  <c r="R21" i="25"/>
  <c r="S21" i="25"/>
  <c r="V21" i="25"/>
  <c r="N21" i="25"/>
  <c r="P21" i="25"/>
  <c r="O21" i="25"/>
  <c r="U21" i="25"/>
  <c r="V26" i="25"/>
  <c r="P26" i="25"/>
  <c r="O26" i="25"/>
  <c r="T26" i="25"/>
  <c r="Q26" i="25"/>
  <c r="R26" i="25"/>
  <c r="N26" i="25"/>
  <c r="U26" i="25"/>
  <c r="S26" i="25"/>
  <c r="E19" i="25"/>
  <c r="D19" i="25"/>
  <c r="G19" i="25"/>
  <c r="J19" i="25"/>
  <c r="C19" i="25"/>
  <c r="H19" i="25"/>
  <c r="I19" i="25"/>
  <c r="F19" i="25"/>
  <c r="K19" i="25"/>
  <c r="D28" i="25"/>
  <c r="K28" i="25"/>
  <c r="J28" i="25"/>
  <c r="I28" i="25"/>
  <c r="H28" i="25"/>
  <c r="E28" i="25"/>
  <c r="F28" i="25"/>
  <c r="G28" i="25"/>
  <c r="C28" i="25"/>
  <c r="U19" i="25"/>
  <c r="T19" i="25"/>
  <c r="R19" i="25"/>
  <c r="Q19" i="25"/>
  <c r="V19" i="25"/>
  <c r="S19" i="25"/>
  <c r="O19" i="25"/>
  <c r="P19" i="25"/>
  <c r="N19" i="25"/>
  <c r="J26" i="25"/>
  <c r="I26" i="25"/>
  <c r="G26" i="25"/>
  <c r="E26" i="25"/>
  <c r="K26" i="25"/>
  <c r="F26" i="25"/>
  <c r="C26" i="25"/>
  <c r="H26" i="25"/>
  <c r="D26" i="25"/>
  <c r="S23" i="25"/>
  <c r="R23" i="25"/>
  <c r="U23" i="25"/>
  <c r="T23" i="25"/>
  <c r="Q23" i="25"/>
  <c r="V23" i="25"/>
  <c r="N23" i="25"/>
  <c r="O23" i="25"/>
  <c r="P23" i="25"/>
  <c r="J12" i="25"/>
  <c r="U12" i="25" s="1"/>
  <c r="D12" i="25"/>
  <c r="O12" i="25" s="1"/>
  <c r="E12" i="25"/>
  <c r="P12" i="25" s="1"/>
  <c r="F12" i="25"/>
  <c r="Q12" i="25" s="1"/>
  <c r="I12" i="25"/>
  <c r="T12" i="25" s="1"/>
  <c r="G12" i="25"/>
  <c r="R12" i="25" s="1"/>
  <c r="H12" i="25"/>
  <c r="S12" i="25" s="1"/>
  <c r="C12" i="25"/>
  <c r="N12" i="25" s="1"/>
  <c r="K12" i="25"/>
  <c r="V12" i="25" s="1"/>
  <c r="R24" i="25"/>
  <c r="U24" i="25"/>
  <c r="S24" i="25"/>
  <c r="P24" i="25"/>
  <c r="O24" i="25"/>
  <c r="V24" i="25"/>
  <c r="Q24" i="25"/>
  <c r="N24" i="25"/>
  <c r="T24" i="25"/>
  <c r="J20" i="25"/>
  <c r="C20" i="25"/>
  <c r="G20" i="25"/>
  <c r="H20" i="25"/>
  <c r="K20" i="25"/>
  <c r="D20" i="25"/>
  <c r="F20" i="25"/>
  <c r="I20" i="25"/>
  <c r="E20" i="25"/>
  <c r="S25" i="25"/>
  <c r="V25" i="25"/>
  <c r="T25" i="25"/>
  <c r="U25" i="25"/>
  <c r="P25" i="25"/>
  <c r="Q25" i="25"/>
  <c r="N25" i="25"/>
  <c r="R25" i="25"/>
  <c r="O25" i="25"/>
  <c r="M29" i="25"/>
  <c r="V16" i="25"/>
  <c r="U16" i="25"/>
  <c r="Q16" i="25"/>
  <c r="P16" i="25"/>
  <c r="R16" i="25"/>
  <c r="S16" i="25"/>
  <c r="T16" i="25"/>
  <c r="O16" i="25"/>
  <c r="N16" i="25"/>
  <c r="C55" i="13"/>
  <c r="I18" i="25"/>
  <c r="E18" i="25"/>
  <c r="J18" i="25"/>
  <c r="F18" i="25"/>
  <c r="H18" i="25"/>
  <c r="K18" i="25"/>
  <c r="D18" i="25"/>
  <c r="C18" i="25"/>
  <c r="G18" i="25"/>
  <c r="G25" i="25"/>
  <c r="F25" i="25"/>
  <c r="K25" i="25"/>
  <c r="J25" i="25"/>
  <c r="C25" i="25"/>
  <c r="D25" i="25"/>
  <c r="I25" i="25"/>
  <c r="E25" i="25"/>
  <c r="H25" i="25"/>
  <c r="N22" i="25"/>
  <c r="Q22" i="25"/>
  <c r="V22" i="25"/>
  <c r="U22" i="25"/>
  <c r="T22" i="25"/>
  <c r="P22" i="25"/>
  <c r="O22" i="25"/>
  <c r="R22" i="25"/>
  <c r="S22" i="25"/>
  <c r="E17" i="25"/>
  <c r="F17" i="25"/>
  <c r="C17" i="25"/>
  <c r="G17" i="25"/>
  <c r="H17" i="25"/>
  <c r="K17" i="25"/>
  <c r="J17" i="25"/>
  <c r="I17" i="25"/>
  <c r="D17" i="25"/>
  <c r="C11" i="25"/>
  <c r="N11" i="25" s="1"/>
  <c r="E11" i="25"/>
  <c r="P11" i="25" s="1"/>
  <c r="J11" i="25"/>
  <c r="U11" i="25" s="1"/>
  <c r="D11" i="25"/>
  <c r="O11" i="25" s="1"/>
  <c r="I11" i="25"/>
  <c r="T11" i="25" s="1"/>
  <c r="K11" i="25"/>
  <c r="V11" i="25" s="1"/>
  <c r="H11" i="25"/>
  <c r="S11" i="25" s="1"/>
  <c r="G11" i="25"/>
  <c r="R11" i="25" s="1"/>
  <c r="F11" i="25"/>
  <c r="Q11" i="25" s="1"/>
  <c r="J24" i="25"/>
  <c r="K24" i="25"/>
  <c r="I24" i="25"/>
  <c r="C24" i="25"/>
  <c r="H24" i="25"/>
  <c r="G24" i="25"/>
  <c r="D24" i="25"/>
  <c r="E24" i="25"/>
  <c r="F24" i="25"/>
  <c r="G13" i="25"/>
  <c r="R13" i="25" s="1"/>
  <c r="H13" i="25"/>
  <c r="S13" i="25" s="1"/>
  <c r="C13" i="25"/>
  <c r="N13" i="25" s="1"/>
  <c r="D13" i="25"/>
  <c r="O13" i="25" s="1"/>
  <c r="K13" i="25"/>
  <c r="V13" i="25" s="1"/>
  <c r="F13" i="25"/>
  <c r="Q13" i="25" s="1"/>
  <c r="I13" i="25"/>
  <c r="T13" i="25" s="1"/>
  <c r="J13" i="25"/>
  <c r="U13" i="25" s="1"/>
  <c r="E13" i="25"/>
  <c r="P13" i="25" s="1"/>
  <c r="E8" i="25"/>
  <c r="P8" i="25" s="1"/>
  <c r="C8" i="25"/>
  <c r="N8" i="25" s="1"/>
  <c r="J8" i="25"/>
  <c r="U8" i="25" s="1"/>
  <c r="G8" i="25"/>
  <c r="R8" i="25" s="1"/>
  <c r="H8" i="25"/>
  <c r="S8" i="25" s="1"/>
  <c r="D8" i="25"/>
  <c r="O8" i="25" s="1"/>
  <c r="K8" i="25"/>
  <c r="V8" i="25" s="1"/>
  <c r="F8" i="25"/>
  <c r="Q8" i="25" s="1"/>
  <c r="I8" i="25"/>
  <c r="T8" i="25" s="1"/>
  <c r="I21" i="25"/>
  <c r="D21" i="25"/>
  <c r="C21" i="25"/>
  <c r="H21" i="25"/>
  <c r="E21" i="25"/>
  <c r="K21" i="25"/>
  <c r="G21" i="25"/>
  <c r="J21" i="25"/>
  <c r="F21" i="25"/>
  <c r="P20" i="25"/>
  <c r="O20" i="25"/>
  <c r="T20" i="25"/>
  <c r="S20" i="25"/>
  <c r="V20" i="25"/>
  <c r="Q20" i="25"/>
  <c r="R20" i="25"/>
  <c r="N20" i="25"/>
  <c r="U20" i="25"/>
  <c r="H22" i="25"/>
  <c r="G22" i="25"/>
  <c r="F22" i="25"/>
  <c r="K22" i="25"/>
  <c r="E22" i="25"/>
  <c r="I22" i="25"/>
  <c r="J22" i="25"/>
  <c r="C22" i="25"/>
  <c r="D22" i="25"/>
  <c r="D37" i="13" l="1"/>
  <c r="D35" i="13" s="1"/>
  <c r="D17" i="21"/>
  <c r="E17" i="21"/>
  <c r="B17" i="21"/>
  <c r="C17" i="21"/>
  <c r="F25" i="21"/>
  <c r="D27" i="21" s="1"/>
  <c r="D38" i="13"/>
  <c r="D39" i="13"/>
  <c r="G55" i="13"/>
  <c r="N56" i="13"/>
  <c r="N55" i="13" s="1"/>
  <c r="M56" i="13"/>
  <c r="M55" i="13" s="1"/>
  <c r="J58" i="13"/>
  <c r="H55" i="13"/>
  <c r="K55" i="13"/>
  <c r="L55" i="13"/>
  <c r="J59" i="13"/>
  <c r="D21" i="13"/>
  <c r="D17" i="13"/>
  <c r="D20" i="13"/>
  <c r="U29" i="25"/>
  <c r="N29" i="25"/>
  <c r="O29" i="25"/>
  <c r="T29" i="25"/>
  <c r="S29" i="25"/>
  <c r="P29" i="25"/>
  <c r="V29" i="25"/>
  <c r="Q29" i="25"/>
  <c r="R29" i="25"/>
  <c r="F96" i="20"/>
  <c r="CF58" i="15" s="1"/>
  <c r="G96" i="20"/>
  <c r="H96" i="20"/>
  <c r="I96" i="20"/>
  <c r="F98" i="20"/>
  <c r="CF86" i="15" s="1"/>
  <c r="G98" i="20"/>
  <c r="H98" i="20"/>
  <c r="I98" i="20"/>
  <c r="F99" i="20"/>
  <c r="CF103" i="15" s="1"/>
  <c r="G99" i="20"/>
  <c r="H99" i="20"/>
  <c r="I99" i="20"/>
  <c r="F48" i="20"/>
  <c r="CF112" i="15" s="1"/>
  <c r="G48" i="20"/>
  <c r="H48" i="20"/>
  <c r="I48" i="20"/>
  <c r="F53" i="20"/>
  <c r="CF138" i="15" s="1"/>
  <c r="G53" i="20"/>
  <c r="H53" i="20"/>
  <c r="I53" i="20"/>
  <c r="F65" i="20"/>
  <c r="CF38" i="15" s="1"/>
  <c r="G65" i="20"/>
  <c r="H65" i="20"/>
  <c r="I65" i="20"/>
  <c r="F78" i="20"/>
  <c r="CF79" i="15" s="1"/>
  <c r="G78" i="20"/>
  <c r="H78" i="20"/>
  <c r="I78" i="20"/>
  <c r="F79" i="20"/>
  <c r="CF84" i="15" s="1"/>
  <c r="G79" i="20"/>
  <c r="H79" i="20"/>
  <c r="I79" i="20"/>
  <c r="F25" i="20"/>
  <c r="CF13" i="15" s="1"/>
  <c r="G25" i="20"/>
  <c r="H25" i="20"/>
  <c r="I25" i="20"/>
  <c r="F23" i="20"/>
  <c r="CF147" i="15" s="1"/>
  <c r="G23" i="20"/>
  <c r="H23" i="20"/>
  <c r="I23" i="20"/>
  <c r="F142" i="20"/>
  <c r="CF16" i="15" s="1"/>
  <c r="G142" i="20"/>
  <c r="H142" i="20"/>
  <c r="I142" i="20"/>
  <c r="F149" i="20"/>
  <c r="CF151" i="15" s="1"/>
  <c r="G149" i="20"/>
  <c r="H149" i="20"/>
  <c r="I149" i="20"/>
  <c r="F139" i="20"/>
  <c r="CF45" i="15" s="1"/>
  <c r="G139" i="20"/>
  <c r="H139" i="20"/>
  <c r="I139" i="20"/>
  <c r="F126" i="20"/>
  <c r="CF20" i="15" s="1"/>
  <c r="G126" i="20"/>
  <c r="H126" i="20"/>
  <c r="I126" i="20"/>
  <c r="F18" i="20"/>
  <c r="CF106" i="15" s="1"/>
  <c r="G18" i="20"/>
  <c r="H18" i="20"/>
  <c r="I18" i="20"/>
  <c r="F83" i="20"/>
  <c r="CF77" i="15" s="1"/>
  <c r="G83" i="20"/>
  <c r="H83" i="20"/>
  <c r="I83" i="20"/>
  <c r="F69" i="20"/>
  <c r="CF87" i="15" s="1"/>
  <c r="G69" i="20"/>
  <c r="H69" i="20"/>
  <c r="I69" i="20"/>
  <c r="F70" i="20"/>
  <c r="CF99" i="15" s="1"/>
  <c r="G70" i="20"/>
  <c r="H70" i="20"/>
  <c r="I70" i="20"/>
  <c r="F71" i="20"/>
  <c r="CF127" i="15" s="1"/>
  <c r="G71" i="20"/>
  <c r="H71" i="20"/>
  <c r="I71" i="20"/>
  <c r="F73" i="20"/>
  <c r="CF120" i="15" s="1"/>
  <c r="G73" i="20"/>
  <c r="H73" i="20"/>
  <c r="I73" i="20"/>
  <c r="F121" i="20"/>
  <c r="CF141" i="15" s="1"/>
  <c r="G121" i="20"/>
  <c r="H121" i="20"/>
  <c r="I121" i="20"/>
  <c r="F20" i="20"/>
  <c r="CF124" i="15" s="1"/>
  <c r="G20" i="20"/>
  <c r="H20" i="20"/>
  <c r="I20" i="20"/>
  <c r="F21" i="20"/>
  <c r="CF132" i="15" s="1"/>
  <c r="G21" i="20"/>
  <c r="H21" i="20"/>
  <c r="I21" i="20"/>
  <c r="F22" i="20"/>
  <c r="CF137" i="15" s="1"/>
  <c r="G22" i="20"/>
  <c r="H22" i="20"/>
  <c r="I22" i="20"/>
  <c r="F146" i="20"/>
  <c r="CF114" i="15" s="1"/>
  <c r="G146" i="20"/>
  <c r="H146" i="20"/>
  <c r="I146" i="20"/>
  <c r="F101" i="20"/>
  <c r="CF140" i="15" s="1"/>
  <c r="G101" i="20"/>
  <c r="H101" i="20"/>
  <c r="I101" i="20"/>
  <c r="F82" i="20"/>
  <c r="CF75" i="15" s="1"/>
  <c r="G82" i="20"/>
  <c r="H82" i="20"/>
  <c r="I82" i="20"/>
  <c r="F54" i="20"/>
  <c r="CF33" i="15" s="1"/>
  <c r="G54" i="20"/>
  <c r="H54" i="20"/>
  <c r="I54" i="20"/>
  <c r="F117" i="20"/>
  <c r="CF82" i="15" s="1"/>
  <c r="G117" i="20"/>
  <c r="H117" i="20"/>
  <c r="I117" i="20"/>
  <c r="F120" i="20"/>
  <c r="CF130" i="15" s="1"/>
  <c r="G120" i="20"/>
  <c r="H120" i="20"/>
  <c r="I120" i="20"/>
  <c r="F32" i="20"/>
  <c r="CF35" i="15" s="1"/>
  <c r="G32" i="20"/>
  <c r="H32" i="20"/>
  <c r="I32" i="20"/>
  <c r="F36" i="20"/>
  <c r="CF94" i="15" s="1"/>
  <c r="G36" i="20"/>
  <c r="H36" i="20"/>
  <c r="I36" i="20"/>
  <c r="F137" i="20"/>
  <c r="CF81" i="15" s="1"/>
  <c r="G137" i="20"/>
  <c r="H137" i="20"/>
  <c r="I137" i="20"/>
  <c r="F150" i="20"/>
  <c r="CF15" i="15" s="1"/>
  <c r="G150" i="20"/>
  <c r="H150" i="20"/>
  <c r="I150" i="20"/>
  <c r="F132" i="20"/>
  <c r="CF39" i="15" s="1"/>
  <c r="G132" i="20"/>
  <c r="H132" i="20"/>
  <c r="I132" i="20"/>
  <c r="F151" i="20"/>
  <c r="CF41" i="15" s="1"/>
  <c r="G151" i="20"/>
  <c r="H151" i="20"/>
  <c r="I151" i="20"/>
  <c r="F63" i="20"/>
  <c r="CF152" i="15" s="1"/>
  <c r="G63" i="20"/>
  <c r="H63" i="20"/>
  <c r="I63" i="20"/>
  <c r="F8" i="20"/>
  <c r="CF32" i="15" s="1"/>
  <c r="G8" i="20"/>
  <c r="H8" i="20"/>
  <c r="I8" i="20"/>
  <c r="F10" i="20"/>
  <c r="CF57" i="15" s="1"/>
  <c r="G10" i="20"/>
  <c r="H10" i="20"/>
  <c r="I10" i="20"/>
  <c r="F38" i="20"/>
  <c r="CF128" i="15" s="1"/>
  <c r="G38" i="20"/>
  <c r="H38" i="20"/>
  <c r="I38" i="20"/>
  <c r="F107" i="20"/>
  <c r="CF62" i="15" s="1"/>
  <c r="G107" i="20"/>
  <c r="H107" i="20"/>
  <c r="I107" i="20"/>
  <c r="F26" i="20"/>
  <c r="CF72" i="15" s="1"/>
  <c r="G26" i="20"/>
  <c r="H26" i="20"/>
  <c r="I26" i="20"/>
  <c r="F43" i="20"/>
  <c r="CF92" i="15" s="1"/>
  <c r="G43" i="20"/>
  <c r="H43" i="20"/>
  <c r="I43" i="20"/>
  <c r="F136" i="20"/>
  <c r="CF66" i="15" s="1"/>
  <c r="G136" i="20"/>
  <c r="H136" i="20"/>
  <c r="I136" i="20"/>
  <c r="F143" i="20"/>
  <c r="CF22" i="15" s="1"/>
  <c r="G143" i="20"/>
  <c r="H143" i="20"/>
  <c r="I143" i="20"/>
  <c r="F76" i="20"/>
  <c r="CF27" i="15" s="1"/>
  <c r="G76" i="20"/>
  <c r="H76" i="20"/>
  <c r="I76" i="20"/>
  <c r="F77" i="20"/>
  <c r="CF60" i="15" s="1"/>
  <c r="G77" i="20"/>
  <c r="H77" i="20"/>
  <c r="I77" i="20"/>
  <c r="F80" i="20"/>
  <c r="CF93" i="15" s="1"/>
  <c r="G80" i="20"/>
  <c r="H80" i="20"/>
  <c r="I80" i="20"/>
  <c r="F144" i="20"/>
  <c r="CF98" i="15" s="1"/>
  <c r="G144" i="20"/>
  <c r="H144" i="20"/>
  <c r="I144" i="20"/>
  <c r="F89" i="20"/>
  <c r="CF5" i="15" s="1"/>
  <c r="G89" i="20"/>
  <c r="H89" i="20"/>
  <c r="I89" i="20"/>
  <c r="CI5" i="15" l="1"/>
  <c r="M89" i="20"/>
  <c r="CI93" i="15"/>
  <c r="M80" i="20"/>
  <c r="CI27" i="15"/>
  <c r="M76" i="20"/>
  <c r="CI66" i="15"/>
  <c r="M136" i="20"/>
  <c r="CI72" i="15"/>
  <c r="M26" i="20"/>
  <c r="CI128" i="15"/>
  <c r="M38" i="20"/>
  <c r="CI32" i="15"/>
  <c r="M8" i="20"/>
  <c r="CI41" i="15"/>
  <c r="M151" i="20"/>
  <c r="CI15" i="15"/>
  <c r="M150" i="20"/>
  <c r="CI94" i="15"/>
  <c r="M36" i="20"/>
  <c r="CI130" i="15"/>
  <c r="M120" i="20"/>
  <c r="CI33" i="15"/>
  <c r="M54" i="20"/>
  <c r="CI140" i="15"/>
  <c r="M101" i="20"/>
  <c r="CI137" i="15"/>
  <c r="M22" i="20"/>
  <c r="CI124" i="15"/>
  <c r="M20" i="20"/>
  <c r="CI120" i="15"/>
  <c r="M73" i="20"/>
  <c r="CI99" i="15"/>
  <c r="M70" i="20"/>
  <c r="CI77" i="15"/>
  <c r="M83" i="20"/>
  <c r="CI20" i="15"/>
  <c r="M126" i="20"/>
  <c r="CI151" i="15"/>
  <c r="M149" i="20"/>
  <c r="CI147" i="15"/>
  <c r="M23" i="20"/>
  <c r="CI84" i="15"/>
  <c r="M79" i="20"/>
  <c r="CI38" i="15"/>
  <c r="M65" i="20"/>
  <c r="CI112" i="15"/>
  <c r="M48" i="20"/>
  <c r="CI86" i="15"/>
  <c r="M98" i="20"/>
  <c r="CH5" i="15"/>
  <c r="L89" i="20"/>
  <c r="CH98" i="15"/>
  <c r="L144" i="20"/>
  <c r="CH93" i="15"/>
  <c r="L80" i="20"/>
  <c r="CH60" i="15"/>
  <c r="L77" i="20"/>
  <c r="CH27" i="15"/>
  <c r="L76" i="20"/>
  <c r="CH22" i="15"/>
  <c r="L143" i="20"/>
  <c r="CH66" i="15"/>
  <c r="L136" i="20"/>
  <c r="CH92" i="15"/>
  <c r="L43" i="20"/>
  <c r="CH72" i="15"/>
  <c r="L26" i="20"/>
  <c r="CH62" i="15"/>
  <c r="L107" i="20"/>
  <c r="CH128" i="15"/>
  <c r="L38" i="20"/>
  <c r="CH57" i="15"/>
  <c r="L10" i="20"/>
  <c r="CH32" i="15"/>
  <c r="L8" i="20"/>
  <c r="CH152" i="15"/>
  <c r="L63" i="20"/>
  <c r="CH41" i="15"/>
  <c r="L151" i="20"/>
  <c r="CH39" i="15"/>
  <c r="L132" i="20"/>
  <c r="CH15" i="15"/>
  <c r="L150" i="20"/>
  <c r="CH81" i="15"/>
  <c r="L137" i="20"/>
  <c r="CH94" i="15"/>
  <c r="L36" i="20"/>
  <c r="CH35" i="15"/>
  <c r="L32" i="20"/>
  <c r="CH130" i="15"/>
  <c r="L120" i="20"/>
  <c r="CH82" i="15"/>
  <c r="L117" i="20"/>
  <c r="CH33" i="15"/>
  <c r="L54" i="20"/>
  <c r="CH75" i="15"/>
  <c r="L82" i="20"/>
  <c r="CH140" i="15"/>
  <c r="L101" i="20"/>
  <c r="CH114" i="15"/>
  <c r="L146" i="20"/>
  <c r="CH137" i="15"/>
  <c r="L22" i="20"/>
  <c r="CH132" i="15"/>
  <c r="L21" i="20"/>
  <c r="CH124" i="15"/>
  <c r="L20" i="20"/>
  <c r="CH141" i="15"/>
  <c r="L121" i="20"/>
  <c r="CH120" i="15"/>
  <c r="L73" i="20"/>
  <c r="CH127" i="15"/>
  <c r="L71" i="20"/>
  <c r="CH99" i="15"/>
  <c r="L70" i="20"/>
  <c r="CH87" i="15"/>
  <c r="L69" i="20"/>
  <c r="CH77" i="15"/>
  <c r="L83" i="20"/>
  <c r="CH106" i="15"/>
  <c r="L18" i="20"/>
  <c r="CH20" i="15"/>
  <c r="L126" i="20"/>
  <c r="CH45" i="15"/>
  <c r="L139" i="20"/>
  <c r="CH151" i="15"/>
  <c r="L149" i="20"/>
  <c r="CH16" i="15"/>
  <c r="L142" i="20"/>
  <c r="CH147" i="15"/>
  <c r="L23" i="20"/>
  <c r="CH13" i="15"/>
  <c r="L25" i="20"/>
  <c r="CH84" i="15"/>
  <c r="L79" i="20"/>
  <c r="CH79" i="15"/>
  <c r="L78" i="20"/>
  <c r="CH38" i="15"/>
  <c r="L65" i="20"/>
  <c r="CH138" i="15"/>
  <c r="L53" i="20"/>
  <c r="CH112" i="15"/>
  <c r="L48" i="20"/>
  <c r="CH103" i="15"/>
  <c r="L99" i="20"/>
  <c r="CH86" i="15"/>
  <c r="L98" i="20"/>
  <c r="CH58" i="15"/>
  <c r="L96" i="20"/>
  <c r="CI98" i="15"/>
  <c r="M144" i="20"/>
  <c r="CI60" i="15"/>
  <c r="M77" i="20"/>
  <c r="CI22" i="15"/>
  <c r="M143" i="20"/>
  <c r="CI92" i="15"/>
  <c r="M43" i="20"/>
  <c r="CI62" i="15"/>
  <c r="M107" i="20"/>
  <c r="CI57" i="15"/>
  <c r="M10" i="20"/>
  <c r="CI152" i="15"/>
  <c r="M63" i="20"/>
  <c r="CI39" i="15"/>
  <c r="M132" i="20"/>
  <c r="CI81" i="15"/>
  <c r="M137" i="20"/>
  <c r="CI35" i="15"/>
  <c r="M32" i="20"/>
  <c r="CI82" i="15"/>
  <c r="M117" i="20"/>
  <c r="CI75" i="15"/>
  <c r="M82" i="20"/>
  <c r="CI114" i="15"/>
  <c r="M146" i="20"/>
  <c r="CI132" i="15"/>
  <c r="M21" i="20"/>
  <c r="CI141" i="15"/>
  <c r="M121" i="20"/>
  <c r="CI127" i="15"/>
  <c r="M71" i="20"/>
  <c r="CI87" i="15"/>
  <c r="M69" i="20"/>
  <c r="CI106" i="15"/>
  <c r="M18" i="20"/>
  <c r="CI45" i="15"/>
  <c r="M139" i="20"/>
  <c r="CI16" i="15"/>
  <c r="M142" i="20"/>
  <c r="CI13" i="15"/>
  <c r="M25" i="20"/>
  <c r="CI79" i="15"/>
  <c r="M78" i="20"/>
  <c r="CI138" i="15"/>
  <c r="M53" i="20"/>
  <c r="CI103" i="15"/>
  <c r="M99" i="20"/>
  <c r="CI58" i="15"/>
  <c r="M96" i="20"/>
  <c r="CG5" i="15"/>
  <c r="K89" i="20"/>
  <c r="CG98" i="15"/>
  <c r="K144" i="20"/>
  <c r="CG93" i="15"/>
  <c r="K80" i="20"/>
  <c r="CG60" i="15"/>
  <c r="K77" i="20"/>
  <c r="CG27" i="15"/>
  <c r="K76" i="20"/>
  <c r="CG22" i="15"/>
  <c r="K143" i="20"/>
  <c r="CG66" i="15"/>
  <c r="K136" i="20"/>
  <c r="CG92" i="15"/>
  <c r="K43" i="20"/>
  <c r="CG72" i="15"/>
  <c r="K26" i="20"/>
  <c r="CG62" i="15"/>
  <c r="K107" i="20"/>
  <c r="CG128" i="15"/>
  <c r="K38" i="20"/>
  <c r="CG57" i="15"/>
  <c r="K10" i="20"/>
  <c r="CG32" i="15"/>
  <c r="K8" i="20"/>
  <c r="CG152" i="15"/>
  <c r="K63" i="20"/>
  <c r="CG41" i="15"/>
  <c r="K151" i="20"/>
  <c r="CG39" i="15"/>
  <c r="K132" i="20"/>
  <c r="CG15" i="15"/>
  <c r="K150" i="20"/>
  <c r="CG81" i="15"/>
  <c r="K137" i="20"/>
  <c r="CG94" i="15"/>
  <c r="K36" i="20"/>
  <c r="CG35" i="15"/>
  <c r="K32" i="20"/>
  <c r="CG130" i="15"/>
  <c r="K120" i="20"/>
  <c r="CG82" i="15"/>
  <c r="K117" i="20"/>
  <c r="CG33" i="15"/>
  <c r="K54" i="20"/>
  <c r="CG75" i="15"/>
  <c r="K82" i="20"/>
  <c r="CG140" i="15"/>
  <c r="K101" i="20"/>
  <c r="CG114" i="15"/>
  <c r="K146" i="20"/>
  <c r="CG137" i="15"/>
  <c r="K22" i="20"/>
  <c r="CG132" i="15"/>
  <c r="K21" i="20"/>
  <c r="CG124" i="15"/>
  <c r="K20" i="20"/>
  <c r="CG141" i="15"/>
  <c r="K121" i="20"/>
  <c r="CG120" i="15"/>
  <c r="K73" i="20"/>
  <c r="CG127" i="15"/>
  <c r="K71" i="20"/>
  <c r="CG99" i="15"/>
  <c r="K70" i="20"/>
  <c r="CG87" i="15"/>
  <c r="K69" i="20"/>
  <c r="CG77" i="15"/>
  <c r="K83" i="20"/>
  <c r="CG106" i="15"/>
  <c r="K18" i="20"/>
  <c r="CG20" i="15"/>
  <c r="K126" i="20"/>
  <c r="CG45" i="15"/>
  <c r="K139" i="20"/>
  <c r="CG151" i="15"/>
  <c r="K149" i="20"/>
  <c r="CG16" i="15"/>
  <c r="K142" i="20"/>
  <c r="CG147" i="15"/>
  <c r="K23" i="20"/>
  <c r="CG13" i="15"/>
  <c r="K25" i="20"/>
  <c r="CG84" i="15"/>
  <c r="K79" i="20"/>
  <c r="CG79" i="15"/>
  <c r="K78" i="20"/>
  <c r="CG38" i="15"/>
  <c r="K65" i="20"/>
  <c r="CG138" i="15"/>
  <c r="K53" i="20"/>
  <c r="CG112" i="15"/>
  <c r="K48" i="20"/>
  <c r="CG103" i="15"/>
  <c r="K99" i="20"/>
  <c r="CG86" i="15"/>
  <c r="K98" i="20"/>
  <c r="CG58" i="15"/>
  <c r="K96" i="20"/>
  <c r="E27" i="21"/>
  <c r="F27" i="21" s="1"/>
  <c r="J18" i="21"/>
  <c r="B18" i="21"/>
  <c r="C27" i="21"/>
  <c r="B27" i="21"/>
  <c r="N59" i="13"/>
  <c r="N58" i="13"/>
  <c r="J871" i="19"/>
  <c r="F49" i="20"/>
  <c r="CF17" i="15" s="1"/>
  <c r="K871" i="19"/>
  <c r="G49" i="20"/>
  <c r="L871" i="19"/>
  <c r="H49" i="20"/>
  <c r="M871" i="19"/>
  <c r="I49" i="20"/>
  <c r="I13" i="20"/>
  <c r="H13" i="20"/>
  <c r="G13" i="20"/>
  <c r="F13" i="20"/>
  <c r="CF125" i="15" s="1"/>
  <c r="I9" i="20"/>
  <c r="H9" i="20"/>
  <c r="G9" i="20"/>
  <c r="F9" i="20"/>
  <c r="CF36" i="15" s="1"/>
  <c r="I106" i="20"/>
  <c r="H106" i="20"/>
  <c r="G106" i="20"/>
  <c r="F106" i="20"/>
  <c r="CF61" i="15" s="1"/>
  <c r="I115" i="20"/>
  <c r="H115" i="20"/>
  <c r="G115" i="20"/>
  <c r="F115" i="20"/>
  <c r="CF71" i="15" s="1"/>
  <c r="I100" i="20"/>
  <c r="H100" i="20"/>
  <c r="G100" i="20"/>
  <c r="F100" i="20"/>
  <c r="CF136" i="15" s="1"/>
  <c r="I119" i="20"/>
  <c r="H119" i="20"/>
  <c r="G119" i="20"/>
  <c r="F119" i="20"/>
  <c r="CF121" i="15" s="1"/>
  <c r="I97" i="20"/>
  <c r="H97" i="20"/>
  <c r="G97" i="20"/>
  <c r="F97" i="20"/>
  <c r="CF64" i="15" s="1"/>
  <c r="I94" i="20"/>
  <c r="H94" i="20"/>
  <c r="G94" i="20"/>
  <c r="F94" i="20"/>
  <c r="CF51" i="15" s="1"/>
  <c r="I92" i="20"/>
  <c r="H92" i="20"/>
  <c r="G92" i="20"/>
  <c r="F92" i="20"/>
  <c r="CF30" i="15" s="1"/>
  <c r="I84" i="20"/>
  <c r="H84" i="20"/>
  <c r="G84" i="20"/>
  <c r="F84" i="20"/>
  <c r="CF108" i="15" s="1"/>
  <c r="I16" i="20"/>
  <c r="H16" i="20"/>
  <c r="G16" i="20"/>
  <c r="F16" i="20"/>
  <c r="CF80" i="15" s="1"/>
  <c r="I116" i="20"/>
  <c r="H116" i="20"/>
  <c r="G116" i="20"/>
  <c r="F116" i="20"/>
  <c r="CF76" i="15" s="1"/>
  <c r="I112" i="20"/>
  <c r="H112" i="20"/>
  <c r="G112" i="20"/>
  <c r="F112" i="20"/>
  <c r="CF34" i="15" s="1"/>
  <c r="I141" i="20"/>
  <c r="H141" i="20"/>
  <c r="G141" i="20"/>
  <c r="F141" i="20"/>
  <c r="CF145" i="15" s="1"/>
  <c r="I138" i="20"/>
  <c r="H138" i="20"/>
  <c r="G138" i="20"/>
  <c r="F138" i="20"/>
  <c r="CF19" i="15" s="1"/>
  <c r="I109" i="20"/>
  <c r="H109" i="20"/>
  <c r="G109" i="20"/>
  <c r="F109" i="20"/>
  <c r="CF146" i="15" s="1"/>
  <c r="I108" i="20"/>
  <c r="H108" i="20"/>
  <c r="G108" i="20"/>
  <c r="F108" i="20"/>
  <c r="CF65" i="15" s="1"/>
  <c r="I104" i="20"/>
  <c r="H104" i="20"/>
  <c r="G104" i="20"/>
  <c r="F104" i="20"/>
  <c r="CF53" i="15" s="1"/>
  <c r="I103" i="20"/>
  <c r="H103" i="20"/>
  <c r="G103" i="20"/>
  <c r="F103" i="20"/>
  <c r="CF43" i="15" s="1"/>
  <c r="I50" i="20"/>
  <c r="H50" i="20"/>
  <c r="G50" i="20"/>
  <c r="F50" i="20"/>
  <c r="CF24" i="15" s="1"/>
  <c r="I52" i="20"/>
  <c r="H52" i="20"/>
  <c r="G52" i="20"/>
  <c r="F52" i="20"/>
  <c r="CF73" i="15" s="1"/>
  <c r="I148" i="20"/>
  <c r="H148" i="20"/>
  <c r="G148" i="20"/>
  <c r="F148" i="20"/>
  <c r="CF149" i="15" s="1"/>
  <c r="I140" i="20"/>
  <c r="H140" i="20"/>
  <c r="G140" i="20"/>
  <c r="F140" i="20"/>
  <c r="CF129" i="15" s="1"/>
  <c r="I152" i="20"/>
  <c r="H152" i="20"/>
  <c r="G152" i="20"/>
  <c r="F152" i="20"/>
  <c r="CF54" i="15" s="1"/>
  <c r="I19" i="20"/>
  <c r="H19" i="20"/>
  <c r="G19" i="20"/>
  <c r="F19" i="20"/>
  <c r="CF109" i="15" s="1"/>
  <c r="I15" i="20"/>
  <c r="H15" i="20"/>
  <c r="G15" i="20"/>
  <c r="F15" i="20"/>
  <c r="CF23" i="15" s="1"/>
  <c r="I14" i="20"/>
  <c r="H14" i="20"/>
  <c r="G14" i="20"/>
  <c r="F14" i="20"/>
  <c r="CF14" i="15" s="1"/>
  <c r="I24" i="20"/>
  <c r="H24" i="20"/>
  <c r="G24" i="20"/>
  <c r="F24" i="20"/>
  <c r="CF12" i="15" s="1"/>
  <c r="I57" i="20"/>
  <c r="H57" i="20"/>
  <c r="G57" i="20"/>
  <c r="F57" i="20"/>
  <c r="CF153" i="15" s="1"/>
  <c r="I56" i="20"/>
  <c r="H56" i="20"/>
  <c r="G56" i="20"/>
  <c r="F56" i="20"/>
  <c r="CF143" i="15" s="1"/>
  <c r="I62" i="20"/>
  <c r="H62" i="20"/>
  <c r="G62" i="20"/>
  <c r="F62" i="20"/>
  <c r="CF139" i="15" s="1"/>
  <c r="I86" i="20"/>
  <c r="H86" i="20"/>
  <c r="G86" i="20"/>
  <c r="F86" i="20"/>
  <c r="CF123" i="15" s="1"/>
  <c r="I61" i="20"/>
  <c r="H61" i="20"/>
  <c r="G61" i="20"/>
  <c r="F61" i="20"/>
  <c r="CF115" i="15" s="1"/>
  <c r="I60" i="20"/>
  <c r="H60" i="20"/>
  <c r="G60" i="20"/>
  <c r="F60" i="20"/>
  <c r="CF110" i="15" s="1"/>
  <c r="I59" i="20"/>
  <c r="H59" i="20"/>
  <c r="G59" i="20"/>
  <c r="F59" i="20"/>
  <c r="CF42" i="15" s="1"/>
  <c r="I58" i="20"/>
  <c r="H58" i="20"/>
  <c r="G58" i="20"/>
  <c r="F58" i="20"/>
  <c r="CF11" i="15" s="1"/>
  <c r="I113" i="20"/>
  <c r="H113" i="20"/>
  <c r="G113" i="20"/>
  <c r="F113" i="20"/>
  <c r="CF50" i="15" s="1"/>
  <c r="I111" i="20"/>
  <c r="H111" i="20"/>
  <c r="G111" i="20"/>
  <c r="F111" i="20"/>
  <c r="CF21" i="15" s="1"/>
  <c r="I110" i="20"/>
  <c r="H110" i="20"/>
  <c r="G110" i="20"/>
  <c r="F110" i="20"/>
  <c r="CF10" i="15" s="1"/>
  <c r="I68" i="20"/>
  <c r="H68" i="20"/>
  <c r="G68" i="20"/>
  <c r="F68" i="20"/>
  <c r="CF25" i="15" s="1"/>
  <c r="I75" i="20"/>
  <c r="H75" i="20"/>
  <c r="G75" i="20"/>
  <c r="F75" i="20"/>
  <c r="CF9" i="15" s="1"/>
  <c r="I125" i="20"/>
  <c r="H125" i="20"/>
  <c r="G125" i="20"/>
  <c r="F125" i="20"/>
  <c r="CF148" i="15" s="1"/>
  <c r="I129" i="20"/>
  <c r="H129" i="20"/>
  <c r="G129" i="20"/>
  <c r="F129" i="20"/>
  <c r="CF117" i="15" s="1"/>
  <c r="I128" i="20"/>
  <c r="H128" i="20"/>
  <c r="G128" i="20"/>
  <c r="F128" i="20"/>
  <c r="CF116" i="15" s="1"/>
  <c r="I127" i="20"/>
  <c r="H127" i="20"/>
  <c r="G127" i="20"/>
  <c r="F127" i="20"/>
  <c r="CF90" i="15" s="1"/>
  <c r="I122" i="20"/>
  <c r="H122" i="20"/>
  <c r="G122" i="20"/>
  <c r="F122" i="20"/>
  <c r="CF8" i="15" s="1"/>
  <c r="I67" i="20"/>
  <c r="H67" i="20"/>
  <c r="G67" i="20"/>
  <c r="F67" i="20"/>
  <c r="CF96" i="15" s="1"/>
  <c r="I42" i="20"/>
  <c r="H42" i="20"/>
  <c r="G42" i="20"/>
  <c r="F42" i="20"/>
  <c r="CF89" i="15" s="1"/>
  <c r="I72" i="20"/>
  <c r="H72" i="20"/>
  <c r="G72" i="20"/>
  <c r="F72" i="20"/>
  <c r="CF47" i="15" s="1"/>
  <c r="I47" i="20"/>
  <c r="H47" i="20"/>
  <c r="G47" i="20"/>
  <c r="F47" i="20"/>
  <c r="CF107" i="15" s="1"/>
  <c r="I51" i="20"/>
  <c r="H51" i="20"/>
  <c r="G51" i="20"/>
  <c r="F51" i="20"/>
  <c r="CF69" i="15" s="1"/>
  <c r="I46" i="20"/>
  <c r="H46" i="20"/>
  <c r="G46" i="20"/>
  <c r="F46" i="20"/>
  <c r="CF40" i="15" s="1"/>
  <c r="I45" i="20"/>
  <c r="H45" i="20"/>
  <c r="G45" i="20"/>
  <c r="F45" i="20"/>
  <c r="CF7" i="15" s="1"/>
  <c r="I105" i="20"/>
  <c r="H105" i="20"/>
  <c r="G105" i="20"/>
  <c r="F105" i="20"/>
  <c r="CF56" i="15" s="1"/>
  <c r="I95" i="20"/>
  <c r="H95" i="20"/>
  <c r="G95" i="20"/>
  <c r="F95" i="20"/>
  <c r="CF55" i="15" s="1"/>
  <c r="I93" i="20"/>
  <c r="H93" i="20"/>
  <c r="G93" i="20"/>
  <c r="F93" i="20"/>
  <c r="CF46" i="15" s="1"/>
  <c r="I91" i="20"/>
  <c r="H91" i="20"/>
  <c r="G91" i="20"/>
  <c r="F91" i="20"/>
  <c r="CF26" i="15" s="1"/>
  <c r="I102" i="20"/>
  <c r="H102" i="20"/>
  <c r="G102" i="20"/>
  <c r="F102" i="20"/>
  <c r="CF18" i="15" s="1"/>
  <c r="I90" i="20"/>
  <c r="H90" i="20"/>
  <c r="G90" i="20"/>
  <c r="F90" i="20"/>
  <c r="CF6" i="15" s="1"/>
  <c r="I74" i="20"/>
  <c r="H74" i="20"/>
  <c r="G74" i="20"/>
  <c r="F74" i="20"/>
  <c r="CF134" i="15" s="1"/>
  <c r="DG86" i="15" l="1"/>
  <c r="DE112" i="15"/>
  <c r="DI112" i="15" s="1"/>
  <c r="DN112" i="15" s="1"/>
  <c r="DH38" i="15"/>
  <c r="DG84" i="15"/>
  <c r="DF147" i="15"/>
  <c r="DH151" i="15"/>
  <c r="DH20" i="15"/>
  <c r="DG77" i="15"/>
  <c r="DK77" i="15" s="1"/>
  <c r="DP77" i="15" s="1"/>
  <c r="DG99" i="15"/>
  <c r="DE120" i="15"/>
  <c r="DI120" i="15" s="1"/>
  <c r="DN120" i="15" s="1"/>
  <c r="DE124" i="15"/>
  <c r="DI124" i="15" s="1"/>
  <c r="DN124" i="15" s="1"/>
  <c r="DE137" i="15"/>
  <c r="DI137" i="15" s="1"/>
  <c r="DN137" i="15" s="1"/>
  <c r="DE140" i="15"/>
  <c r="DI140" i="15" s="1"/>
  <c r="DN140" i="15" s="1"/>
  <c r="DH33" i="15"/>
  <c r="DE130" i="15"/>
  <c r="DI130" i="15" s="1"/>
  <c r="DN130" i="15" s="1"/>
  <c r="DG94" i="15"/>
  <c r="DH15" i="15"/>
  <c r="DH41" i="15"/>
  <c r="DH32" i="15"/>
  <c r="DE128" i="15"/>
  <c r="DI128" i="15" s="1"/>
  <c r="DN128" i="15" s="1"/>
  <c r="DG72" i="15"/>
  <c r="DG66" i="15"/>
  <c r="DH27" i="15"/>
  <c r="DG93" i="15"/>
  <c r="DH5" i="15"/>
  <c r="DG58" i="15"/>
  <c r="DG138" i="15"/>
  <c r="DE13" i="15"/>
  <c r="DI13" i="15" s="1"/>
  <c r="DN13" i="15" s="1"/>
  <c r="DF45" i="15"/>
  <c r="DE87" i="15"/>
  <c r="DI87" i="15" s="1"/>
  <c r="DN87" i="15" s="1"/>
  <c r="DF141" i="15"/>
  <c r="DF114" i="15"/>
  <c r="DH82" i="15"/>
  <c r="DE81" i="15"/>
  <c r="DI81" i="15" s="1"/>
  <c r="DN81" i="15" s="1"/>
  <c r="DF152" i="15"/>
  <c r="DH62" i="15"/>
  <c r="DF22" i="15"/>
  <c r="DE98" i="15"/>
  <c r="DI98" i="15" s="1"/>
  <c r="DN98" i="15" s="1"/>
  <c r="DG39" i="15"/>
  <c r="DF103" i="15"/>
  <c r="DH127" i="15"/>
  <c r="DH106" i="15"/>
  <c r="DG35" i="15"/>
  <c r="DH60" i="15"/>
  <c r="DF79" i="15"/>
  <c r="DG16" i="15"/>
  <c r="DH132" i="15"/>
  <c r="DF75" i="15"/>
  <c r="DH57" i="15"/>
  <c r="DF92" i="15"/>
  <c r="DH103" i="15"/>
  <c r="DH79" i="15"/>
  <c r="DF132" i="15"/>
  <c r="DG57" i="15"/>
  <c r="DH112" i="15"/>
  <c r="DF84" i="15"/>
  <c r="DG151" i="15"/>
  <c r="DL151" i="15" s="1"/>
  <c r="DQ151" i="15" s="1"/>
  <c r="DF77" i="15"/>
  <c r="DH120" i="15"/>
  <c r="DH137" i="15"/>
  <c r="DG33" i="15"/>
  <c r="DL33" i="15" s="1"/>
  <c r="DQ33" i="15" s="1"/>
  <c r="DF94" i="15"/>
  <c r="DG41" i="15"/>
  <c r="DH128" i="15"/>
  <c r="DF66" i="15"/>
  <c r="DK66" i="15" s="1"/>
  <c r="DP66" i="15" s="1"/>
  <c r="DF93" i="15"/>
  <c r="DH58" i="15"/>
  <c r="DH138" i="15"/>
  <c r="DL138" i="15" s="1"/>
  <c r="DQ138" i="15" s="1"/>
  <c r="DG13" i="15"/>
  <c r="DG45" i="15"/>
  <c r="DF87" i="15"/>
  <c r="DH141" i="15"/>
  <c r="DH114" i="15"/>
  <c r="DF82" i="15"/>
  <c r="DF81" i="15"/>
  <c r="DG152" i="15"/>
  <c r="DK152" i="15" s="1"/>
  <c r="DP152" i="15" s="1"/>
  <c r="DF62" i="15"/>
  <c r="DG22" i="15"/>
  <c r="DF98" i="15"/>
  <c r="DE58" i="15"/>
  <c r="DI58" i="15" s="1"/>
  <c r="DN58" i="15" s="1"/>
  <c r="DG103" i="15"/>
  <c r="DE138" i="15"/>
  <c r="DI138" i="15" s="1"/>
  <c r="DN138" i="15" s="1"/>
  <c r="DG79" i="15"/>
  <c r="DH13" i="15"/>
  <c r="DH16" i="15"/>
  <c r="DL16" i="15" s="1"/>
  <c r="DQ16" i="15" s="1"/>
  <c r="DH45" i="15"/>
  <c r="DL45" i="15" s="1"/>
  <c r="DQ45" i="15" s="1"/>
  <c r="DE106" i="15"/>
  <c r="DI106" i="15" s="1"/>
  <c r="DG87" i="15"/>
  <c r="DE127" i="15"/>
  <c r="DI127" i="15" s="1"/>
  <c r="DN127" i="15" s="1"/>
  <c r="DE141" i="15"/>
  <c r="DI141" i="15" s="1"/>
  <c r="DN141" i="15" s="1"/>
  <c r="DE132" i="15"/>
  <c r="DE114" i="15"/>
  <c r="DI114" i="15" s="1"/>
  <c r="DN114" i="15" s="1"/>
  <c r="DG75" i="15"/>
  <c r="DG82" i="15"/>
  <c r="DH35" i="15"/>
  <c r="DL35" i="15" s="1"/>
  <c r="DQ35" i="15" s="1"/>
  <c r="DG81" i="15"/>
  <c r="DH39" i="15"/>
  <c r="DH152" i="15"/>
  <c r="DE57" i="15"/>
  <c r="DI57" i="15" s="1"/>
  <c r="DG62" i="15"/>
  <c r="DG92" i="15"/>
  <c r="DH22" i="15"/>
  <c r="DL22" i="15" s="1"/>
  <c r="DQ22" i="15" s="1"/>
  <c r="DE60" i="15"/>
  <c r="DI60" i="15" s="1"/>
  <c r="DG98" i="15"/>
  <c r="DE16" i="15"/>
  <c r="DI16" i="15" s="1"/>
  <c r="DN16" i="15" s="1"/>
  <c r="DG106" i="15"/>
  <c r="DL106" i="15" s="1"/>
  <c r="DQ106" i="15" s="1"/>
  <c r="DG127" i="15"/>
  <c r="DE75" i="15"/>
  <c r="DI75" i="15" s="1"/>
  <c r="DN75" i="15" s="1"/>
  <c r="DF35" i="15"/>
  <c r="DE39" i="15"/>
  <c r="DI39" i="15" s="1"/>
  <c r="DN39" i="15" s="1"/>
  <c r="DH92" i="15"/>
  <c r="DG60" i="15"/>
  <c r="DF86" i="15"/>
  <c r="DG38" i="15"/>
  <c r="DG147" i="15"/>
  <c r="DG20" i="15"/>
  <c r="DL20" i="15" s="1"/>
  <c r="DQ20" i="15" s="1"/>
  <c r="DF99" i="15"/>
  <c r="DH124" i="15"/>
  <c r="DH140" i="15"/>
  <c r="DH130" i="15"/>
  <c r="DG15" i="15"/>
  <c r="DG32" i="15"/>
  <c r="DF72" i="15"/>
  <c r="DG27" i="15"/>
  <c r="DL27" i="15" s="1"/>
  <c r="DQ27" i="15" s="1"/>
  <c r="DG5" i="15"/>
  <c r="CI6" i="15"/>
  <c r="M90" i="20"/>
  <c r="CI26" i="15"/>
  <c r="M91" i="20"/>
  <c r="CI55" i="15"/>
  <c r="M95" i="20"/>
  <c r="CI7" i="15"/>
  <c r="M45" i="20"/>
  <c r="CI69" i="15"/>
  <c r="M51" i="20"/>
  <c r="CI47" i="15"/>
  <c r="M72" i="20"/>
  <c r="CI96" i="15"/>
  <c r="M67" i="20"/>
  <c r="CI90" i="15"/>
  <c r="M127" i="20"/>
  <c r="CI117" i="15"/>
  <c r="M129" i="20"/>
  <c r="CI9" i="15"/>
  <c r="M75" i="20"/>
  <c r="CI10" i="15"/>
  <c r="M110" i="20"/>
  <c r="CI50" i="15"/>
  <c r="M113" i="20"/>
  <c r="CI42" i="15"/>
  <c r="M59" i="20"/>
  <c r="CI115" i="15"/>
  <c r="DH115" i="15" s="1"/>
  <c r="M61" i="20"/>
  <c r="CI139" i="15"/>
  <c r="M62" i="20"/>
  <c r="CI153" i="15"/>
  <c r="M57" i="20"/>
  <c r="CI14" i="15"/>
  <c r="M14" i="20"/>
  <c r="CI109" i="15"/>
  <c r="M19" i="20"/>
  <c r="CI129" i="15"/>
  <c r="M140" i="20"/>
  <c r="CI73" i="15"/>
  <c r="M52" i="20"/>
  <c r="CI24" i="15"/>
  <c r="M50" i="20"/>
  <c r="CI53" i="15"/>
  <c r="M104" i="20"/>
  <c r="CI146" i="15"/>
  <c r="M109" i="20"/>
  <c r="CI145" i="15"/>
  <c r="M141" i="20"/>
  <c r="CI76" i="15"/>
  <c r="M116" i="20"/>
  <c r="CI108" i="15"/>
  <c r="M84" i="20"/>
  <c r="CI51" i="15"/>
  <c r="M94" i="20"/>
  <c r="CI121" i="15"/>
  <c r="M119" i="20"/>
  <c r="CI71" i="15"/>
  <c r="M115" i="20"/>
  <c r="CI36" i="15"/>
  <c r="M9" i="20"/>
  <c r="CI17" i="15"/>
  <c r="M49" i="20"/>
  <c r="DF58" i="15"/>
  <c r="DE103" i="15"/>
  <c r="DI103" i="15" s="1"/>
  <c r="DN103" i="15" s="1"/>
  <c r="DE79" i="15"/>
  <c r="DF13" i="15"/>
  <c r="DF16" i="15"/>
  <c r="DF151" i="15"/>
  <c r="DE77" i="15"/>
  <c r="DI77" i="15" s="1"/>
  <c r="DE99" i="15"/>
  <c r="DI99" i="15" s="1"/>
  <c r="DN99" i="15" s="1"/>
  <c r="DG141" i="15"/>
  <c r="DK141" i="15" s="1"/>
  <c r="DP141" i="15" s="1"/>
  <c r="DG132" i="15"/>
  <c r="DK132" i="15" s="1"/>
  <c r="DP132" i="15" s="1"/>
  <c r="DG114" i="15"/>
  <c r="DG140" i="15"/>
  <c r="DE82" i="15"/>
  <c r="DI82" i="15" s="1"/>
  <c r="DN82" i="15" s="1"/>
  <c r="DG130" i="15"/>
  <c r="DE94" i="15"/>
  <c r="DI94" i="15" s="1"/>
  <c r="DF39" i="15"/>
  <c r="DF41" i="15"/>
  <c r="DF57" i="15"/>
  <c r="DE62" i="15"/>
  <c r="DE92" i="15"/>
  <c r="DI92" i="15" s="1"/>
  <c r="DN92" i="15" s="1"/>
  <c r="DE66" i="15"/>
  <c r="DI66" i="15" s="1"/>
  <c r="DN66" i="15" s="1"/>
  <c r="DF27" i="15"/>
  <c r="DF60" i="15"/>
  <c r="DE93" i="15"/>
  <c r="DI93" i="15" s="1"/>
  <c r="DN93" i="15" s="1"/>
  <c r="DF5" i="15"/>
  <c r="CG6" i="15"/>
  <c r="K90" i="20"/>
  <c r="CG26" i="15"/>
  <c r="K91" i="20"/>
  <c r="CG46" i="15"/>
  <c r="K93" i="20"/>
  <c r="CG55" i="15"/>
  <c r="K95" i="20"/>
  <c r="CG56" i="15"/>
  <c r="K105" i="20"/>
  <c r="CG7" i="15"/>
  <c r="K45" i="20"/>
  <c r="CG40" i="15"/>
  <c r="K46" i="20"/>
  <c r="CG69" i="15"/>
  <c r="K51" i="20"/>
  <c r="CG107" i="15"/>
  <c r="K47" i="20"/>
  <c r="CG47" i="15"/>
  <c r="K72" i="20"/>
  <c r="CG89" i="15"/>
  <c r="K42" i="20"/>
  <c r="CG96" i="15"/>
  <c r="K67" i="20"/>
  <c r="CG8" i="15"/>
  <c r="K122" i="20"/>
  <c r="CG90" i="15"/>
  <c r="K127" i="20"/>
  <c r="CG116" i="15"/>
  <c r="K128" i="20"/>
  <c r="CG117" i="15"/>
  <c r="K129" i="20"/>
  <c r="CG148" i="15"/>
  <c r="K125" i="20"/>
  <c r="CG9" i="15"/>
  <c r="K75" i="20"/>
  <c r="CG25" i="15"/>
  <c r="K68" i="20"/>
  <c r="CG10" i="15"/>
  <c r="K110" i="20"/>
  <c r="CG21" i="15"/>
  <c r="K111" i="20"/>
  <c r="CG50" i="15"/>
  <c r="K113" i="20"/>
  <c r="CG11" i="15"/>
  <c r="K58" i="20"/>
  <c r="CG42" i="15"/>
  <c r="K59" i="20"/>
  <c r="CG110" i="15"/>
  <c r="K60" i="20"/>
  <c r="CG115" i="15"/>
  <c r="K61" i="20"/>
  <c r="CG123" i="15"/>
  <c r="K86" i="20"/>
  <c r="CG139" i="15"/>
  <c r="K62" i="20"/>
  <c r="CG143" i="15"/>
  <c r="K56" i="20"/>
  <c r="CG153" i="15"/>
  <c r="K57" i="20"/>
  <c r="CG12" i="15"/>
  <c r="K24" i="20"/>
  <c r="CG14" i="15"/>
  <c r="K14" i="20"/>
  <c r="CG23" i="15"/>
  <c r="K15" i="20"/>
  <c r="CG109" i="15"/>
  <c r="K19" i="20"/>
  <c r="CG54" i="15"/>
  <c r="K152" i="20"/>
  <c r="CG129" i="15"/>
  <c r="K140" i="20"/>
  <c r="CG149" i="15"/>
  <c r="K148" i="20"/>
  <c r="CG73" i="15"/>
  <c r="K52" i="20"/>
  <c r="CG24" i="15"/>
  <c r="K50" i="20"/>
  <c r="CG43" i="15"/>
  <c r="K103" i="20"/>
  <c r="CG53" i="15"/>
  <c r="K104" i="20"/>
  <c r="CG65" i="15"/>
  <c r="K108" i="20"/>
  <c r="CG146" i="15"/>
  <c r="K109" i="20"/>
  <c r="CG19" i="15"/>
  <c r="K138" i="20"/>
  <c r="CG145" i="15"/>
  <c r="K141" i="20"/>
  <c r="CG34" i="15"/>
  <c r="K112" i="20"/>
  <c r="CG76" i="15"/>
  <c r="K116" i="20"/>
  <c r="CG80" i="15"/>
  <c r="K16" i="20"/>
  <c r="CG108" i="15"/>
  <c r="K84" i="20"/>
  <c r="CG30" i="15"/>
  <c r="K92" i="20"/>
  <c r="CG51" i="15"/>
  <c r="K94" i="20"/>
  <c r="CG64" i="15"/>
  <c r="K97" i="20"/>
  <c r="CG121" i="15"/>
  <c r="K119" i="20"/>
  <c r="CG136" i="15"/>
  <c r="K100" i="20"/>
  <c r="CG71" i="15"/>
  <c r="K115" i="20"/>
  <c r="CG61" i="15"/>
  <c r="K106" i="20"/>
  <c r="CG36" i="15"/>
  <c r="K9" i="20"/>
  <c r="CG125" i="15"/>
  <c r="K13" i="20"/>
  <c r="DH86" i="15"/>
  <c r="DL86" i="15" s="1"/>
  <c r="DQ86" i="15" s="1"/>
  <c r="DF112" i="15"/>
  <c r="DJ112" i="15" s="1"/>
  <c r="DO112" i="15" s="1"/>
  <c r="DF138" i="15"/>
  <c r="DK138" i="15" s="1"/>
  <c r="DP138" i="15" s="1"/>
  <c r="DE38" i="15"/>
  <c r="DI38" i="15" s="1"/>
  <c r="DN38" i="15" s="1"/>
  <c r="DH84" i="15"/>
  <c r="DH147" i="15"/>
  <c r="DE151" i="15"/>
  <c r="DI151" i="15" s="1"/>
  <c r="DN151" i="15" s="1"/>
  <c r="DE45" i="15"/>
  <c r="DI45" i="15" s="1"/>
  <c r="DN45" i="15" s="1"/>
  <c r="DE20" i="15"/>
  <c r="DI20" i="15" s="1"/>
  <c r="DN20" i="15" s="1"/>
  <c r="DF106" i="15"/>
  <c r="DH77" i="15"/>
  <c r="DH87" i="15"/>
  <c r="DH99" i="15"/>
  <c r="DL99" i="15" s="1"/>
  <c r="DQ99" i="15" s="1"/>
  <c r="DF127" i="15"/>
  <c r="DF120" i="15"/>
  <c r="DF124" i="15"/>
  <c r="DJ124" i="15" s="1"/>
  <c r="DO124" i="15" s="1"/>
  <c r="DF137" i="15"/>
  <c r="DF140" i="15"/>
  <c r="DH75" i="15"/>
  <c r="DE33" i="15"/>
  <c r="DI33" i="15" s="1"/>
  <c r="DN33" i="15" s="1"/>
  <c r="DF130" i="15"/>
  <c r="DJ130" i="15" s="1"/>
  <c r="DO130" i="15" s="1"/>
  <c r="DE35" i="15"/>
  <c r="DH94" i="15"/>
  <c r="DH81" i="15"/>
  <c r="DE15" i="15"/>
  <c r="DI15" i="15" s="1"/>
  <c r="DN15" i="15" s="1"/>
  <c r="DE41" i="15"/>
  <c r="DI41" i="15" s="1"/>
  <c r="DE152" i="15"/>
  <c r="DI152" i="15" s="1"/>
  <c r="DN152" i="15" s="1"/>
  <c r="DE32" i="15"/>
  <c r="DI32" i="15" s="1"/>
  <c r="DN32" i="15" s="1"/>
  <c r="DF128" i="15"/>
  <c r="DH72" i="15"/>
  <c r="DH66" i="15"/>
  <c r="DE22" i="15"/>
  <c r="DI22" i="15" s="1"/>
  <c r="DN22" i="15" s="1"/>
  <c r="DE27" i="15"/>
  <c r="DI27" i="15" s="1"/>
  <c r="DN27" i="15" s="1"/>
  <c r="DH93" i="15"/>
  <c r="DH98" i="15"/>
  <c r="DE5" i="15"/>
  <c r="DI5" i="15" s="1"/>
  <c r="DN5" i="15" s="1"/>
  <c r="CI134" i="15"/>
  <c r="M74" i="20"/>
  <c r="CI18" i="15"/>
  <c r="M102" i="20"/>
  <c r="CI46" i="15"/>
  <c r="M93" i="20"/>
  <c r="CI56" i="15"/>
  <c r="M105" i="20"/>
  <c r="CI40" i="15"/>
  <c r="M46" i="20"/>
  <c r="CI107" i="15"/>
  <c r="M47" i="20"/>
  <c r="CI89" i="15"/>
  <c r="M42" i="20"/>
  <c r="CI8" i="15"/>
  <c r="M122" i="20"/>
  <c r="CI116" i="15"/>
  <c r="M128" i="20"/>
  <c r="CI148" i="15"/>
  <c r="M125" i="20"/>
  <c r="CI25" i="15"/>
  <c r="M68" i="20"/>
  <c r="CI21" i="15"/>
  <c r="M111" i="20"/>
  <c r="CI11" i="15"/>
  <c r="M58" i="20"/>
  <c r="CI110" i="15"/>
  <c r="M60" i="20"/>
  <c r="CI123" i="15"/>
  <c r="M86" i="20"/>
  <c r="CI143" i="15"/>
  <c r="M56" i="20"/>
  <c r="CI12" i="15"/>
  <c r="M24" i="20"/>
  <c r="CI23" i="15"/>
  <c r="M15" i="20"/>
  <c r="CI54" i="15"/>
  <c r="M152" i="20"/>
  <c r="CI149" i="15"/>
  <c r="M148" i="20"/>
  <c r="CI43" i="15"/>
  <c r="M103" i="20"/>
  <c r="CI65" i="15"/>
  <c r="M108" i="20"/>
  <c r="CI19" i="15"/>
  <c r="M138" i="20"/>
  <c r="CI34" i="15"/>
  <c r="M112" i="20"/>
  <c r="CI80" i="15"/>
  <c r="M16" i="20"/>
  <c r="CI30" i="15"/>
  <c r="M92" i="20"/>
  <c r="CI64" i="15"/>
  <c r="M97" i="20"/>
  <c r="CI136" i="15"/>
  <c r="M100" i="20"/>
  <c r="CI61" i="15"/>
  <c r="M106" i="20"/>
  <c r="CI125" i="15"/>
  <c r="M13" i="20"/>
  <c r="CG17" i="15"/>
  <c r="K49" i="20"/>
  <c r="DE86" i="15"/>
  <c r="DG112" i="15"/>
  <c r="DF38" i="15"/>
  <c r="DE84" i="15"/>
  <c r="DI84" i="15" s="1"/>
  <c r="DN84" i="15" s="1"/>
  <c r="DE147" i="15"/>
  <c r="DF20" i="15"/>
  <c r="DG120" i="15"/>
  <c r="DG124" i="15"/>
  <c r="DG137" i="15"/>
  <c r="DF33" i="15"/>
  <c r="DF15" i="15"/>
  <c r="DF32" i="15"/>
  <c r="DG128" i="15"/>
  <c r="DE72" i="15"/>
  <c r="DI72" i="15" s="1"/>
  <c r="DN72" i="15" s="1"/>
  <c r="CG134" i="15"/>
  <c r="K74" i="20"/>
  <c r="CG18" i="15"/>
  <c r="K102" i="20"/>
  <c r="CH134" i="15"/>
  <c r="L74" i="20"/>
  <c r="CH6" i="15"/>
  <c r="L90" i="20"/>
  <c r="CH18" i="15"/>
  <c r="L102" i="20"/>
  <c r="CH26" i="15"/>
  <c r="L91" i="20"/>
  <c r="CH46" i="15"/>
  <c r="L93" i="20"/>
  <c r="CH55" i="15"/>
  <c r="L95" i="20"/>
  <c r="CH56" i="15"/>
  <c r="L105" i="20"/>
  <c r="CH7" i="15"/>
  <c r="L45" i="20"/>
  <c r="CH40" i="15"/>
  <c r="L46" i="20"/>
  <c r="CH69" i="15"/>
  <c r="L51" i="20"/>
  <c r="CH107" i="15"/>
  <c r="L47" i="20"/>
  <c r="CH47" i="15"/>
  <c r="L72" i="20"/>
  <c r="CH89" i="15"/>
  <c r="L42" i="20"/>
  <c r="CH96" i="15"/>
  <c r="L67" i="20"/>
  <c r="CH8" i="15"/>
  <c r="L122" i="20"/>
  <c r="CH90" i="15"/>
  <c r="L127" i="20"/>
  <c r="CH116" i="15"/>
  <c r="L128" i="20"/>
  <c r="CH117" i="15"/>
  <c r="L129" i="20"/>
  <c r="CH148" i="15"/>
  <c r="L125" i="20"/>
  <c r="CH9" i="15"/>
  <c r="L75" i="20"/>
  <c r="CH25" i="15"/>
  <c r="L68" i="20"/>
  <c r="CH10" i="15"/>
  <c r="L110" i="20"/>
  <c r="CH21" i="15"/>
  <c r="L111" i="20"/>
  <c r="CH50" i="15"/>
  <c r="L113" i="20"/>
  <c r="CH11" i="15"/>
  <c r="L58" i="20"/>
  <c r="CH42" i="15"/>
  <c r="L59" i="20"/>
  <c r="CH110" i="15"/>
  <c r="L60" i="20"/>
  <c r="CH115" i="15"/>
  <c r="L61" i="20"/>
  <c r="CH123" i="15"/>
  <c r="L86" i="20"/>
  <c r="CH139" i="15"/>
  <c r="L62" i="20"/>
  <c r="CH143" i="15"/>
  <c r="L56" i="20"/>
  <c r="CH153" i="15"/>
  <c r="L57" i="20"/>
  <c r="CH12" i="15"/>
  <c r="L24" i="20"/>
  <c r="CH14" i="15"/>
  <c r="L14" i="20"/>
  <c r="CH23" i="15"/>
  <c r="L15" i="20"/>
  <c r="CH109" i="15"/>
  <c r="L19" i="20"/>
  <c r="CH54" i="15"/>
  <c r="L152" i="20"/>
  <c r="CH129" i="15"/>
  <c r="L140" i="20"/>
  <c r="CH149" i="15"/>
  <c r="L148" i="20"/>
  <c r="CH73" i="15"/>
  <c r="L52" i="20"/>
  <c r="CH24" i="15"/>
  <c r="L50" i="20"/>
  <c r="CH43" i="15"/>
  <c r="L103" i="20"/>
  <c r="CH53" i="15"/>
  <c r="L104" i="20"/>
  <c r="CH65" i="15"/>
  <c r="L108" i="20"/>
  <c r="CH146" i="15"/>
  <c r="L109" i="20"/>
  <c r="CH19" i="15"/>
  <c r="L138" i="20"/>
  <c r="CH145" i="15"/>
  <c r="L141" i="20"/>
  <c r="CH34" i="15"/>
  <c r="L112" i="20"/>
  <c r="CH76" i="15"/>
  <c r="L116" i="20"/>
  <c r="CH80" i="15"/>
  <c r="L16" i="20"/>
  <c r="CH108" i="15"/>
  <c r="L84" i="20"/>
  <c r="CH30" i="15"/>
  <c r="L92" i="20"/>
  <c r="CH51" i="15"/>
  <c r="L94" i="20"/>
  <c r="CH64" i="15"/>
  <c r="L97" i="20"/>
  <c r="CH121" i="15"/>
  <c r="L119" i="20"/>
  <c r="CH136" i="15"/>
  <c r="L100" i="20"/>
  <c r="CH71" i="15"/>
  <c r="L115" i="20"/>
  <c r="CH61" i="15"/>
  <c r="L106" i="20"/>
  <c r="CH36" i="15"/>
  <c r="L9" i="20"/>
  <c r="CH125" i="15"/>
  <c r="L13" i="20"/>
  <c r="CH17" i="15"/>
  <c r="L49" i="20"/>
  <c r="DM81" i="15"/>
  <c r="DR81" i="15" s="1"/>
  <c r="DM87" i="15"/>
  <c r="DR87" i="15" s="1"/>
  <c r="DM98" i="15"/>
  <c r="DR98" i="15" s="1"/>
  <c r="DM112" i="15"/>
  <c r="DR112" i="15" s="1"/>
  <c r="DM120" i="15"/>
  <c r="DR120" i="15" s="1"/>
  <c r="DM124" i="15"/>
  <c r="DR124" i="15" s="1"/>
  <c r="DM130" i="15"/>
  <c r="DR130" i="15" s="1"/>
  <c r="B36" i="21"/>
  <c r="B28" i="21" s="1"/>
  <c r="C36" i="21"/>
  <c r="CF155" i="15"/>
  <c r="D36" i="21"/>
  <c r="D35" i="21" s="1"/>
  <c r="E36" i="21"/>
  <c r="E35" i="21" s="1"/>
  <c r="C18" i="21"/>
  <c r="G156" i="20"/>
  <c r="G157" i="20" s="1"/>
  <c r="G158" i="20" s="1"/>
  <c r="H156" i="20"/>
  <c r="H157" i="20" s="1"/>
  <c r="H158" i="20" s="1"/>
  <c r="I156" i="20"/>
  <c r="I157" i="20" s="1"/>
  <c r="I158" i="20" s="1"/>
  <c r="DL32" i="15" l="1"/>
  <c r="DQ32" i="15" s="1"/>
  <c r="DL38" i="15"/>
  <c r="DQ38" i="15" s="1"/>
  <c r="DK22" i="15"/>
  <c r="DP22" i="15" s="1"/>
  <c r="DL62" i="15"/>
  <c r="DQ62" i="15" s="1"/>
  <c r="DL128" i="15"/>
  <c r="DQ128" i="15" s="1"/>
  <c r="DL137" i="15"/>
  <c r="DQ137" i="15" s="1"/>
  <c r="DM32" i="15"/>
  <c r="DR32" i="15" s="1"/>
  <c r="DJ128" i="15"/>
  <c r="DO128" i="15" s="1"/>
  <c r="DJ137" i="15"/>
  <c r="DO137" i="15" s="1"/>
  <c r="DL84" i="15"/>
  <c r="DQ84" i="15" s="1"/>
  <c r="DK75" i="15"/>
  <c r="DP75" i="15" s="1"/>
  <c r="DK33" i="15"/>
  <c r="DP33" i="15" s="1"/>
  <c r="DJ45" i="15"/>
  <c r="DO45" i="15" s="1"/>
  <c r="DL5" i="15"/>
  <c r="DQ5" i="15" s="1"/>
  <c r="DK99" i="15"/>
  <c r="DP99" i="15" s="1"/>
  <c r="DL13" i="15"/>
  <c r="DQ13" i="15" s="1"/>
  <c r="DM128" i="15"/>
  <c r="DR128" i="15" s="1"/>
  <c r="DM16" i="15"/>
  <c r="DR16" i="15" s="1"/>
  <c r="DK124" i="15"/>
  <c r="DP124" i="15" s="1"/>
  <c r="DL15" i="15"/>
  <c r="DQ15" i="15" s="1"/>
  <c r="DK86" i="15"/>
  <c r="DP86" i="15" s="1"/>
  <c r="DJ114" i="15"/>
  <c r="DO114" i="15" s="1"/>
  <c r="DM38" i="15"/>
  <c r="DR38" i="15" s="1"/>
  <c r="DK5" i="15"/>
  <c r="DP5" i="15" s="1"/>
  <c r="DK62" i="15"/>
  <c r="DP62" i="15" s="1"/>
  <c r="DJ75" i="15"/>
  <c r="DO75" i="15" s="1"/>
  <c r="DK103" i="15"/>
  <c r="DP103" i="15" s="1"/>
  <c r="DK84" i="15"/>
  <c r="DP84" i="15" s="1"/>
  <c r="DM140" i="15"/>
  <c r="DR140" i="15" s="1"/>
  <c r="DM127" i="15"/>
  <c r="DR127" i="15" s="1"/>
  <c r="DM72" i="15"/>
  <c r="DR72" i="15" s="1"/>
  <c r="DH24" i="15"/>
  <c r="DE123" i="15"/>
  <c r="DI123" i="15" s="1"/>
  <c r="DN123" i="15" s="1"/>
  <c r="DK15" i="15"/>
  <c r="DP15" i="15" s="1"/>
  <c r="DJ38" i="15"/>
  <c r="DO38" i="15" s="1"/>
  <c r="DL98" i="15"/>
  <c r="DQ98" i="15" s="1"/>
  <c r="DL66" i="15"/>
  <c r="DQ66" i="15" s="1"/>
  <c r="DL94" i="15"/>
  <c r="DQ94" i="15" s="1"/>
  <c r="DL75" i="15"/>
  <c r="DQ75" i="15" s="1"/>
  <c r="DJ120" i="15"/>
  <c r="DO120" i="15" s="1"/>
  <c r="DL77" i="15"/>
  <c r="DQ77" i="15" s="1"/>
  <c r="DJ13" i="15"/>
  <c r="DO13" i="15" s="1"/>
  <c r="DK72" i="15"/>
  <c r="DP72" i="15" s="1"/>
  <c r="DK147" i="15"/>
  <c r="DP147" i="15" s="1"/>
  <c r="DL92" i="15"/>
  <c r="DQ92" i="15" s="1"/>
  <c r="DL127" i="15"/>
  <c r="DQ127" i="15" s="1"/>
  <c r="DJ98" i="15"/>
  <c r="DO98" i="15" s="1"/>
  <c r="DJ81" i="15"/>
  <c r="DO81" i="15" s="1"/>
  <c r="DJ87" i="15"/>
  <c r="DO87" i="15" s="1"/>
  <c r="DL58" i="15"/>
  <c r="DQ58" i="15" s="1"/>
  <c r="DJ16" i="15"/>
  <c r="DO16" i="15" s="1"/>
  <c r="DL60" i="15"/>
  <c r="DQ60" i="15" s="1"/>
  <c r="DM114" i="15"/>
  <c r="DR114" i="15" s="1"/>
  <c r="DM66" i="15"/>
  <c r="DR66" i="15" s="1"/>
  <c r="DM5" i="15"/>
  <c r="DR5" i="15" s="1"/>
  <c r="DL72" i="15"/>
  <c r="DQ72" i="15" s="1"/>
  <c r="DJ140" i="15"/>
  <c r="DO140" i="15" s="1"/>
  <c r="DL82" i="15"/>
  <c r="DQ82" i="15" s="1"/>
  <c r="DK45" i="15"/>
  <c r="DP45" i="15" s="1"/>
  <c r="DM137" i="15"/>
  <c r="DR137" i="15" s="1"/>
  <c r="DL93" i="15"/>
  <c r="DQ93" i="15" s="1"/>
  <c r="DK114" i="15"/>
  <c r="DP114" i="15" s="1"/>
  <c r="DK41" i="15"/>
  <c r="DP41" i="15" s="1"/>
  <c r="DL103" i="15"/>
  <c r="DQ103" i="15" s="1"/>
  <c r="DK35" i="15"/>
  <c r="DP35" i="15" s="1"/>
  <c r="DL39" i="15"/>
  <c r="DQ39" i="15" s="1"/>
  <c r="DK27" i="15"/>
  <c r="DP27" i="15" s="1"/>
  <c r="DL152" i="15"/>
  <c r="DQ152" i="15" s="1"/>
  <c r="DJ93" i="15"/>
  <c r="DO93" i="15" s="1"/>
  <c r="DK94" i="15"/>
  <c r="DP94" i="15" s="1"/>
  <c r="DK92" i="15"/>
  <c r="DP92" i="15" s="1"/>
  <c r="DH21" i="15"/>
  <c r="DM58" i="15"/>
  <c r="DR58" i="15" s="1"/>
  <c r="DM13" i="15"/>
  <c r="DR13" i="15" s="1"/>
  <c r="DM75" i="15"/>
  <c r="DR75" i="15" s="1"/>
  <c r="DL81" i="15"/>
  <c r="DQ81" i="15" s="1"/>
  <c r="DL87" i="15"/>
  <c r="DQ87" i="15" s="1"/>
  <c r="DJ58" i="15"/>
  <c r="DO58" i="15" s="1"/>
  <c r="DK82" i="15"/>
  <c r="DP82" i="15" s="1"/>
  <c r="DH40" i="15"/>
  <c r="DK39" i="15"/>
  <c r="DP39" i="15" s="1"/>
  <c r="DF125" i="15"/>
  <c r="DG129" i="15"/>
  <c r="DH47" i="15"/>
  <c r="DH134" i="15"/>
  <c r="DE65" i="15"/>
  <c r="DI65" i="15" s="1"/>
  <c r="DN65" i="15" s="1"/>
  <c r="DH96" i="15"/>
  <c r="DK93" i="15"/>
  <c r="DP93" i="15" s="1"/>
  <c r="DJ141" i="15"/>
  <c r="DO141" i="15" s="1"/>
  <c r="DK106" i="15"/>
  <c r="DP106" i="15" s="1"/>
  <c r="DH61" i="15"/>
  <c r="DF64" i="15"/>
  <c r="DF80" i="15"/>
  <c r="DF69" i="15"/>
  <c r="DH55" i="15"/>
  <c r="DG134" i="15"/>
  <c r="DH51" i="15"/>
  <c r="DG76" i="15"/>
  <c r="DE146" i="15"/>
  <c r="DI146" i="15" s="1"/>
  <c r="DN146" i="15" s="1"/>
  <c r="DE24" i="15"/>
  <c r="DI24" i="15" s="1"/>
  <c r="DN24" i="15" s="1"/>
  <c r="DE149" i="15"/>
  <c r="DI149" i="15" s="1"/>
  <c r="DN149" i="15" s="1"/>
  <c r="DH23" i="15"/>
  <c r="DF143" i="15"/>
  <c r="DF110" i="15"/>
  <c r="DE21" i="15"/>
  <c r="DI21" i="15" s="1"/>
  <c r="DN21" i="15" s="1"/>
  <c r="DH25" i="15"/>
  <c r="DH148" i="15"/>
  <c r="DH116" i="15"/>
  <c r="DE8" i="15"/>
  <c r="DI8" i="15" s="1"/>
  <c r="DN8" i="15" s="1"/>
  <c r="DE107" i="15"/>
  <c r="DI107" i="15" s="1"/>
  <c r="DN107" i="15" s="1"/>
  <c r="DE56" i="15"/>
  <c r="DI56" i="15" s="1"/>
  <c r="DN56" i="15" s="1"/>
  <c r="DG46" i="15"/>
  <c r="DJ151" i="15"/>
  <c r="DO151" i="15" s="1"/>
  <c r="DG30" i="15"/>
  <c r="DH19" i="15"/>
  <c r="DG43" i="15"/>
  <c r="DG109" i="15"/>
  <c r="DH139" i="15"/>
  <c r="DE42" i="15"/>
  <c r="DI42" i="15" s="1"/>
  <c r="DN42" i="15" s="1"/>
  <c r="DF90" i="15"/>
  <c r="DG26" i="15"/>
  <c r="DH71" i="15"/>
  <c r="DM92" i="15"/>
  <c r="DR92" i="15" s="1"/>
  <c r="DM151" i="15"/>
  <c r="DR151" i="15" s="1"/>
  <c r="DK32" i="15"/>
  <c r="DP32" i="15" s="1"/>
  <c r="DJ92" i="15"/>
  <c r="DO92" i="15" s="1"/>
  <c r="DJ152" i="15"/>
  <c r="DO152" i="15" s="1"/>
  <c r="DL140" i="15"/>
  <c r="DQ140" i="15" s="1"/>
  <c r="DM93" i="15"/>
  <c r="DR93" i="15" s="1"/>
  <c r="DM99" i="15"/>
  <c r="DR99" i="15" s="1"/>
  <c r="DJ99" i="15"/>
  <c r="DO99" i="15" s="1"/>
  <c r="DF17" i="15"/>
  <c r="DE54" i="15"/>
  <c r="DI54" i="15" s="1"/>
  <c r="DN54" i="15" s="1"/>
  <c r="DH36" i="15"/>
  <c r="DG73" i="15"/>
  <c r="DE109" i="15"/>
  <c r="DI109" i="15" s="1"/>
  <c r="DN109" i="15" s="1"/>
  <c r="DH153" i="15"/>
  <c r="DE115" i="15"/>
  <c r="DI115" i="15" s="1"/>
  <c r="DN115" i="15" s="1"/>
  <c r="DH50" i="15"/>
  <c r="DE9" i="15"/>
  <c r="DI9" i="15" s="1"/>
  <c r="DN9" i="15" s="1"/>
  <c r="DH90" i="15"/>
  <c r="DE47" i="15"/>
  <c r="DI47" i="15" s="1"/>
  <c r="DN47" i="15" s="1"/>
  <c r="DE7" i="15"/>
  <c r="DI7" i="15" s="1"/>
  <c r="DN7" i="15" s="1"/>
  <c r="DE26" i="15"/>
  <c r="DI26" i="15" s="1"/>
  <c r="DN26" i="15" s="1"/>
  <c r="DJ77" i="15"/>
  <c r="DO77" i="15" s="1"/>
  <c r="DK57" i="15"/>
  <c r="DP57" i="15" s="1"/>
  <c r="DM141" i="15"/>
  <c r="DR141" i="15" s="1"/>
  <c r="DK87" i="15"/>
  <c r="DP87" i="15" s="1"/>
  <c r="DM138" i="15"/>
  <c r="DR138" i="15" s="1"/>
  <c r="DK38" i="15"/>
  <c r="DP38" i="15" s="1"/>
  <c r="DH149" i="15"/>
  <c r="DM152" i="15"/>
  <c r="DR152" i="15" s="1"/>
  <c r="DJ32" i="15"/>
  <c r="DO32" i="15" s="1"/>
  <c r="DG23" i="15"/>
  <c r="DG148" i="15"/>
  <c r="DH56" i="15"/>
  <c r="DE17" i="15"/>
  <c r="DI17" i="15" s="1"/>
  <c r="DN17" i="15" s="1"/>
  <c r="DL57" i="15"/>
  <c r="DQ57" i="15" s="1"/>
  <c r="DE108" i="15"/>
  <c r="DI108" i="15" s="1"/>
  <c r="DN108" i="15" s="1"/>
  <c r="DE51" i="15"/>
  <c r="DI51" i="15" s="1"/>
  <c r="DN51" i="15" s="1"/>
  <c r="DE143" i="15"/>
  <c r="DI143" i="15" s="1"/>
  <c r="DN143" i="15" s="1"/>
  <c r="DJ106" i="15"/>
  <c r="DO106" i="15" s="1"/>
  <c r="DF76" i="15"/>
  <c r="DK13" i="15"/>
  <c r="DP13" i="15" s="1"/>
  <c r="DN60" i="15"/>
  <c r="DM60" i="15"/>
  <c r="DR60" i="15" s="1"/>
  <c r="DN57" i="15"/>
  <c r="DM57" i="15"/>
  <c r="DR57" i="15" s="1"/>
  <c r="DI132" i="15"/>
  <c r="DJ132" i="15"/>
  <c r="DO132" i="15" s="1"/>
  <c r="DN106" i="15"/>
  <c r="DM106" i="15"/>
  <c r="DR106" i="15" s="1"/>
  <c r="CI155" i="15"/>
  <c r="DE73" i="15"/>
  <c r="DI73" i="15" s="1"/>
  <c r="DN73" i="15" s="1"/>
  <c r="DF73" i="15"/>
  <c r="DH109" i="15"/>
  <c r="DF153" i="15"/>
  <c r="DG153" i="15"/>
  <c r="DE139" i="15"/>
  <c r="DI139" i="15" s="1"/>
  <c r="DN139" i="15" s="1"/>
  <c r="DF139" i="15"/>
  <c r="DG139" i="15"/>
  <c r="DF42" i="15"/>
  <c r="DG42" i="15"/>
  <c r="DH42" i="15"/>
  <c r="DF50" i="15"/>
  <c r="DG50" i="15"/>
  <c r="DH10" i="15"/>
  <c r="DE10" i="15"/>
  <c r="DI10" i="15" s="1"/>
  <c r="DN10" i="15" s="1"/>
  <c r="DF10" i="15"/>
  <c r="DH9" i="15"/>
  <c r="DG9" i="15"/>
  <c r="DE117" i="15"/>
  <c r="DI117" i="15" s="1"/>
  <c r="DN117" i="15" s="1"/>
  <c r="DF117" i="15"/>
  <c r="DG117" i="15"/>
  <c r="DG90" i="15"/>
  <c r="DE96" i="15"/>
  <c r="DI96" i="15" s="1"/>
  <c r="DN96" i="15" s="1"/>
  <c r="DF96" i="15"/>
  <c r="DG96" i="15"/>
  <c r="DG47" i="15"/>
  <c r="DG69" i="15"/>
  <c r="DH69" i="15"/>
  <c r="DE69" i="15"/>
  <c r="DI69" i="15" s="1"/>
  <c r="DN69" i="15" s="1"/>
  <c r="DH7" i="15"/>
  <c r="DG7" i="15"/>
  <c r="DE55" i="15"/>
  <c r="DI55" i="15" s="1"/>
  <c r="DN55" i="15" s="1"/>
  <c r="DG55" i="15"/>
  <c r="DF55" i="15"/>
  <c r="DH26" i="15"/>
  <c r="DF18" i="15"/>
  <c r="DG18" i="15"/>
  <c r="DI147" i="15"/>
  <c r="DJ147" i="15"/>
  <c r="DO147" i="15" s="1"/>
  <c r="DI86" i="15"/>
  <c r="DJ86" i="15"/>
  <c r="DO86" i="15" s="1"/>
  <c r="DL114" i="15"/>
  <c r="DQ114" i="15" s="1"/>
  <c r="DL79" i="15"/>
  <c r="DQ79" i="15" s="1"/>
  <c r="DK79" i="15"/>
  <c r="DP79" i="15" s="1"/>
  <c r="DK98" i="15"/>
  <c r="DP98" i="15" s="1"/>
  <c r="DK81" i="15"/>
  <c r="DP81" i="15" s="1"/>
  <c r="DG125" i="15"/>
  <c r="DH125" i="15"/>
  <c r="DE125" i="15"/>
  <c r="DI125" i="15" s="1"/>
  <c r="DN125" i="15" s="1"/>
  <c r="DH136" i="15"/>
  <c r="DF136" i="15"/>
  <c r="DE136" i="15"/>
  <c r="DI136" i="15" s="1"/>
  <c r="DN136" i="15" s="1"/>
  <c r="DH30" i="15"/>
  <c r="DL30" i="15" s="1"/>
  <c r="DQ30" i="15" s="1"/>
  <c r="DE30" i="15"/>
  <c r="DI30" i="15" s="1"/>
  <c r="DN30" i="15" s="1"/>
  <c r="DF30" i="15"/>
  <c r="DF34" i="15"/>
  <c r="DH34" i="15"/>
  <c r="DG34" i="15"/>
  <c r="DF65" i="15"/>
  <c r="DH65" i="15"/>
  <c r="DG65" i="15"/>
  <c r="DH129" i="15"/>
  <c r="DL129" i="15" s="1"/>
  <c r="DQ129" i="15" s="1"/>
  <c r="DF129" i="15"/>
  <c r="DE129" i="15"/>
  <c r="DI129" i="15" s="1"/>
  <c r="DN129" i="15" s="1"/>
  <c r="DF14" i="15"/>
  <c r="DH14" i="15"/>
  <c r="DG14" i="15"/>
  <c r="DG115" i="15"/>
  <c r="DL115" i="15" s="1"/>
  <c r="DQ115" i="15" s="1"/>
  <c r="DL41" i="15"/>
  <c r="DQ41" i="15" s="1"/>
  <c r="DE34" i="15"/>
  <c r="DI34" i="15" s="1"/>
  <c r="DN34" i="15" s="1"/>
  <c r="DH117" i="15"/>
  <c r="DG136" i="15"/>
  <c r="DE14" i="15"/>
  <c r="DI14" i="15" s="1"/>
  <c r="DN14" i="15" s="1"/>
  <c r="DG10" i="15"/>
  <c r="DN41" i="15"/>
  <c r="DM41" i="15"/>
  <c r="DR41" i="15" s="1"/>
  <c r="DI35" i="15"/>
  <c r="DJ35" i="15"/>
  <c r="DO35" i="15" s="1"/>
  <c r="DK127" i="15"/>
  <c r="DP127" i="15" s="1"/>
  <c r="DJ127" i="15"/>
  <c r="DO127" i="15" s="1"/>
  <c r="DL147" i="15"/>
  <c r="DQ147" i="15" s="1"/>
  <c r="DJ60" i="15"/>
  <c r="DO60" i="15" s="1"/>
  <c r="DK60" i="15"/>
  <c r="DP60" i="15" s="1"/>
  <c r="DI62" i="15"/>
  <c r="DJ62" i="15"/>
  <c r="DO62" i="15" s="1"/>
  <c r="DN94" i="15"/>
  <c r="DM94" i="15"/>
  <c r="DR94" i="15" s="1"/>
  <c r="DN77" i="15"/>
  <c r="DM77" i="15"/>
  <c r="DR77" i="15" s="1"/>
  <c r="DI79" i="15"/>
  <c r="DJ79" i="15"/>
  <c r="DO79" i="15" s="1"/>
  <c r="DG64" i="15"/>
  <c r="DG80" i="15"/>
  <c r="DH43" i="15"/>
  <c r="DE36" i="15"/>
  <c r="DI36" i="15" s="1"/>
  <c r="DN36" i="15" s="1"/>
  <c r="DF121" i="15"/>
  <c r="DF108" i="15"/>
  <c r="DE145" i="15"/>
  <c r="DI145" i="15" s="1"/>
  <c r="DN145" i="15" s="1"/>
  <c r="DG53" i="15"/>
  <c r="DE12" i="15"/>
  <c r="DI12" i="15" s="1"/>
  <c r="DN12" i="15" s="1"/>
  <c r="DF123" i="15"/>
  <c r="DJ123" i="15" s="1"/>
  <c r="DO123" i="15" s="1"/>
  <c r="DE25" i="15"/>
  <c r="DI25" i="15" s="1"/>
  <c r="DN25" i="15" s="1"/>
  <c r="DE116" i="15"/>
  <c r="DI116" i="15" s="1"/>
  <c r="DN116" i="15" s="1"/>
  <c r="DG89" i="15"/>
  <c r="DE6" i="15"/>
  <c r="DI6" i="15" s="1"/>
  <c r="DN6" i="15" s="1"/>
  <c r="DJ57" i="15"/>
  <c r="DO57" i="15" s="1"/>
  <c r="DG71" i="15"/>
  <c r="DE110" i="15"/>
  <c r="DI110" i="15" s="1"/>
  <c r="DN110" i="15" s="1"/>
  <c r="DH8" i="15"/>
  <c r="DH6" i="15"/>
  <c r="DJ39" i="15"/>
  <c r="DO39" i="15" s="1"/>
  <c r="DH145" i="15"/>
  <c r="DF89" i="15"/>
  <c r="CH155" i="15"/>
  <c r="DH18" i="15"/>
  <c r="DE134" i="15"/>
  <c r="DI134" i="15" s="1"/>
  <c r="DN134" i="15" s="1"/>
  <c r="DK120" i="15"/>
  <c r="DP120" i="15" s="1"/>
  <c r="DG17" i="15"/>
  <c r="DJ41" i="15"/>
  <c r="DO41" i="15" s="1"/>
  <c r="DE61" i="15"/>
  <c r="DI61" i="15" s="1"/>
  <c r="DN61" i="15" s="1"/>
  <c r="DE19" i="15"/>
  <c r="DI19" i="15" s="1"/>
  <c r="DN19" i="15" s="1"/>
  <c r="DG54" i="15"/>
  <c r="DE11" i="15"/>
  <c r="DI11" i="15" s="1"/>
  <c r="DN11" i="15" s="1"/>
  <c r="DE40" i="15"/>
  <c r="DI40" i="15" s="1"/>
  <c r="DN40" i="15" s="1"/>
  <c r="DH46" i="15"/>
  <c r="DE121" i="15"/>
  <c r="DI121" i="15" s="1"/>
  <c r="DN121" i="15" s="1"/>
  <c r="DE53" i="15"/>
  <c r="DI53" i="15" s="1"/>
  <c r="DN53" i="15" s="1"/>
  <c r="DH12" i="15"/>
  <c r="DH11" i="15"/>
  <c r="DM39" i="15"/>
  <c r="DR39" i="15" s="1"/>
  <c r="DJ138" i="15"/>
  <c r="DO138" i="15" s="1"/>
  <c r="DM84" i="15"/>
  <c r="DR84" i="15" s="1"/>
  <c r="DH146" i="15"/>
  <c r="DH107" i="15"/>
  <c r="DK112" i="15"/>
  <c r="DP112" i="15" s="1"/>
  <c r="DJ22" i="15"/>
  <c r="DO22" i="15" s="1"/>
  <c r="DG19" i="15"/>
  <c r="DH53" i="15"/>
  <c r="DG149" i="15"/>
  <c r="DH54" i="15"/>
  <c r="DH143" i="15"/>
  <c r="DH123" i="15"/>
  <c r="DH110" i="15"/>
  <c r="DG11" i="15"/>
  <c r="DG21" i="15"/>
  <c r="DG25" i="15"/>
  <c r="DG8" i="15"/>
  <c r="DG6" i="15"/>
  <c r="DM27" i="15"/>
  <c r="DR27" i="15" s="1"/>
  <c r="DE64" i="15"/>
  <c r="DI64" i="15" s="1"/>
  <c r="DN64" i="15" s="1"/>
  <c r="DE76" i="15"/>
  <c r="DI76" i="15" s="1"/>
  <c r="DN76" i="15" s="1"/>
  <c r="DF23" i="15"/>
  <c r="DE89" i="15"/>
  <c r="DI89" i="15" s="1"/>
  <c r="DN89" i="15" s="1"/>
  <c r="DG107" i="15"/>
  <c r="DJ84" i="15"/>
  <c r="DO84" i="15" s="1"/>
  <c r="CG155" i="15"/>
  <c r="DJ33" i="15"/>
  <c r="DO33" i="15" s="1"/>
  <c r="DF36" i="15"/>
  <c r="DE71" i="15"/>
  <c r="DI71" i="15" s="1"/>
  <c r="DN71" i="15" s="1"/>
  <c r="DG121" i="15"/>
  <c r="DG51" i="15"/>
  <c r="DG108" i="15"/>
  <c r="DF19" i="15"/>
  <c r="DF53" i="15"/>
  <c r="DF24" i="15"/>
  <c r="DF149" i="15"/>
  <c r="DF54" i="15"/>
  <c r="DF12" i="15"/>
  <c r="DG143" i="15"/>
  <c r="DG123" i="15"/>
  <c r="DG110" i="15"/>
  <c r="DF11" i="15"/>
  <c r="DF21" i="15"/>
  <c r="DF25" i="15"/>
  <c r="DF9" i="15"/>
  <c r="DE90" i="15"/>
  <c r="DI90" i="15" s="1"/>
  <c r="DN90" i="15" s="1"/>
  <c r="DF8" i="15"/>
  <c r="DF47" i="15"/>
  <c r="DF40" i="15"/>
  <c r="DF7" i="15"/>
  <c r="DF26" i="15"/>
  <c r="DF6" i="15"/>
  <c r="DM22" i="15"/>
  <c r="DR22" i="15" s="1"/>
  <c r="DM45" i="15"/>
  <c r="DR45" i="15" s="1"/>
  <c r="DK58" i="15"/>
  <c r="DP58" i="15" s="1"/>
  <c r="DH17" i="15"/>
  <c r="DM103" i="15"/>
  <c r="DR103" i="15" s="1"/>
  <c r="DG61" i="15"/>
  <c r="DH64" i="15"/>
  <c r="DH80" i="15"/>
  <c r="DH76" i="15"/>
  <c r="DF145" i="15"/>
  <c r="DF146" i="15"/>
  <c r="DE43" i="15"/>
  <c r="DI43" i="15" s="1"/>
  <c r="DN43" i="15" s="1"/>
  <c r="DH73" i="15"/>
  <c r="DF109" i="15"/>
  <c r="DE23" i="15"/>
  <c r="DI23" i="15" s="1"/>
  <c r="DN23" i="15" s="1"/>
  <c r="DE153" i="15"/>
  <c r="DI153" i="15" s="1"/>
  <c r="DN153" i="15" s="1"/>
  <c r="DF115" i="15"/>
  <c r="DE50" i="15"/>
  <c r="DI50" i="15" s="1"/>
  <c r="DN50" i="15" s="1"/>
  <c r="DE148" i="15"/>
  <c r="DI148" i="15" s="1"/>
  <c r="DN148" i="15" s="1"/>
  <c r="DF116" i="15"/>
  <c r="DH89" i="15"/>
  <c r="DF107" i="15"/>
  <c r="DG56" i="15"/>
  <c r="DE46" i="15"/>
  <c r="DI46" i="15" s="1"/>
  <c r="DN46" i="15" s="1"/>
  <c r="DE18" i="15"/>
  <c r="DI18" i="15" s="1"/>
  <c r="DN18" i="15" s="1"/>
  <c r="DF134" i="15"/>
  <c r="DJ20" i="15"/>
  <c r="DO20" i="15" s="1"/>
  <c r="DL124" i="15"/>
  <c r="DQ124" i="15" s="1"/>
  <c r="DK20" i="15"/>
  <c r="DP20" i="15" s="1"/>
  <c r="DK140" i="15"/>
  <c r="DP140" i="15" s="1"/>
  <c r="DJ66" i="15"/>
  <c r="DO66" i="15" s="1"/>
  <c r="DJ94" i="15"/>
  <c r="DO94" i="15" s="1"/>
  <c r="DL132" i="15"/>
  <c r="DQ132" i="15" s="1"/>
  <c r="DL112" i="15"/>
  <c r="DQ112" i="15" s="1"/>
  <c r="DJ27" i="15"/>
  <c r="DO27" i="15" s="1"/>
  <c r="DK130" i="15"/>
  <c r="DP130" i="15" s="1"/>
  <c r="DG36" i="15"/>
  <c r="DF71" i="15"/>
  <c r="DH121" i="15"/>
  <c r="DF51" i="15"/>
  <c r="DH108" i="15"/>
  <c r="DG24" i="15"/>
  <c r="DG12" i="15"/>
  <c r="DG40" i="15"/>
  <c r="DM15" i="15"/>
  <c r="DR15" i="15" s="1"/>
  <c r="DM20" i="15"/>
  <c r="DR20" i="15" s="1"/>
  <c r="DF61" i="15"/>
  <c r="DE80" i="15"/>
  <c r="DI80" i="15" s="1"/>
  <c r="DN80" i="15" s="1"/>
  <c r="DG145" i="15"/>
  <c r="DG146" i="15"/>
  <c r="DF43" i="15"/>
  <c r="DF148" i="15"/>
  <c r="DG116" i="15"/>
  <c r="DL116" i="15" s="1"/>
  <c r="DQ116" i="15" s="1"/>
  <c r="DF56" i="15"/>
  <c r="DF46" i="15"/>
  <c r="DJ15" i="15"/>
  <c r="DO15" i="15" s="1"/>
  <c r="DJ5" i="15"/>
  <c r="DO5" i="15" s="1"/>
  <c r="DM33" i="15"/>
  <c r="DR33" i="15" s="1"/>
  <c r="DM82" i="15"/>
  <c r="DR82" i="15" s="1"/>
  <c r="DK128" i="15"/>
  <c r="DP128" i="15" s="1"/>
  <c r="DK137" i="15"/>
  <c r="DP137" i="15" s="1"/>
  <c r="DJ82" i="15"/>
  <c r="DO82" i="15" s="1"/>
  <c r="DL120" i="15"/>
  <c r="DQ120" i="15" s="1"/>
  <c r="DK151" i="15"/>
  <c r="DP151" i="15" s="1"/>
  <c r="DJ103" i="15"/>
  <c r="DO103" i="15" s="1"/>
  <c r="DJ72" i="15"/>
  <c r="DO72" i="15" s="1"/>
  <c r="DL130" i="15"/>
  <c r="DQ130" i="15" s="1"/>
  <c r="DL141" i="15"/>
  <c r="DQ141" i="15" s="1"/>
  <c r="DK16" i="15"/>
  <c r="DP16" i="15" s="1"/>
  <c r="DM21" i="15"/>
  <c r="DR21" i="15" s="1"/>
  <c r="DM123" i="15"/>
  <c r="DR123" i="15" s="1"/>
  <c r="B53" i="21"/>
  <c r="B41" i="21"/>
  <c r="B35" i="21"/>
  <c r="D28" i="21"/>
  <c r="C28" i="21"/>
  <c r="C35" i="21"/>
  <c r="D41" i="21"/>
  <c r="C53" i="21"/>
  <c r="E53" i="21"/>
  <c r="D53" i="21"/>
  <c r="E28" i="21"/>
  <c r="F28" i="21" s="1"/>
  <c r="B29" i="21" s="1"/>
  <c r="E41" i="21"/>
  <c r="C41" i="21"/>
  <c r="D18" i="21"/>
  <c r="E18" i="21" s="1"/>
  <c r="DV155" i="15"/>
  <c r="CD155" i="15"/>
  <c r="DS155" i="15"/>
  <c r="DT155" i="15"/>
  <c r="DU155" i="15"/>
  <c r="DJ107" i="15" l="1"/>
  <c r="DO107" i="15" s="1"/>
  <c r="DJ40" i="15"/>
  <c r="DO40" i="15" s="1"/>
  <c r="DM125" i="15"/>
  <c r="DR125" i="15" s="1"/>
  <c r="DL55" i="15"/>
  <c r="DQ55" i="15" s="1"/>
  <c r="DK90" i="15"/>
  <c r="DP90" i="15" s="1"/>
  <c r="DL21" i="15"/>
  <c r="DQ21" i="15" s="1"/>
  <c r="DL46" i="15"/>
  <c r="DQ46" i="15" s="1"/>
  <c r="DJ36" i="15"/>
  <c r="DO36" i="15" s="1"/>
  <c r="DL53" i="15"/>
  <c r="DQ53" i="15" s="1"/>
  <c r="DK47" i="15"/>
  <c r="DP47" i="15" s="1"/>
  <c r="DJ109" i="15"/>
  <c r="DO109" i="15" s="1"/>
  <c r="DJ64" i="15"/>
  <c r="DO64" i="15" s="1"/>
  <c r="DK125" i="15"/>
  <c r="DP125" i="15" s="1"/>
  <c r="DL148" i="15"/>
  <c r="DQ148" i="15" s="1"/>
  <c r="DL61" i="15"/>
  <c r="DQ61" i="15" s="1"/>
  <c r="DJ7" i="15"/>
  <c r="DO7" i="15" s="1"/>
  <c r="DJ69" i="15"/>
  <c r="DO69" i="15" s="1"/>
  <c r="DK73" i="15"/>
  <c r="DP73" i="15" s="1"/>
  <c r="DJ89" i="15"/>
  <c r="DO89" i="15" s="1"/>
  <c r="DJ108" i="15"/>
  <c r="DO108" i="15" s="1"/>
  <c r="DM115" i="15"/>
  <c r="DR115" i="15" s="1"/>
  <c r="DM42" i="15"/>
  <c r="DR42" i="15" s="1"/>
  <c r="DL73" i="15"/>
  <c r="DQ73" i="15" s="1"/>
  <c r="DM139" i="15"/>
  <c r="DR139" i="15" s="1"/>
  <c r="DM30" i="15"/>
  <c r="DR30" i="15" s="1"/>
  <c r="DM108" i="15"/>
  <c r="DR108" i="15" s="1"/>
  <c r="DK148" i="15"/>
  <c r="DP148" i="15" s="1"/>
  <c r="DJ47" i="15"/>
  <c r="DO47" i="15" s="1"/>
  <c r="DM107" i="15"/>
  <c r="DR107" i="15" s="1"/>
  <c r="DM65" i="15"/>
  <c r="DR65" i="15" s="1"/>
  <c r="DM73" i="15"/>
  <c r="DR73" i="15" s="1"/>
  <c r="DM47" i="15"/>
  <c r="DR47" i="15" s="1"/>
  <c r="DJ65" i="15"/>
  <c r="DO65" i="15" s="1"/>
  <c r="DL42" i="15"/>
  <c r="DQ42" i="15" s="1"/>
  <c r="DL47" i="15"/>
  <c r="DQ47" i="15" s="1"/>
  <c r="DJ51" i="15"/>
  <c r="DO51" i="15" s="1"/>
  <c r="DJ9" i="15"/>
  <c r="DO9" i="15" s="1"/>
  <c r="DM134" i="15"/>
  <c r="DR134" i="15" s="1"/>
  <c r="DM146" i="15"/>
  <c r="DR146" i="15" s="1"/>
  <c r="DM96" i="15"/>
  <c r="DR96" i="15" s="1"/>
  <c r="DM7" i="15"/>
  <c r="DR7" i="15" s="1"/>
  <c r="DK46" i="15"/>
  <c r="DP46" i="15" s="1"/>
  <c r="DK43" i="15"/>
  <c r="DP43" i="15" s="1"/>
  <c r="DJ61" i="15"/>
  <c r="DO61" i="15" s="1"/>
  <c r="DL12" i="15"/>
  <c r="DQ12" i="15" s="1"/>
  <c r="DL80" i="15"/>
  <c r="DQ80" i="15" s="1"/>
  <c r="DJ6" i="15"/>
  <c r="DO6" i="15" s="1"/>
  <c r="DK108" i="15"/>
  <c r="DP108" i="15" s="1"/>
  <c r="DL96" i="15"/>
  <c r="DQ96" i="15" s="1"/>
  <c r="DL50" i="15"/>
  <c r="DQ50" i="15" s="1"/>
  <c r="DJ42" i="15"/>
  <c r="DO42" i="15" s="1"/>
  <c r="DL11" i="15"/>
  <c r="DQ11" i="15" s="1"/>
  <c r="DM51" i="15"/>
  <c r="DR51" i="15" s="1"/>
  <c r="DM9" i="15"/>
  <c r="DR9" i="15" s="1"/>
  <c r="DL40" i="15"/>
  <c r="DQ40" i="15" s="1"/>
  <c r="DK110" i="15"/>
  <c r="DP110" i="15" s="1"/>
  <c r="DL8" i="15"/>
  <c r="DQ8" i="15" s="1"/>
  <c r="DK64" i="15"/>
  <c r="DP64" i="15" s="1"/>
  <c r="DL14" i="15"/>
  <c r="DQ14" i="15" s="1"/>
  <c r="DM56" i="15"/>
  <c r="DR56" i="15" s="1"/>
  <c r="DM40" i="15"/>
  <c r="DR40" i="15" s="1"/>
  <c r="DM24" i="15"/>
  <c r="DR24" i="15" s="1"/>
  <c r="DJ56" i="15"/>
  <c r="DO56" i="15" s="1"/>
  <c r="DJ146" i="15"/>
  <c r="DO146" i="15" s="1"/>
  <c r="DL64" i="15"/>
  <c r="DQ64" i="15" s="1"/>
  <c r="DK143" i="15"/>
  <c r="DP143" i="15" s="1"/>
  <c r="DJ24" i="15"/>
  <c r="DO24" i="15" s="1"/>
  <c r="DL19" i="15"/>
  <c r="DQ19" i="15" s="1"/>
  <c r="DK17" i="15"/>
  <c r="DP17" i="15" s="1"/>
  <c r="DL43" i="15"/>
  <c r="DQ43" i="15" s="1"/>
  <c r="DL125" i="15"/>
  <c r="DQ125" i="15" s="1"/>
  <c r="DL69" i="15"/>
  <c r="DQ69" i="15" s="1"/>
  <c r="DJ96" i="15"/>
  <c r="DO96" i="15" s="1"/>
  <c r="DJ10" i="15"/>
  <c r="DO10" i="15" s="1"/>
  <c r="DK139" i="15"/>
  <c r="DP139" i="15" s="1"/>
  <c r="DK80" i="15"/>
  <c r="DP80" i="15" s="1"/>
  <c r="DL134" i="15"/>
  <c r="DQ134" i="15" s="1"/>
  <c r="DM149" i="15"/>
  <c r="DR149" i="15" s="1"/>
  <c r="DJ54" i="15"/>
  <c r="DO54" i="15" s="1"/>
  <c r="DL26" i="15"/>
  <c r="DQ26" i="15" s="1"/>
  <c r="DL7" i="15"/>
  <c r="DQ7" i="15" s="1"/>
  <c r="DJ139" i="15"/>
  <c r="DO139" i="15" s="1"/>
  <c r="DL109" i="15"/>
  <c r="DQ109" i="15" s="1"/>
  <c r="DM8" i="15"/>
  <c r="DR8" i="15" s="1"/>
  <c r="DJ149" i="15"/>
  <c r="DO149" i="15" s="1"/>
  <c r="DK26" i="15"/>
  <c r="DP26" i="15" s="1"/>
  <c r="DJ8" i="15"/>
  <c r="DO8" i="15" s="1"/>
  <c r="DJ21" i="15"/>
  <c r="DO21" i="15" s="1"/>
  <c r="DJ143" i="15"/>
  <c r="DO143" i="15" s="1"/>
  <c r="DL18" i="15"/>
  <c r="DQ18" i="15" s="1"/>
  <c r="DL9" i="15"/>
  <c r="DQ9" i="15" s="1"/>
  <c r="DL153" i="15"/>
  <c r="DQ153" i="15" s="1"/>
  <c r="DL36" i="15"/>
  <c r="DQ36" i="15" s="1"/>
  <c r="DK30" i="15"/>
  <c r="DP30" i="15" s="1"/>
  <c r="DL23" i="15"/>
  <c r="DQ23" i="15" s="1"/>
  <c r="DK76" i="15"/>
  <c r="DP76" i="15" s="1"/>
  <c r="DK69" i="15"/>
  <c r="DP69" i="15" s="1"/>
  <c r="DM136" i="15"/>
  <c r="DR136" i="15" s="1"/>
  <c r="DJ115" i="15"/>
  <c r="DO115" i="15" s="1"/>
  <c r="DL76" i="15"/>
  <c r="DQ76" i="15" s="1"/>
  <c r="DL117" i="15"/>
  <c r="DQ117" i="15" s="1"/>
  <c r="DJ18" i="15"/>
  <c r="DO18" i="15" s="1"/>
  <c r="DK117" i="15"/>
  <c r="DP117" i="15" s="1"/>
  <c r="DK50" i="15"/>
  <c r="DP50" i="15" s="1"/>
  <c r="DL90" i="15"/>
  <c r="DQ90" i="15" s="1"/>
  <c r="DM69" i="15"/>
  <c r="DR69" i="15" s="1"/>
  <c r="DK42" i="15"/>
  <c r="DP42" i="15" s="1"/>
  <c r="DJ25" i="15"/>
  <c r="DO25" i="15" s="1"/>
  <c r="DL25" i="15"/>
  <c r="DQ25" i="15" s="1"/>
  <c r="DK34" i="15"/>
  <c r="DP34" i="15" s="1"/>
  <c r="DM18" i="15"/>
  <c r="DR18" i="15" s="1"/>
  <c r="DK107" i="15"/>
  <c r="DP107" i="15" s="1"/>
  <c r="DJ153" i="15"/>
  <c r="DO153" i="15" s="1"/>
  <c r="DJ76" i="15"/>
  <c r="DO76" i="15" s="1"/>
  <c r="DL71" i="15"/>
  <c r="DQ71" i="15" s="1"/>
  <c r="DL34" i="15"/>
  <c r="DQ34" i="15" s="1"/>
  <c r="DJ73" i="15"/>
  <c r="DO73" i="15" s="1"/>
  <c r="DM17" i="15"/>
  <c r="DR17" i="15" s="1"/>
  <c r="DM54" i="15"/>
  <c r="DR54" i="15" s="1"/>
  <c r="DM34" i="15"/>
  <c r="DR34" i="15" s="1"/>
  <c r="DJ134" i="15"/>
  <c r="DO134" i="15" s="1"/>
  <c r="DM116" i="15"/>
  <c r="DR116" i="15" s="1"/>
  <c r="DJ26" i="15"/>
  <c r="DO26" i="15" s="1"/>
  <c r="DK109" i="15"/>
  <c r="DP109" i="15" s="1"/>
  <c r="DJ17" i="15"/>
  <c r="DO17" i="15" s="1"/>
  <c r="DM12" i="15"/>
  <c r="DR12" i="15" s="1"/>
  <c r="DM36" i="15"/>
  <c r="DR36" i="15" s="1"/>
  <c r="DL146" i="15"/>
  <c r="DQ146" i="15" s="1"/>
  <c r="DJ71" i="15"/>
  <c r="DO71" i="15" s="1"/>
  <c r="DL89" i="15"/>
  <c r="DQ89" i="15" s="1"/>
  <c r="DJ125" i="15"/>
  <c r="DO125" i="15" s="1"/>
  <c r="DJ55" i="15"/>
  <c r="DO55" i="15" s="1"/>
  <c r="DK51" i="15"/>
  <c r="DP51" i="15" s="1"/>
  <c r="DL6" i="15"/>
  <c r="DQ6" i="15" s="1"/>
  <c r="DL65" i="15"/>
  <c r="DQ65" i="15" s="1"/>
  <c r="DJ34" i="15"/>
  <c r="DO34" i="15" s="1"/>
  <c r="DJ14" i="15"/>
  <c r="DO14" i="15" s="1"/>
  <c r="DJ30" i="15"/>
  <c r="DO30" i="15" s="1"/>
  <c r="DM110" i="15"/>
  <c r="DR110" i="15" s="1"/>
  <c r="DM109" i="15"/>
  <c r="DR109" i="15" s="1"/>
  <c r="DM61" i="15"/>
  <c r="DR61" i="15" s="1"/>
  <c r="DM71" i="15"/>
  <c r="DR71" i="15" s="1"/>
  <c r="DM14" i="15"/>
  <c r="DR14" i="15" s="1"/>
  <c r="DM64" i="15"/>
  <c r="DR64" i="15" s="1"/>
  <c r="DM143" i="15"/>
  <c r="DR143" i="15" s="1"/>
  <c r="DM26" i="15"/>
  <c r="DR26" i="15" s="1"/>
  <c r="DL145" i="15"/>
  <c r="DQ145" i="15" s="1"/>
  <c r="DL108" i="15"/>
  <c r="DQ108" i="15" s="1"/>
  <c r="DK36" i="15"/>
  <c r="DP36" i="15" s="1"/>
  <c r="DJ116" i="15"/>
  <c r="DO116" i="15" s="1"/>
  <c r="DJ12" i="15"/>
  <c r="DO12" i="15" s="1"/>
  <c r="DK121" i="15"/>
  <c r="DP121" i="15" s="1"/>
  <c r="DK6" i="15"/>
  <c r="DP6" i="15" s="1"/>
  <c r="DL54" i="15"/>
  <c r="DQ54" i="15" s="1"/>
  <c r="DJ80" i="15"/>
  <c r="DO80" i="15" s="1"/>
  <c r="DL107" i="15"/>
  <c r="DQ107" i="15" s="1"/>
  <c r="DJ110" i="15"/>
  <c r="DO110" i="15" s="1"/>
  <c r="DK89" i="15"/>
  <c r="DP89" i="15" s="1"/>
  <c r="DK14" i="15"/>
  <c r="DP14" i="15" s="1"/>
  <c r="DK136" i="15"/>
  <c r="DP136" i="15" s="1"/>
  <c r="DN86" i="15"/>
  <c r="DM86" i="15"/>
  <c r="DR86" i="15" s="1"/>
  <c r="DN132" i="15"/>
  <c r="DM132" i="15"/>
  <c r="DR132" i="15" s="1"/>
  <c r="DJ43" i="15"/>
  <c r="DO43" i="15" s="1"/>
  <c r="DM55" i="15"/>
  <c r="DR55" i="15" s="1"/>
  <c r="DM53" i="15"/>
  <c r="DR53" i="15" s="1"/>
  <c r="DJ11" i="15"/>
  <c r="DO11" i="15" s="1"/>
  <c r="DJ53" i="15"/>
  <c r="DO53" i="15" s="1"/>
  <c r="DK10" i="15"/>
  <c r="DP10" i="15" s="1"/>
  <c r="DL139" i="15"/>
  <c r="DQ139" i="15" s="1"/>
  <c r="DM46" i="15"/>
  <c r="DR46" i="15" s="1"/>
  <c r="DK115" i="15"/>
  <c r="DP115" i="15" s="1"/>
  <c r="DK65" i="15"/>
  <c r="DP65" i="15" s="1"/>
  <c r="DM6" i="15"/>
  <c r="DR6" i="15" s="1"/>
  <c r="DJ117" i="15"/>
  <c r="DO117" i="15" s="1"/>
  <c r="DJ145" i="15"/>
  <c r="DO145" i="15" s="1"/>
  <c r="DJ136" i="15"/>
  <c r="DO136" i="15" s="1"/>
  <c r="DJ19" i="15"/>
  <c r="DO19" i="15" s="1"/>
  <c r="DL51" i="15"/>
  <c r="DQ51" i="15" s="1"/>
  <c r="DJ121" i="15"/>
  <c r="DO121" i="15" s="1"/>
  <c r="DN62" i="15"/>
  <c r="DM62" i="15"/>
  <c r="DR62" i="15" s="1"/>
  <c r="DL136" i="15"/>
  <c r="DQ136" i="15" s="1"/>
  <c r="DN147" i="15"/>
  <c r="DM147" i="15"/>
  <c r="DR147" i="15" s="1"/>
  <c r="DN79" i="15"/>
  <c r="DM79" i="15"/>
  <c r="DR79" i="15" s="1"/>
  <c r="DM153" i="15"/>
  <c r="DR153" i="15" s="1"/>
  <c r="DK116" i="15"/>
  <c r="DP116" i="15" s="1"/>
  <c r="DM25" i="15"/>
  <c r="DR25" i="15" s="1"/>
  <c r="DJ23" i="15"/>
  <c r="DO23" i="15" s="1"/>
  <c r="DN35" i="15"/>
  <c r="DM35" i="15"/>
  <c r="DR35" i="15" s="1"/>
  <c r="DJ129" i="15"/>
  <c r="DO129" i="15" s="1"/>
  <c r="DL10" i="15"/>
  <c r="DQ10" i="15" s="1"/>
  <c r="DK123" i="15"/>
  <c r="DP123" i="15" s="1"/>
  <c r="DK96" i="15"/>
  <c r="DP96" i="15" s="1"/>
  <c r="DM129" i="15"/>
  <c r="DR129" i="15" s="1"/>
  <c r="DM145" i="15"/>
  <c r="DR145" i="15" s="1"/>
  <c r="DL17" i="15"/>
  <c r="DQ17" i="15" s="1"/>
  <c r="DK40" i="15"/>
  <c r="DP40" i="15" s="1"/>
  <c r="DM10" i="15"/>
  <c r="DR10" i="15" s="1"/>
  <c r="DM43" i="15"/>
  <c r="DR43" i="15" s="1"/>
  <c r="DJ46" i="15"/>
  <c r="DO46" i="15" s="1"/>
  <c r="DM89" i="15"/>
  <c r="DR89" i="15" s="1"/>
  <c r="DK129" i="15"/>
  <c r="DP129" i="15" s="1"/>
  <c r="DM80" i="15"/>
  <c r="DR80" i="15" s="1"/>
  <c r="DM117" i="15"/>
  <c r="DR117" i="15" s="1"/>
  <c r="DM121" i="15"/>
  <c r="DR121" i="15" s="1"/>
  <c r="DM11" i="15"/>
  <c r="DR11" i="15" s="1"/>
  <c r="DM19" i="15"/>
  <c r="DR19" i="15" s="1"/>
  <c r="DK24" i="15"/>
  <c r="DP24" i="15" s="1"/>
  <c r="DK149" i="15"/>
  <c r="DP149" i="15" s="1"/>
  <c r="DK18" i="15"/>
  <c r="DP18" i="15" s="1"/>
  <c r="DK55" i="15"/>
  <c r="DP55" i="15" s="1"/>
  <c r="DK153" i="15"/>
  <c r="DP153" i="15" s="1"/>
  <c r="DK56" i="15"/>
  <c r="DP56" i="15" s="1"/>
  <c r="DJ90" i="15"/>
  <c r="DO90" i="15" s="1"/>
  <c r="DK11" i="15"/>
  <c r="DP11" i="15" s="1"/>
  <c r="DM90" i="15"/>
  <c r="DR90" i="15" s="1"/>
  <c r="DM148" i="15"/>
  <c r="DR148" i="15" s="1"/>
  <c r="DK146" i="15"/>
  <c r="DP146" i="15" s="1"/>
  <c r="DK9" i="15"/>
  <c r="DP9" i="15" s="1"/>
  <c r="DK145" i="15"/>
  <c r="DP145" i="15" s="1"/>
  <c r="DL149" i="15"/>
  <c r="DQ149" i="15" s="1"/>
  <c r="DK61" i="15"/>
  <c r="DP61" i="15" s="1"/>
  <c r="DK7" i="15"/>
  <c r="DP7" i="15" s="1"/>
  <c r="DK25" i="15"/>
  <c r="DP25" i="15" s="1"/>
  <c r="DL123" i="15"/>
  <c r="DQ123" i="15" s="1"/>
  <c r="DK23" i="15"/>
  <c r="DP23" i="15" s="1"/>
  <c r="DK54" i="15"/>
  <c r="DP54" i="15" s="1"/>
  <c r="DJ148" i="15"/>
  <c r="DO148" i="15" s="1"/>
  <c r="DL56" i="15"/>
  <c r="DQ56" i="15" s="1"/>
  <c r="DL110" i="15"/>
  <c r="DQ110" i="15" s="1"/>
  <c r="DM50" i="15"/>
  <c r="DR50" i="15" s="1"/>
  <c r="DM23" i="15"/>
  <c r="DR23" i="15" s="1"/>
  <c r="DK134" i="15"/>
  <c r="DP134" i="15" s="1"/>
  <c r="DJ50" i="15"/>
  <c r="DO50" i="15" s="1"/>
  <c r="DM76" i="15"/>
  <c r="DR76" i="15" s="1"/>
  <c r="DL24" i="15"/>
  <c r="DQ24" i="15" s="1"/>
  <c r="DK71" i="15"/>
  <c r="DP71" i="15" s="1"/>
  <c r="DK12" i="15"/>
  <c r="DP12" i="15" s="1"/>
  <c r="DL121" i="15"/>
  <c r="DQ121" i="15" s="1"/>
  <c r="DK8" i="15"/>
  <c r="DP8" i="15" s="1"/>
  <c r="DK21" i="15"/>
  <c r="DP21" i="15" s="1"/>
  <c r="DL143" i="15"/>
  <c r="DQ143" i="15" s="1"/>
  <c r="DK19" i="15"/>
  <c r="DP19" i="15" s="1"/>
  <c r="DK53" i="15"/>
  <c r="DP53" i="15" s="1"/>
  <c r="D52" i="21"/>
  <c r="D9" i="31" s="1"/>
  <c r="D10" i="31"/>
  <c r="E52" i="21"/>
  <c r="E9" i="31" s="1"/>
  <c r="E10" i="31"/>
  <c r="B52" i="21"/>
  <c r="B9" i="31" s="1"/>
  <c r="B10" i="31"/>
  <c r="C52" i="21"/>
  <c r="C9" i="31" s="1"/>
  <c r="C10" i="31"/>
  <c r="C58" i="21"/>
  <c r="B58" i="21"/>
  <c r="D29" i="21"/>
  <c r="D58" i="21"/>
  <c r="E29" i="21"/>
  <c r="F29" i="21" s="1"/>
  <c r="E58" i="21"/>
  <c r="B30" i="21"/>
  <c r="F36" i="21" s="1"/>
  <c r="C29" i="21"/>
  <c r="F156" i="20"/>
  <c r="F157" i="20" s="1"/>
  <c r="F158" i="20" s="1"/>
  <c r="E15" i="31" l="1"/>
  <c r="B15" i="31"/>
  <c r="D15" i="31"/>
  <c r="C15" i="31"/>
  <c r="D30" i="21"/>
  <c r="H36" i="21" s="1"/>
  <c r="E30" i="21"/>
  <c r="I36" i="21" s="1"/>
  <c r="F53" i="21"/>
  <c r="F10" i="31" s="1"/>
  <c r="J14" i="31" s="1"/>
  <c r="J15" i="31" s="1"/>
  <c r="C30" i="21"/>
  <c r="G36" i="21" s="1"/>
  <c r="B42" i="21"/>
  <c r="B43" i="21" s="1"/>
  <c r="F35" i="21"/>
  <c r="Q4" i="1"/>
  <c r="Q5" i="1"/>
  <c r="Q6" i="1"/>
  <c r="Q7" i="1"/>
  <c r="Q8" i="1"/>
  <c r="Q9" i="1"/>
  <c r="Q10" i="1"/>
  <c r="Q11" i="1"/>
  <c r="Q12" i="1"/>
  <c r="Q13" i="1"/>
  <c r="D3" i="17" s="1"/>
  <c r="D64" i="21" s="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3" i="1"/>
  <c r="B65" i="21" l="1"/>
  <c r="B22" i="31" s="1"/>
  <c r="C24" i="31"/>
  <c r="D24" i="31"/>
  <c r="E16" i="31"/>
  <c r="E17" i="31" s="1"/>
  <c r="J17" i="31"/>
  <c r="B16" i="31"/>
  <c r="B17" i="31" s="1"/>
  <c r="D16" i="31"/>
  <c r="D17" i="31" s="1"/>
  <c r="J13" i="31"/>
  <c r="C16" i="31"/>
  <c r="C17" i="31" s="1"/>
  <c r="C42" i="21"/>
  <c r="C43" i="21" s="1"/>
  <c r="G53" i="21"/>
  <c r="G52" i="21" s="1"/>
  <c r="G9" i="31" s="1"/>
  <c r="I35" i="21"/>
  <c r="I53" i="21"/>
  <c r="I52" i="21" s="1"/>
  <c r="I9" i="31" s="1"/>
  <c r="H35" i="21"/>
  <c r="H53" i="21"/>
  <c r="H52" i="21" s="1"/>
  <c r="H9" i="31" s="1"/>
  <c r="B59" i="21"/>
  <c r="B60" i="21" s="1"/>
  <c r="F52" i="21"/>
  <c r="F9" i="31" s="1"/>
  <c r="E42" i="21"/>
  <c r="E43" i="21" s="1"/>
  <c r="J40" i="21"/>
  <c r="J41" i="21" s="1"/>
  <c r="G35" i="21"/>
  <c r="D42" i="21"/>
  <c r="D43" i="21" s="1"/>
  <c r="J39" i="21"/>
  <c r="F30" i="21"/>
  <c r="B66" i="21" l="1"/>
  <c r="B67" i="21" s="1"/>
  <c r="E23" i="31"/>
  <c r="E24" i="31" s="1"/>
  <c r="C23" i="31"/>
  <c r="D23" i="31"/>
  <c r="B23" i="31"/>
  <c r="B24" i="31" s="1"/>
  <c r="B25" i="31" s="1"/>
  <c r="C25" i="31" s="1"/>
  <c r="B18" i="31"/>
  <c r="C18" i="31" s="1"/>
  <c r="D18" i="31" s="1"/>
  <c r="C59" i="21"/>
  <c r="C60" i="21" s="1"/>
  <c r="J57" i="21"/>
  <c r="J58" i="21" s="1"/>
  <c r="J60" i="21" s="1"/>
  <c r="D59" i="21"/>
  <c r="D60" i="21" s="1"/>
  <c r="J56" i="21"/>
  <c r="E59" i="21"/>
  <c r="E60" i="21" s="1"/>
  <c r="J43" i="21"/>
  <c r="B68" i="21" l="1"/>
  <c r="D25" i="31"/>
  <c r="E25" i="31" s="1"/>
  <c r="E18" i="31"/>
  <c r="B61" i="21"/>
  <c r="B44" i="21"/>
  <c r="C44" i="21" s="1"/>
  <c r="D44" i="21" s="1"/>
  <c r="E44" i="21" s="1"/>
  <c r="C61" i="21" l="1"/>
  <c r="CC155" i="15"/>
  <c r="CB155" i="15"/>
  <c r="CA155" i="15"/>
  <c r="AT155" i="15"/>
  <c r="AS155" i="15"/>
  <c r="AR155" i="15"/>
  <c r="AQ155" i="15"/>
  <c r="AP155" i="15"/>
  <c r="AO155" i="15"/>
  <c r="AN155" i="15"/>
  <c r="AM155" i="15"/>
  <c r="AL155" i="15"/>
  <c r="AK155" i="15"/>
  <c r="AJ155" i="15"/>
  <c r="AI155" i="15"/>
  <c r="N50" i="13"/>
  <c r="J50" i="13"/>
  <c r="N49" i="13"/>
  <c r="J49" i="13"/>
  <c r="E31" i="13"/>
  <c r="E36" i="13" s="1"/>
  <c r="E37" i="13" s="1"/>
  <c r="E30" i="13"/>
  <c r="E13" i="13"/>
  <c r="E18" i="13" s="1"/>
  <c r="E12" i="13"/>
  <c r="D61" i="21" l="1"/>
  <c r="E61" i="21" s="1"/>
  <c r="N46" i="13"/>
  <c r="M46" i="13"/>
  <c r="L46" i="13"/>
  <c r="K46" i="13"/>
  <c r="J46" i="13"/>
  <c r="I46" i="13"/>
  <c r="H46" i="13"/>
  <c r="G46" i="13"/>
  <c r="E35" i="13" l="1"/>
  <c r="E39" i="13"/>
  <c r="E38" i="13"/>
  <c r="E21" i="13"/>
  <c r="E17" i="13"/>
  <c r="E20" i="13"/>
  <c r="D46" i="13"/>
  <c r="F46" i="13"/>
  <c r="C46" i="13"/>
  <c r="E46" i="13"/>
  <c r="E9" i="13"/>
  <c r="D9" i="13"/>
</calcChain>
</file>

<file path=xl/comments1.xml><?xml version="1.0" encoding="utf-8"?>
<comments xmlns="http://schemas.openxmlformats.org/spreadsheetml/2006/main">
  <authors>
    <author>Simon Chappell</author>
  </authors>
  <commentList>
    <comment ref="A6" authorId="0">
      <text>
        <r>
          <rPr>
            <b/>
            <sz val="8"/>
            <color indexed="81"/>
            <rFont val="Tahoma"/>
            <family val="2"/>
          </rPr>
          <t>The CCG operational plans are principally based on the CCG of registration (GP practice) population which will not fit in to a clear geographical boundary. Therefore in some cases there will be a large number of CCGs which contribute to the HWB activity.</t>
        </r>
        <r>
          <rPr>
            <sz val="8"/>
            <color indexed="81"/>
            <rFont val="Tahoma"/>
            <family val="2"/>
          </rPr>
          <t xml:space="preserve">
</t>
        </r>
      </text>
    </comment>
    <comment ref="L6" authorId="0">
      <text>
        <r>
          <rPr>
            <b/>
            <sz val="8"/>
            <color indexed="81"/>
            <rFont val="Tahoma"/>
            <family val="2"/>
          </rPr>
          <t>This gives the % of the registered CCG population that is resident in the HWB population. This mapping of population is used to derive the approximate activity from each CCG that contributes to the HWB activity.</t>
        </r>
      </text>
    </comment>
    <comment ref="M6" authorId="0">
      <text>
        <r>
          <rPr>
            <b/>
            <sz val="8"/>
            <color indexed="81"/>
            <rFont val="Tahoma"/>
            <family val="2"/>
          </rPr>
          <t>These % should sum to 100% (as shown in cell H41)</t>
        </r>
        <r>
          <rPr>
            <sz val="8"/>
            <color indexed="81"/>
            <rFont val="Tahoma"/>
            <family val="2"/>
          </rPr>
          <t xml:space="preserve">
</t>
        </r>
      </text>
    </comment>
  </commentList>
</comments>
</file>

<file path=xl/comments2.xml><?xml version="1.0" encoding="utf-8"?>
<comments xmlns="http://schemas.openxmlformats.org/spreadsheetml/2006/main">
  <authors>
    <author>Simon Chappell</author>
  </authors>
  <commentList>
    <comment ref="B6" authorId="0">
      <text>
        <r>
          <rPr>
            <sz val="9"/>
            <color indexed="81"/>
            <rFont val="Tahoma"/>
            <family val="2"/>
          </rPr>
          <t xml:space="preserve">These are the baseline admissions used by HWBs. In the BCF template HWBs were provided with 14-15 CCG plans to use as their baseline for Q1-3 although they could revise these. Q1-3 here are the final figures HWB actually used. Q4 however was fixed as this was based on actual MAR data. 
</t>
        </r>
      </text>
    </comment>
    <comment ref="F6" authorId="0">
      <text>
        <r>
          <rPr>
            <sz val="9"/>
            <color indexed="81"/>
            <rFont val="Tahoma"/>
            <family val="2"/>
          </rPr>
          <t xml:space="preserve">These are the final plans as of February 2015
</t>
        </r>
      </text>
    </comment>
    <comment ref="B10" authorId="0">
      <text>
        <r>
          <rPr>
            <sz val="9"/>
            <color indexed="81"/>
            <rFont val="Tahoma"/>
            <family val="2"/>
          </rPr>
          <t xml:space="preserve">This quarter was based on actual MAR data during BCF planning and therefore wasn't revisable by HWBs.
 </t>
        </r>
      </text>
    </comment>
    <comment ref="A30" authorId="0">
      <text>
        <r>
          <rPr>
            <sz val="9"/>
            <color indexed="81"/>
            <rFont val="Tahoma"/>
            <family val="2"/>
          </rPr>
          <t xml:space="preserve">This is calculated by applying the planned quarterly reduction to the new baseline, as described in the Technical guidance appendix
</t>
        </r>
      </text>
    </comment>
    <comment ref="B32" authorId="0">
      <text>
        <r>
          <rPr>
            <sz val="9"/>
            <color indexed="81"/>
            <rFont val="Tahoma"/>
            <family val="2"/>
          </rPr>
          <t>This is published MAR data. To note, Q1-3 may still undergo revisions in the MAR six-monthly revision process in July 2015 (and Q3 again in Jan 2016). However, payments are based on these figures, published in Feb 2015.</t>
        </r>
      </text>
    </comment>
    <comment ref="F32" authorId="0">
      <text>
        <r>
          <rPr>
            <sz val="9"/>
            <color indexed="81"/>
            <rFont val="Tahoma"/>
            <family val="2"/>
          </rPr>
          <t xml:space="preserve">See hidden rows 22-30 for details of how these plans have been derived from the original plans
</t>
        </r>
      </text>
    </comment>
    <comment ref="F49" authorId="0">
      <text>
        <r>
          <rPr>
            <sz val="9"/>
            <color indexed="81"/>
            <rFont val="Tahoma"/>
            <family val="2"/>
          </rPr>
          <t xml:space="preserve">Admission figures can be inserted to see what impact updating the plans will have on the performance fund.
</t>
        </r>
      </text>
    </comment>
    <comment ref="A53" authorId="0">
      <text>
        <r>
          <rPr>
            <b/>
            <sz val="8"/>
            <color indexed="81"/>
            <rFont val="Tahoma"/>
            <family val="2"/>
          </rPr>
          <t>The baseline figures are mapped from the CCG activity shown in the second table. If the CCG plans are updated then this will affect the resulting HWB baseline figures here.</t>
        </r>
      </text>
    </comment>
  </commentList>
</comments>
</file>

<file path=xl/comments3.xml><?xml version="1.0" encoding="utf-8"?>
<comments xmlns="http://schemas.openxmlformats.org/spreadsheetml/2006/main">
  <authors>
    <author>Simon Chappell</author>
  </authors>
  <commentList>
    <comment ref="F6" authorId="0">
      <text>
        <r>
          <rPr>
            <sz val="9"/>
            <color indexed="81"/>
            <rFont val="Tahoma"/>
            <family val="2"/>
          </rPr>
          <t xml:space="preserve">Admission figures can be inserted to see what impact updating the plans will have on the performance fund.
</t>
        </r>
      </text>
    </comment>
    <comment ref="A10" authorId="0">
      <text>
        <r>
          <rPr>
            <b/>
            <sz val="8"/>
            <color indexed="81"/>
            <rFont val="Tahoma"/>
            <family val="2"/>
          </rPr>
          <t>The baseline figures are mapped from the CCG activity shown in the second table. If the CCG plans are updated then this will affect the resulting HWB baseline figures here.</t>
        </r>
      </text>
    </comment>
  </commentList>
</comments>
</file>

<file path=xl/comments4.xml><?xml version="1.0" encoding="utf-8"?>
<comments xmlns="http://schemas.openxmlformats.org/spreadsheetml/2006/main">
  <authors>
    <author>Simon Chappell</author>
    <author>Damien Mcmahon</author>
  </authors>
  <commentList>
    <comment ref="C9" authorId="0">
      <text>
        <r>
          <rPr>
            <b/>
            <sz val="8"/>
            <color indexed="81"/>
            <rFont val="Tahoma"/>
            <family val="2"/>
          </rPr>
          <t>2013-14 published ASCOF rate (unrounded) - provisional</t>
        </r>
      </text>
    </comment>
    <comment ref="D9" authorId="0">
      <text>
        <r>
          <rPr>
            <b/>
            <sz val="8"/>
            <color indexed="81"/>
            <rFont val="Tahoma"/>
            <family val="2"/>
          </rPr>
          <t>See cells H2-3 for meanings of R/G</t>
        </r>
      </text>
    </comment>
    <comment ref="E9" authorId="0">
      <text>
        <r>
          <rPr>
            <b/>
            <sz val="8"/>
            <color indexed="81"/>
            <rFont val="Tahoma"/>
            <family val="2"/>
          </rPr>
          <t xml:space="preserve">See cells H2-3 for meanings of R/G. </t>
        </r>
        <r>
          <rPr>
            <sz val="8"/>
            <color indexed="81"/>
            <rFont val="Tahoma"/>
            <family val="2"/>
          </rPr>
          <t xml:space="preserve">
</t>
        </r>
      </text>
    </comment>
    <comment ref="C10" authorId="0">
      <text>
        <r>
          <rPr>
            <b/>
            <sz val="8"/>
            <color indexed="81"/>
            <rFont val="Tahoma"/>
            <family val="2"/>
          </rPr>
          <t>2013-14 published ASCOF count (rounded to nearest 5) - provisional</t>
        </r>
        <r>
          <rPr>
            <sz val="8"/>
            <color indexed="81"/>
            <rFont val="Tahoma"/>
            <family val="2"/>
          </rPr>
          <t xml:space="preserve">
</t>
        </r>
      </text>
    </comment>
    <comment ref="B11" authorId="0">
      <text>
        <r>
          <rPr>
            <b/>
            <sz val="8"/>
            <color indexed="81"/>
            <rFont val="Tahoma"/>
            <family val="2"/>
          </rPr>
          <t>These are relevant ONS population estimates or projections (age 65+)</t>
        </r>
      </text>
    </comment>
    <comment ref="C11" authorId="0">
      <text>
        <r>
          <rPr>
            <b/>
            <sz val="8"/>
            <color indexed="81"/>
            <rFont val="Tahoma"/>
            <family val="2"/>
          </rPr>
          <t>To note - the 13-14 provisional ASCOF publication used a 2012 population estimate here, which this shows</t>
        </r>
        <r>
          <rPr>
            <sz val="8"/>
            <color indexed="81"/>
            <rFont val="Tahoma"/>
            <family val="2"/>
          </rPr>
          <t xml:space="preserve">
</t>
        </r>
      </text>
    </comment>
    <comment ref="D11" authorId="0">
      <text>
        <r>
          <rPr>
            <b/>
            <sz val="8"/>
            <color indexed="81"/>
            <rFont val="Tahoma"/>
            <family val="2"/>
          </rPr>
          <t>2014-15 ONS population projection</t>
        </r>
        <r>
          <rPr>
            <sz val="8"/>
            <color indexed="81"/>
            <rFont val="Tahoma"/>
            <family val="2"/>
          </rPr>
          <t xml:space="preserve">
</t>
        </r>
      </text>
    </comment>
    <comment ref="E11" authorId="0">
      <text>
        <r>
          <rPr>
            <b/>
            <sz val="8"/>
            <color indexed="81"/>
            <rFont val="Tahoma"/>
            <family val="2"/>
          </rPr>
          <t>2015-16 ONS population projection</t>
        </r>
      </text>
    </comment>
    <comment ref="D17" authorId="0">
      <text>
        <r>
          <rPr>
            <b/>
            <sz val="8"/>
            <color indexed="81"/>
            <rFont val="Tahoma"/>
            <family val="2"/>
          </rPr>
          <t>See cells H2-3 for meanings of R/G</t>
        </r>
      </text>
    </comment>
    <comment ref="E17" authorId="0">
      <text>
        <r>
          <rPr>
            <b/>
            <sz val="8"/>
            <color indexed="81"/>
            <rFont val="Tahoma"/>
            <family val="2"/>
          </rPr>
          <t xml:space="preserve">See cells H2-3 for meanings of R/G. </t>
        </r>
        <r>
          <rPr>
            <sz val="8"/>
            <color indexed="81"/>
            <rFont val="Tahoma"/>
            <family val="2"/>
          </rPr>
          <t xml:space="preserve">
</t>
        </r>
      </text>
    </comment>
    <comment ref="B19" authorId="0">
      <text>
        <r>
          <rPr>
            <b/>
            <sz val="8"/>
            <color indexed="81"/>
            <rFont val="Tahoma"/>
            <family val="2"/>
          </rPr>
          <t>These are relevant ONS population estimates or projections (age 65+)</t>
        </r>
      </text>
    </comment>
    <comment ref="C19" authorId="0">
      <text>
        <r>
          <rPr>
            <b/>
            <sz val="8"/>
            <color indexed="81"/>
            <rFont val="Tahoma"/>
            <family val="2"/>
          </rPr>
          <t>2013 population estimate - ASCOF 2013-14 publication final</t>
        </r>
      </text>
    </comment>
    <comment ref="C27" authorId="0">
      <text>
        <r>
          <rPr>
            <b/>
            <sz val="8"/>
            <color indexed="81"/>
            <rFont val="Tahoma"/>
            <family val="2"/>
          </rPr>
          <t>2013-14 published ASCOF rate (unrounded) - final</t>
        </r>
      </text>
    </comment>
    <comment ref="D27" authorId="0">
      <text>
        <r>
          <rPr>
            <b/>
            <sz val="8"/>
            <color indexed="81"/>
            <rFont val="Tahoma"/>
            <family val="2"/>
          </rPr>
          <t xml:space="preserve">See cells H2-3 for meanings of R/G. </t>
        </r>
        <r>
          <rPr>
            <sz val="8"/>
            <color indexed="81"/>
            <rFont val="Tahoma"/>
            <family val="2"/>
          </rPr>
          <t xml:space="preserve">
</t>
        </r>
      </text>
    </comment>
    <comment ref="E27" authorId="0">
      <text>
        <r>
          <rPr>
            <b/>
            <sz val="8"/>
            <color indexed="81"/>
            <rFont val="Tahoma"/>
            <family val="2"/>
          </rPr>
          <t>See cells H2-3 for meanings of R/G. The baseline in this case is the October payment.</t>
        </r>
        <r>
          <rPr>
            <sz val="8"/>
            <color indexed="81"/>
            <rFont val="Tahoma"/>
            <family val="2"/>
          </rPr>
          <t xml:space="preserve">
</t>
        </r>
      </text>
    </comment>
    <comment ref="C28" authorId="0">
      <text>
        <r>
          <rPr>
            <b/>
            <sz val="8"/>
            <color indexed="81"/>
            <rFont val="Tahoma"/>
            <family val="2"/>
          </rPr>
          <t>2013-14 published ASCOF count -provisional (rounded to nearest 5)</t>
        </r>
        <r>
          <rPr>
            <sz val="8"/>
            <color indexed="81"/>
            <rFont val="Tahoma"/>
            <family val="2"/>
          </rPr>
          <t xml:space="preserve">
</t>
        </r>
      </text>
    </comment>
    <comment ref="D28" authorId="1">
      <text>
        <r>
          <rPr>
            <b/>
            <sz val="8"/>
            <color indexed="81"/>
            <rFont val="Tahoma"/>
            <family val="2"/>
          </rPr>
          <t>Because of the rounding in the baseline numerator and denominator figures, this figure may need to exceed the baseline numerator in order for the rate to match/improve on the baseline</t>
        </r>
      </text>
    </comment>
    <comment ref="B29" authorId="0">
      <text>
        <r>
          <rPr>
            <sz val="8"/>
            <color indexed="81"/>
            <rFont val="Tahoma"/>
            <family val="2"/>
          </rPr>
          <t xml:space="preserve">This the number annually offered reablement. The BCF guidance requires that this figure should not reduce - cells E20-21 will show as red if it does (accounting for rounding)
</t>
        </r>
      </text>
    </comment>
    <comment ref="C29" authorId="0">
      <text>
        <r>
          <rPr>
            <b/>
            <sz val="8"/>
            <color indexed="81"/>
            <rFont val="Tahoma"/>
            <family val="2"/>
          </rPr>
          <t>2013-14 published ASCOF count (rounded to nearest 5)</t>
        </r>
        <r>
          <rPr>
            <sz val="8"/>
            <color indexed="81"/>
            <rFont val="Tahoma"/>
            <family val="2"/>
          </rPr>
          <t xml:space="preserve">
</t>
        </r>
      </text>
    </comment>
    <comment ref="D29" authorId="0">
      <text>
        <r>
          <rPr>
            <b/>
            <sz val="8"/>
            <color indexed="81"/>
            <rFont val="Tahoma"/>
            <family val="2"/>
          </rPr>
          <t>This will show as red if this has decreased (allowing for rounding in baseline figure) from the baseline</t>
        </r>
      </text>
    </comment>
    <comment ref="E29" authorId="0">
      <text>
        <r>
          <rPr>
            <b/>
            <sz val="8"/>
            <color indexed="81"/>
            <rFont val="Tahoma"/>
            <family val="2"/>
          </rPr>
          <t>This will show as red if this has decreased from the 14-15 plan</t>
        </r>
        <r>
          <rPr>
            <sz val="8"/>
            <color indexed="81"/>
            <rFont val="Tahoma"/>
            <family val="2"/>
          </rPr>
          <t xml:space="preserve">
</t>
        </r>
      </text>
    </comment>
    <comment ref="B37" authorId="0">
      <text>
        <r>
          <rPr>
            <sz val="8"/>
            <color indexed="81"/>
            <rFont val="Tahoma"/>
            <family val="2"/>
          </rPr>
          <t xml:space="preserve">This the number annually offered reablement. The BCF guidance requires that this figure should not reduce - cells E20-21 will show as red if it does (accounting for rounding)
</t>
        </r>
      </text>
    </comment>
    <comment ref="G46" authorId="0">
      <text>
        <r>
          <rPr>
            <b/>
            <sz val="8"/>
            <color indexed="81"/>
            <rFont val="Tahoma"/>
            <family val="2"/>
          </rPr>
          <t>See cells H2-3 for meanings of R/G on these 14/15 rate figures. The baseline is the corresponding baseline quarter figure.</t>
        </r>
      </text>
    </comment>
    <comment ref="B48" authorId="0">
      <text>
        <r>
          <rPr>
            <sz val="8"/>
            <color indexed="81"/>
            <rFont val="Tahoma"/>
            <family val="2"/>
          </rPr>
          <t xml:space="preserve">These are the most  appropriate 18+ ONS population estimates or projections relevant to each quarter.
</t>
        </r>
      </text>
    </comment>
    <comment ref="B57" authorId="0">
      <text>
        <r>
          <rPr>
            <sz val="8"/>
            <color indexed="81"/>
            <rFont val="Tahoma"/>
            <family val="2"/>
          </rPr>
          <t xml:space="preserve">These are the most  appropriate 18+ ONS population estimates or projections relevant to each quarter.
</t>
        </r>
      </text>
    </comment>
  </commentList>
</comments>
</file>

<file path=xl/sharedStrings.xml><?xml version="1.0" encoding="utf-8"?>
<sst xmlns="http://schemas.openxmlformats.org/spreadsheetml/2006/main" count="10143" uniqueCount="1667">
  <si>
    <t>&lt;Please Select CCG&gt;</t>
  </si>
  <si>
    <t>&lt;Please select&gt;</t>
  </si>
  <si>
    <t>Acute contracts -NHS (includes Ambulance services)</t>
  </si>
  <si>
    <t>Yes</t>
  </si>
  <si>
    <t>NHS Airedale, Wharfedale and Craven CCG</t>
  </si>
  <si>
    <t>02N</t>
  </si>
  <si>
    <t>Acute</t>
  </si>
  <si>
    <t>Acute contracts - Other providers (non-nhs, incl. VS)</t>
  </si>
  <si>
    <t>CCG</t>
  </si>
  <si>
    <t>Barking and Dagenham</t>
  </si>
  <si>
    <t>No</t>
  </si>
  <si>
    <t>NHS Ashford CCG</t>
  </si>
  <si>
    <t>09C</t>
  </si>
  <si>
    <t>Mental Health</t>
  </si>
  <si>
    <t>Acute - Other</t>
  </si>
  <si>
    <t>Local Authority</t>
  </si>
  <si>
    <t>Barnet</t>
  </si>
  <si>
    <t>NHS Aylesbury Vale CCG</t>
  </si>
  <si>
    <t>10Y</t>
  </si>
  <si>
    <t>Community Health</t>
  </si>
  <si>
    <t>Acute - Exclusions / cost per case</t>
  </si>
  <si>
    <t>NHS England</t>
  </si>
  <si>
    <t>NHS Community Provider</t>
  </si>
  <si>
    <t>Barnsley</t>
  </si>
  <si>
    <t>NHS Barking &amp; Dagenham CCG</t>
  </si>
  <si>
    <t>07L</t>
  </si>
  <si>
    <t>Continuing Care</t>
  </si>
  <si>
    <t>Acute - NCAs</t>
  </si>
  <si>
    <t>Other</t>
  </si>
  <si>
    <t>Bath and North East Somerset</t>
  </si>
  <si>
    <t>NHS Barnet CCG</t>
  </si>
  <si>
    <t>07M</t>
  </si>
  <si>
    <t>Primary Care</t>
  </si>
  <si>
    <t>Acute - Pass-through payments</t>
  </si>
  <si>
    <t>Bedford</t>
  </si>
  <si>
    <t>NHS Barnsley CCG</t>
  </si>
  <si>
    <t>02P</t>
  </si>
  <si>
    <t>Other Programme Services</t>
  </si>
  <si>
    <t>Charity/Voluntary Sector</t>
  </si>
  <si>
    <t>Bexley</t>
  </si>
  <si>
    <t>NHS Basildon and Brentwood CCG</t>
  </si>
  <si>
    <t>99E</t>
  </si>
  <si>
    <t>Running Costs</t>
  </si>
  <si>
    <t>Sub-total Acute services</t>
  </si>
  <si>
    <t>Private Sector</t>
  </si>
  <si>
    <t>Birmingham</t>
  </si>
  <si>
    <t>NHS Bassetlaw CCG</t>
  </si>
  <si>
    <t>02Q</t>
  </si>
  <si>
    <t>Blackburn with Darwen</t>
  </si>
  <si>
    <t>NHS Bath and North East Somerset CCG</t>
  </si>
  <si>
    <t>11E</t>
  </si>
  <si>
    <t xml:space="preserve">Mental Health services </t>
  </si>
  <si>
    <t>Blackpool</t>
  </si>
  <si>
    <t>NHS Bedfordshire CCG</t>
  </si>
  <si>
    <t>06F</t>
  </si>
  <si>
    <t>MH contracts - NHS</t>
  </si>
  <si>
    <t>Bolton</t>
  </si>
  <si>
    <t>NHS Bexley CCG</t>
  </si>
  <si>
    <t>07N</t>
  </si>
  <si>
    <t>MH contracts - Other providers (non-nhs, incl. VS)</t>
  </si>
  <si>
    <t>Bournemouth &amp; Poole</t>
  </si>
  <si>
    <t>NHS Birmingham CrossCity CCG</t>
  </si>
  <si>
    <t>04W</t>
  </si>
  <si>
    <t>MH - Other</t>
  </si>
  <si>
    <t>Bracknell Forest</t>
  </si>
  <si>
    <t>NHS Birmingham South and Central CCG</t>
  </si>
  <si>
    <t>04X</t>
  </si>
  <si>
    <t>MH - Exclusions / cost per case</t>
  </si>
  <si>
    <t>Bradford</t>
  </si>
  <si>
    <t>NHS Blackburn with Darwen CCG</t>
  </si>
  <si>
    <t>00Q</t>
  </si>
  <si>
    <t>MH - NCAs</t>
  </si>
  <si>
    <t>Brent</t>
  </si>
  <si>
    <t>NHS Blackpool CCG</t>
  </si>
  <si>
    <t>00R</t>
  </si>
  <si>
    <t>MH - Pass-through payments</t>
  </si>
  <si>
    <t>Brighton and Hove</t>
  </si>
  <si>
    <t>NHS Bolton CCG</t>
  </si>
  <si>
    <t>00T</t>
  </si>
  <si>
    <t>Bristol, City of</t>
  </si>
  <si>
    <t>NHS Bracknell and Ascot CCG</t>
  </si>
  <si>
    <t>10G</t>
  </si>
  <si>
    <t>Sub-total MH services</t>
  </si>
  <si>
    <t>Bromley</t>
  </si>
  <si>
    <t>NHS Bradford City CCG</t>
  </si>
  <si>
    <t>02W</t>
  </si>
  <si>
    <t>Buckinghamshire</t>
  </si>
  <si>
    <t>NHS Bradford Districts CCG</t>
  </si>
  <si>
    <t>02R</t>
  </si>
  <si>
    <t>Community Health Services</t>
  </si>
  <si>
    <t>Bury</t>
  </si>
  <si>
    <t>NHS Brent CCG</t>
  </si>
  <si>
    <t>07P</t>
  </si>
  <si>
    <t>CH Contracts - NHS</t>
  </si>
  <si>
    <t>Calderdale</t>
  </si>
  <si>
    <t>NHS Brighton &amp; Hove CCG</t>
  </si>
  <si>
    <t>09D</t>
  </si>
  <si>
    <t>CH Contracts - Other providers (non-nhs, incl. VS)</t>
  </si>
  <si>
    <t>Cambridgeshire</t>
  </si>
  <si>
    <t>NHS Bristol CCG</t>
  </si>
  <si>
    <t>11H</t>
  </si>
  <si>
    <t>CH - Other</t>
  </si>
  <si>
    <t>Camden</t>
  </si>
  <si>
    <t>NHS Bromley CCG</t>
  </si>
  <si>
    <t>07Q</t>
  </si>
  <si>
    <t>CH - Exclusions / cost per case</t>
  </si>
  <si>
    <t>Central Bedfordshire</t>
  </si>
  <si>
    <t>NHS Bury CCG</t>
  </si>
  <si>
    <t>00V</t>
  </si>
  <si>
    <t>CH - NCAs</t>
  </si>
  <si>
    <t>Cheshire East</t>
  </si>
  <si>
    <t>NHS Calderdale CCG</t>
  </si>
  <si>
    <t>02T</t>
  </si>
  <si>
    <t>CH - Pass-through payments</t>
  </si>
  <si>
    <t>Cheshire West and Chester</t>
  </si>
  <si>
    <t>NHS Cambridgeshire and Peterborough CCG</t>
  </si>
  <si>
    <t>06H</t>
  </si>
  <si>
    <t>City of London</t>
  </si>
  <si>
    <t>NHS Camden CCG</t>
  </si>
  <si>
    <t>07R</t>
  </si>
  <si>
    <t>Sub-total Community services</t>
  </si>
  <si>
    <t>Cornwall</t>
  </si>
  <si>
    <t>NHS Cannock Chase CCG</t>
  </si>
  <si>
    <t>04Y</t>
  </si>
  <si>
    <t>County Durham</t>
  </si>
  <si>
    <t>NHS Canterbury and Coastal CCG</t>
  </si>
  <si>
    <t>09E</t>
  </si>
  <si>
    <t>Continuing Care Services (All Care Groups)</t>
  </si>
  <si>
    <t>Coventry</t>
  </si>
  <si>
    <t>NHS Castle Point, Rayleigh and Rochford CCG</t>
  </si>
  <si>
    <t>99F</t>
  </si>
  <si>
    <t>Local Authority / Joint Services</t>
  </si>
  <si>
    <t>Croydon</t>
  </si>
  <si>
    <t>NHS Central London (Westminster) CCG</t>
  </si>
  <si>
    <t>09A</t>
  </si>
  <si>
    <t>Free Nursing Care</t>
  </si>
  <si>
    <t>Cumbria</t>
  </si>
  <si>
    <t>NHS Central Manchester CCG</t>
  </si>
  <si>
    <t>00W</t>
  </si>
  <si>
    <t>Darlington</t>
  </si>
  <si>
    <t>NHS Chiltern CCG</t>
  </si>
  <si>
    <t>10H</t>
  </si>
  <si>
    <t>Sub-total Continuing Care  services</t>
  </si>
  <si>
    <t>Derby</t>
  </si>
  <si>
    <t>NHS Chorley and South Ribble CCG</t>
  </si>
  <si>
    <t>00X</t>
  </si>
  <si>
    <t>Derbyshire</t>
  </si>
  <si>
    <t>NHS City and Hackney CCG</t>
  </si>
  <si>
    <t>07T</t>
  </si>
  <si>
    <t>Primary Care services</t>
  </si>
  <si>
    <t>Devon</t>
  </si>
  <si>
    <t>NHS Coastal West Sussex CCG</t>
  </si>
  <si>
    <t>09G</t>
  </si>
  <si>
    <t>Prescribing</t>
  </si>
  <si>
    <t>Doncaster</t>
  </si>
  <si>
    <t>NHS Corby CCG</t>
  </si>
  <si>
    <t>03V</t>
  </si>
  <si>
    <t>Enhanced services</t>
  </si>
  <si>
    <t>Dorset</t>
  </si>
  <si>
    <t>NHS Coventry and Rugby CCG</t>
  </si>
  <si>
    <t>05A</t>
  </si>
  <si>
    <t>Out of Hours</t>
  </si>
  <si>
    <t>Dudley</t>
  </si>
  <si>
    <t>NHS Crawley CCG</t>
  </si>
  <si>
    <t>09H</t>
  </si>
  <si>
    <t>PC - Other</t>
  </si>
  <si>
    <t>Ealing</t>
  </si>
  <si>
    <t>NHS Croydon CCG</t>
  </si>
  <si>
    <t>07V</t>
  </si>
  <si>
    <t>East Riding of Yorkshire</t>
  </si>
  <si>
    <t>NHS Cumbria CCG</t>
  </si>
  <si>
    <t>01H</t>
  </si>
  <si>
    <t>Sub-total Primary Care services</t>
  </si>
  <si>
    <t>East Sussex</t>
  </si>
  <si>
    <t>NHS Darlington CCG</t>
  </si>
  <si>
    <t>00C</t>
  </si>
  <si>
    <t>Enfield</t>
  </si>
  <si>
    <t>NHS Dartford, Gravesham and Swanley CCG</t>
  </si>
  <si>
    <t>09J</t>
  </si>
  <si>
    <t>Other Programme services</t>
  </si>
  <si>
    <t>Essex</t>
  </si>
  <si>
    <t>NHS Doncaster CCG</t>
  </si>
  <si>
    <t>02X</t>
  </si>
  <si>
    <t>GP IT Costs</t>
  </si>
  <si>
    <t>Gateshead</t>
  </si>
  <si>
    <t>NHS Dorset CCG</t>
  </si>
  <si>
    <t>11J</t>
  </si>
  <si>
    <t>Voluntary Sector Grants / Services</t>
  </si>
  <si>
    <t>Gloucestershire</t>
  </si>
  <si>
    <t>NHS Dudley CCG</t>
  </si>
  <si>
    <t>05C</t>
  </si>
  <si>
    <t>Other CCG reserves</t>
  </si>
  <si>
    <t>Greenwich</t>
  </si>
  <si>
    <t>NHS Durham Dales, Easington and Sedgefield CCG</t>
  </si>
  <si>
    <t>00D</t>
  </si>
  <si>
    <t>Hackney</t>
  </si>
  <si>
    <t>NHS Ealing CCG</t>
  </si>
  <si>
    <t>07W</t>
  </si>
  <si>
    <t>Halton</t>
  </si>
  <si>
    <t>NHS East and North Hertfordshire CCG</t>
  </si>
  <si>
    <t>06K</t>
  </si>
  <si>
    <t>Sub-total Other Programme services</t>
  </si>
  <si>
    <t>Hammersmith and Fulham</t>
  </si>
  <si>
    <t>NHS EAST LANCASHIRE CCG</t>
  </si>
  <si>
    <t>01A</t>
  </si>
  <si>
    <t>Hampshire</t>
  </si>
  <si>
    <t>NHS East Leicestershire and Rutland CCG</t>
  </si>
  <si>
    <t>03W</t>
  </si>
  <si>
    <t xml:space="preserve">Total - Commissioning services </t>
  </si>
  <si>
    <t>Haringey</t>
  </si>
  <si>
    <t>NHS East Riding of Yorkshire CCG</t>
  </si>
  <si>
    <t>02Y</t>
  </si>
  <si>
    <t>Harrow</t>
  </si>
  <si>
    <t>NHS East Staffordshire CCG</t>
  </si>
  <si>
    <t>05D</t>
  </si>
  <si>
    <t>Hartlepool</t>
  </si>
  <si>
    <t>NHS East Surrey CCG</t>
  </si>
  <si>
    <t>09L</t>
  </si>
  <si>
    <t>CCG Pay costs</t>
  </si>
  <si>
    <t>Havering</t>
  </si>
  <si>
    <t>NHS Eastbourne, Hailsham and Seaford CCG</t>
  </si>
  <si>
    <t>09F</t>
  </si>
  <si>
    <t>CSU Re-charge</t>
  </si>
  <si>
    <t>Herefordshire, County of</t>
  </si>
  <si>
    <t>NHS Eastern Cheshire CCG</t>
  </si>
  <si>
    <t>01C</t>
  </si>
  <si>
    <t>NHS Property Services re-charge</t>
  </si>
  <si>
    <t>Hertfordshire</t>
  </si>
  <si>
    <t>NHS ENFIELD CCG</t>
  </si>
  <si>
    <t>07X</t>
  </si>
  <si>
    <t>Running Costs - Other Non-pay</t>
  </si>
  <si>
    <t>Hillingdon</t>
  </si>
  <si>
    <t>NHS Erewash CCG</t>
  </si>
  <si>
    <t>03X</t>
  </si>
  <si>
    <t>Hounslow</t>
  </si>
  <si>
    <t>NHS Fareham and Gosport CCG</t>
  </si>
  <si>
    <t>10K</t>
  </si>
  <si>
    <t>Total - Running costs</t>
  </si>
  <si>
    <t>Isle of Wight</t>
  </si>
  <si>
    <t>NHS Fylde &amp; Wyre CCG</t>
  </si>
  <si>
    <t>02M</t>
  </si>
  <si>
    <t>Isles of Scilly</t>
  </si>
  <si>
    <t>NHS Gateshead CCG</t>
  </si>
  <si>
    <t>00F</t>
  </si>
  <si>
    <t>Contingency</t>
  </si>
  <si>
    <t>Islington</t>
  </si>
  <si>
    <t>NHS Gloucestershire CCG</t>
  </si>
  <si>
    <t>11M</t>
  </si>
  <si>
    <t>Kensington and Chelsea</t>
  </si>
  <si>
    <t>NHS Great Yarmouth &amp; Waveney CCG</t>
  </si>
  <si>
    <t>06M</t>
  </si>
  <si>
    <t xml:space="preserve">Total Application of Funds </t>
  </si>
  <si>
    <t>Kent</t>
  </si>
  <si>
    <t>NHS Greater Huddersfield CCG</t>
  </si>
  <si>
    <t>03A</t>
  </si>
  <si>
    <t>Kingston upon Hull, City of</t>
  </si>
  <si>
    <t>NHS Greater Preston CCG</t>
  </si>
  <si>
    <t>01E</t>
  </si>
  <si>
    <t>Kingston upon Thames</t>
  </si>
  <si>
    <t>NHS Greenwich CCG</t>
  </si>
  <si>
    <t>08A</t>
  </si>
  <si>
    <t>Kirklees</t>
  </si>
  <si>
    <t>NHS Guildford and Waverley CCG</t>
  </si>
  <si>
    <t>09N</t>
  </si>
  <si>
    <t>Knowsley</t>
  </si>
  <si>
    <t>NHS Halton CCG</t>
  </si>
  <si>
    <t>01F</t>
  </si>
  <si>
    <t>Lambeth</t>
  </si>
  <si>
    <t>NHS Hambleton, Richmondshire and Whitby CCG</t>
  </si>
  <si>
    <t>03D</t>
  </si>
  <si>
    <t>Lancashire</t>
  </si>
  <si>
    <t>NHS Hammersmith and Fulham CCG</t>
  </si>
  <si>
    <t>08C</t>
  </si>
  <si>
    <t>Leeds</t>
  </si>
  <si>
    <t>NHS Hardwick CCG</t>
  </si>
  <si>
    <t>03Y</t>
  </si>
  <si>
    <t>Leicester</t>
  </si>
  <si>
    <t>NHS Haringey CCG</t>
  </si>
  <si>
    <t>08D</t>
  </si>
  <si>
    <t>Leicestershire</t>
  </si>
  <si>
    <t>NHS Harrogate and Rural District CCG</t>
  </si>
  <si>
    <t>03E</t>
  </si>
  <si>
    <t>Lewisham</t>
  </si>
  <si>
    <t>NHS Harrow CCG</t>
  </si>
  <si>
    <t>08E</t>
  </si>
  <si>
    <t>Lincolnshire</t>
  </si>
  <si>
    <t>NHS Hartlepool and Stockton-on-Tees CCG</t>
  </si>
  <si>
    <t>00K</t>
  </si>
  <si>
    <t>Liverpool</t>
  </si>
  <si>
    <t>NHS Hastings &amp; Rother CCG</t>
  </si>
  <si>
    <t>09P</t>
  </si>
  <si>
    <t>Luton</t>
  </si>
  <si>
    <t>NHS Havering CCG</t>
  </si>
  <si>
    <t>08F</t>
  </si>
  <si>
    <t>Manchester</t>
  </si>
  <si>
    <t>NHS Herefordshire CCG</t>
  </si>
  <si>
    <t>05F</t>
  </si>
  <si>
    <t>Medway</t>
  </si>
  <si>
    <t>NHS Herts Valleys CCG</t>
  </si>
  <si>
    <t>06N</t>
  </si>
  <si>
    <t>Merton</t>
  </si>
  <si>
    <t>NHS Heywood, Middleton &amp; Rochdale CCG</t>
  </si>
  <si>
    <t>01D</t>
  </si>
  <si>
    <t>Middlesbrough</t>
  </si>
  <si>
    <t>NHS High Weald Lewes Havens CCG</t>
  </si>
  <si>
    <t>99K</t>
  </si>
  <si>
    <t>Milton Keynes</t>
  </si>
  <si>
    <t>NHS Hillingdon CCG</t>
  </si>
  <si>
    <t>08G</t>
  </si>
  <si>
    <t>Newcastle upon Tyne</t>
  </si>
  <si>
    <t>NHS Horsham and Mid Sussex CCG</t>
  </si>
  <si>
    <t>09X</t>
  </si>
  <si>
    <t>Newham</t>
  </si>
  <si>
    <t>NHS Hounslow CCG</t>
  </si>
  <si>
    <t>07Y</t>
  </si>
  <si>
    <t>Norfolk</t>
  </si>
  <si>
    <t>NHS Hull CCG</t>
  </si>
  <si>
    <t>03F</t>
  </si>
  <si>
    <t>North East Lincolnshire</t>
  </si>
  <si>
    <t>NHS Ipswich and East Suffolk CCG</t>
  </si>
  <si>
    <t>06L</t>
  </si>
  <si>
    <t>North Lincolnshire</t>
  </si>
  <si>
    <t>NHS Isle of Wight CCG</t>
  </si>
  <si>
    <t>10L</t>
  </si>
  <si>
    <t>North Somerset</t>
  </si>
  <si>
    <t>NHS Islington CCG</t>
  </si>
  <si>
    <t>08H</t>
  </si>
  <si>
    <t>North Tyneside</t>
  </si>
  <si>
    <t>NHS Kernow CCG</t>
  </si>
  <si>
    <t>11N</t>
  </si>
  <si>
    <t>North Yorkshire</t>
  </si>
  <si>
    <t>NHS Kingston CCG</t>
  </si>
  <si>
    <t>08J</t>
  </si>
  <si>
    <t>Northamptonshire</t>
  </si>
  <si>
    <t>NHS Knowsley CCG</t>
  </si>
  <si>
    <t>01J</t>
  </si>
  <si>
    <t>Northumberland</t>
  </si>
  <si>
    <t>NHS Lambeth CCG</t>
  </si>
  <si>
    <t>08K</t>
  </si>
  <si>
    <t>Nottingham</t>
  </si>
  <si>
    <t>NHS Lancashire North CCG</t>
  </si>
  <si>
    <t>01K</t>
  </si>
  <si>
    <t>Nottinghamshire</t>
  </si>
  <si>
    <t>NHS Leeds North CCG</t>
  </si>
  <si>
    <t>02V</t>
  </si>
  <si>
    <t>Oldham</t>
  </si>
  <si>
    <t>NHS Leeds South and East CCG</t>
  </si>
  <si>
    <t>03G</t>
  </si>
  <si>
    <t>Oxfordshire</t>
  </si>
  <si>
    <t>NHS Leeds West CCG</t>
  </si>
  <si>
    <t>03C</t>
  </si>
  <si>
    <t>Peterborough</t>
  </si>
  <si>
    <t>NHS Leicester City CCG</t>
  </si>
  <si>
    <t>04C</t>
  </si>
  <si>
    <t>Plymouth</t>
  </si>
  <si>
    <t>NHS Lewisham CCG</t>
  </si>
  <si>
    <t>08L</t>
  </si>
  <si>
    <t>Portsmouth</t>
  </si>
  <si>
    <t>NHS Lincolnshire East CCG</t>
  </si>
  <si>
    <t>03T</t>
  </si>
  <si>
    <t>Reading</t>
  </si>
  <si>
    <t>NHS Lincolnshire West CCG</t>
  </si>
  <si>
    <t>04D</t>
  </si>
  <si>
    <t>Redbridge</t>
  </si>
  <si>
    <t>NHS Liverpool CCG</t>
  </si>
  <si>
    <t>99A</t>
  </si>
  <si>
    <t>Redcar and Cleveland</t>
  </si>
  <si>
    <t>NHS Luton CCG</t>
  </si>
  <si>
    <t>06P</t>
  </si>
  <si>
    <t>Richmond upon Thames</t>
  </si>
  <si>
    <t>NHS Mansfield &amp; Ashfield CCG</t>
  </si>
  <si>
    <t>04E</t>
  </si>
  <si>
    <t>Rochdale</t>
  </si>
  <si>
    <t>NHS Medway CCG</t>
  </si>
  <si>
    <t>09W</t>
  </si>
  <si>
    <t>Rotherham</t>
  </si>
  <si>
    <t>NHS Merton CCG</t>
  </si>
  <si>
    <t>08R</t>
  </si>
  <si>
    <t>Rutland</t>
  </si>
  <si>
    <t>NHS Mid Essex CCG</t>
  </si>
  <si>
    <t>06Q</t>
  </si>
  <si>
    <t>Salford</t>
  </si>
  <si>
    <t>NHS Milton Keynes CCG</t>
  </si>
  <si>
    <t>04F</t>
  </si>
  <si>
    <t>Sandwell</t>
  </si>
  <si>
    <t>NHS Nene CCG</t>
  </si>
  <si>
    <t>04G</t>
  </si>
  <si>
    <t>Sefton</t>
  </si>
  <si>
    <t>NHS Newark &amp; Sherwood CCG</t>
  </si>
  <si>
    <t>04H</t>
  </si>
  <si>
    <t>Sheffield</t>
  </si>
  <si>
    <t>NHS Newbury and District CCG</t>
  </si>
  <si>
    <t>10M</t>
  </si>
  <si>
    <t>Shropshire</t>
  </si>
  <si>
    <t>NHS Newcastle North and East CCG</t>
  </si>
  <si>
    <t>00G</t>
  </si>
  <si>
    <t>Slough</t>
  </si>
  <si>
    <t>NHS Newcastle West CCG</t>
  </si>
  <si>
    <t>00H</t>
  </si>
  <si>
    <t>Solihull</t>
  </si>
  <si>
    <t>NHS Newham CCG</t>
  </si>
  <si>
    <t>08M</t>
  </si>
  <si>
    <t>Somerset</t>
  </si>
  <si>
    <t>NHS North &amp; West Reading CCG</t>
  </si>
  <si>
    <t>10N</t>
  </si>
  <si>
    <t>South Gloucestershire</t>
  </si>
  <si>
    <t>NHS North Derbyshire CCG</t>
  </si>
  <si>
    <t>04J</t>
  </si>
  <si>
    <t>South Tyneside</t>
  </si>
  <si>
    <t>NHS North Durham CCG</t>
  </si>
  <si>
    <t>00J</t>
  </si>
  <si>
    <t>Southampton</t>
  </si>
  <si>
    <t>NHS North East Essex CCG</t>
  </si>
  <si>
    <t>06T</t>
  </si>
  <si>
    <t>Southend-on-Sea</t>
  </si>
  <si>
    <t>NHS North East Hampshire and Farnham CCG</t>
  </si>
  <si>
    <t>99M</t>
  </si>
  <si>
    <t>Southwark</t>
  </si>
  <si>
    <t>NHS North East Lincolnshire CCG</t>
  </si>
  <si>
    <t>03H</t>
  </si>
  <si>
    <t>St. Helens</t>
  </si>
  <si>
    <t>NHS North Hampshire CCG</t>
  </si>
  <si>
    <t>10J</t>
  </si>
  <si>
    <t>Staffordshire</t>
  </si>
  <si>
    <t>NHS North Kirklees CCG</t>
  </si>
  <si>
    <t>03J</t>
  </si>
  <si>
    <t>Stockport</t>
  </si>
  <si>
    <t>NHS North Lincolnshire CCG</t>
  </si>
  <si>
    <t>03K</t>
  </si>
  <si>
    <t>Stockton-on-Tees</t>
  </si>
  <si>
    <t>NHS North Manchester CCG</t>
  </si>
  <si>
    <t>01M</t>
  </si>
  <si>
    <t>Stoke-on-Trent</t>
  </si>
  <si>
    <t>NHS North Norfolk CCG</t>
  </si>
  <si>
    <t>06V</t>
  </si>
  <si>
    <t>Suffolk</t>
  </si>
  <si>
    <t>NHS North Somerset CCG</t>
  </si>
  <si>
    <t>11T</t>
  </si>
  <si>
    <t>Sunderland</t>
  </si>
  <si>
    <t>NHS North Staffordshire CCG</t>
  </si>
  <si>
    <t>05G</t>
  </si>
  <si>
    <t>Surrey</t>
  </si>
  <si>
    <t>NHS North Tyneside CCG</t>
  </si>
  <si>
    <t>99C</t>
  </si>
  <si>
    <t>Sutton</t>
  </si>
  <si>
    <t>NHS North West Surrey CCG</t>
  </si>
  <si>
    <t>09Y</t>
  </si>
  <si>
    <t>Swindon</t>
  </si>
  <si>
    <t>NHS North, East, West Devon CCG</t>
  </si>
  <si>
    <t>99P</t>
  </si>
  <si>
    <t>Tameside</t>
  </si>
  <si>
    <t>NHS Northumberland CCG</t>
  </si>
  <si>
    <t>00L</t>
  </si>
  <si>
    <t>Telford and Wrekin</t>
  </si>
  <si>
    <t>NHS Norwich CCG</t>
  </si>
  <si>
    <t>06W</t>
  </si>
  <si>
    <t>Thurrock</t>
  </si>
  <si>
    <t>NHS Nottingham City CCG</t>
  </si>
  <si>
    <t>04K</t>
  </si>
  <si>
    <t>Torbay</t>
  </si>
  <si>
    <t>NHS Nottingham North &amp; East CCG</t>
  </si>
  <si>
    <t>04L</t>
  </si>
  <si>
    <t>Tower Hamlets</t>
  </si>
  <si>
    <t>NHS Nottingham West CCG</t>
  </si>
  <si>
    <t>04M</t>
  </si>
  <si>
    <t>Trafford</t>
  </si>
  <si>
    <t>NHS Oldham CCG</t>
  </si>
  <si>
    <t>00Y</t>
  </si>
  <si>
    <t>Wakefield</t>
  </si>
  <si>
    <t>NHS Oxfordshire CCG</t>
  </si>
  <si>
    <t>10Q</t>
  </si>
  <si>
    <t>Walsall</t>
  </si>
  <si>
    <t>NHS Portsmouth CCG</t>
  </si>
  <si>
    <t>10R</t>
  </si>
  <si>
    <t>Waltham Forest</t>
  </si>
  <si>
    <t>NHS Redbridge CCG</t>
  </si>
  <si>
    <t>08N</t>
  </si>
  <si>
    <t>Wandsworth</t>
  </si>
  <si>
    <t>NHS Redditch and Bromsgrove CCG</t>
  </si>
  <si>
    <t>05J</t>
  </si>
  <si>
    <t>Warrington</t>
  </si>
  <si>
    <t>NHS Richmond CCG</t>
  </si>
  <si>
    <t>08P</t>
  </si>
  <si>
    <t>Warwickshire</t>
  </si>
  <si>
    <t>NHS Rotherham CCG</t>
  </si>
  <si>
    <t>03L</t>
  </si>
  <si>
    <t>West Berkshire</t>
  </si>
  <si>
    <t>NHS Rushcliffe CCG</t>
  </si>
  <si>
    <t>04N</t>
  </si>
  <si>
    <t>West Sussex</t>
  </si>
  <si>
    <t>NHS Salford CCG</t>
  </si>
  <si>
    <t>01G</t>
  </si>
  <si>
    <t>Westminster</t>
  </si>
  <si>
    <t>NHS Sandwell and West Birmingham CCG</t>
  </si>
  <si>
    <t>05L</t>
  </si>
  <si>
    <t>Wigan</t>
  </si>
  <si>
    <t>NHS Scarborough and Ryedale CCG</t>
  </si>
  <si>
    <t>03M</t>
  </si>
  <si>
    <t>Wiltshire</t>
  </si>
  <si>
    <t>NHS Sheffield CCG</t>
  </si>
  <si>
    <t>03N</t>
  </si>
  <si>
    <t>Windsor and Maidenhead</t>
  </si>
  <si>
    <t>NHS Shropshire CCG</t>
  </si>
  <si>
    <t>05N</t>
  </si>
  <si>
    <t>Wirral</t>
  </si>
  <si>
    <t>NHS Slough CCG</t>
  </si>
  <si>
    <t>10T</t>
  </si>
  <si>
    <t>Wokingham</t>
  </si>
  <si>
    <t>NHS Solihull CCG</t>
  </si>
  <si>
    <t>05P</t>
  </si>
  <si>
    <t>Wolverhampton</t>
  </si>
  <si>
    <t>NHS Somerset CCG</t>
  </si>
  <si>
    <t>11X</t>
  </si>
  <si>
    <t>Worcestershire</t>
  </si>
  <si>
    <t>NHS South Cheshire CCG</t>
  </si>
  <si>
    <t>01R</t>
  </si>
  <si>
    <t>York</t>
  </si>
  <si>
    <t>NHS South Devon and Torbay CCG</t>
  </si>
  <si>
    <t>99Q</t>
  </si>
  <si>
    <t>NHS South East Staffs and Seisdon and Peninsular CCG</t>
  </si>
  <si>
    <t>05Q</t>
  </si>
  <si>
    <t>NHS South Eastern Hampshire CCG</t>
  </si>
  <si>
    <t>10V</t>
  </si>
  <si>
    <t>NHS South Gloucestershire CCG</t>
  </si>
  <si>
    <t>12A</t>
  </si>
  <si>
    <t>NHS South Kent Coast CCG</t>
  </si>
  <si>
    <t>10A</t>
  </si>
  <si>
    <t>NHS South Lincolnshire CCG</t>
  </si>
  <si>
    <t>99D</t>
  </si>
  <si>
    <t>NHS South Manchester CCG</t>
  </si>
  <si>
    <t>01N</t>
  </si>
  <si>
    <t>NHS South Norfolk CCG</t>
  </si>
  <si>
    <t>06Y</t>
  </si>
  <si>
    <t>NHS South Reading CCG</t>
  </si>
  <si>
    <t>10W</t>
  </si>
  <si>
    <t>NHS South Sefton CCG</t>
  </si>
  <si>
    <t>01T</t>
  </si>
  <si>
    <t>NHS South Tees CCG</t>
  </si>
  <si>
    <t>00M</t>
  </si>
  <si>
    <t>NHS South Tyneside CCG</t>
  </si>
  <si>
    <t>00N</t>
  </si>
  <si>
    <t>NHS South Warwickshire CCG</t>
  </si>
  <si>
    <t>05R</t>
  </si>
  <si>
    <t xml:space="preserve">NHS South West Lincolnshire CCG </t>
  </si>
  <si>
    <t>04Q</t>
  </si>
  <si>
    <t>NHS South Worcestershire CCG</t>
  </si>
  <si>
    <t>05T</t>
  </si>
  <si>
    <t>NHS Southampton CCG</t>
  </si>
  <si>
    <t>10X</t>
  </si>
  <si>
    <t>NHS Southend CCG</t>
  </si>
  <si>
    <t>99G</t>
  </si>
  <si>
    <t>NHS Southern Derbyshire CCG</t>
  </si>
  <si>
    <t>04R</t>
  </si>
  <si>
    <t>NHS Southport and Formby CCG</t>
  </si>
  <si>
    <t>01V</t>
  </si>
  <si>
    <t>NHS Southwark CCG</t>
  </si>
  <si>
    <t>08Q</t>
  </si>
  <si>
    <t>NHS St Helens CCG</t>
  </si>
  <si>
    <t>01X</t>
  </si>
  <si>
    <t>NHS Stafford and Surrounds CCG</t>
  </si>
  <si>
    <t>05V</t>
  </si>
  <si>
    <t>NHS Stockport CCG</t>
  </si>
  <si>
    <t>01W</t>
  </si>
  <si>
    <t>NHS Stoke on Trent CCG</t>
  </si>
  <si>
    <t>05W</t>
  </si>
  <si>
    <t>NHS Sunderland CCG</t>
  </si>
  <si>
    <t>00P</t>
  </si>
  <si>
    <t>NHS Surrey Downs CCG</t>
  </si>
  <si>
    <t>99H</t>
  </si>
  <si>
    <t>NHS Surrey Heath CCG</t>
  </si>
  <si>
    <t>10C</t>
  </si>
  <si>
    <t>NHS Sutton CCG</t>
  </si>
  <si>
    <t>08T</t>
  </si>
  <si>
    <t>NHS Swale CCG</t>
  </si>
  <si>
    <t>10D</t>
  </si>
  <si>
    <t>NHS Swindon CCG</t>
  </si>
  <si>
    <t>12D</t>
  </si>
  <si>
    <t>NHS Tameside and Glossop CCG</t>
  </si>
  <si>
    <t>01Y</t>
  </si>
  <si>
    <t>NHS Telford &amp; Wrekin CCG</t>
  </si>
  <si>
    <t>05X</t>
  </si>
  <si>
    <t>NHS Thanet CCG</t>
  </si>
  <si>
    <t>10E</t>
  </si>
  <si>
    <t>NHS Thurrock CCG</t>
  </si>
  <si>
    <t>07G</t>
  </si>
  <si>
    <t>NHS Tower Hamlets CCG</t>
  </si>
  <si>
    <t>08V</t>
  </si>
  <si>
    <t>NHS Trafford CCG</t>
  </si>
  <si>
    <t>02A</t>
  </si>
  <si>
    <t>NHS Vale of York CCG</t>
  </si>
  <si>
    <t>03Q</t>
  </si>
  <si>
    <t>NHS Vale Royal CCG</t>
  </si>
  <si>
    <t>02D</t>
  </si>
  <si>
    <t xml:space="preserve">NHS Wakefield CCG </t>
  </si>
  <si>
    <t>03R</t>
  </si>
  <si>
    <t>NHS Walsall CCG</t>
  </si>
  <si>
    <t>05Y</t>
  </si>
  <si>
    <t>NHS Waltham Forest CCG</t>
  </si>
  <si>
    <t>08W</t>
  </si>
  <si>
    <t>NHS Wandsworth CCG</t>
  </si>
  <si>
    <t>08X</t>
  </si>
  <si>
    <t>NHS Warrington CCG</t>
  </si>
  <si>
    <t>02E</t>
  </si>
  <si>
    <t>NHS Warwickshire North CCG</t>
  </si>
  <si>
    <t>05H</t>
  </si>
  <si>
    <t>NHS West Cheshire CCG</t>
  </si>
  <si>
    <t>02F</t>
  </si>
  <si>
    <t>NHS West Essex CCG</t>
  </si>
  <si>
    <t>07H</t>
  </si>
  <si>
    <t>NHS West Hampshire CCG</t>
  </si>
  <si>
    <t>11A</t>
  </si>
  <si>
    <t>NHS West Kent CCG</t>
  </si>
  <si>
    <t>99J</t>
  </si>
  <si>
    <t>NHS West Lancashire CCG</t>
  </si>
  <si>
    <t>02G</t>
  </si>
  <si>
    <t>NHS West Leicestershire CCG</t>
  </si>
  <si>
    <t>04V</t>
  </si>
  <si>
    <t>NHS West London (K&amp;C &amp; QPP) CCG</t>
  </si>
  <si>
    <t>08Y</t>
  </si>
  <si>
    <t>NHS West Norfolk CCG</t>
  </si>
  <si>
    <t>07J</t>
  </si>
  <si>
    <t>NHS West Suffolk CCG</t>
  </si>
  <si>
    <t>07K</t>
  </si>
  <si>
    <t>NHS Wigan Borough CCG</t>
  </si>
  <si>
    <t>02H</t>
  </si>
  <si>
    <t>NHS Wiltshire CCG</t>
  </si>
  <si>
    <t>99N</t>
  </si>
  <si>
    <t>NHS Windsor, Ascot and Maidenhead CCG</t>
  </si>
  <si>
    <t>11C</t>
  </si>
  <si>
    <t>NHS Wirral CCG</t>
  </si>
  <si>
    <t>12F</t>
  </si>
  <si>
    <t>NHS Wokingham CCG</t>
  </si>
  <si>
    <t>11D</t>
  </si>
  <si>
    <t>NHS Wolverhampton CCG</t>
  </si>
  <si>
    <t>06A</t>
  </si>
  <si>
    <t>NHS Wyre Forest CCG</t>
  </si>
  <si>
    <t>06D</t>
  </si>
  <si>
    <t>Total</t>
  </si>
  <si>
    <t>Social Care</t>
  </si>
  <si>
    <t>Local Authority Social Services</t>
  </si>
  <si>
    <t>&lt;Please select HWB&gt;</t>
  </si>
  <si>
    <t>E09000002</t>
  </si>
  <si>
    <t>E09000003</t>
  </si>
  <si>
    <t>E08000016</t>
  </si>
  <si>
    <t>E06000022</t>
  </si>
  <si>
    <t>E06000055</t>
  </si>
  <si>
    <t>E09000004</t>
  </si>
  <si>
    <t>E08000025</t>
  </si>
  <si>
    <t>E06000008</t>
  </si>
  <si>
    <t>E06000009</t>
  </si>
  <si>
    <t>E08000001</t>
  </si>
  <si>
    <t>E06000036</t>
  </si>
  <si>
    <t>E08000032</t>
  </si>
  <si>
    <t>E09000005</t>
  </si>
  <si>
    <t>E06000043</t>
  </si>
  <si>
    <t>E06000023</t>
  </si>
  <si>
    <t>E09000006</t>
  </si>
  <si>
    <t>E10000002</t>
  </si>
  <si>
    <t>E08000002</t>
  </si>
  <si>
    <t>E08000033</t>
  </si>
  <si>
    <t>E10000003</t>
  </si>
  <si>
    <t>E09000007</t>
  </si>
  <si>
    <t>E06000056</t>
  </si>
  <si>
    <t>E06000049</t>
  </si>
  <si>
    <t>E06000050</t>
  </si>
  <si>
    <t>E09000001</t>
  </si>
  <si>
    <t>E06000052</t>
  </si>
  <si>
    <t>E06000047</t>
  </si>
  <si>
    <t>E08000026</t>
  </si>
  <si>
    <t>E09000008</t>
  </si>
  <si>
    <t>E10000006</t>
  </si>
  <si>
    <t>E06000005</t>
  </si>
  <si>
    <t>E06000015</t>
  </si>
  <si>
    <t>E10000007</t>
  </si>
  <si>
    <t>E10000008</t>
  </si>
  <si>
    <t>E08000017</t>
  </si>
  <si>
    <t>E10000009</t>
  </si>
  <si>
    <t>E08000027</t>
  </si>
  <si>
    <t>E09000009</t>
  </si>
  <si>
    <t>E06000011</t>
  </si>
  <si>
    <t>E10000011</t>
  </si>
  <si>
    <t>E09000010</t>
  </si>
  <si>
    <t>E10000012</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</si>
  <si>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</si>
  <si>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</si>
  <si>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</si>
  <si>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</si>
  <si>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</si>
  <si>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</si>
  <si>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</si>
  <si>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</si>
  <si>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</si>
  <si>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</si>
  <si>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</si>
  <si>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</si>
  <si>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</si>
  <si>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</si>
  <si>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</si>
  <si>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</si>
  <si>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</si>
  <si>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</si>
  <si>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</si>
  <si>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</si>
  <si>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</si>
  <si>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</si>
  <si>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</si>
  <si>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</si>
  <si>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</si>
  <si>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</si>
  <si>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</si>
  <si>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</si>
  <si>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</si>
  <si>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</si>
  <si>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</si>
  <si>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</si>
  <si>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</si>
  <si>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</si>
  <si>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</si>
  <si>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</si>
  <si>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</si>
  <si>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</si>
  <si>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</si>
  <si>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</si>
  <si>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</si>
  <si>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</si>
  <si>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E06000024</t>
  </si>
  <si>
    <t>E08000022</t>
  </si>
  <si>
    <t>E10000023</t>
  </si>
  <si>
    <t>E10000021</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</si>
  <si>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</si>
  <si>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</si>
  <si>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</si>
  <si>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</si>
  <si>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</si>
  <si>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</si>
  <si>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</si>
  <si>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</si>
  <si>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</si>
  <si>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</si>
  <si>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</si>
  <si>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</si>
  <si>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</si>
  <si>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</si>
  <si>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</si>
  <si>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</si>
  <si>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</si>
  <si>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</si>
  <si>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</si>
  <si>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</si>
  <si>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</si>
  <si>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E10000027</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</si>
  <si>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</si>
  <si>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</si>
  <si>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</si>
  <si>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</si>
  <si>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</si>
  <si>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</si>
  <si>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</si>
  <si>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</si>
  <si>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</si>
  <si>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</si>
  <si>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</si>
  <si>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</si>
  <si>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</si>
  <si>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</si>
  <si>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</si>
  <si>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</si>
  <si>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</si>
  <si>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</si>
  <si>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</si>
  <si>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</si>
  <si>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</si>
  <si>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</si>
  <si>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</si>
  <si>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</si>
  <si>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</si>
  <si>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</si>
  <si>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</si>
  <si>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</si>
  <si>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E10000032</t>
  </si>
  <si>
    <t>E09000033</t>
  </si>
  <si>
    <t>E08000010</t>
  </si>
  <si>
    <t>E06000054</t>
  </si>
  <si>
    <t>E06000040</t>
  </si>
  <si>
    <t>E08000015</t>
  </si>
  <si>
    <t>E06000041</t>
  </si>
  <si>
    <t>E08000031</t>
  </si>
  <si>
    <t>E10000034</t>
  </si>
  <si>
    <t>E06000014</t>
  </si>
  <si>
    <t>&lt;Please select Local Authority&gt;</t>
  </si>
  <si>
    <t>Residential admissions</t>
  </si>
  <si>
    <t>Metric</t>
  </si>
  <si>
    <t>Planned 
14/15</t>
  </si>
  <si>
    <t>Planned 15/16</t>
  </si>
  <si>
    <t>Permanent admissions of older people (aged 65 and over) to residential and nursing care homes, per 100,000 population</t>
  </si>
  <si>
    <t>Numerator</t>
  </si>
  <si>
    <t>Denominator</t>
  </si>
  <si>
    <t>Reablement</t>
  </si>
  <si>
    <t>Proportion of older people (65 and over) who were still at home 91 days after discharge from hospital into reablement / rehabilitation services</t>
  </si>
  <si>
    <t>Delayed transfers of care</t>
  </si>
  <si>
    <t>13-14 Baseline</t>
  </si>
  <si>
    <t>14/15 plans</t>
  </si>
  <si>
    <t>15-16 plans</t>
  </si>
  <si>
    <t xml:space="preserve"> Q1
(Apr 13 - Jun 13)</t>
  </si>
  <si>
    <t xml:space="preserve"> Q2
(Jul 13 - Sep 13)</t>
  </si>
  <si>
    <t xml:space="preserve"> Q3
(Oct 13 - Dec 13)</t>
  </si>
  <si>
    <t xml:space="preserve"> Q4
(Jan 14 - Mar 14)</t>
  </si>
  <si>
    <t xml:space="preserve">  Q1
(Apr 14 - Jun 14)</t>
  </si>
  <si>
    <t xml:space="preserve">  Q2
(Jul 14 - Sep 14)</t>
  </si>
  <si>
    <t xml:space="preserve">  Q3
(Oct 14 - Dec 14)</t>
  </si>
  <si>
    <t xml:space="preserve">  Q4
(Jan 15 - Mar 15)</t>
  </si>
  <si>
    <t xml:space="preserve">  Q1
(Apr 15 - Jun 15)</t>
  </si>
  <si>
    <t xml:space="preserve">  Q2
(Jul 15 - Sep 15)</t>
  </si>
  <si>
    <t xml:space="preserve">  Q3
(Oct 15 - Dec 15)</t>
  </si>
  <si>
    <t xml:space="preserve">  Q4
(Jan 16 - Mar 16)</t>
  </si>
  <si>
    <t>Denominator data**</t>
  </si>
  <si>
    <t>Proportion*</t>
  </si>
  <si>
    <t>Baseline</t>
  </si>
  <si>
    <t>Oct 2015 payment</t>
  </si>
  <si>
    <t>Apr 2015 payment</t>
  </si>
  <si>
    <t>AT code</t>
  </si>
  <si>
    <t>AT</t>
  </si>
  <si>
    <t>HWB Code</t>
  </si>
  <si>
    <t>HWB Name</t>
  </si>
  <si>
    <t>ONS, 2012 mid-year population estimate (65+)</t>
  </si>
  <si>
    <t>2014 ONS population projection (65+)</t>
  </si>
  <si>
    <t>2015 ONS projection (65+)</t>
  </si>
  <si>
    <t>Q1 13-14</t>
  </si>
  <si>
    <t>Q2 13-14</t>
  </si>
  <si>
    <t>Q3 13-14</t>
  </si>
  <si>
    <t>Q4 13-14</t>
  </si>
  <si>
    <t>Q1 14-15</t>
  </si>
  <si>
    <t>Q2 14-15</t>
  </si>
  <si>
    <t>Q3 14-15</t>
  </si>
  <si>
    <t>Q4 14-15</t>
  </si>
  <si>
    <t>Q1 15-16</t>
  </si>
  <si>
    <t>Q2 15-16</t>
  </si>
  <si>
    <t>Q3 15-16</t>
  </si>
  <si>
    <t>Q4 15-16</t>
  </si>
  <si>
    <t>2014 ONS pop projection (18+)</t>
  </si>
  <si>
    <t>2015 ONS pop projection (18+)</t>
  </si>
  <si>
    <t>14-15 Q1</t>
  </si>
  <si>
    <t>14-15 Q2</t>
  </si>
  <si>
    <t>14-15 Q3</t>
  </si>
  <si>
    <t>14-15 Q4</t>
  </si>
  <si>
    <t>15-16 Q1</t>
  </si>
  <si>
    <t>15-16 Q2</t>
  </si>
  <si>
    <t>15-16 Q3</t>
  </si>
  <si>
    <t>15-16 Q4</t>
  </si>
  <si>
    <t>2014 ONS pop projection (all ages)</t>
  </si>
  <si>
    <t>2015 ONS pop projection (all ages)</t>
  </si>
  <si>
    <t>Q61</t>
  </si>
  <si>
    <t xml:space="preserve">North East London </t>
  </si>
  <si>
    <t>Q51</t>
  </si>
  <si>
    <t xml:space="preserve">South Yorkshire And Bassetlaw </t>
  </si>
  <si>
    <t>Q64</t>
  </si>
  <si>
    <t xml:space="preserve">Bath, Gloucestershire, Swindon And Wiltshire </t>
  </si>
  <si>
    <t>Q58</t>
  </si>
  <si>
    <t xml:space="preserve">Hertfordshire And The South Midlands </t>
  </si>
  <si>
    <t>Q63</t>
  </si>
  <si>
    <t xml:space="preserve">South London </t>
  </si>
  <si>
    <t>Q54</t>
  </si>
  <si>
    <t xml:space="preserve">Birmingham And The Black Country </t>
  </si>
  <si>
    <t>Q47</t>
  </si>
  <si>
    <t xml:space="preserve">Lancashire </t>
  </si>
  <si>
    <t>Q46</t>
  </si>
  <si>
    <t xml:space="preserve">Greater Manchester </t>
  </si>
  <si>
    <t>Q70</t>
  </si>
  <si>
    <t xml:space="preserve">Wessex </t>
  </si>
  <si>
    <t>E06000028 &amp; E06000029</t>
  </si>
  <si>
    <t>Q69</t>
  </si>
  <si>
    <t xml:space="preserve">Thames Valley </t>
  </si>
  <si>
    <t>Q52</t>
  </si>
  <si>
    <t xml:space="preserve">West Yorkshire </t>
  </si>
  <si>
    <t>Q62</t>
  </si>
  <si>
    <t xml:space="preserve">North West London </t>
  </si>
  <si>
    <t>Q68</t>
  </si>
  <si>
    <t xml:space="preserve">Surrey And Sussex </t>
  </si>
  <si>
    <t>Q65</t>
  </si>
  <si>
    <t xml:space="preserve">Bristol, North Somerset, Somerset And South Gloucestershire </t>
  </si>
  <si>
    <t>Q56</t>
  </si>
  <si>
    <t xml:space="preserve">East Anglia </t>
  </si>
  <si>
    <t>Q44</t>
  </si>
  <si>
    <t xml:space="preserve">Cheshire, Warrington And Wirral </t>
  </si>
  <si>
    <t>Q66</t>
  </si>
  <si>
    <t xml:space="preserve">Devon, Cornwall And Isles Of Scilly </t>
  </si>
  <si>
    <t>Q45</t>
  </si>
  <si>
    <t xml:space="preserve">Durham, Darlington And Tees </t>
  </si>
  <si>
    <t>Q53</t>
  </si>
  <si>
    <t xml:space="preserve">Arden, Herefordshire And Worcestershire </t>
  </si>
  <si>
    <t>Q49</t>
  </si>
  <si>
    <t xml:space="preserve">Cumbria, Northumberland, Tyne And Wear </t>
  </si>
  <si>
    <t>Q55</t>
  </si>
  <si>
    <t xml:space="preserve">Derbyshire And Nottinghamshire </t>
  </si>
  <si>
    <t>Q50</t>
  </si>
  <si>
    <t xml:space="preserve">North Yorkshire And Humber </t>
  </si>
  <si>
    <t>Q57</t>
  </si>
  <si>
    <t xml:space="preserve">Essex </t>
  </si>
  <si>
    <t>Q48</t>
  </si>
  <si>
    <t xml:space="preserve">Merseyside </t>
  </si>
  <si>
    <t>Q67</t>
  </si>
  <si>
    <t xml:space="preserve">Kent And Medway </t>
  </si>
  <si>
    <t>Q59</t>
  </si>
  <si>
    <t xml:space="preserve">Leicestershire And Lincolnshire </t>
  </si>
  <si>
    <t>Q60</t>
  </si>
  <si>
    <t xml:space="preserve">Shropshire And Staffordshire </t>
  </si>
  <si>
    <t>-</t>
  </si>
  <si>
    <t>England</t>
  </si>
  <si>
    <t>Bournemouth</t>
  </si>
  <si>
    <t>E0600002</t>
  </si>
  <si>
    <t>Poole</t>
  </si>
  <si>
    <t>Annual change</t>
  </si>
  <si>
    <t>Annual change (%)</t>
  </si>
  <si>
    <t>Planned improvement on baseline</t>
  </si>
  <si>
    <t>Reduction in permanent residential admissions</t>
  </si>
  <si>
    <t>Increased effectiveness of reablement</t>
  </si>
  <si>
    <t>Reduction in delayed transfers of care</t>
  </si>
  <si>
    <t>NHS CCG</t>
  </si>
  <si>
    <t>NHS Provider</t>
  </si>
  <si>
    <t>NHS Acute Provider</t>
  </si>
  <si>
    <t>NHS Mental Health Provider</t>
  </si>
  <si>
    <t>Reduction in non-elective (general + acute only)</t>
  </si>
  <si>
    <t>HWB</t>
  </si>
  <si>
    <t>Red</t>
  </si>
  <si>
    <t>Amber</t>
  </si>
  <si>
    <t>Green</t>
  </si>
  <si>
    <t>References/notes</t>
  </si>
  <si>
    <t>NHS Commissioner</t>
  </si>
  <si>
    <t>Please select Health and Wellbeing Board:</t>
  </si>
  <si>
    <t>NB. The admission figures for Bromley, Bexley and Greenwich are low for the period Apr-13 to Sep-13 and this should be taken in to account when setting plans.  The HES monthly data quality note published by the HSCIC (http://www.hscic.gov.uk/searchcatalogue?productid=14625&amp;q=title%3a%22Provisional+Monthly+Hospital+Episode+Statistics%22&amp;sort=Relevance&amp;size=10&amp;page=1#top ) confirms that data has been stripped out of the provisional monthly HES data following the closure of a Trust that covers these areas.</t>
  </si>
  <si>
    <t>Annual rate</t>
  </si>
  <si>
    <t>Annual %</t>
  </si>
  <si>
    <t>Delayed transfers of care (delayed days) from hospital per 100,000 population (aged 18+).</t>
  </si>
  <si>
    <t>NHS Region</t>
  </si>
  <si>
    <t>Area Team</t>
  </si>
  <si>
    <t>London</t>
  </si>
  <si>
    <t>Q71</t>
  </si>
  <si>
    <t>NHS Barking and Dagenham CCG</t>
  </si>
  <si>
    <t>NHS Enfield CCG</t>
  </si>
  <si>
    <t>Midlands &amp; East</t>
  </si>
  <si>
    <t>13P</t>
  </si>
  <si>
    <t>NHS Birmingham Crosscity CCG</t>
  </si>
  <si>
    <t>NHS Mansfield and Ashfield CCG</t>
  </si>
  <si>
    <t>NHS Nottingham North and East CCG</t>
  </si>
  <si>
    <t>NHS Great Yarmouth and Waveney CCG</t>
  </si>
  <si>
    <t>NHS Castle Point and Rochford CCG</t>
  </si>
  <si>
    <t>NHS South West Lincolnshire CCG</t>
  </si>
  <si>
    <t>NHS South East Staffs and Seisdon Peninsular CCG</t>
  </si>
  <si>
    <t>NHS Telford and Wrekin CCG</t>
  </si>
  <si>
    <t>North</t>
  </si>
  <si>
    <t>NHS Hartlepool and Stockton-On-Tees CCG</t>
  </si>
  <si>
    <t>NHS Heywood, Middleton and Rochdale CCG</t>
  </si>
  <si>
    <t>NHS East Lancashire CCG</t>
  </si>
  <si>
    <t>NHS Airedale, Wharfdale and Craven CCG</t>
  </si>
  <si>
    <t>NHS Wakefield CCG</t>
  </si>
  <si>
    <t>South</t>
  </si>
  <si>
    <t>NHS Brighton and Hove CCG</t>
  </si>
  <si>
    <t>NHS Hastings and Rother CCG</t>
  </si>
  <si>
    <t>* NHS England: Monthly Activity Return (Unify2@dh.gsi.gov.uk)</t>
  </si>
  <si>
    <t>Mapping of CCGs to Health and Wellbeing Boards</t>
  </si>
  <si>
    <t>Upper LA code</t>
  </si>
  <si>
    <t>HWB name</t>
  </si>
  <si>
    <t>HWB activity mapped from CCG activity</t>
  </si>
  <si>
    <t>HWB Planned Activity (Non-elective admissions*)</t>
  </si>
  <si>
    <t>2013 ONS pop estimate (18+)</t>
  </si>
  <si>
    <t>2013 ONS pop estimate (all ages)</t>
  </si>
  <si>
    <t>2016 ONS pop projection (18+)</t>
  </si>
  <si>
    <t>2016 ONS pop projection (all ages)</t>
  </si>
  <si>
    <t xml:space="preserve">Population projections are based on Subnational Population Projections, Interim 2012-based (published May 2014)
</t>
  </si>
  <si>
    <t>ONS 2013 mid-year population estimate (65+)</t>
  </si>
  <si>
    <t>13-14 Q4</t>
  </si>
  <si>
    <t>Q1</t>
  </si>
  <si>
    <t>Q2</t>
  </si>
  <si>
    <t>Q3</t>
  </si>
  <si>
    <t>Q4</t>
  </si>
  <si>
    <t>gu</t>
  </si>
  <si>
    <t>£m</t>
  </si>
  <si>
    <t/>
  </si>
  <si>
    <t>CCG Minimum Contribution</t>
  </si>
  <si>
    <t>Additional CCG Contribution</t>
  </si>
  <si>
    <t>Sum of £1bn</t>
  </si>
  <si>
    <t>(blank)</t>
  </si>
  <si>
    <t>Grand Total</t>
  </si>
  <si>
    <t>Split of £3.46bn</t>
  </si>
  <si>
    <t>£1.1bn</t>
  </si>
  <si>
    <t>NHS Fylde and Wyre CCG</t>
  </si>
  <si>
    <t>NHS Newark and Sherwood CCG</t>
  </si>
  <si>
    <t>NHS North and West Reading CCG</t>
  </si>
  <si>
    <t>NHS Stoke-on-Trent CCG</t>
  </si>
  <si>
    <t>Ringfenced Fund</t>
  </si>
  <si>
    <t>Contributing CCGs</t>
  </si>
  <si>
    <t>CCG Name</t>
  </si>
  <si>
    <t>LA Name</t>
  </si>
  <si>
    <t>Quarterly rate</t>
  </si>
  <si>
    <t>Increase</t>
  </si>
  <si>
    <t>Decrease</t>
  </si>
  <si>
    <t>Q1
(Apr 14 - Jun 14)</t>
  </si>
  <si>
    <t>Q2
(Jul 14 - Sep 14)</t>
  </si>
  <si>
    <t>Q3
(Oct 14 - Dec 14)</t>
  </si>
  <si>
    <t>Contributing CCG activity</t>
  </si>
  <si>
    <t>Non - Elective admissions (general and acute)</t>
  </si>
  <si>
    <t>Joint</t>
  </si>
  <si>
    <t xml:space="preserve">  Q4
(Jan 14 - Mar 14)</t>
  </si>
  <si>
    <t>Q4 
(Jan 14 - Mar 14)</t>
  </si>
  <si>
    <t>Barking and Dagenham1</t>
  </si>
  <si>
    <t>Barnet1</t>
  </si>
  <si>
    <t>Barnsley1</t>
  </si>
  <si>
    <t>Bath and North East Somerset1</t>
  </si>
  <si>
    <t>Bedford1</t>
  </si>
  <si>
    <t>Bexley1</t>
  </si>
  <si>
    <t>Birmingham1</t>
  </si>
  <si>
    <t>Birmingham2</t>
  </si>
  <si>
    <t>Birmingham3</t>
  </si>
  <si>
    <t>Blackburn with Darwen1</t>
  </si>
  <si>
    <t>Blackpool1</t>
  </si>
  <si>
    <t>Bolton1</t>
  </si>
  <si>
    <t>Bournemouth &amp; Poole1</t>
  </si>
  <si>
    <t>NHS Dorset CCG - Bournemouth element</t>
  </si>
  <si>
    <t>Bracknell Forest1</t>
  </si>
  <si>
    <t>Bradford1</t>
  </si>
  <si>
    <t>Bradford2</t>
  </si>
  <si>
    <t>Bradford3</t>
  </si>
  <si>
    <t>Brent1</t>
  </si>
  <si>
    <t>Brighton and Hove1</t>
  </si>
  <si>
    <t>Bristol, City of1</t>
  </si>
  <si>
    <t>Bromley1</t>
  </si>
  <si>
    <t>Buckinghamshire1</t>
  </si>
  <si>
    <t>Buckinghamshire2</t>
  </si>
  <si>
    <t>Buckinghamshire3</t>
  </si>
  <si>
    <t>0</t>
  </si>
  <si>
    <t>Bury1</t>
  </si>
  <si>
    <t>Calderdale1</t>
  </si>
  <si>
    <t>Cambridgeshire1</t>
  </si>
  <si>
    <t>Camden1</t>
  </si>
  <si>
    <t>Central Bedfordshire1</t>
  </si>
  <si>
    <t>Cheshire East1</t>
  </si>
  <si>
    <t>Cheshire East2</t>
  </si>
  <si>
    <t>Cheshire West and Chester1</t>
  </si>
  <si>
    <t>Cheshire West and Chester2</t>
  </si>
  <si>
    <t>City of London1</t>
  </si>
  <si>
    <t>Cornwall1</t>
  </si>
  <si>
    <t>County Durham1</t>
  </si>
  <si>
    <t>County Durham2</t>
  </si>
  <si>
    <t>Coventry1</t>
  </si>
  <si>
    <t>Croydon1</t>
  </si>
  <si>
    <t>Cumbria1</t>
  </si>
  <si>
    <t>Darlington1</t>
  </si>
  <si>
    <t>Derby1</t>
  </si>
  <si>
    <t>Derbyshire1</t>
  </si>
  <si>
    <t>Derbyshire2</t>
  </si>
  <si>
    <t>Derbyshire3</t>
  </si>
  <si>
    <t>Derbyshire4</t>
  </si>
  <si>
    <t>Derbyshire5</t>
  </si>
  <si>
    <t>Devon1</t>
  </si>
  <si>
    <t>Devon2</t>
  </si>
  <si>
    <t>Doncaster1</t>
  </si>
  <si>
    <t>Dorset1</t>
  </si>
  <si>
    <t>Dudley1</t>
  </si>
  <si>
    <t>Ealing1</t>
  </si>
  <si>
    <t>East Riding of Yorkshire1</t>
  </si>
  <si>
    <t>East Riding of Yorkshire2</t>
  </si>
  <si>
    <t>East Sussex1</t>
  </si>
  <si>
    <t>East Sussex2</t>
  </si>
  <si>
    <t>East Sussex3</t>
  </si>
  <si>
    <t>Enfield1</t>
  </si>
  <si>
    <t>Essex1</t>
  </si>
  <si>
    <t>Essex2</t>
  </si>
  <si>
    <t>Essex3</t>
  </si>
  <si>
    <t>Essex4</t>
  </si>
  <si>
    <t>Essex5</t>
  </si>
  <si>
    <t>Gateshead1</t>
  </si>
  <si>
    <t>Gloucestershire1</t>
  </si>
  <si>
    <t>Greenwich1</t>
  </si>
  <si>
    <t>Hackney1</t>
  </si>
  <si>
    <t>Halton1</t>
  </si>
  <si>
    <t>Hammersmith and Fulham1</t>
  </si>
  <si>
    <t>Hampshire1</t>
  </si>
  <si>
    <t>Hampshire2</t>
  </si>
  <si>
    <t>Hampshire3</t>
  </si>
  <si>
    <t>Hampshire4</t>
  </si>
  <si>
    <t>Hampshire5</t>
  </si>
  <si>
    <t>Haringey1</t>
  </si>
  <si>
    <t>Harrow1</t>
  </si>
  <si>
    <t>Hartlepool1</t>
  </si>
  <si>
    <t>Havering1</t>
  </si>
  <si>
    <t>Herefordshire, County of1</t>
  </si>
  <si>
    <t>Hertfordshire1</t>
  </si>
  <si>
    <t>Hertfordshire2</t>
  </si>
  <si>
    <t>Hertfordshire3</t>
  </si>
  <si>
    <t>Hillingdon1</t>
  </si>
  <si>
    <t>Hounslow1</t>
  </si>
  <si>
    <t>Isle of Wight1</t>
  </si>
  <si>
    <t>Isles of Scilly1</t>
  </si>
  <si>
    <t>Islington1</t>
  </si>
  <si>
    <t>Kensington and Chelsea1</t>
  </si>
  <si>
    <t>Kent1</t>
  </si>
  <si>
    <t>Kent2</t>
  </si>
  <si>
    <t>Kent3</t>
  </si>
  <si>
    <t>Kent4</t>
  </si>
  <si>
    <t>Kent5</t>
  </si>
  <si>
    <t>Kent6</t>
  </si>
  <si>
    <t>Kent7</t>
  </si>
  <si>
    <t>Kingston upon Hull, City of1</t>
  </si>
  <si>
    <t>Kingston upon Thames1</t>
  </si>
  <si>
    <t>Kirklees1</t>
  </si>
  <si>
    <t>Kirklees2</t>
  </si>
  <si>
    <t>Knowsley1</t>
  </si>
  <si>
    <t>Lambeth1</t>
  </si>
  <si>
    <t>Lancashire1</t>
  </si>
  <si>
    <t>Lancashire2</t>
  </si>
  <si>
    <t>Lancashire3</t>
  </si>
  <si>
    <t>Lancashire4</t>
  </si>
  <si>
    <t>Lancashire5</t>
  </si>
  <si>
    <t>Lancashire6</t>
  </si>
  <si>
    <t>Leeds1</t>
  </si>
  <si>
    <t>Leeds2</t>
  </si>
  <si>
    <t>Leeds3</t>
  </si>
  <si>
    <t>Leicester1</t>
  </si>
  <si>
    <t>Leicestershire1</t>
  </si>
  <si>
    <t>Leicestershire2</t>
  </si>
  <si>
    <t>Lewisham1</t>
  </si>
  <si>
    <t>Lincolnshire1</t>
  </si>
  <si>
    <t>Lincolnshire2</t>
  </si>
  <si>
    <t>Lincolnshire3</t>
  </si>
  <si>
    <t>Lincolnshire4</t>
  </si>
  <si>
    <t>Liverpool1</t>
  </si>
  <si>
    <t>Luton1</t>
  </si>
  <si>
    <t>Manchester1</t>
  </si>
  <si>
    <t>Manchester2</t>
  </si>
  <si>
    <t>Manchester3</t>
  </si>
  <si>
    <t>Medway1</t>
  </si>
  <si>
    <t>Merton1</t>
  </si>
  <si>
    <t>Middlesbrough1</t>
  </si>
  <si>
    <t>Milton Keynes1</t>
  </si>
  <si>
    <t>Newcastle upon Tyne1</t>
  </si>
  <si>
    <t>Newcastle upon Tyne2</t>
  </si>
  <si>
    <t>Newham1</t>
  </si>
  <si>
    <t>Norfolk1</t>
  </si>
  <si>
    <t>Norfolk2</t>
  </si>
  <si>
    <t>Norfolk3</t>
  </si>
  <si>
    <t>Norfolk4</t>
  </si>
  <si>
    <t>Norfolk5</t>
  </si>
  <si>
    <t>North East Lincolnshire1</t>
  </si>
  <si>
    <t>North Lincolnshire1</t>
  </si>
  <si>
    <t>North Somerset1</t>
  </si>
  <si>
    <t>North Tyneside1</t>
  </si>
  <si>
    <t>North Yorkshire1</t>
  </si>
  <si>
    <t>North Yorkshire2</t>
  </si>
  <si>
    <t>North Yorkshire3</t>
  </si>
  <si>
    <t>North Yorkshire4</t>
  </si>
  <si>
    <t>North Yorkshire5</t>
  </si>
  <si>
    <t>North Yorkshire6</t>
  </si>
  <si>
    <t>Northamptonshire1</t>
  </si>
  <si>
    <t>Northamptonshire2</t>
  </si>
  <si>
    <t>Northamptonshire3</t>
  </si>
  <si>
    <t>Northumberland1</t>
  </si>
  <si>
    <t>Nottingham1</t>
  </si>
  <si>
    <t>Nottinghamshire1</t>
  </si>
  <si>
    <t>Nottinghamshire2</t>
  </si>
  <si>
    <t>Nottinghamshire3</t>
  </si>
  <si>
    <t>Nottinghamshire4</t>
  </si>
  <si>
    <t>Nottinghamshire5</t>
  </si>
  <si>
    <t>Nottinghamshire6</t>
  </si>
  <si>
    <t>Oldham1</t>
  </si>
  <si>
    <t>Oxfordshire1</t>
  </si>
  <si>
    <t>Oxfordshire2</t>
  </si>
  <si>
    <t>Oxfordshire3</t>
  </si>
  <si>
    <t>Peterborough1</t>
  </si>
  <si>
    <t>Plymouth1</t>
  </si>
  <si>
    <t>Bournemouth &amp; Poole2</t>
  </si>
  <si>
    <t>NHS Dorset CCG - Poole element</t>
  </si>
  <si>
    <t>Portsmouth1</t>
  </si>
  <si>
    <t>Reading1</t>
  </si>
  <si>
    <t>Reading2</t>
  </si>
  <si>
    <t>Redbridge1</t>
  </si>
  <si>
    <t>Redcar and Cleveland1</t>
  </si>
  <si>
    <t>Richmond upon Thames1</t>
  </si>
  <si>
    <t>Rochdale1</t>
  </si>
  <si>
    <t>Rotherham1</t>
  </si>
  <si>
    <t>Rutland1</t>
  </si>
  <si>
    <t>Salford1</t>
  </si>
  <si>
    <t>Sandwell1</t>
  </si>
  <si>
    <t>Sefton1</t>
  </si>
  <si>
    <t>Sefton2</t>
  </si>
  <si>
    <t>Sheffield1</t>
  </si>
  <si>
    <t>Shropshire1</t>
  </si>
  <si>
    <t>Slough1</t>
  </si>
  <si>
    <t>Solihull1</t>
  </si>
  <si>
    <t>Somerset1</t>
  </si>
  <si>
    <t>South Gloucestershire1</t>
  </si>
  <si>
    <t>South Tyneside1</t>
  </si>
  <si>
    <t>Southampton1</t>
  </si>
  <si>
    <t>Southend-on-Sea1</t>
  </si>
  <si>
    <t>Southwark1</t>
  </si>
  <si>
    <t>St. Helens1</t>
  </si>
  <si>
    <t>Staffordshire1</t>
  </si>
  <si>
    <t>Staffordshire2</t>
  </si>
  <si>
    <t>Staffordshire3</t>
  </si>
  <si>
    <t>Staffordshire4</t>
  </si>
  <si>
    <t>Staffordshire5</t>
  </si>
  <si>
    <t>Staffordshire6</t>
  </si>
  <si>
    <t>Stockport1</t>
  </si>
  <si>
    <t>Stockton-on-Tees1</t>
  </si>
  <si>
    <t>Stoke-on-Trent1</t>
  </si>
  <si>
    <t>Suffolk1</t>
  </si>
  <si>
    <t>Suffolk2</t>
  </si>
  <si>
    <t>Suffolk3</t>
  </si>
  <si>
    <t>Sunderland1</t>
  </si>
  <si>
    <t>Surrey1</t>
  </si>
  <si>
    <t>Surrey2</t>
  </si>
  <si>
    <t>Surrey3</t>
  </si>
  <si>
    <t>Surrey4</t>
  </si>
  <si>
    <t>Surrey5</t>
  </si>
  <si>
    <t>Surrey6</t>
  </si>
  <si>
    <t>Surrey7</t>
  </si>
  <si>
    <t>Sutton1</t>
  </si>
  <si>
    <t>Swindon1</t>
  </si>
  <si>
    <t>Tameside1</t>
  </si>
  <si>
    <t>Telford and Wrekin1</t>
  </si>
  <si>
    <t>Thurrock1</t>
  </si>
  <si>
    <t>Torbay1</t>
  </si>
  <si>
    <t>Tower Hamlets1</t>
  </si>
  <si>
    <t>Trafford1</t>
  </si>
  <si>
    <t>Wakefield1</t>
  </si>
  <si>
    <t>Walsall1</t>
  </si>
  <si>
    <t>Waltham Forest1</t>
  </si>
  <si>
    <t>Wandsworth1</t>
  </si>
  <si>
    <t>Warrington1</t>
  </si>
  <si>
    <t>Warwickshire1</t>
  </si>
  <si>
    <t>Warwickshire2</t>
  </si>
  <si>
    <t>Warwickshire3</t>
  </si>
  <si>
    <t>West Berkshire1</t>
  </si>
  <si>
    <t>West Berkshire2</t>
  </si>
  <si>
    <t>West Sussex1</t>
  </si>
  <si>
    <t>West Sussex2</t>
  </si>
  <si>
    <t>West Sussex3</t>
  </si>
  <si>
    <t>West Sussex4</t>
  </si>
  <si>
    <t>Westminster1</t>
  </si>
  <si>
    <t>Westminster2</t>
  </si>
  <si>
    <t>Wigan1</t>
  </si>
  <si>
    <t>Wiltshire1</t>
  </si>
  <si>
    <t>Windsor and Maidenhead1</t>
  </si>
  <si>
    <t>Windsor and Maidenhead2</t>
  </si>
  <si>
    <t>Wirral1</t>
  </si>
  <si>
    <t>Wokingham1</t>
  </si>
  <si>
    <t>Wolverhampton1</t>
  </si>
  <si>
    <t>Worcestershire1</t>
  </si>
  <si>
    <t>Worcestershire2</t>
  </si>
  <si>
    <t>Worcestershire3</t>
  </si>
  <si>
    <t>York1</t>
  </si>
  <si>
    <t>Q4 
(Jan 15 - Mar 15)</t>
  </si>
  <si>
    <t>Q1
(Apr 15 - Jun 15)</t>
  </si>
  <si>
    <t>Q2
(Jul 15 - Sep 15)</t>
  </si>
  <si>
    <t>Q3
(Oct 15 - Dec 15)</t>
  </si>
  <si>
    <t>Q4 
(Jan 16 - Mar 16)</t>
  </si>
  <si>
    <t>CCG plans</t>
  </si>
  <si>
    <t>MAR data and CCG plans from 15-16 planning round - mapping to HWB level</t>
  </si>
  <si>
    <t>Final MAR data</t>
  </si>
  <si>
    <t>Baseline used by HWBs</t>
  </si>
  <si>
    <t>P4P planned % change</t>
  </si>
  <si>
    <t>Revised plan (cumulative)</t>
  </si>
  <si>
    <t>Revised plan</t>
  </si>
  <si>
    <t>Actual baseline (cumulative)</t>
  </si>
  <si>
    <t>Planned absolute change</t>
  </si>
  <si>
    <t>Revised absolute change</t>
  </si>
  <si>
    <t>Planned reduction (cumulative)</t>
  </si>
  <si>
    <t>HWB P4P plans</t>
  </si>
  <si>
    <t>HWB baseline (cumulative)</t>
  </si>
  <si>
    <t>HWB plan (cumulative)</t>
  </si>
  <si>
    <t>Actual MAR (mapped) baseline</t>
  </si>
  <si>
    <t>Plans (cumulative)</t>
  </si>
  <si>
    <t>Planned absolute reduction (cumulative)</t>
  </si>
  <si>
    <t>Actual performance</t>
  </si>
  <si>
    <t>Actual performance (cumulative)</t>
  </si>
  <si>
    <t>Performance payment</t>
  </si>
  <si>
    <t>Final plans submitted</t>
  </si>
  <si>
    <t>Revised plans (based on final baseline data)</t>
  </si>
  <si>
    <t>2013-14 admission rate per 100,000 (65+) provisional</t>
  </si>
  <si>
    <t>2013-14 admission rate per 100,000 (65+) Final</t>
  </si>
  <si>
    <t xml:space="preserve"> Permanent admissions to residential and nursing care, aged 65+, 2013-14 Final</t>
  </si>
  <si>
    <t xml:space="preserve"> Permanent admissions to residential and nursing care, aged 65+, 2013-14 provisional</t>
  </si>
  <si>
    <t>Planned 2014-15</t>
  </si>
  <si>
    <t>Planned 2015-16</t>
  </si>
  <si>
    <t>Baseline rate</t>
  </si>
  <si>
    <t>Annual admission change</t>
  </si>
  <si>
    <t>Annual % admission change</t>
  </si>
  <si>
    <t>People discharged in to (and still in after 91 days) reablement/ rehabillitation services (65+), 2013-14 Final</t>
  </si>
  <si>
    <t>People discharged in to (and still in after 91 days) reablement/ rehabillitation services (65+), 2013-14 Prov</t>
  </si>
  <si>
    <t>2014-15 plan</t>
  </si>
  <si>
    <t>2015-16 plan</t>
  </si>
  <si>
    <t>People discharged in to reablement/ rehabillitation services (65+), 2013-14 final</t>
  </si>
  <si>
    <t>People discharged in to reablement/ rehabillitation services (65+), 2013-14 provisional</t>
  </si>
  <si>
    <t>Effectiveness of reablement/ rehabiliation services 2013-14 (%) - final</t>
  </si>
  <si>
    <t>Effectiveness of reablement/ rehabiliation services 2013-14 (%) - provisonal</t>
  </si>
  <si>
    <t>Provisional</t>
  </si>
  <si>
    <t>Final</t>
  </si>
  <si>
    <t>Baseline - provisional
(2013/14)</t>
  </si>
  <si>
    <t>Baseline - final
(2013/14)</t>
  </si>
  <si>
    <t>Updated baseline</t>
  </si>
  <si>
    <t>Plans</t>
  </si>
  <si>
    <t>12 month P4P planned % change</t>
  </si>
  <si>
    <t>HWB P4P plans revised</t>
  </si>
  <si>
    <t>2) Actual MAR baseline and revised BCF plans</t>
  </si>
  <si>
    <t>1) Final submission of BCF baseline and plans</t>
  </si>
  <si>
    <t>Non-electives</t>
  </si>
  <si>
    <t>NHS EASTERN CHESHIRE CCG</t>
  </si>
  <si>
    <t>NHS SOUTH CHESHIRE CCG</t>
  </si>
  <si>
    <t>NHS VALE ROYAL CCG</t>
  </si>
  <si>
    <t>NHS WARRINGTON CCG</t>
  </si>
  <si>
    <t>NHS WEST CHESHIRE CCG</t>
  </si>
  <si>
    <t>NHS WIRRAL CCG</t>
  </si>
  <si>
    <t>NHS DARLINGTON CCG</t>
  </si>
  <si>
    <t>NHS DURHAM DALES, EASINGTON AND SEDGEFIELD CCG</t>
  </si>
  <si>
    <t>NHS NORTH DURHAM CCG</t>
  </si>
  <si>
    <t>NHS HARTLEPOOL AND STOCKTON-ON-TEES CCG</t>
  </si>
  <si>
    <t>NHS SOUTH TEES CCG</t>
  </si>
  <si>
    <t>NHS BOLTON CCG</t>
  </si>
  <si>
    <t>NHS BURY CCG</t>
  </si>
  <si>
    <t>NHS CENTRAL MANCHESTER CCG</t>
  </si>
  <si>
    <t>NHS OLDHAM CCG</t>
  </si>
  <si>
    <t>NHS HEYWOOD, MIDDLETON AND ROCHDALE CCG</t>
  </si>
  <si>
    <t>NHS SALFORD CCG</t>
  </si>
  <si>
    <t>NHS NORTH MANCHESTER CCG</t>
  </si>
  <si>
    <t>NHS SOUTH MANCHESTER CCG</t>
  </si>
  <si>
    <t>NHS STOCKPORT CCG</t>
  </si>
  <si>
    <t>NHS TAMESIDE AND GLOSSOP CCG</t>
  </si>
  <si>
    <t>NHS TRAFFORD CCG</t>
  </si>
  <si>
    <t>NHS WIGAN BOROUGH CCG</t>
  </si>
  <si>
    <t>NHS BLACKBURN WITH DARWEN CCG</t>
  </si>
  <si>
    <t>NHS BLACKPOOL CCG</t>
  </si>
  <si>
    <t>NHS CHORLEY AND SOUTH RIBBLE CCG</t>
  </si>
  <si>
    <t>NHS GREATER PRESTON CCG</t>
  </si>
  <si>
    <t>NHS LANCASHIRE NORTH CCG</t>
  </si>
  <si>
    <t>NHS WEST LANCASHIRE CCG</t>
  </si>
  <si>
    <t>NHS FYLDE &amp; WYRE CCG</t>
  </si>
  <si>
    <t>NHS HALTON CCG</t>
  </si>
  <si>
    <t>NHS KNOWSLEY CCG</t>
  </si>
  <si>
    <t>NHS SOUTH SEFTON CCG</t>
  </si>
  <si>
    <t>NHS SOUTHPORT AND FORMBY CCG</t>
  </si>
  <si>
    <t>NHS ST HELENS CCG</t>
  </si>
  <si>
    <t>NHS LIVERPOOL CCG</t>
  </si>
  <si>
    <t>NHS GATESHEAD CCG</t>
  </si>
  <si>
    <t>NHS NEWCASTLE NORTH AND EAST CCG</t>
  </si>
  <si>
    <t>NHS NEWCASTLE WEST CCG</t>
  </si>
  <si>
    <t>NHS NORTHUMBERLAND CCG</t>
  </si>
  <si>
    <t>NHS SOUTH TYNESIDE CCG</t>
  </si>
  <si>
    <t>NHS SUNDERLAND CCG</t>
  </si>
  <si>
    <t>NHS CUMBRIA CCG</t>
  </si>
  <si>
    <t>NHS NORTH TYNESIDE CCG</t>
  </si>
  <si>
    <t>NHS EAST RIDING OF YORKSHIRE CCG</t>
  </si>
  <si>
    <t>NHS HAMBLETON, RICHMONDSHIRE AND WHITBY CCG</t>
  </si>
  <si>
    <t>NHS HARROGATE AND RURAL DISTRICT CCG</t>
  </si>
  <si>
    <t>NHS HULL CCG</t>
  </si>
  <si>
    <t>NHS NORTH EAST LINCOLNSHIRE CCG</t>
  </si>
  <si>
    <t>NHS NORTH LINCOLNSHIRE CCG</t>
  </si>
  <si>
    <t>NHS SCARBOROUGH AND RYEDALE CCG</t>
  </si>
  <si>
    <t>NHS VALE OF YORK CCG</t>
  </si>
  <si>
    <t>NHS BARNSLEY CCG</t>
  </si>
  <si>
    <t>NHS BASSETLAW CCG</t>
  </si>
  <si>
    <t>NHS DONCASTER CCG</t>
  </si>
  <si>
    <t>NHS ROTHERHAM CCG</t>
  </si>
  <si>
    <t>NHS SHEFFIELD CCG</t>
  </si>
  <si>
    <t>NHS AIREDALE, WHARFEDALE AND CRAVEN CCG</t>
  </si>
  <si>
    <t>NHS BRADFORD DISTRICTS CCG</t>
  </si>
  <si>
    <t>NHS CALDERDALE CCG</t>
  </si>
  <si>
    <t>NHS LEEDS NORTH CCG</t>
  </si>
  <si>
    <t>NHS BRADFORD CITY CCG</t>
  </si>
  <si>
    <t>NHS GREATER HUDDERSFIELD CCG</t>
  </si>
  <si>
    <t>NHS LEEDS WEST CCG</t>
  </si>
  <si>
    <t>NHS LEEDS SOUTH AND EAST CCG</t>
  </si>
  <si>
    <t>NHS NORTH KIRKLEES CCG</t>
  </si>
  <si>
    <t>NHS WAKEFIELD CCG</t>
  </si>
  <si>
    <t>NHS COVENTRY AND RUGBY CCG</t>
  </si>
  <si>
    <t>NHS HEREFORDSHIRE CCG</t>
  </si>
  <si>
    <t>NHS WARWICKSHIRE NORTH CCG</t>
  </si>
  <si>
    <t>NHS REDDITCH AND BROMSGROVE CCG</t>
  </si>
  <si>
    <t>NHS SOUTH WARWICKSHIRE CCG</t>
  </si>
  <si>
    <t>NHS SOUTH WORCESTERSHIRE CCG</t>
  </si>
  <si>
    <t>NHS WYRE FOREST CCG</t>
  </si>
  <si>
    <t>NHS BIRMINGHAM SOUTH AND CENTRAL CCG</t>
  </si>
  <si>
    <t>NHS DUDLEY CCG</t>
  </si>
  <si>
    <t>NHS SANDWELL AND WEST BIRMINGHAM CCG</t>
  </si>
  <si>
    <t>NHS SOLIHULL CCG</t>
  </si>
  <si>
    <t>NHS WALSALL CCG</t>
  </si>
  <si>
    <t>NHS WOLVERHAMPTON CCG</t>
  </si>
  <si>
    <t>NHS BIRMINGHAM CROSSCITY CCG</t>
  </si>
  <si>
    <t>NHS EREWASH CCG</t>
  </si>
  <si>
    <t>NHS HARDWICK CCG</t>
  </si>
  <si>
    <t>NHS MANSFIELD AND ASHFIELD CCG</t>
  </si>
  <si>
    <t>NHS NEWARK &amp; SHERWOOD CCG</t>
  </si>
  <si>
    <t>NHS NORTH DERBYSHIRE CCG</t>
  </si>
  <si>
    <t>NHS NOTTINGHAM CITY CCG</t>
  </si>
  <si>
    <t>NHS NOTTINGHAM NORTH AND EAST CCG</t>
  </si>
  <si>
    <t>NHS NOTTINGHAM WEST CCG</t>
  </si>
  <si>
    <t>NHS RUSHCLIFFE CCG</t>
  </si>
  <si>
    <t>NHS SOUTHERN DERBYSHIRE CCG</t>
  </si>
  <si>
    <t>NHS CAMBRIDGESHIRE AND PETERBOROUGH CCG</t>
  </si>
  <si>
    <t>NHS IPSWICH AND EAST SUFFOLK CCG</t>
  </si>
  <si>
    <t>NHS GREAT YARMOUTH AND WAVENEY CCG</t>
  </si>
  <si>
    <t>NHS NORTH NORFOLK CCG</t>
  </si>
  <si>
    <t>NHS NORWICH CCG</t>
  </si>
  <si>
    <t>NHS SOUTH NORFOLK CCG</t>
  </si>
  <si>
    <t>NHS WEST NORFOLK CCG</t>
  </si>
  <si>
    <t>NHS WEST SUFFOLK CCG</t>
  </si>
  <si>
    <t>NHS MID ESSEX CCG</t>
  </si>
  <si>
    <t>NHS NORTH EAST ESSEX CCG</t>
  </si>
  <si>
    <t>NHS THURROCK CCG</t>
  </si>
  <si>
    <t>NHS WEST ESSEX CCG</t>
  </si>
  <si>
    <t>NHS BASILDON AND BRENTWOOD CCG</t>
  </si>
  <si>
    <t>NHS CASTLE POINT AND ROCHFORD CCG</t>
  </si>
  <si>
    <t>NHS SOUTHEND CCG</t>
  </si>
  <si>
    <t>NHS CORBY CCG</t>
  </si>
  <si>
    <t>NHS MILTON KEYNES CCG</t>
  </si>
  <si>
    <t>NHS NENE CCG</t>
  </si>
  <si>
    <t>NHS BEDFORDSHIRE CCG</t>
  </si>
  <si>
    <t>NHS EAST AND NORTH HERTFORDSHIRE CCG</t>
  </si>
  <si>
    <t>NHS HERTS VALLEYS CCG</t>
  </si>
  <si>
    <t>NHS LUTON CCG</t>
  </si>
  <si>
    <t>NHS LINCOLNSHIRE EAST CCG</t>
  </si>
  <si>
    <t>NHS EAST LEICESTERSHIRE AND RUTLAND CCG</t>
  </si>
  <si>
    <t>NHS LEICESTER CITY CCG</t>
  </si>
  <si>
    <t>NHS LINCOLNSHIRE WEST CCG</t>
  </si>
  <si>
    <t>NHS SOUTH WEST LINCOLNSHIRE CCG</t>
  </si>
  <si>
    <t>NHS WEST LEICESTERSHIRE CCG</t>
  </si>
  <si>
    <t>NHS SOUTH LINCOLNSHIRE CCG</t>
  </si>
  <si>
    <t>NHS CANNOCK CHASE CCG</t>
  </si>
  <si>
    <t>NHS EAST STAFFORDSHIRE CCG</t>
  </si>
  <si>
    <t>NHS NORTH STAFFORDSHIRE CCG</t>
  </si>
  <si>
    <t>NHS SHROPSHIRE CCG</t>
  </si>
  <si>
    <t>NHS SOUTH EAST STAFFORDSHIRE AND SEISDON PENINSULA CCG</t>
  </si>
  <si>
    <t>NHS STAFFORD AND SURROUNDS CCG</t>
  </si>
  <si>
    <t>NHS STOKE ON TRENT CCG</t>
  </si>
  <si>
    <t>NHS TELFORD AND WREKIN CCG</t>
  </si>
  <si>
    <t>NHS BATH AND NORTH EAST SOMERSET CCG</t>
  </si>
  <si>
    <t>NHS GLOUCESTERSHIRE CCG</t>
  </si>
  <si>
    <t>NHS SWINDON CCG</t>
  </si>
  <si>
    <t>NHS WILTSHIRE CCG</t>
  </si>
  <si>
    <t>NHS BRISTOL CCG</t>
  </si>
  <si>
    <t>NHS NORTH SOMERSET CCG</t>
  </si>
  <si>
    <t>NHS SOMERSET CCG</t>
  </si>
  <si>
    <t>NHS SOUTH GLOUCESTERSHIRE CCG</t>
  </si>
  <si>
    <t>NHS KERNOW CCG</t>
  </si>
  <si>
    <t>NHS NORTHERN, EASTERN AND WESTERN DEVON CCG</t>
  </si>
  <si>
    <t>NHS SOUTH DEVON AND TORBAY CCG</t>
  </si>
  <si>
    <t>NHS ASHFORD CCG</t>
  </si>
  <si>
    <t>NHS CANTERBURY AND COASTAL CCG</t>
  </si>
  <si>
    <t>NHS DARTFORD, GRAVESHAM AND SWANLEY CCG</t>
  </si>
  <si>
    <t>NHS MEDWAY CCG</t>
  </si>
  <si>
    <t>NHS SOUTH KENT COAST CCG</t>
  </si>
  <si>
    <t>NHS SWALE CCG</t>
  </si>
  <si>
    <t>NHS THANET CCG</t>
  </si>
  <si>
    <t>NHS WEST KENT CCG</t>
  </si>
  <si>
    <t>NHS BRIGHTON AND HOVE CCG</t>
  </si>
  <si>
    <t>NHS EASTBOURNE, HAILSHAM AND SEAFORD CCG</t>
  </si>
  <si>
    <t>NHS COASTAL WEST SUSSEX CCG</t>
  </si>
  <si>
    <t>NHS CRAWLEY CCG</t>
  </si>
  <si>
    <t>NHS EAST SURREY CCG</t>
  </si>
  <si>
    <t>NHS GUILDFORD AND WAVERLEY CCG</t>
  </si>
  <si>
    <t>NHS HASTINGS AND ROTHER CCG</t>
  </si>
  <si>
    <t>NHS HORSHAM AND MID SUSSEX CCG</t>
  </si>
  <si>
    <t>NHS NORTH WEST SURREY CCG</t>
  </si>
  <si>
    <t>NHS SURREY HEATH CCG</t>
  </si>
  <si>
    <t>NHS SURREY DOWNS CCG</t>
  </si>
  <si>
    <t>NHS HIGH WEALD LEWES HAVENS CCG</t>
  </si>
  <si>
    <t>NHS BRACKNELL AND ASCOT CCG</t>
  </si>
  <si>
    <t>NHS CHILTERN CCG</t>
  </si>
  <si>
    <t>NHS NEWBURY AND DISTRICT CCG</t>
  </si>
  <si>
    <t>NHS NORTH &amp; WEST READING CCG</t>
  </si>
  <si>
    <t>NHS OXFORDSHIRE CCG</t>
  </si>
  <si>
    <t>NHS SLOUGH CCG</t>
  </si>
  <si>
    <t>NHS SOUTH READING CCG</t>
  </si>
  <si>
    <t>NHS AYLESBURY VALE CCG</t>
  </si>
  <si>
    <t>NHS WINDSOR, ASCOT AND MAIDENHEAD CCG</t>
  </si>
  <si>
    <t>NHS WOKINGHAM CCG</t>
  </si>
  <si>
    <t>NHS NORTH HAMPSHIRE CCG</t>
  </si>
  <si>
    <t>NHS FAREHAM AND GOSPORT CCG</t>
  </si>
  <si>
    <t>NHS ISLE OF WIGHT CCG</t>
  </si>
  <si>
    <t>NHS PORTSMOUTH CCG</t>
  </si>
  <si>
    <t>NHS SOUTH EASTERN HAMPSHIRE CCG</t>
  </si>
  <si>
    <t>NHS SOUTHAMPTON CCG</t>
  </si>
  <si>
    <t>NHS WEST HAMPSHIRE CCG</t>
  </si>
  <si>
    <t>NHS DORSET CCG</t>
  </si>
  <si>
    <t>NHS NORTH EAST HAMPSHIRE AND FARNHAM CCG</t>
  </si>
  <si>
    <t>NHS BARKING AND DAGENHAM CCG</t>
  </si>
  <si>
    <t>NHS BARNET CCG</t>
  </si>
  <si>
    <t>NHS BEXLEY CCG</t>
  </si>
  <si>
    <t>NHS BRENT CCG</t>
  </si>
  <si>
    <t>NHS BROMLEY CCG</t>
  </si>
  <si>
    <t>NHS CAMDEN CCG</t>
  </si>
  <si>
    <t>NHS CITY AND HACKNEY CCG</t>
  </si>
  <si>
    <t>NHS CROYDON CCG</t>
  </si>
  <si>
    <t>NHS EALING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</si>
  <si>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</si>
  <si>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</si>
  <si>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</si>
  <si>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</si>
  <si>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</si>
  <si>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</si>
  <si>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</si>
  <si>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</si>
  <si>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</si>
  <si>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</si>
  <si>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</si>
  <si>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</si>
  <si>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</si>
  <si>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</si>
  <si>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</si>
  <si>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</si>
  <si>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</si>
  <si>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</si>
  <si>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</si>
  <si>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</si>
  <si>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</si>
  <si>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</si>
  <si>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X24</t>
  </si>
  <si>
    <t>NHS ENGLAND</t>
  </si>
  <si>
    <t>England exc. NHS England</t>
  </si>
  <si>
    <t>Jan-Mar 14</t>
  </si>
  <si>
    <t>Apr-jun 14</t>
  </si>
  <si>
    <t>Jul-Sep 14</t>
  </si>
  <si>
    <t>Oct-Dec 14</t>
  </si>
  <si>
    <t>Quarterly</t>
  </si>
  <si>
    <t>BCF actual MAR baseline</t>
  </si>
  <si>
    <t>Contributions to HWBs</t>
  </si>
  <si>
    <t>Actual Baseline (mapped)</t>
  </si>
  <si>
    <t xml:space="preserve">Baseline used </t>
  </si>
  <si>
    <t>£ figure used for non-electives</t>
  </si>
  <si>
    <t>Total performance fund available</t>
  </si>
  <si>
    <t>% CCG in LA mapping</t>
  </si>
  <si>
    <t>% LA in CCG mapping</t>
  </si>
  <si>
    <t xml:space="preserve"> Performance and Ringfenced Funds combined</t>
  </si>
  <si>
    <t>HWB cost of a non-elective admission</t>
  </si>
  <si>
    <t>Non-elective admissions</t>
  </si>
  <si>
    <t>Population denominator</t>
  </si>
  <si>
    <t>HWB P4P plans revised for CCG 15-16 planning</t>
  </si>
  <si>
    <t>Note</t>
  </si>
  <si>
    <t>P4P calculation - based on plans entered above</t>
  </si>
  <si>
    <t>What if? Below sets out the payment that would be made given the above plans and the actual performance entered in white cells below</t>
  </si>
  <si>
    <t>Planned deterioration on baseline</t>
  </si>
  <si>
    <t>Rate per 100,000</t>
  </si>
  <si>
    <t>Cornwall &amp; Scilly</t>
  </si>
  <si>
    <t>1. Reduction in non elective activity</t>
  </si>
  <si>
    <t>denominator</t>
  </si>
  <si>
    <t>% Change in Non Elective Activity</t>
  </si>
  <si>
    <t>Non-elective cost</t>
  </si>
  <si>
    <t>Q4 (Jan 15 - Mar 15)</t>
  </si>
  <si>
    <t>Q1 (Apr 15 - Jun 15)</t>
  </si>
  <si>
    <t>Q2 (Jul 15 - Sep 15)</t>
  </si>
  <si>
    <t>Q3 (Oct 15 - Dec 15)</t>
  </si>
  <si>
    <t>Q4 (Jan 16 - Mar 16)</t>
  </si>
  <si>
    <t>Planned  14/15</t>
  </si>
  <si>
    <t>Planned 14/15</t>
  </si>
  <si>
    <t>Q1 (Apr 14 - Jun 14)</t>
  </si>
  <si>
    <t>Q2 (Jul 14 - Sep 14)</t>
  </si>
  <si>
    <t>Q3 (Oct 14 - Dec 14)</t>
  </si>
  <si>
    <t>Q4 (Jan 14 - Mar 14)</t>
  </si>
  <si>
    <t>Updated Feb 2015</t>
  </si>
  <si>
    <t>Actual total (-cornwall alone)</t>
  </si>
  <si>
    <t>Dif</t>
  </si>
  <si>
    <t>Each of the below supporting metrics have seen some revisions in baseline data for some HWBs. Below sets out updated plans on the basis of these revisions. In all cases the planned % change in the numerator has been applied to the updated baselines. See notes next to each metric for further details of how each metric has been revised.</t>
  </si>
  <si>
    <r>
      <t xml:space="preserve">The planned % change in </t>
    </r>
    <r>
      <rPr>
        <i/>
        <sz val="11"/>
        <color theme="1"/>
        <rFont val="Arial"/>
        <family val="2"/>
      </rPr>
      <t xml:space="preserve">admissions </t>
    </r>
    <r>
      <rPr>
        <sz val="11"/>
        <color theme="1"/>
        <rFont val="Arial"/>
        <family val="2"/>
      </rPr>
      <t xml:space="preserve">(numerator) has been used to revise plans. Due to the change in population figures between the provisional and final baseline, all areas will see changes in their planned rate change meaning that some areas will now show as red when previously green.
It's assumed that HWBs have used the provisional baseline provided when setting their plans.
</t>
    </r>
  </si>
  <si>
    <t>Plans have been revised by applying the planned % change in those still at home after 91 days (numerator). Where a HWB has planned to maintain their baseline denominator then this has been maintained, otherwise, this has been adjusted to maintain the planned proportion of effective reablement.
It's assumed that HWBs have used the provided provisional baseline when setting their plans - unless a HWB had no provisional baseline data in which case it is asumed they used the final baseline data.</t>
  </si>
  <si>
    <t>Quarterly plans have been revised maintaining the planned quarterly change in the number of delay days (numerator). NB. This is slightly different to non-elective admissions where the overall 12 month P4P planned change was maintained, rather than the quarterly %.
It's assumed that HWBs have used the provided provisional baseline when setting their plans
NB. All revisions to baseline are only in Q4.</t>
  </si>
  <si>
    <t>Check</t>
  </si>
  <si>
    <t>13-14 Baseline (revised)</t>
  </si>
  <si>
    <t>14/15 plans (revised)</t>
  </si>
  <si>
    <t>15-16 plans (revised)</t>
  </si>
  <si>
    <t xml:space="preserve">Planned 15/16 </t>
  </si>
  <si>
    <t>Planned 
14/15 (revised)</t>
  </si>
  <si>
    <t>Planned 15/16 (revised)</t>
  </si>
  <si>
    <t>Original baseline</t>
  </si>
  <si>
    <t>Planned 2014-15 rate adjusted for final data</t>
  </si>
  <si>
    <t>Planned 2015-16 rate adjusted for final data</t>
  </si>
  <si>
    <t>Planned 2014-15 Num adjusted for final data</t>
  </si>
  <si>
    <t>Planned 2015-16 Num adjusted for final data</t>
  </si>
  <si>
    <t>Planned 2014-15 Denom adjusted for final data</t>
  </si>
  <si>
    <t>Planned 2015-16 Denom adjusted for final data</t>
  </si>
  <si>
    <t>Adjustments following final baseline changes</t>
  </si>
  <si>
    <t>Q1 14-15 revised num</t>
  </si>
  <si>
    <t>Q2 14-15 revised num</t>
  </si>
  <si>
    <t>Q3 14-15 revised num</t>
  </si>
  <si>
    <t>Q4 14-15 revised num</t>
  </si>
  <si>
    <t>Q1 15-16 revised num</t>
  </si>
  <si>
    <t>Q2 15-16 revised num</t>
  </si>
  <si>
    <t>Q3 15-16 revised num</t>
  </si>
  <si>
    <t>Q4 15-16 revised num</t>
  </si>
  <si>
    <t>Adjustments to plans following baseline changes</t>
  </si>
  <si>
    <t>Q1 14-15 revised rate</t>
  </si>
  <si>
    <t>Q2 14-15 revised rate</t>
  </si>
  <si>
    <t>Q3 14-15 revised rate</t>
  </si>
  <si>
    <t>Q4 14-15 revised rate</t>
  </si>
  <si>
    <t>Q1 15-16 revised rate</t>
  </si>
  <si>
    <t>Q2 15-16 revised rate</t>
  </si>
  <si>
    <t>Q3 15-16 revised rate</t>
  </si>
  <si>
    <t>Q4 15-16 revised rate</t>
  </si>
  <si>
    <t>14-15 Q4 revised rate</t>
  </si>
  <si>
    <t>14-15 Q4 revised num</t>
  </si>
  <si>
    <t>15-16 Q1  revised num</t>
  </si>
  <si>
    <t>15-16 Q2 revised num</t>
  </si>
  <si>
    <t>15-16 Q3 revised num</t>
  </si>
  <si>
    <t>15-16 Q4 revised num</t>
  </si>
  <si>
    <t>Cumulative plans original</t>
  </si>
  <si>
    <t>Cumulative baseline used</t>
  </si>
  <si>
    <t>15-16 Q1  revised rate</t>
  </si>
  <si>
    <t>15-16 Q2 revised rate</t>
  </si>
  <si>
    <t>15-16 Q3 revised rate</t>
  </si>
  <si>
    <t>15-16 Q4 revised rate</t>
  </si>
  <si>
    <t>Rates</t>
  </si>
  <si>
    <t>Num</t>
  </si>
  <si>
    <t>Q4 Actual Performance</t>
  </si>
  <si>
    <t>1) Scenario Planning</t>
  </si>
  <si>
    <t>Linked to the middle book containing mappings found:</t>
  </si>
  <si>
    <t>Maximum P4P calculation - based on MAR (mapped) baseline and HWB P4P plans revised as calculated above (2).</t>
  </si>
  <si>
    <t>Maximum performance payment</t>
  </si>
  <si>
    <t>Below sets out the final BCF plans submitted by the HWB, along with the average non-elective admission cost used and the corresponding performance fund based on these BCF plans.</t>
  </si>
  <si>
    <t xml:space="preserve">Calculation of revised plans </t>
  </si>
  <si>
    <t>In line with the BCF technical guidance the above plans have been revised to reflect the actual baseline (by mapping CCG data from MAR to HWB). This revision maintains the planned 12 month P4P % change above.The calculation showing the revision of plans can be unhidden by selecting rows 22 &amp; 33, right clicking and selecting 'unhide'.</t>
  </si>
  <si>
    <t>Maximum P4P calculation - based on MAR (mapped) baseline and HWB P4P plans revised as calculated above</t>
  </si>
  <si>
    <t>Maximum P4P calculation - based on BCF baselines and plans as calculated above</t>
  </si>
  <si>
    <t>E08000037</t>
  </si>
  <si>
    <t>E06000057</t>
  </si>
  <si>
    <t>Payment for performance</t>
  </si>
  <si>
    <t>The first quarter (Q4) P4P payment has been calculated below. The actual MAR baselines and the revised BCF plans as shown above (2) has been used to caculate it.</t>
  </si>
  <si>
    <t>Needs updating for Scilly, gateshead, northumberland</t>
  </si>
  <si>
    <t>The first quarter (Q4) p4p payment has been calculated below. The actual MAR baselines and the revised BCF plans as shown on section 2 of the payment for perfronace tab has been used to caculate it. However, as outlined in the Operationalisation guidance, Health and Wellbeing Boards may wish to consider the alignment of the other three BCF quarterly targets with the planning assumptions included in final CCG operational plans. In the white cells below (G10-J10) plan figures can be inserted in order to see the effect on the total performance fund and quarterly payments. Additionally, given a set of plans, performance figures can be inserted in white cells C22-E22 in order to show the quarterly payments that would result based on plans set below. This is a tool to be used to calculate a what if scenario and is not a data collection template.</t>
  </si>
  <si>
    <t>Apr-Jun 14</t>
  </si>
  <si>
    <t>Supporting Metrics</t>
  </si>
  <si>
    <t>This tab revises the final submitted supporting metric BCF plans following revisions to baseline data.</t>
  </si>
  <si>
    <t>3) Suggested Q4 performance payment.</t>
  </si>
  <si>
    <t>Suggested performance payment</t>
  </si>
  <si>
    <t>Suggested Q4 P4P</t>
  </si>
  <si>
    <t>Range (Max - Min)</t>
  </si>
  <si>
    <t>Min</t>
  </si>
  <si>
    <t>Range/Min</t>
  </si>
  <si>
    <t>RR1</t>
  </si>
  <si>
    <t>RKE</t>
  </si>
  <si>
    <t>RA3</t>
  </si>
  <si>
    <t>RBA</t>
  </si>
  <si>
    <t>RBT</t>
  </si>
  <si>
    <t>Table showing the proportion of CCG data that is mapped to each Health and Well-Being Board.</t>
  </si>
  <si>
    <t>% CCG in HWB</t>
  </si>
  <si>
    <t>% HWB in CCG</t>
  </si>
  <si>
    <t>This table only shows the main HWB for each of the affected CCGs</t>
  </si>
  <si>
    <t xml:space="preserve">% CCG in HWB - this shows the proportion of the CCG data that is used to create a figure for the associated Health and Well-Being Board </t>
  </si>
  <si>
    <t>% HWB in CCG - this shows the proportion of the Health and Well-Being Board that is contained within the CCG boundary</t>
  </si>
  <si>
    <t>text to display</t>
  </si>
  <si>
    <t>Non-Elective data for NHS Birmingham Crosscity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</si>
  <si>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Haringey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</si>
  <si>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Islington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</si>
  <si>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North Somerset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</si>
  <si>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Solihull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</si>
  <si>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Somerset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</si>
  <si>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South Cheshire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</si>
  <si>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South East Staffs and Seisdon Peninsular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</si>
  <si>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Non-Elective data for NHS Vale Royal CCG in the BCF time period is considered volatile and therefore is having a significant effect on the payment for performance values. You should agree locally what the correct payment for performance payment should be. Please refer to 'CCGs with volatility' sheet for more details.</t>
  </si>
  <si>
    <t>Main trust impacting on volatility</t>
  </si>
  <si>
    <t>Heart Of England NHS Foundation Trust</t>
  </si>
  <si>
    <t>The Whittington Hospital NHS Trust</t>
  </si>
  <si>
    <t>Weston Area Health NHS Trust</t>
  </si>
  <si>
    <t>Taunton And Somerset NHS Foundation Trust</t>
  </si>
  <si>
    <t>Mid Cheshire Hospitals NHS Foundation Trust</t>
  </si>
  <si>
    <t>CCGs with volativity</t>
  </si>
  <si>
    <t>CCGs with volatility</t>
  </si>
  <si>
    <t>This tab outlines the CCGs that have volatile MAR data that could have an effect on the baseline and actual data. For this reason there can be limited confidence in the payment for performance calculation and the areas affected should ensure appropriate discussions have taken place locally to agree the data points to be used and consequent payment for performance amounts.</t>
  </si>
  <si>
    <t>A CCGs data has been determined to be volatile if the range (maximum - minimum) of data is more than half the minimum value in the payment for performance period (January 2014 - March 2015). So All CCGs that have a value of greater than 0.5 for Range/Minimum value have been included in the below list.</t>
  </si>
  <si>
    <t>Trust based data is available here; http://www.england.nhs.uk/statistics/statistical-work-areas/hospital-activity/monthly-hospital-activity/mar-data/</t>
  </si>
  <si>
    <t>Section 1 shows the final baseline and plans submitted by HWBs in Feb 2015, along with the corresponding payments that would result from these plans. 
Section 2 updates these using the actual MAR baseline, as outlined in the BCF technical guidance (http://www.england.nhs.uk/wp-content/uploads/2014/08/bcf-technical-guidance-v2.pdf). 
Section 3 calculates the suggested Q4 payment for performance.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</si>
</sst>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_(* #,##0.00_);_(* \(#,##0.00\);_(* &quot;-&quot;??_);_(@_)"/>
    <numFmt numFmtId="165" formatCode="_-* #,##0_-;\-* #,##0_-;_-* &quot;-&quot;??_-;_-@_-"/>
    <numFmt numFmtId="166" formatCode="_-* #,##0.0_-;\-* #,##0.0_-;_-* &quot;-&quot;??_-;_-@_-"/>
    <numFmt numFmtId="167" formatCode="&quot;£&quot;#,##0"/>
    <numFmt numFmtId="168" formatCode="0.0"/>
    <numFmt numFmtId="169" formatCode="#,##0.0"/>
    <numFmt numFmtId="170" formatCode="#,##0_ ;\-#,##0\ "/>
    <numFmt numFmtId="171" formatCode="0.0%"/>
    <numFmt numFmtId="172" formatCode="#,##0_ ;[Red]\-#,##0\ "/>
    <numFmt numFmtId="173" formatCode="_(&quot;$&quot;#,##0.0_);\(&quot;$&quot;#,##0.0\);_(&quot;-&quot;_)"/>
    <numFmt numFmtId="174" formatCode="#,##0;\(#,##0\)"/>
    <numFmt numFmtId="175" formatCode="#,##0;\-#,##0;\-"/>
    <numFmt numFmtId="176" formatCode="mmm\ \-\ yy"/>
    <numFmt numFmtId="177" formatCode="[Magenta]&quot;Err&quot;;[Magenta]&quot;Err&quot;;[Blue]&quot;OK&quot;"/>
    <numFmt numFmtId="178" formatCode="General\ &quot;.&quot;"/>
    <numFmt numFmtId="179" formatCode="#,##0_);[Red]\(#,##0\);\-_)"/>
    <numFmt numFmtId="180" formatCode="0.0_)%;[Red]\(0.0%\);0.0_)%"/>
    <numFmt numFmtId="181" formatCode="\+\ #,##0.0_);\-\ #,##0.0_)"/>
    <numFmt numFmtId="182" formatCode="0.000"/>
    <numFmt numFmtId="183" formatCode="0.0000"/>
  </numFmts>
  <fonts count="10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b/>
      <sz val="16"/>
      <color theme="1"/>
      <name val="Arial"/>
      <family val="2"/>
    </font>
    <font>
      <b/>
      <sz val="14"/>
      <color theme="1"/>
      <name val="Arial"/>
      <family val="2"/>
    </font>
    <font>
      <i/>
      <sz val="10"/>
      <color theme="1"/>
      <name val="Arial"/>
      <family val="2"/>
    </font>
    <font>
      <sz val="11"/>
      <color theme="1"/>
      <name val="Arial"/>
      <family val="2"/>
    </font>
    <font>
      <b/>
      <sz val="11"/>
      <name val="Arial"/>
      <family val="2"/>
    </font>
    <font>
      <i/>
      <sz val="11"/>
      <color theme="1"/>
      <name val="Arial"/>
      <family val="2"/>
    </font>
    <font>
      <b/>
      <sz val="10"/>
      <name val="Arial"/>
      <family val="2"/>
    </font>
    <font>
      <i/>
      <sz val="10"/>
      <name val="Arial"/>
      <family val="2"/>
    </font>
    <font>
      <sz val="11"/>
      <name val="Arial"/>
      <family val="2"/>
    </font>
    <font>
      <i/>
      <sz val="11"/>
      <name val="Arial"/>
      <family val="2"/>
    </font>
    <font>
      <sz val="10"/>
      <color theme="1"/>
      <name val="Calibri"/>
      <family val="2"/>
      <scheme val="minor"/>
    </font>
    <font>
      <b/>
      <sz val="14"/>
      <name val="Arial"/>
      <family val="2"/>
    </font>
    <font>
      <sz val="10"/>
      <name val="Arial"/>
      <family val="2"/>
    </font>
    <font>
      <b/>
      <sz val="10"/>
      <name val="Verdana"/>
      <family val="2"/>
    </font>
    <font>
      <i/>
      <sz val="10"/>
      <name val="Verdana"/>
      <family val="2"/>
    </font>
    <font>
      <i/>
      <sz val="11"/>
      <color theme="1"/>
      <name val="Calibri"/>
      <family val="2"/>
      <scheme val="minor"/>
    </font>
    <font>
      <sz val="10"/>
      <name val="Verdana"/>
      <family val="2"/>
    </font>
    <font>
      <sz val="9"/>
      <color theme="1"/>
      <name val="Verdana"/>
      <family val="2"/>
    </font>
    <font>
      <i/>
      <sz val="9"/>
      <color theme="1"/>
      <name val="Verdana"/>
      <family val="2"/>
    </font>
    <font>
      <b/>
      <sz val="10"/>
      <color indexed="8"/>
      <name val="Verdana"/>
      <family val="2"/>
    </font>
    <font>
      <b/>
      <sz val="10"/>
      <color indexed="63"/>
      <name val="Verdana"/>
      <family val="2"/>
    </font>
    <font>
      <b/>
      <sz val="9"/>
      <color theme="1"/>
      <name val="Verdana"/>
      <family val="2"/>
    </font>
    <font>
      <b/>
      <sz val="11"/>
      <name val="Calibri"/>
      <family val="2"/>
      <scheme val="minor"/>
    </font>
    <font>
      <b/>
      <sz val="9"/>
      <name val="Verdana"/>
      <family val="2"/>
    </font>
    <font>
      <sz val="11"/>
      <color theme="0" tint="-0.14999847407452621"/>
      <name val="Calibri"/>
      <family val="2"/>
      <scheme val="minor"/>
    </font>
    <font>
      <sz val="8"/>
      <color indexed="81"/>
      <name val="Tahoma"/>
      <family val="2"/>
    </font>
    <font>
      <b/>
      <sz val="8"/>
      <color indexed="81"/>
      <name val="Tahoma"/>
      <family val="2"/>
    </font>
    <font>
      <b/>
      <sz val="11"/>
      <color theme="1"/>
      <name val="Arial"/>
      <family val="2"/>
    </font>
    <font>
      <sz val="10"/>
      <color indexed="8"/>
      <name val="Arial"/>
      <family val="2"/>
    </font>
    <font>
      <sz val="10"/>
      <color theme="1"/>
      <name val="Arial"/>
      <family val="2"/>
    </font>
    <font>
      <b/>
      <i/>
      <sz val="11"/>
      <color theme="1"/>
      <name val="Calibri"/>
      <family val="2"/>
      <scheme val="minor"/>
    </font>
    <font>
      <i/>
      <sz val="12"/>
      <color theme="1"/>
      <name val="Arial"/>
      <family val="2"/>
    </font>
    <font>
      <b/>
      <i/>
      <sz val="11"/>
      <color theme="1"/>
      <name val="Arial"/>
      <family val="2"/>
    </font>
    <font>
      <b/>
      <sz val="10"/>
      <color theme="1"/>
      <name val="Arial"/>
      <family val="2"/>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0"/>
      <color indexed="18"/>
      <name val="MS Sans Serif"/>
      <family val="2"/>
    </font>
    <font>
      <sz val="11"/>
      <name val="Times New Roman"/>
      <family val="1"/>
    </font>
    <font>
      <i/>
      <sz val="11"/>
      <color indexed="23"/>
      <name val="Calibri"/>
      <family val="2"/>
    </font>
    <font>
      <b/>
      <sz val="8"/>
      <color indexed="12"/>
      <name val="Arial"/>
      <family val="2"/>
    </font>
    <font>
      <b/>
      <sz val="12"/>
      <color indexed="8"/>
      <name val="Arial"/>
      <family val="2"/>
    </font>
    <font>
      <b/>
      <sz val="10.5"/>
      <color indexed="8"/>
      <name val="Arial"/>
      <family val="2"/>
    </font>
    <font>
      <sz val="10"/>
      <color indexed="12"/>
      <name val="Arial"/>
      <family val="2"/>
    </font>
    <font>
      <sz val="11"/>
      <color indexed="17"/>
      <name val="Calibri"/>
      <family val="2"/>
    </font>
    <font>
      <b/>
      <sz val="8"/>
      <name val="Arial"/>
      <family val="2"/>
    </font>
    <font>
      <sz val="10"/>
      <color indexed="23"/>
      <name val="Arial"/>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0"/>
      <color indexed="24"/>
      <name val="Arial"/>
      <family val="2"/>
    </font>
    <font>
      <sz val="11"/>
      <color indexed="62"/>
      <name val="Calibri"/>
      <family val="2"/>
    </font>
    <font>
      <sz val="7"/>
      <color indexed="12"/>
      <name val="Arial"/>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1"/>
      <name val="Univers 45 Light"/>
      <family val="2"/>
    </font>
    <font>
      <sz val="8"/>
      <color indexed="10"/>
      <name val="Arial"/>
      <family val="2"/>
    </font>
    <font>
      <sz val="11"/>
      <color indexed="60"/>
      <name val="Calibri"/>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1"/>
      <color indexed="8"/>
      <name val="Calibri"/>
      <family val="2"/>
    </font>
    <font>
      <sz val="11"/>
      <color indexed="10"/>
      <name val="Calibri"/>
      <family val="2"/>
    </font>
    <font>
      <b/>
      <sz val="12"/>
      <color theme="1"/>
      <name val="Arial"/>
      <family val="2"/>
    </font>
    <font>
      <sz val="9"/>
      <color indexed="81"/>
      <name val="Tahoma"/>
      <family val="2"/>
    </font>
    <font>
      <sz val="11"/>
      <color rgb="FFFF0000"/>
      <name val="Calibri"/>
      <family val="2"/>
      <scheme val="minor"/>
    </font>
    <font>
      <i/>
      <sz val="12"/>
      <name val="Arial"/>
      <family val="2"/>
    </font>
    <font>
      <b/>
      <sz val="10"/>
      <color rgb="FFFF0000"/>
      <name val="Verdana"/>
      <family val="2"/>
    </font>
    <font>
      <i/>
      <sz val="11"/>
      <color theme="0" tint="-0.14999847407452621"/>
      <name val="Arial"/>
      <family val="2"/>
    </font>
    <font>
      <b/>
      <sz val="11"/>
      <color theme="0" tint="-0.14999847407452621"/>
      <name val="Arial"/>
      <family val="2"/>
    </font>
    <font>
      <b/>
      <sz val="11"/>
      <name val="Calibri"/>
      <family val="2"/>
    </font>
    <font>
      <sz val="11"/>
      <name val="Calibri"/>
      <family val="2"/>
    </font>
    <font>
      <i/>
      <sz val="11"/>
      <color rgb="FFFF0000"/>
      <name val="Calibri"/>
      <family val="2"/>
      <scheme val="minor"/>
    </font>
    <font>
      <sz val="12"/>
      <color theme="1"/>
      <name val="Calibri"/>
      <family val="2"/>
      <scheme val="minor"/>
    </font>
    <font>
      <sz val="11"/>
      <color rgb="FFFF0000"/>
      <name val="Arial"/>
      <family val="2"/>
    </font>
    <font>
      <sz val="11"/>
      <color theme="4" tint="0.79998168889431442"/>
      <name val="Calibri"/>
      <family val="2"/>
      <scheme val="minor"/>
    </font>
    <font>
      <b/>
      <u/>
      <sz val="14"/>
      <name val="Arial"/>
      <family val="2"/>
    </font>
    <font>
      <b/>
      <u/>
      <sz val="11"/>
      <name val="Arial"/>
      <family val="2"/>
    </font>
  </fonts>
  <fills count="4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3"/>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bgColor indexed="64"/>
      </patternFill>
    </fill>
    <fill>
      <patternFill patternType="solid">
        <fgColor indexed="22"/>
      </patternFill>
    </fill>
    <fill>
      <patternFill patternType="solid">
        <fgColor indexed="55"/>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4"/>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107">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thin">
        <color indexed="8"/>
      </left>
      <right style="thin">
        <color indexed="8"/>
      </right>
      <top style="thin">
        <color indexed="8"/>
      </top>
      <bottom style="thin">
        <color indexed="8"/>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hair">
        <color indexed="64"/>
      </left>
      <right style="hair">
        <color indexed="64"/>
      </right>
      <top style="hair">
        <color indexed="64"/>
      </top>
      <bottom style="hair">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double">
        <color indexed="64"/>
      </left>
      <right/>
      <top/>
      <bottom style="double">
        <color indexed="64"/>
      </bottom>
      <diagonal/>
    </border>
    <border>
      <left/>
      <right/>
      <top style="thin">
        <color indexed="62"/>
      </top>
      <bottom style="double">
        <color indexed="62"/>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158">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 fillId="0" borderId="0"/>
    <xf numFmtId="0" fontId="1" fillId="0" borderId="0"/>
    <xf numFmtId="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0" fillId="26" borderId="0" applyNumberFormat="0" applyBorder="0" applyAlignment="0" applyProtection="0"/>
    <xf numFmtId="0" fontId="41" fillId="0" borderId="72">
      <alignment vertical="center"/>
      <protection locked="0"/>
    </xf>
    <xf numFmtId="173" fontId="41" fillId="0" borderId="72">
      <alignment horizontal="right" vertical="center"/>
      <protection locked="0"/>
    </xf>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3" fillId="0" borderId="73" applyNumberFormat="0" applyAlignment="0" applyProtection="0"/>
    <xf numFmtId="0" fontId="44" fillId="0" borderId="0" applyNumberFormat="0" applyAlignment="0" applyProtection="0"/>
    <xf numFmtId="0" fontId="45" fillId="0" borderId="0" applyNumberFormat="0" applyAlignment="0" applyProtection="0"/>
    <xf numFmtId="0" fontId="44" fillId="0" borderId="74" applyNumberFormat="0" applyAlignment="0" applyProtection="0"/>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7" fillId="0" borderId="0" applyNumberFormat="0" applyFill="0" applyBorder="0" applyAlignment="0" applyProtection="0"/>
    <xf numFmtId="0" fontId="46" fillId="11" borderId="75" applyNumberFormat="0" applyFont="0" applyAlignment="0" applyProtection="0"/>
    <xf numFmtId="174" fontId="17" fillId="30" borderId="76" applyNumberFormat="0">
      <alignment vertical="center"/>
    </xf>
    <xf numFmtId="175" fontId="17" fillId="31" borderId="76" applyNumberFormat="0">
      <alignment vertical="center"/>
    </xf>
    <xf numFmtId="175" fontId="17" fillId="31" borderId="76" applyNumberFormat="0">
      <alignment vertical="center"/>
    </xf>
    <xf numFmtId="1" fontId="17" fillId="32" borderId="76" applyNumberFormat="0">
      <alignment vertical="center"/>
    </xf>
    <xf numFmtId="1" fontId="17" fillId="32" borderId="76" applyNumberFormat="0">
      <alignment vertical="center"/>
    </xf>
    <xf numFmtId="174" fontId="17" fillId="32" borderId="76" applyNumberFormat="0">
      <alignment vertical="center"/>
    </xf>
    <xf numFmtId="174" fontId="17" fillId="32" borderId="76" applyNumberFormat="0">
      <alignment vertical="center"/>
    </xf>
    <xf numFmtId="174" fontId="17" fillId="33" borderId="76" applyNumberFormat="0">
      <alignment vertical="center"/>
    </xf>
    <xf numFmtId="174" fontId="17" fillId="33" borderId="76" applyNumberFormat="0">
      <alignment vertical="center"/>
    </xf>
    <xf numFmtId="3" fontId="17" fillId="0" borderId="76" applyNumberFormat="0">
      <alignment vertical="center"/>
    </xf>
    <xf numFmtId="3" fontId="17" fillId="0" borderId="76" applyNumberFormat="0">
      <alignment vertical="center"/>
    </xf>
    <xf numFmtId="174" fontId="17" fillId="30" borderId="76" applyNumberFormat="0">
      <alignment vertical="center"/>
    </xf>
    <xf numFmtId="0" fontId="17" fillId="30" borderId="76" applyNumberFormat="0">
      <alignment vertical="center"/>
    </xf>
    <xf numFmtId="0" fontId="17" fillId="30" borderId="76" applyNumberFormat="0">
      <alignment vertical="center"/>
    </xf>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9" fillId="35" borderId="78" applyNumberFormat="0" applyAlignment="0" applyProtection="0"/>
    <xf numFmtId="0" fontId="49" fillId="35" borderId="78" applyNumberFormat="0" applyAlignment="0" applyProtection="0"/>
    <xf numFmtId="0" fontId="49" fillId="35" borderId="78" applyNumberFormat="0" applyAlignment="0" applyProtection="0"/>
    <xf numFmtId="0" fontId="49" fillId="35" borderId="78" applyNumberFormat="0" applyAlignment="0" applyProtection="0"/>
    <xf numFmtId="0" fontId="49" fillId="35" borderId="78" applyNumberFormat="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164" fontId="39"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6" fontId="51" fillId="33" borderId="79">
      <alignment horizontal="center"/>
    </xf>
    <xf numFmtId="0" fontId="51" fillId="36" borderId="80" applyNumberFormat="0"/>
    <xf numFmtId="37" fontId="41" fillId="0" borderId="59" applyNumberFormat="0">
      <alignment horizontal="centerContinuous" vertical="top" wrapText="1"/>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77" fontId="53" fillId="0" borderId="0" applyFill="0" applyBorder="0"/>
    <xf numFmtId="15" fontId="33" fillId="0" borderId="0" applyFill="0" applyBorder="0" applyProtection="0">
      <alignment horizontal="center"/>
    </xf>
    <xf numFmtId="178" fontId="54" fillId="34" borderId="1" applyAlignment="0" applyProtection="0"/>
    <xf numFmtId="179" fontId="55" fillId="0" borderId="0" applyNumberFormat="0" applyFill="0" applyBorder="0" applyAlignment="0" applyProtection="0"/>
    <xf numFmtId="179" fontId="56" fillId="29" borderId="81" applyAlignment="0">
      <protection locked="0"/>
    </xf>
    <xf numFmtId="180" fontId="33" fillId="0" borderId="0" applyFill="0" applyBorder="0" applyAlignment="0" applyProtection="0"/>
    <xf numFmtId="0" fontId="51" fillId="33" borderId="79">
      <alignment horizontal="center"/>
    </xf>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37" fontId="58" fillId="33" borderId="62" applyBorder="0" applyAlignment="0"/>
    <xf numFmtId="37" fontId="58" fillId="33" borderId="62" applyBorder="0" applyAlignment="0"/>
    <xf numFmtId="37" fontId="58" fillId="33" borderId="62" applyBorder="0" applyAlignment="0"/>
    <xf numFmtId="0" fontId="59" fillId="33" borderId="82" applyNumberFormat="0">
      <alignment vertical="center"/>
    </xf>
    <xf numFmtId="37" fontId="58" fillId="33" borderId="62" applyBorder="0" applyAlignment="0"/>
    <xf numFmtId="0" fontId="60" fillId="0" borderId="83" applyNumberFormat="0" applyFill="0" applyAlignment="0" applyProtection="0"/>
    <xf numFmtId="0" fontId="60" fillId="0" borderId="83" applyNumberFormat="0" applyFill="0" applyAlignment="0" applyProtection="0"/>
    <xf numFmtId="0" fontId="60" fillId="0" borderId="83" applyNumberFormat="0" applyFill="0" applyAlignment="0" applyProtection="0"/>
    <xf numFmtId="0" fontId="60" fillId="0" borderId="83" applyNumberFormat="0" applyFill="0" applyAlignment="0" applyProtection="0"/>
    <xf numFmtId="0" fontId="60" fillId="0" borderId="83" applyNumberFormat="0" applyFill="0" applyAlignment="0" applyProtection="0"/>
    <xf numFmtId="0" fontId="61" fillId="0" borderId="84" applyNumberFormat="0" applyFill="0" applyAlignment="0" applyProtection="0"/>
    <xf numFmtId="0" fontId="61" fillId="0" borderId="84" applyNumberFormat="0" applyFill="0" applyAlignment="0" applyProtection="0"/>
    <xf numFmtId="0" fontId="61" fillId="0" borderId="84" applyNumberFormat="0" applyFill="0" applyAlignment="0" applyProtection="0"/>
    <xf numFmtId="0" fontId="61" fillId="0" borderId="84" applyNumberFormat="0" applyFill="0" applyAlignment="0" applyProtection="0"/>
    <xf numFmtId="0" fontId="61" fillId="0" borderId="84" applyNumberFormat="0" applyFill="0" applyAlignment="0" applyProtection="0"/>
    <xf numFmtId="0" fontId="62" fillId="0" borderId="85" applyNumberFormat="0" applyFill="0" applyAlignment="0" applyProtection="0"/>
    <xf numFmtId="0" fontId="62" fillId="0" borderId="85" applyNumberFormat="0" applyFill="0" applyAlignment="0" applyProtection="0"/>
    <xf numFmtId="0" fontId="62" fillId="0" borderId="85" applyNumberFormat="0" applyFill="0" applyAlignment="0" applyProtection="0"/>
    <xf numFmtId="0" fontId="62" fillId="0" borderId="85" applyNumberFormat="0" applyFill="0" applyAlignment="0" applyProtection="0"/>
    <xf numFmtId="0" fontId="62" fillId="0" borderId="85"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4" fontId="64" fillId="37" borderId="86" applyNumberFormat="0">
      <alignment vertical="center"/>
    </xf>
    <xf numFmtId="0" fontId="65" fillId="14" borderId="77" applyNumberFormat="0" applyAlignment="0" applyProtection="0"/>
    <xf numFmtId="37" fontId="66" fillId="0" borderId="49" applyNumberFormat="0" applyBorder="0" applyAlignment="0">
      <protection locked="0"/>
    </xf>
    <xf numFmtId="0" fontId="64" fillId="38" borderId="86" applyNumberFormat="0">
      <alignment vertical="center"/>
      <protection locked="0"/>
    </xf>
    <xf numFmtId="0" fontId="64" fillId="38" borderId="86" applyNumberFormat="0">
      <alignment vertical="center"/>
      <protection locked="0"/>
    </xf>
    <xf numFmtId="0" fontId="64" fillId="38" borderId="86" applyNumberFormat="0">
      <alignment vertical="center"/>
      <protection locked="0"/>
    </xf>
    <xf numFmtId="0" fontId="64" fillId="38" borderId="86" applyNumberFormat="0">
      <alignment vertical="center"/>
      <protection locked="0"/>
    </xf>
    <xf numFmtId="0" fontId="64" fillId="38" borderId="86" applyNumberFormat="0">
      <alignment vertical="center"/>
      <protection locked="0"/>
    </xf>
    <xf numFmtId="37" fontId="66" fillId="0" borderId="49" applyNumberFormat="0" applyBorder="0" applyAlignment="0">
      <protection locked="0"/>
    </xf>
    <xf numFmtId="37" fontId="66" fillId="0" borderId="49" applyNumberFormat="0" applyBorder="0" applyAlignment="0">
      <protection locked="0"/>
    </xf>
    <xf numFmtId="0" fontId="64" fillId="38" borderId="86" applyNumberFormat="0">
      <alignment vertical="center"/>
      <protection locked="0"/>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4" fillId="37" borderId="86" applyNumberFormat="0">
      <alignment vertical="center"/>
    </xf>
    <xf numFmtId="38" fontId="67" fillId="0" borderId="0"/>
    <xf numFmtId="38" fontId="68" fillId="0" borderId="0"/>
    <xf numFmtId="38" fontId="69" fillId="0" borderId="0"/>
    <xf numFmtId="38" fontId="70" fillId="0" borderId="0"/>
    <xf numFmtId="0" fontId="51" fillId="0" borderId="0"/>
    <xf numFmtId="0" fontId="51" fillId="0" borderId="0"/>
    <xf numFmtId="37" fontId="17" fillId="0" borderId="0" applyBorder="0" applyAlignment="0">
      <alignment horizontal="left"/>
      <protection locked="0"/>
    </xf>
    <xf numFmtId="37" fontId="17" fillId="0" borderId="0" applyBorder="0" applyAlignment="0">
      <alignment horizontal="left"/>
      <protection locked="0"/>
    </xf>
    <xf numFmtId="0" fontId="71" fillId="0" borderId="87" applyNumberFormat="0" applyFill="0" applyAlignment="0" applyProtection="0"/>
    <xf numFmtId="0" fontId="71" fillId="0" borderId="87" applyNumberFormat="0" applyFill="0" applyAlignment="0" applyProtection="0"/>
    <xf numFmtId="0" fontId="71" fillId="0" borderId="87" applyNumberFormat="0" applyFill="0" applyAlignment="0" applyProtection="0"/>
    <xf numFmtId="0" fontId="71" fillId="0" borderId="87" applyNumberFormat="0" applyFill="0" applyAlignment="0" applyProtection="0"/>
    <xf numFmtId="0" fontId="71" fillId="0" borderId="87" applyNumberFormat="0" applyFill="0" applyAlignment="0" applyProtection="0"/>
    <xf numFmtId="0" fontId="17" fillId="0" borderId="2" applyBorder="0">
      <alignment horizontal="center" vertical="center" wrapText="1"/>
    </xf>
    <xf numFmtId="0" fontId="64" fillId="30" borderId="88" applyNumberFormat="0">
      <alignment vertical="center"/>
      <protection locked="0"/>
    </xf>
    <xf numFmtId="0" fontId="72" fillId="30" borderId="88" applyFont="0">
      <protection locked="0"/>
    </xf>
    <xf numFmtId="0" fontId="73" fillId="0" borderId="0" applyBorder="0">
      <alignment horizontal="left" vertical="top"/>
    </xf>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17" fillId="0" borderId="0"/>
    <xf numFmtId="0" fontId="17" fillId="0" borderId="0"/>
    <xf numFmtId="0" fontId="17" fillId="0" borderId="0"/>
    <xf numFmtId="0" fontId="1" fillId="0" borderId="0"/>
    <xf numFmtId="0" fontId="17" fillId="0" borderId="0"/>
    <xf numFmtId="0" fontId="17"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40" fontId="76" fillId="40" borderId="0">
      <alignment horizontal="right"/>
    </xf>
    <xf numFmtId="0" fontId="77" fillId="40" borderId="0">
      <alignment horizontal="right"/>
    </xf>
    <xf numFmtId="0" fontId="78" fillId="40" borderId="60"/>
    <xf numFmtId="0" fontId="78" fillId="0" borderId="0" applyBorder="0">
      <alignment horizontal="centerContinuous"/>
    </xf>
    <xf numFmtId="0" fontId="79" fillId="0" borderId="0" applyBorder="0">
      <alignment horizontal="centerContinuous"/>
    </xf>
    <xf numFmtId="181" fontId="80" fillId="0" borderId="0" applyFont="0" applyFill="0" applyBorder="0" applyProtection="0">
      <alignment horizontal="center"/>
      <protection locked="0"/>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9" fillId="0" borderId="0" applyFont="0" applyFill="0" applyBorder="0" applyAlignment="0" applyProtection="0"/>
    <xf numFmtId="0" fontId="17" fillId="33" borderId="50" applyBorder="0" applyAlignment="0">
      <alignment horizontal="center" vertical="top"/>
    </xf>
    <xf numFmtId="0" fontId="17" fillId="33" borderId="50" applyBorder="0" applyAlignment="0">
      <alignment horizontal="center" vertical="top"/>
    </xf>
    <xf numFmtId="0" fontId="81" fillId="0" borderId="0"/>
    <xf numFmtId="0" fontId="81" fillId="0" borderId="0"/>
    <xf numFmtId="0" fontId="81" fillId="0" borderId="0"/>
    <xf numFmtId="0" fontId="81" fillId="0" borderId="0"/>
    <xf numFmtId="174" fontId="82" fillId="41" borderId="0" applyNumberFormat="0">
      <alignment vertical="center"/>
    </xf>
    <xf numFmtId="0" fontId="83" fillId="0" borderId="0" applyNumberFormat="0" applyFill="0" applyBorder="0" applyAlignment="0" applyProtection="0"/>
    <xf numFmtId="49" fontId="11" fillId="31" borderId="90">
      <alignment horizontal="center" vertical="center" wrapText="1"/>
    </xf>
    <xf numFmtId="174" fontId="84" fillId="30" borderId="0">
      <alignment vertical="center"/>
    </xf>
    <xf numFmtId="174" fontId="84" fillId="30" borderId="0">
      <alignment vertical="center"/>
    </xf>
    <xf numFmtId="174" fontId="84" fillId="30" borderId="0">
      <alignment vertical="center"/>
    </xf>
    <xf numFmtId="174" fontId="84" fillId="30" borderId="0">
      <alignment vertical="center"/>
    </xf>
    <xf numFmtId="174" fontId="84" fillId="30" borderId="0">
      <alignment vertical="center"/>
    </xf>
    <xf numFmtId="49" fontId="11" fillId="31" borderId="90">
      <alignment horizontal="center" vertical="center" wrapText="1"/>
    </xf>
    <xf numFmtId="49" fontId="11" fillId="31" borderId="90">
      <alignment horizontal="center" vertical="center" wrapText="1"/>
    </xf>
    <xf numFmtId="174" fontId="84" fillId="30" borderId="0">
      <alignment vertical="center"/>
    </xf>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7" fillId="0" borderId="2" applyBorder="0">
      <alignment horizontal="center" vertical="top" wrapText="1"/>
    </xf>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34" fillId="0" borderId="0"/>
    <xf numFmtId="0" fontId="97" fillId="0" borderId="0"/>
    <xf numFmtId="43" fontId="1" fillId="0" borderId="0" applyFont="0" applyFill="0" applyBorder="0" applyAlignment="0" applyProtection="0"/>
    <xf numFmtId="0" fontId="97" fillId="0" borderId="0"/>
    <xf numFmtId="9" fontId="97" fillId="0" borderId="0" applyFont="0" applyFill="0" applyBorder="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176" fontId="51" fillId="33" borderId="79">
      <alignment horizontal="center"/>
    </xf>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176"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176" fontId="51" fillId="33" borderId="79">
      <alignment horizontal="center"/>
    </xf>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178" fontId="54" fillId="34" borderId="1" applyAlignment="0" applyProtection="0"/>
    <xf numFmtId="0" fontId="51" fillId="33" borderId="79">
      <alignment horizontal="center"/>
    </xf>
    <xf numFmtId="176" fontId="51" fillId="33" borderId="79">
      <alignment horizontal="center"/>
    </xf>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176" fontId="51" fillId="33" borderId="79">
      <alignment horizontal="center"/>
    </xf>
    <xf numFmtId="0" fontId="46" fillId="11" borderId="75" applyNumberFormat="0" applyFont="0" applyAlignment="0" applyProtection="0"/>
    <xf numFmtId="0" fontId="46" fillId="29" borderId="75" applyNumberFormat="0" applyFont="0" applyAlignment="0" applyProtection="0"/>
    <xf numFmtId="0" fontId="46" fillId="28" borderId="75" applyNumberFormat="0" applyFont="0" applyAlignment="0" applyProtection="0"/>
    <xf numFmtId="0" fontId="46" fillId="14" borderId="75" applyNumberFormat="0" applyFont="0" applyAlignment="0" applyProtection="0"/>
    <xf numFmtId="0" fontId="46" fillId="27" borderId="75" applyNumberFormat="0" applyFont="0" applyAlignment="0" applyProtection="0"/>
    <xf numFmtId="0" fontId="48" fillId="34" borderId="77" applyNumberFormat="0" applyAlignment="0" applyProtection="0"/>
    <xf numFmtId="0" fontId="51" fillId="33" borderId="79">
      <alignment horizontal="center"/>
    </xf>
    <xf numFmtId="176" fontId="51" fillId="33" borderId="79">
      <alignment horizontal="center"/>
    </xf>
    <xf numFmtId="0"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46" fillId="11" borderId="75"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176" fontId="51" fillId="33" borderId="79">
      <alignment horizontal="center"/>
    </xf>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176"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176" fontId="51" fillId="33" borderId="79">
      <alignment horizontal="center"/>
    </xf>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178" fontId="54" fillId="34" borderId="1"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0" fontId="48" fillId="34" borderId="77" applyNumberFormat="0" applyAlignment="0" applyProtection="0"/>
    <xf numFmtId="0" fontId="48" fillId="34" borderId="77" applyNumberFormat="0" applyAlignment="0" applyProtection="0"/>
    <xf numFmtId="176" fontId="51" fillId="33" borderId="79">
      <alignment horizontal="center"/>
    </xf>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176"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176" fontId="51" fillId="33" borderId="79">
      <alignment horizontal="center"/>
    </xf>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178" fontId="54" fillId="34" borderId="1" applyAlignment="0" applyProtection="0"/>
    <xf numFmtId="0" fontId="48" fillId="34" borderId="77"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176" fontId="51" fillId="33" borderId="79">
      <alignment horizontal="center"/>
    </xf>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176"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176" fontId="51" fillId="33" borderId="79">
      <alignment horizontal="center"/>
    </xf>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176" fontId="51" fillId="33" borderId="79">
      <alignment horizontal="center"/>
    </xf>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176"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176" fontId="51" fillId="33" borderId="79">
      <alignment horizontal="center"/>
    </xf>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178" fontId="54" fillId="34" borderId="1" applyAlignment="0" applyProtection="0"/>
    <xf numFmtId="0" fontId="46" fillId="27" borderId="75" applyNumberFormat="0" applyFont="0" applyAlignment="0" applyProtection="0"/>
    <xf numFmtId="0" fontId="46" fillId="14" borderId="75"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0" fontId="46" fillId="27" borderId="75" applyNumberFormat="0" applyFont="0" applyAlignment="0" applyProtection="0"/>
    <xf numFmtId="0" fontId="46" fillId="14" borderId="75" applyNumberFormat="0" applyFont="0" applyAlignment="0" applyProtection="0"/>
    <xf numFmtId="0" fontId="46" fillId="28" borderId="75" applyNumberFormat="0" applyFont="0" applyAlignment="0" applyProtection="0"/>
    <xf numFmtId="0" fontId="46" fillId="29" borderId="75" applyNumberFormat="0" applyFont="0" applyAlignment="0" applyProtection="0"/>
    <xf numFmtId="0" fontId="46" fillId="11" borderId="75" applyNumberFormat="0" applyFont="0" applyAlignment="0" applyProtection="0"/>
    <xf numFmtId="176" fontId="51" fillId="33" borderId="79">
      <alignment horizontal="center"/>
    </xf>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48" fillId="34" borderId="77" applyNumberFormat="0" applyAlignment="0" applyProtection="0"/>
    <xf numFmtId="0" fontId="51" fillId="33" borderId="79">
      <alignment horizontal="center"/>
    </xf>
    <xf numFmtId="176"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51" fillId="33" borderId="79">
      <alignment horizontal="center"/>
    </xf>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65" fillId="14" borderId="77"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176" fontId="51" fillId="33" borderId="79">
      <alignment horizontal="center"/>
    </xf>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17" fillId="39" borderId="89"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46" fillId="27" borderId="75" applyNumberFormat="0" applyFont="0" applyAlignment="0" applyProtection="0"/>
    <xf numFmtId="0" fontId="46" fillId="14" borderId="75" applyNumberFormat="0" applyFon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75" fillId="34" borderId="79" applyNumberFormat="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85" fillId="0" borderId="91" applyNumberFormat="0" applyFill="0" applyAlignment="0" applyProtection="0"/>
    <xf numFmtId="0" fontId="65" fillId="14" borderId="77" applyNumberFormat="0" applyAlignment="0" applyProtection="0"/>
    <xf numFmtId="43" fontId="97" fillId="0" borderId="0" applyFont="0" applyFill="0" applyBorder="0" applyAlignment="0" applyProtection="0"/>
  </cellStyleXfs>
  <cellXfs count="677">
    <xf numFmtId="0" fontId="0" fillId="0" borderId="0" xfId="0"/>
    <xf numFmtId="0" fontId="0" fillId="0" borderId="0" xfId="0" applyBorder="1"/>
    <xf numFmtId="0" fontId="0" fillId="3" borderId="0" xfId="0" applyFill="1"/>
    <xf numFmtId="0" fontId="2" fillId="4" borderId="0" xfId="0" applyFont="1" applyFill="1"/>
    <xf numFmtId="0" fontId="0" fillId="3" borderId="0" xfId="0" applyFill="1" applyBorder="1"/>
    <xf numFmtId="0" fontId="0" fillId="4" borderId="0" xfId="0" applyFill="1"/>
    <xf numFmtId="0" fontId="0" fillId="3" borderId="4" xfId="0" applyFill="1" applyBorder="1"/>
    <xf numFmtId="0" fontId="0" fillId="4" borderId="5" xfId="0" applyFill="1" applyBorder="1"/>
    <xf numFmtId="0" fontId="24" fillId="3" borderId="52" xfId="0" applyFont="1" applyFill="1" applyBorder="1" applyAlignment="1">
      <alignment vertical="center"/>
    </xf>
    <xf numFmtId="0" fontId="24" fillId="3" borderId="53" xfId="0" applyFont="1" applyFill="1" applyBorder="1" applyAlignment="1">
      <alignment vertical="center"/>
    </xf>
    <xf numFmtId="0" fontId="24" fillId="3" borderId="54" xfId="0" applyFont="1" applyFill="1" applyBorder="1" applyAlignment="1">
      <alignment vertical="center"/>
    </xf>
    <xf numFmtId="0" fontId="24" fillId="4" borderId="53" xfId="0" applyFont="1" applyFill="1" applyBorder="1" applyAlignment="1">
      <alignment vertical="top" wrapText="1"/>
    </xf>
    <xf numFmtId="0" fontId="24" fillId="3" borderId="55" xfId="0" applyFont="1" applyFill="1" applyBorder="1" applyAlignment="1">
      <alignment vertical="center"/>
    </xf>
    <xf numFmtId="17" fontId="25" fillId="4" borderId="53" xfId="0" applyNumberFormat="1" applyFont="1" applyFill="1" applyBorder="1" applyAlignment="1">
      <alignment vertical="center"/>
    </xf>
    <xf numFmtId="17" fontId="26" fillId="4" borderId="53" xfId="0" applyNumberFormat="1" applyFont="1" applyFill="1" applyBorder="1" applyAlignment="1">
      <alignment wrapText="1"/>
    </xf>
    <xf numFmtId="0" fontId="0" fillId="3" borderId="45" xfId="0" applyFill="1" applyBorder="1"/>
    <xf numFmtId="0" fontId="0" fillId="3" borderId="46" xfId="0" applyFill="1" applyBorder="1"/>
    <xf numFmtId="0" fontId="3" fillId="3" borderId="46" xfId="0" applyFont="1" applyFill="1" applyBorder="1" applyAlignment="1">
      <alignment horizontal="left"/>
    </xf>
    <xf numFmtId="0" fontId="0" fillId="3" borderId="50" xfId="0" applyFill="1" applyBorder="1"/>
    <xf numFmtId="3" fontId="3" fillId="4" borderId="46" xfId="3" quotePrefix="1" applyNumberFormat="1" applyFont="1" applyFill="1" applyBorder="1" applyAlignment="1">
      <alignment horizontal="right" vertical="top"/>
    </xf>
    <xf numFmtId="168" fontId="0" fillId="4" borderId="50" xfId="0" applyNumberFormat="1" applyFont="1" applyFill="1" applyBorder="1"/>
    <xf numFmtId="169" fontId="3" fillId="4" borderId="46" xfId="3" quotePrefix="1" applyNumberFormat="1" applyFont="1" applyFill="1" applyBorder="1" applyAlignment="1">
      <alignment horizontal="right" vertical="top"/>
    </xf>
    <xf numFmtId="169" fontId="3" fillId="4" borderId="50" xfId="3" quotePrefix="1" applyNumberFormat="1" applyFont="1" applyFill="1" applyBorder="1" applyAlignment="1">
      <alignment horizontal="right" vertical="top"/>
    </xf>
    <xf numFmtId="165" fontId="21" fillId="4" borderId="46" xfId="1" applyNumberFormat="1" applyFont="1" applyFill="1" applyBorder="1"/>
    <xf numFmtId="165" fontId="3" fillId="4" borderId="46" xfId="1" applyNumberFormat="1" applyFont="1" applyFill="1" applyBorder="1"/>
    <xf numFmtId="165" fontId="0" fillId="4" borderId="46" xfId="0" applyNumberFormat="1" applyFill="1" applyBorder="1"/>
    <xf numFmtId="165" fontId="0" fillId="4" borderId="46" xfId="1" applyNumberFormat="1" applyFont="1" applyFill="1" applyBorder="1"/>
    <xf numFmtId="165" fontId="0" fillId="4" borderId="4" xfId="1" applyNumberFormat="1" applyFont="1" applyFill="1" applyBorder="1"/>
    <xf numFmtId="0" fontId="0" fillId="3" borderId="30" xfId="0" applyFill="1" applyBorder="1"/>
    <xf numFmtId="0" fontId="3" fillId="3" borderId="4" xfId="0" applyFont="1" applyFill="1" applyBorder="1" applyAlignment="1">
      <alignment horizontal="left"/>
    </xf>
    <xf numFmtId="0" fontId="0" fillId="3" borderId="2" xfId="0" applyFill="1" applyBorder="1"/>
    <xf numFmtId="3" fontId="3" fillId="4" borderId="4" xfId="3" quotePrefix="1" applyNumberFormat="1" applyFont="1" applyFill="1" applyBorder="1" applyAlignment="1">
      <alignment horizontal="right" vertical="top"/>
    </xf>
    <xf numFmtId="165" fontId="21" fillId="4" borderId="4" xfId="1" applyNumberFormat="1" applyFont="1" applyFill="1" applyBorder="1"/>
    <xf numFmtId="165" fontId="3" fillId="4" borderId="4" xfId="1" applyNumberFormat="1" applyFont="1" applyFill="1" applyBorder="1"/>
    <xf numFmtId="3" fontId="3" fillId="4" borderId="4" xfId="0" applyNumberFormat="1" applyFont="1" applyFill="1" applyBorder="1"/>
    <xf numFmtId="3" fontId="0" fillId="4" borderId="4" xfId="0" applyNumberFormat="1" applyFill="1" applyBorder="1"/>
    <xf numFmtId="168" fontId="0" fillId="4" borderId="4" xfId="0" applyNumberFormat="1" applyFill="1" applyBorder="1"/>
    <xf numFmtId="166" fontId="3" fillId="4" borderId="4" xfId="1" applyNumberFormat="1" applyFont="1" applyFill="1" applyBorder="1"/>
    <xf numFmtId="3" fontId="21" fillId="4" borderId="4" xfId="0" applyNumberFormat="1" applyFont="1" applyFill="1" applyBorder="1"/>
    <xf numFmtId="0" fontId="0" fillId="3" borderId="42" xfId="0" applyFill="1" applyBorder="1"/>
    <xf numFmtId="0" fontId="0" fillId="3" borderId="43" xfId="0" applyFill="1" applyBorder="1"/>
    <xf numFmtId="0" fontId="3" fillId="3" borderId="43" xfId="0" applyFont="1" applyFill="1" applyBorder="1" applyAlignment="1">
      <alignment horizontal="left"/>
    </xf>
    <xf numFmtId="0" fontId="0" fillId="3" borderId="48" xfId="0" applyFill="1" applyBorder="1"/>
    <xf numFmtId="3" fontId="3" fillId="4" borderId="43" xfId="3" quotePrefix="1" applyNumberFormat="1" applyFont="1" applyFill="1" applyBorder="1" applyAlignment="1">
      <alignment horizontal="right" vertical="top"/>
    </xf>
    <xf numFmtId="0" fontId="21" fillId="3" borderId="46" xfId="0" applyFont="1" applyFill="1" applyBorder="1" applyAlignment="1">
      <alignment horizontal="center"/>
    </xf>
    <xf numFmtId="0" fontId="18" fillId="3" borderId="46" xfId="0" applyFont="1" applyFill="1" applyBorder="1"/>
    <xf numFmtId="0" fontId="18" fillId="4" borderId="46" xfId="0" applyFont="1" applyFill="1" applyBorder="1"/>
    <xf numFmtId="0" fontId="18" fillId="4" borderId="50" xfId="0" applyFont="1" applyFill="1" applyBorder="1"/>
    <xf numFmtId="0" fontId="18" fillId="3" borderId="4" xfId="0" applyFont="1" applyFill="1" applyBorder="1"/>
    <xf numFmtId="3" fontId="21" fillId="4" borderId="33" xfId="0" applyNumberFormat="1" applyFont="1" applyFill="1" applyBorder="1"/>
    <xf numFmtId="0" fontId="0" fillId="0" borderId="0" xfId="0" applyFill="1"/>
    <xf numFmtId="0" fontId="6" fillId="2" borderId="23" xfId="0" applyFont="1" applyFill="1" applyBorder="1" applyAlignment="1" applyProtection="1">
      <alignment horizontal="center" vertical="center"/>
    </xf>
    <xf numFmtId="0" fontId="0" fillId="3" borderId="0" xfId="0" applyFill="1" applyProtection="1"/>
    <xf numFmtId="0" fontId="0" fillId="6" borderId="23" xfId="0" applyFill="1" applyBorder="1" applyProtection="1"/>
    <xf numFmtId="0" fontId="8" fillId="3" borderId="0" xfId="0" applyFont="1" applyFill="1" applyProtection="1"/>
    <xf numFmtId="0" fontId="0" fillId="5" borderId="23" xfId="0" applyFill="1" applyBorder="1" applyProtection="1"/>
    <xf numFmtId="0" fontId="0" fillId="3" borderId="0" xfId="0" applyFill="1" applyBorder="1" applyProtection="1"/>
    <xf numFmtId="0" fontId="0" fillId="3" borderId="0" xfId="0" applyFill="1" applyAlignment="1" applyProtection="1">
      <alignment horizontal="left"/>
    </xf>
    <xf numFmtId="0" fontId="0" fillId="3" borderId="30" xfId="0" applyFill="1" applyBorder="1" applyAlignment="1">
      <alignment wrapText="1"/>
    </xf>
    <xf numFmtId="0" fontId="10" fillId="3" borderId="0" xfId="0" applyFont="1" applyFill="1" applyAlignment="1" applyProtection="1">
      <alignment vertical="top"/>
    </xf>
    <xf numFmtId="0" fontId="29" fillId="3" borderId="0" xfId="0" applyFont="1" applyFill="1" applyProtection="1"/>
    <xf numFmtId="0" fontId="0" fillId="0" borderId="0" xfId="0" applyProtection="1">
      <protection locked="0"/>
    </xf>
    <xf numFmtId="0" fontId="0" fillId="0" borderId="0" xfId="0" applyBorder="1" applyProtection="1">
      <protection locked="0"/>
    </xf>
    <xf numFmtId="165" fontId="0" fillId="0" borderId="0" xfId="1" applyNumberFormat="1" applyFont="1" applyProtection="1">
      <protection locked="0"/>
    </xf>
    <xf numFmtId="0" fontId="3" fillId="0" borderId="0" xfId="0" applyFont="1" applyFill="1" applyBorder="1" applyProtection="1">
      <protection locked="0"/>
    </xf>
    <xf numFmtId="0" fontId="0" fillId="0" borderId="1" xfId="0" applyBorder="1" applyProtection="1">
      <protection locked="0"/>
    </xf>
    <xf numFmtId="0" fontId="4" fillId="0" borderId="0" xfId="0" applyFont="1" applyProtection="1">
      <protection locked="0"/>
    </xf>
    <xf numFmtId="0" fontId="3" fillId="0" borderId="0" xfId="0" applyFont="1" applyBorder="1" applyProtection="1">
      <protection locked="0"/>
    </xf>
    <xf numFmtId="0" fontId="2" fillId="3" borderId="0" xfId="0" applyFont="1" applyFill="1" applyBorder="1" applyProtection="1"/>
    <xf numFmtId="0" fontId="2" fillId="3" borderId="27" xfId="0" applyFont="1" applyFill="1" applyBorder="1" applyProtection="1"/>
    <xf numFmtId="1" fontId="18" fillId="4" borderId="8" xfId="3" applyNumberFormat="1" applyFont="1" applyFill="1" applyBorder="1" applyAlignment="1" applyProtection="1">
      <alignment vertical="center"/>
      <protection locked="0"/>
    </xf>
    <xf numFmtId="1" fontId="18" fillId="4" borderId="27" xfId="3" applyNumberFormat="1" applyFont="1" applyFill="1" applyBorder="1" applyAlignment="1" applyProtection="1">
      <alignment vertical="center" wrapText="1"/>
      <protection locked="0"/>
    </xf>
    <xf numFmtId="0" fontId="2" fillId="4" borderId="27" xfId="0" applyFont="1" applyFill="1" applyBorder="1" applyProtection="1">
      <protection locked="0"/>
    </xf>
    <xf numFmtId="0" fontId="2" fillId="4" borderId="0" xfId="0" applyFont="1" applyFill="1" applyBorder="1" applyProtection="1">
      <protection locked="0"/>
    </xf>
    <xf numFmtId="0" fontId="2" fillId="4" borderId="0" xfId="0" applyFont="1" applyFill="1" applyProtection="1">
      <protection locked="0"/>
    </xf>
    <xf numFmtId="0" fontId="0" fillId="3" borderId="12" xfId="0" applyFill="1" applyBorder="1" applyProtection="1"/>
    <xf numFmtId="1" fontId="19" fillId="4" borderId="0" xfId="3" applyNumberFormat="1" applyFont="1" applyFill="1" applyBorder="1" applyAlignment="1" applyProtection="1">
      <alignment vertical="center" wrapText="1"/>
      <protection locked="0"/>
    </xf>
    <xf numFmtId="0" fontId="0" fillId="4" borderId="0" xfId="0" applyFill="1" applyBorder="1" applyProtection="1">
      <protection locked="0"/>
    </xf>
    <xf numFmtId="0" fontId="0" fillId="4" borderId="50" xfId="0" applyFill="1" applyBorder="1" applyProtection="1">
      <protection locked="0"/>
    </xf>
    <xf numFmtId="49" fontId="19" fillId="4" borderId="0" xfId="3" applyNumberFormat="1" applyFont="1" applyFill="1" applyBorder="1" applyAlignment="1" applyProtection="1">
      <alignment vertical="center" wrapText="1"/>
      <protection locked="0"/>
    </xf>
    <xf numFmtId="1" fontId="21" fillId="4" borderId="0" xfId="3" applyNumberFormat="1" applyFont="1" applyFill="1" applyBorder="1" applyAlignment="1" applyProtection="1">
      <alignment vertical="top"/>
      <protection locked="0"/>
    </xf>
    <xf numFmtId="0" fontId="0" fillId="4" borderId="0" xfId="0" applyFill="1" applyProtection="1">
      <protection locked="0"/>
    </xf>
    <xf numFmtId="0" fontId="0" fillId="7" borderId="0" xfId="0" applyFill="1"/>
    <xf numFmtId="3" fontId="0" fillId="7" borderId="0" xfId="0" applyNumberFormat="1" applyFill="1"/>
    <xf numFmtId="3" fontId="0" fillId="0" borderId="0" xfId="0" applyNumberFormat="1"/>
    <xf numFmtId="172" fontId="0" fillId="0" borderId="0" xfId="0" applyNumberFormat="1"/>
    <xf numFmtId="0" fontId="0" fillId="0" borderId="0" xfId="0" pivotButton="1"/>
    <xf numFmtId="0" fontId="34" fillId="0" borderId="0" xfId="0" applyFont="1" applyBorder="1"/>
    <xf numFmtId="0" fontId="34" fillId="8" borderId="0" xfId="0" applyFont="1" applyFill="1" applyBorder="1"/>
    <xf numFmtId="3" fontId="34" fillId="0" borderId="60" xfId="0" applyNumberFormat="1" applyFont="1" applyFill="1" applyBorder="1"/>
    <xf numFmtId="0" fontId="36" fillId="3" borderId="0" xfId="0" applyFont="1" applyFill="1" applyProtection="1"/>
    <xf numFmtId="171" fontId="8" fillId="2" borderId="15" xfId="2" applyNumberFormat="1" applyFont="1" applyFill="1" applyBorder="1" applyAlignment="1" applyProtection="1"/>
    <xf numFmtId="165" fontId="8" fillId="2" borderId="39" xfId="1" applyNumberFormat="1" applyFont="1" applyFill="1" applyBorder="1" applyAlignment="1" applyProtection="1"/>
    <xf numFmtId="165" fontId="8" fillId="2" borderId="37" xfId="1" applyNumberFormat="1" applyFont="1" applyFill="1" applyBorder="1" applyAlignment="1" applyProtection="1"/>
    <xf numFmtId="165" fontId="8" fillId="2" borderId="40" xfId="1" applyNumberFormat="1" applyFont="1" applyFill="1" applyBorder="1" applyAlignment="1" applyProtection="1"/>
    <xf numFmtId="165" fontId="8" fillId="2" borderId="30" xfId="1" applyNumberFormat="1" applyFont="1" applyFill="1" applyBorder="1" applyAlignment="1" applyProtection="1"/>
    <xf numFmtId="165" fontId="8" fillId="2" borderId="4" xfId="1" applyNumberFormat="1" applyFont="1" applyFill="1" applyBorder="1" applyAlignment="1" applyProtection="1"/>
    <xf numFmtId="165" fontId="8" fillId="2" borderId="31" xfId="1" applyNumberFormat="1" applyFont="1" applyFill="1" applyBorder="1" applyAlignment="1" applyProtection="1"/>
    <xf numFmtId="9" fontId="32" fillId="3" borderId="0" xfId="0" applyNumberFormat="1" applyFont="1" applyFill="1" applyProtection="1"/>
    <xf numFmtId="165" fontId="32" fillId="3" borderId="0" xfId="0" applyNumberFormat="1" applyFont="1" applyFill="1" applyProtection="1"/>
    <xf numFmtId="0" fontId="2" fillId="3" borderId="0" xfId="0" applyFont="1" applyFill="1" applyProtection="1"/>
    <xf numFmtId="0" fontId="38" fillId="2" borderId="71" xfId="0" applyFont="1" applyFill="1" applyBorder="1" applyAlignment="1" applyProtection="1">
      <alignment horizontal="center" vertical="center" wrapText="1"/>
    </xf>
    <xf numFmtId="0" fontId="38" fillId="2" borderId="69" xfId="0" applyFont="1" applyFill="1" applyBorder="1" applyAlignment="1" applyProtection="1">
      <alignment horizontal="center" vertical="center" wrapText="1"/>
    </xf>
    <xf numFmtId="0" fontId="38" fillId="2" borderId="70" xfId="0" applyFont="1" applyFill="1" applyBorder="1" applyAlignment="1" applyProtection="1">
      <alignment horizontal="center" vertical="center" wrapText="1"/>
    </xf>
    <xf numFmtId="165" fontId="8" fillId="2" borderId="42" xfId="1" applyNumberFormat="1" applyFont="1" applyFill="1" applyBorder="1" applyAlignment="1" applyProtection="1"/>
    <xf numFmtId="165" fontId="8" fillId="2" borderId="43" xfId="1" applyNumberFormat="1" applyFont="1" applyFill="1" applyBorder="1" applyAlignment="1" applyProtection="1"/>
    <xf numFmtId="165" fontId="8" fillId="2" borderId="44" xfId="1" applyNumberFormat="1" applyFont="1" applyFill="1" applyBorder="1" applyAlignment="1" applyProtection="1"/>
    <xf numFmtId="0" fontId="38" fillId="2" borderId="6"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38" fillId="2" borderId="27" xfId="0" applyFont="1" applyFill="1" applyBorder="1" applyAlignment="1" applyProtection="1">
      <alignment horizontal="center" vertical="center" wrapText="1"/>
    </xf>
    <xf numFmtId="0" fontId="38" fillId="2" borderId="53" xfId="0" applyFont="1" applyFill="1" applyBorder="1" applyAlignment="1" applyProtection="1">
      <alignment horizontal="center" vertical="center" wrapText="1"/>
    </xf>
    <xf numFmtId="165" fontId="8" fillId="2" borderId="37" xfId="1" applyNumberFormat="1" applyFont="1" applyFill="1" applyBorder="1" applyAlignment="1" applyProtection="1">
      <alignment horizontal="right"/>
      <protection locked="0"/>
    </xf>
    <xf numFmtId="165" fontId="8" fillId="2" borderId="4" xfId="1" applyNumberFormat="1" applyFont="1" applyFill="1" applyBorder="1" applyAlignment="1" applyProtection="1">
      <alignment horizontal="right"/>
      <protection locked="0"/>
    </xf>
    <xf numFmtId="165" fontId="8" fillId="2" borderId="43" xfId="1" applyNumberFormat="1" applyFont="1" applyFill="1" applyBorder="1" applyAlignment="1" applyProtection="1">
      <alignment horizontal="right"/>
      <protection locked="0"/>
    </xf>
    <xf numFmtId="171" fontId="8" fillId="2" borderId="11" xfId="2" applyNumberFormat="1" applyFont="1" applyFill="1" applyBorder="1" applyAlignment="1" applyProtection="1"/>
    <xf numFmtId="165" fontId="8" fillId="2" borderId="38" xfId="1" applyNumberFormat="1" applyFont="1" applyFill="1" applyBorder="1" applyAlignment="1" applyProtection="1">
      <alignment horizontal="right"/>
      <protection locked="0"/>
    </xf>
    <xf numFmtId="165" fontId="8" fillId="2" borderId="2" xfId="1" applyNumberFormat="1" applyFont="1" applyFill="1" applyBorder="1" applyAlignment="1" applyProtection="1">
      <alignment horizontal="right"/>
      <protection locked="0"/>
    </xf>
    <xf numFmtId="165" fontId="8" fillId="2" borderId="48" xfId="1" applyNumberFormat="1" applyFont="1" applyFill="1" applyBorder="1" applyAlignment="1" applyProtection="1">
      <alignment horizontal="right"/>
      <protection locked="0"/>
    </xf>
    <xf numFmtId="165" fontId="8" fillId="2" borderId="39" xfId="1" applyNumberFormat="1" applyFont="1" applyFill="1" applyBorder="1" applyAlignment="1" applyProtection="1">
      <alignment horizontal="right"/>
      <protection locked="0"/>
    </xf>
    <xf numFmtId="165" fontId="8" fillId="2" borderId="30" xfId="1" applyNumberFormat="1" applyFont="1" applyFill="1" applyBorder="1" applyAlignment="1" applyProtection="1">
      <alignment horizontal="right"/>
      <protection locked="0"/>
    </xf>
    <xf numFmtId="165" fontId="8" fillId="2" borderId="42" xfId="1" applyNumberFormat="1" applyFont="1" applyFill="1" applyBorder="1" applyAlignment="1" applyProtection="1">
      <alignment horizontal="right"/>
      <protection locked="0"/>
    </xf>
    <xf numFmtId="171" fontId="8" fillId="2" borderId="16" xfId="2" applyNumberFormat="1" applyFont="1" applyFill="1" applyBorder="1" applyAlignment="1" applyProtection="1"/>
    <xf numFmtId="171" fontId="8" fillId="2" borderId="20" xfId="2" applyNumberFormat="1" applyFont="1" applyFill="1" applyBorder="1" applyAlignment="1" applyProtection="1"/>
    <xf numFmtId="171" fontId="8" fillId="2" borderId="17" xfId="2" applyNumberFormat="1" applyFont="1" applyFill="1" applyBorder="1" applyAlignment="1" applyProtection="1"/>
    <xf numFmtId="171" fontId="8" fillId="2" borderId="21" xfId="2" applyNumberFormat="1" applyFont="1" applyFill="1" applyBorder="1" applyAlignment="1" applyProtection="1"/>
    <xf numFmtId="165" fontId="8" fillId="2" borderId="36" xfId="1" applyNumberFormat="1" applyFont="1" applyFill="1" applyBorder="1" applyAlignment="1" applyProtection="1">
      <alignment horizontal="right"/>
    </xf>
    <xf numFmtId="165" fontId="8" fillId="2" borderId="3" xfId="1" applyNumberFormat="1" applyFont="1" applyFill="1" applyBorder="1" applyAlignment="1" applyProtection="1">
      <alignment horizontal="right"/>
    </xf>
    <xf numFmtId="165" fontId="8" fillId="2" borderId="51" xfId="1" applyNumberFormat="1" applyFont="1" applyFill="1" applyBorder="1" applyAlignment="1" applyProtection="1">
      <alignment horizontal="right"/>
    </xf>
    <xf numFmtId="0" fontId="37" fillId="3" borderId="0" xfId="0" applyFont="1" applyFill="1" applyBorder="1" applyAlignment="1" applyProtection="1">
      <alignment horizontal="right"/>
    </xf>
    <xf numFmtId="165" fontId="8" fillId="2" borderId="38" xfId="1" applyNumberFormat="1" applyFont="1" applyFill="1" applyBorder="1" applyAlignment="1" applyProtection="1"/>
    <xf numFmtId="165" fontId="8" fillId="2" borderId="2" xfId="1" applyNumberFormat="1" applyFont="1" applyFill="1" applyBorder="1" applyAlignment="1" applyProtection="1"/>
    <xf numFmtId="165" fontId="8" fillId="2" borderId="48" xfId="1" applyNumberFormat="1" applyFont="1" applyFill="1" applyBorder="1" applyAlignment="1" applyProtection="1"/>
    <xf numFmtId="0" fontId="38" fillId="2" borderId="27" xfId="0" applyFont="1" applyFill="1" applyBorder="1" applyAlignment="1" applyProtection="1">
      <alignment vertical="center"/>
    </xf>
    <xf numFmtId="0" fontId="38" fillId="2" borderId="8" xfId="0" applyFont="1" applyFill="1" applyBorder="1" applyAlignment="1" applyProtection="1">
      <alignment vertical="center"/>
    </xf>
    <xf numFmtId="0" fontId="38" fillId="2" borderId="9" xfId="0" applyFont="1" applyFill="1" applyBorder="1" applyAlignment="1" applyProtection="1">
      <alignment vertical="center"/>
    </xf>
    <xf numFmtId="0" fontId="38" fillId="2" borderId="54" xfId="0" applyFont="1" applyFill="1" applyBorder="1" applyAlignment="1" applyProtection="1">
      <alignment horizontal="center" vertical="center" wrapText="1"/>
    </xf>
    <xf numFmtId="0" fontId="10" fillId="3" borderId="0" xfId="0" applyFont="1" applyFill="1" applyBorder="1" applyProtection="1"/>
    <xf numFmtId="168" fontId="0" fillId="4" borderId="50" xfId="0" applyNumberFormat="1" applyFill="1" applyBorder="1"/>
    <xf numFmtId="168" fontId="0" fillId="4" borderId="49" xfId="0" applyNumberFormat="1" applyFont="1" applyFill="1" applyBorder="1"/>
    <xf numFmtId="0" fontId="2" fillId="3" borderId="8" xfId="0" applyFont="1" applyFill="1" applyBorder="1" applyProtection="1"/>
    <xf numFmtId="1" fontId="91" fillId="4" borderId="27" xfId="3" applyNumberFormat="1" applyFont="1" applyFill="1" applyBorder="1" applyAlignment="1" applyProtection="1">
      <alignment vertical="center" wrapText="1"/>
      <protection locked="0"/>
    </xf>
    <xf numFmtId="0" fontId="91" fillId="4" borderId="46" xfId="0" applyFont="1" applyFill="1" applyBorder="1"/>
    <xf numFmtId="0" fontId="89" fillId="4" borderId="0" xfId="0" applyFont="1" applyFill="1"/>
    <xf numFmtId="2" fontId="18" fillId="4" borderId="0" xfId="3" applyNumberFormat="1" applyFont="1" applyFill="1" applyBorder="1" applyAlignment="1" applyProtection="1">
      <alignment vertical="top"/>
      <protection locked="0"/>
    </xf>
    <xf numFmtId="169" fontId="3" fillId="4" borderId="49" xfId="3" quotePrefix="1" applyNumberFormat="1" applyFont="1" applyFill="1" applyBorder="1" applyAlignment="1">
      <alignment horizontal="right" vertical="top"/>
    </xf>
    <xf numFmtId="1" fontId="18" fillId="4" borderId="27" xfId="3" applyNumberFormat="1" applyFont="1" applyFill="1" applyBorder="1" applyAlignment="1" applyProtection="1">
      <alignment vertical="center"/>
      <protection locked="0"/>
    </xf>
    <xf numFmtId="0" fontId="2" fillId="4" borderId="0" xfId="0" applyFont="1" applyFill="1" applyBorder="1" applyProtection="1"/>
    <xf numFmtId="0" fontId="0" fillId="4" borderId="0" xfId="0" applyFill="1" applyBorder="1" applyProtection="1"/>
    <xf numFmtId="0" fontId="2" fillId="4" borderId="9" xfId="0" applyFont="1" applyFill="1" applyBorder="1" applyProtection="1">
      <protection locked="0"/>
    </xf>
    <xf numFmtId="0" fontId="22" fillId="4" borderId="0" xfId="0" applyFont="1" applyFill="1" applyBorder="1" applyAlignment="1" applyProtection="1">
      <protection locked="0"/>
    </xf>
    <xf numFmtId="0" fontId="22" fillId="4" borderId="13" xfId="0" applyFont="1" applyFill="1" applyBorder="1" applyAlignment="1" applyProtection="1">
      <protection locked="0"/>
    </xf>
    <xf numFmtId="0" fontId="23" fillId="4" borderId="5" xfId="0" applyFont="1" applyFill="1" applyBorder="1" applyAlignment="1">
      <alignment vertical="top"/>
    </xf>
    <xf numFmtId="0" fontId="23" fillId="4" borderId="5" xfId="0" applyFont="1" applyFill="1" applyBorder="1" applyAlignment="1">
      <alignment vertical="top" wrapText="1"/>
    </xf>
    <xf numFmtId="0" fontId="23" fillId="4" borderId="41" xfId="0" applyFont="1" applyFill="1" applyBorder="1" applyAlignment="1">
      <alignment vertical="top" wrapText="1"/>
    </xf>
    <xf numFmtId="0" fontId="26" fillId="4" borderId="53" xfId="0" applyFont="1" applyFill="1" applyBorder="1" applyAlignment="1">
      <alignment horizontal="center" wrapText="1"/>
    </xf>
    <xf numFmtId="165" fontId="0" fillId="4" borderId="47" xfId="1" applyNumberFormat="1" applyFont="1" applyFill="1" applyBorder="1"/>
    <xf numFmtId="165" fontId="0" fillId="4" borderId="31" xfId="1" applyNumberFormat="1" applyFont="1" applyFill="1" applyBorder="1"/>
    <xf numFmtId="3" fontId="0" fillId="4" borderId="31" xfId="0" applyNumberFormat="1" applyFill="1" applyBorder="1"/>
    <xf numFmtId="3" fontId="29" fillId="4" borderId="58" xfId="0" applyNumberFormat="1" applyFont="1" applyFill="1" applyBorder="1"/>
    <xf numFmtId="17" fontId="94" fillId="4" borderId="4" xfId="0" applyNumberFormat="1" applyFont="1" applyFill="1" applyBorder="1"/>
    <xf numFmtId="3" fontId="95" fillId="4" borderId="4" xfId="1" applyNumberFormat="1" applyFont="1" applyFill="1" applyBorder="1" applyAlignment="1">
      <alignment horizontal="right"/>
    </xf>
    <xf numFmtId="3" fontId="95" fillId="4" borderId="4" xfId="0" applyNumberFormat="1" applyFont="1" applyFill="1" applyBorder="1" applyAlignment="1">
      <alignment vertical="center" wrapText="1"/>
    </xf>
    <xf numFmtId="0" fontId="0" fillId="0" borderId="4" xfId="0" applyBorder="1"/>
    <xf numFmtId="3" fontId="0" fillId="0" borderId="4" xfId="0" applyNumberFormat="1" applyBorder="1"/>
    <xf numFmtId="17" fontId="94" fillId="0" borderId="4" xfId="0" applyNumberFormat="1" applyFont="1" applyFill="1" applyBorder="1"/>
    <xf numFmtId="3" fontId="95" fillId="0" borderId="4" xfId="1" applyNumberFormat="1" applyFont="1" applyFill="1" applyBorder="1" applyAlignment="1">
      <alignment horizontal="right"/>
    </xf>
    <xf numFmtId="3" fontId="95" fillId="0" borderId="4" xfId="0" applyNumberFormat="1" applyFont="1" applyFill="1" applyBorder="1" applyAlignment="1">
      <alignment vertical="center" wrapText="1"/>
    </xf>
    <xf numFmtId="3" fontId="0" fillId="0" borderId="0" xfId="0" applyNumberFormat="1" applyFill="1"/>
    <xf numFmtId="17" fontId="94" fillId="4" borderId="3" xfId="0" applyNumberFormat="1" applyFont="1" applyFill="1" applyBorder="1"/>
    <xf numFmtId="3" fontId="95" fillId="4" borderId="3" xfId="1" applyNumberFormat="1" applyFont="1" applyFill="1" applyBorder="1" applyAlignment="1">
      <alignment horizontal="right"/>
    </xf>
    <xf numFmtId="3" fontId="95" fillId="4" borderId="3" xfId="0" applyNumberFormat="1" applyFont="1" applyFill="1" applyBorder="1" applyAlignment="1">
      <alignment vertical="center" wrapText="1"/>
    </xf>
    <xf numFmtId="0" fontId="0" fillId="0" borderId="49" xfId="0" applyBorder="1"/>
    <xf numFmtId="0" fontId="0" fillId="0" borderId="50" xfId="0" applyBorder="1"/>
    <xf numFmtId="0" fontId="2" fillId="0" borderId="0" xfId="0" applyFont="1" applyFill="1" applyBorder="1"/>
    <xf numFmtId="0" fontId="0" fillId="0" borderId="0" xfId="0" applyFill="1" applyBorder="1"/>
    <xf numFmtId="171" fontId="0" fillId="0" borderId="0" xfId="0" applyNumberFormat="1" applyFill="1"/>
    <xf numFmtId="0" fontId="35" fillId="0" borderId="0" xfId="0" applyFont="1" applyFill="1" applyBorder="1"/>
    <xf numFmtId="0" fontId="2" fillId="0" borderId="52" xfId="0" applyFont="1" applyFill="1" applyBorder="1" applyAlignment="1"/>
    <xf numFmtId="0" fontId="2" fillId="0" borderId="53" xfId="0" applyFont="1" applyFill="1" applyBorder="1" applyAlignment="1"/>
    <xf numFmtId="0" fontId="27" fillId="0" borderId="53" xfId="0" applyFont="1" applyFill="1" applyBorder="1" applyAlignment="1">
      <alignment horizontal="left" wrapText="1"/>
    </xf>
    <xf numFmtId="171" fontId="27" fillId="0" borderId="53" xfId="2" applyNumberFormat="1" applyFont="1" applyFill="1" applyBorder="1" applyAlignment="1">
      <alignment horizontal="left" wrapText="1"/>
    </xf>
    <xf numFmtId="1" fontId="27" fillId="0" borderId="53" xfId="0" applyNumberFormat="1" applyFont="1" applyFill="1" applyBorder="1" applyAlignment="1">
      <alignment horizontal="center" wrapText="1"/>
    </xf>
    <xf numFmtId="1" fontId="27" fillId="0" borderId="93" xfId="0" applyNumberFormat="1" applyFont="1" applyFill="1" applyBorder="1" applyAlignment="1">
      <alignment horizontal="center" wrapText="1"/>
    </xf>
    <xf numFmtId="0" fontId="0" fillId="0" borderId="0" xfId="0" applyFill="1" applyAlignment="1"/>
    <xf numFmtId="0" fontId="0" fillId="0" borderId="46" xfId="0" applyFill="1" applyBorder="1"/>
    <xf numFmtId="171" fontId="3" fillId="0" borderId="46" xfId="2" applyNumberFormat="1" applyFont="1" applyFill="1" applyBorder="1"/>
    <xf numFmtId="3" fontId="0" fillId="0" borderId="46" xfId="0" applyNumberFormat="1" applyFill="1" applyBorder="1"/>
    <xf numFmtId="0" fontId="0" fillId="0" borderId="4" xfId="0" applyFill="1" applyBorder="1"/>
    <xf numFmtId="171" fontId="3" fillId="0" borderId="4" xfId="2" applyNumberFormat="1" applyFont="1" applyFill="1" applyBorder="1"/>
    <xf numFmtId="3" fontId="0" fillId="0" borderId="4" xfId="0" applyNumberFormat="1" applyFill="1" applyBorder="1"/>
    <xf numFmtId="171" fontId="27" fillId="0" borderId="4" xfId="2" applyNumberFormat="1" applyFont="1" applyFill="1" applyBorder="1"/>
    <xf numFmtId="0" fontId="2" fillId="0" borderId="0" xfId="0" applyFont="1" applyFill="1"/>
    <xf numFmtId="1" fontId="0" fillId="0" borderId="0" xfId="0" applyNumberFormat="1" applyFill="1"/>
    <xf numFmtId="1" fontId="0" fillId="0" borderId="0" xfId="0" applyNumberFormat="1" applyFill="1" applyBorder="1"/>
    <xf numFmtId="0" fontId="2" fillId="0" borderId="52" xfId="0" applyFont="1" applyFill="1" applyBorder="1" applyAlignment="1">
      <alignment wrapText="1"/>
    </xf>
    <xf numFmtId="0" fontId="2" fillId="0" borderId="53" xfId="0" applyFont="1" applyFill="1" applyBorder="1" applyAlignment="1">
      <alignment wrapText="1"/>
    </xf>
    <xf numFmtId="0" fontId="2" fillId="0" borderId="53" xfId="0" applyFont="1" applyFill="1" applyBorder="1" applyAlignment="1">
      <alignment horizontal="left" wrapText="1"/>
    </xf>
    <xf numFmtId="0" fontId="0" fillId="0" borderId="97" xfId="0" applyFill="1" applyBorder="1"/>
    <xf numFmtId="0" fontId="0" fillId="0" borderId="98" xfId="0" applyFill="1" applyBorder="1"/>
    <xf numFmtId="0" fontId="0" fillId="0" borderId="99" xfId="0" applyFill="1" applyBorder="1"/>
    <xf numFmtId="0" fontId="0" fillId="0" borderId="63" xfId="0" applyFill="1" applyBorder="1"/>
    <xf numFmtId="0" fontId="0" fillId="0" borderId="64" xfId="0" applyFill="1" applyBorder="1"/>
    <xf numFmtId="0" fontId="0" fillId="0" borderId="65" xfId="0" applyFill="1" applyBorder="1"/>
    <xf numFmtId="0" fontId="0" fillId="0" borderId="66" xfId="0" applyFill="1" applyBorder="1"/>
    <xf numFmtId="0" fontId="0" fillId="0" borderId="67" xfId="0" applyFill="1" applyBorder="1"/>
    <xf numFmtId="0" fontId="0" fillId="0" borderId="68" xfId="0" applyFill="1" applyBorder="1"/>
    <xf numFmtId="3" fontId="2" fillId="0" borderId="24" xfId="0" applyNumberFormat="1" applyFont="1" applyFill="1" applyBorder="1"/>
    <xf numFmtId="3" fontId="2" fillId="0" borderId="58" xfId="0" applyNumberFormat="1" applyFont="1" applyFill="1" applyBorder="1"/>
    <xf numFmtId="3" fontId="2" fillId="0" borderId="25" xfId="0" applyNumberFormat="1" applyFont="1" applyFill="1" applyBorder="1"/>
    <xf numFmtId="0" fontId="0" fillId="3" borderId="5" xfId="0" applyFill="1" applyBorder="1"/>
    <xf numFmtId="0" fontId="0" fillId="4" borderId="19" xfId="0" applyFill="1" applyBorder="1" applyAlignment="1"/>
    <xf numFmtId="0" fontId="0" fillId="4" borderId="35" xfId="0" applyFill="1" applyBorder="1" applyAlignment="1"/>
    <xf numFmtId="168" fontId="0" fillId="4" borderId="46" xfId="0" applyNumberFormat="1" applyFill="1" applyBorder="1"/>
    <xf numFmtId="0" fontId="24" fillId="4" borderId="54" xfId="0" applyFont="1" applyFill="1" applyBorder="1" applyAlignment="1">
      <alignment vertical="top" wrapText="1"/>
    </xf>
    <xf numFmtId="0" fontId="24" fillId="3" borderId="56" xfId="0" applyFont="1" applyFill="1" applyBorder="1" applyAlignment="1">
      <alignment vertical="center"/>
    </xf>
    <xf numFmtId="0" fontId="24" fillId="4" borderId="53" xfId="0" applyFont="1" applyFill="1" applyBorder="1" applyAlignment="1">
      <alignment vertical="center"/>
    </xf>
    <xf numFmtId="0" fontId="28" fillId="4" borderId="53" xfId="0" applyFont="1" applyFill="1" applyBorder="1" applyAlignment="1">
      <alignment horizontal="center" wrapText="1"/>
    </xf>
    <xf numFmtId="0" fontId="0" fillId="4" borderId="55" xfId="0" applyFill="1" applyBorder="1"/>
    <xf numFmtId="0" fontId="32" fillId="42" borderId="6" xfId="0" applyFont="1" applyFill="1" applyBorder="1" applyAlignment="1" applyProtection="1">
      <alignment vertical="center" wrapText="1"/>
    </xf>
    <xf numFmtId="167" fontId="32" fillId="42" borderId="52" xfId="1" applyNumberFormat="1" applyFont="1" applyFill="1" applyBorder="1" applyAlignment="1" applyProtection="1">
      <alignment horizontal="right" vertical="center" wrapText="1"/>
    </xf>
    <xf numFmtId="167" fontId="32" fillId="42" borderId="53" xfId="1" applyNumberFormat="1" applyFont="1" applyFill="1" applyBorder="1" applyAlignment="1" applyProtection="1">
      <alignment horizontal="right" vertical="center" wrapText="1"/>
    </xf>
    <xf numFmtId="167" fontId="32" fillId="42" borderId="93" xfId="1" applyNumberFormat="1" applyFont="1" applyFill="1" applyBorder="1" applyAlignment="1" applyProtection="1">
      <alignment horizontal="right" vertical="center" wrapText="1"/>
    </xf>
    <xf numFmtId="167" fontId="32" fillId="42" borderId="32" xfId="1" applyNumberFormat="1" applyFont="1" applyFill="1" applyBorder="1" applyAlignment="1" applyProtection="1">
      <alignment horizontal="right" vertical="center" wrapText="1"/>
    </xf>
    <xf numFmtId="167" fontId="32" fillId="42" borderId="33" xfId="1" applyNumberFormat="1" applyFont="1" applyFill="1" applyBorder="1" applyAlignment="1" applyProtection="1">
      <alignment horizontal="right" vertical="center" wrapText="1"/>
    </xf>
    <xf numFmtId="167" fontId="32" fillId="42" borderId="34" xfId="1" applyNumberFormat="1" applyFont="1" applyFill="1" applyBorder="1" applyAlignment="1" applyProtection="1">
      <alignment horizontal="right" vertical="center" wrapText="1"/>
    </xf>
    <xf numFmtId="165" fontId="8" fillId="4" borderId="37" xfId="1" applyNumberFormat="1" applyFont="1" applyFill="1" applyBorder="1" applyAlignment="1" applyProtection="1">
      <alignment horizontal="right" vertical="center" wrapText="1"/>
      <protection locked="0"/>
    </xf>
    <xf numFmtId="165" fontId="8" fillId="4" borderId="40" xfId="1" applyNumberFormat="1" applyFont="1" applyFill="1" applyBorder="1" applyAlignment="1" applyProtection="1">
      <alignment horizontal="right" vertical="center" wrapText="1"/>
      <protection locked="0"/>
    </xf>
    <xf numFmtId="0" fontId="89" fillId="0" borderId="63" xfId="0" applyFont="1" applyFill="1" applyBorder="1"/>
    <xf numFmtId="0" fontId="89" fillId="0" borderId="64" xfId="0" applyFont="1" applyFill="1" applyBorder="1"/>
    <xf numFmtId="0" fontId="89" fillId="0" borderId="65" xfId="0" applyFont="1" applyFill="1" applyBorder="1"/>
    <xf numFmtId="3" fontId="89" fillId="0" borderId="100" xfId="0" applyNumberFormat="1" applyFont="1" applyFill="1" applyBorder="1"/>
    <xf numFmtId="0" fontId="89" fillId="0" borderId="0" xfId="0" applyFont="1" applyFill="1"/>
    <xf numFmtId="0" fontId="89" fillId="0" borderId="0" xfId="0" applyFont="1"/>
    <xf numFmtId="172" fontId="89" fillId="0" borderId="0" xfId="0" applyNumberFormat="1" applyFont="1"/>
    <xf numFmtId="0" fontId="3" fillId="4" borderId="35" xfId="0" applyFont="1" applyFill="1" applyBorder="1" applyAlignment="1">
      <alignment horizontal="left"/>
    </xf>
    <xf numFmtId="165" fontId="0" fillId="0" borderId="0" xfId="1" applyNumberFormat="1" applyFont="1" applyFill="1"/>
    <xf numFmtId="0" fontId="3" fillId="43" borderId="0" xfId="0" applyFont="1" applyFill="1"/>
    <xf numFmtId="0" fontId="3" fillId="4" borderId="100" xfId="0" applyFont="1" applyFill="1" applyBorder="1"/>
    <xf numFmtId="0" fontId="28" fillId="4" borderId="33" xfId="0" applyFont="1" applyFill="1" applyBorder="1" applyAlignment="1">
      <alignment horizontal="center" wrapText="1"/>
    </xf>
    <xf numFmtId="0" fontId="27" fillId="4" borderId="0" xfId="0" applyFont="1" applyFill="1"/>
    <xf numFmtId="0" fontId="3" fillId="43" borderId="0" xfId="0" applyFont="1" applyFill="1" applyBorder="1" applyProtection="1"/>
    <xf numFmtId="165" fontId="18" fillId="4" borderId="4" xfId="0" applyNumberFormat="1" applyFont="1" applyFill="1" applyBorder="1"/>
    <xf numFmtId="0" fontId="18" fillId="4" borderId="53" xfId="0" applyFont="1" applyFill="1" applyBorder="1" applyAlignment="1">
      <alignment vertical="center"/>
    </xf>
    <xf numFmtId="0" fontId="3" fillId="4" borderId="19" xfId="0" applyFont="1" applyFill="1" applyBorder="1" applyAlignment="1">
      <alignment horizontal="left"/>
    </xf>
    <xf numFmtId="0" fontId="27" fillId="4" borderId="0" xfId="0" applyFont="1" applyFill="1" applyBorder="1" applyProtection="1"/>
    <xf numFmtId="49" fontId="19" fillId="43" borderId="0" xfId="3" applyNumberFormat="1" applyFont="1" applyFill="1" applyBorder="1" applyAlignment="1" applyProtection="1">
      <alignment vertical="center" wrapText="1"/>
      <protection locked="0"/>
    </xf>
    <xf numFmtId="1" fontId="19" fillId="43" borderId="0" xfId="3" applyNumberFormat="1" applyFont="1" applyFill="1" applyBorder="1" applyAlignment="1" applyProtection="1">
      <alignment vertical="center" wrapText="1"/>
      <protection locked="0"/>
    </xf>
    <xf numFmtId="0" fontId="3" fillId="43" borderId="0" xfId="0" applyFont="1" applyFill="1" applyBorder="1" applyProtection="1">
      <protection locked="0"/>
    </xf>
    <xf numFmtId="165" fontId="3" fillId="4" borderId="0" xfId="0" applyNumberFormat="1" applyFont="1" applyFill="1" applyBorder="1"/>
    <xf numFmtId="165" fontId="3" fillId="4" borderId="46" xfId="0" applyNumberFormat="1" applyFont="1" applyFill="1" applyBorder="1"/>
    <xf numFmtId="17" fontId="28" fillId="4" borderId="53" xfId="0" applyNumberFormat="1" applyFont="1" applyFill="1" applyBorder="1" applyAlignment="1">
      <alignment wrapText="1"/>
    </xf>
    <xf numFmtId="0" fontId="27" fillId="4" borderId="27" xfId="0" applyFont="1" applyFill="1" applyBorder="1" applyProtection="1">
      <protection locked="0"/>
    </xf>
    <xf numFmtId="0" fontId="3" fillId="4" borderId="0" xfId="0" applyFont="1" applyFill="1"/>
    <xf numFmtId="0" fontId="18" fillId="4" borderId="53" xfId="0" applyFont="1" applyFill="1" applyBorder="1" applyAlignment="1">
      <alignment vertical="top" wrapText="1"/>
    </xf>
    <xf numFmtId="3" fontId="3" fillId="0" borderId="0" xfId="0" applyNumberFormat="1" applyFont="1" applyFill="1"/>
    <xf numFmtId="0" fontId="3" fillId="0" borderId="0" xfId="0" applyFont="1" applyFill="1"/>
    <xf numFmtId="0" fontId="2" fillId="0" borderId="0" xfId="0" applyFont="1"/>
    <xf numFmtId="165" fontId="0" fillId="0" borderId="0" xfId="1" applyNumberFormat="1" applyFont="1"/>
    <xf numFmtId="171" fontId="0" fillId="0" borderId="0" xfId="2" applyNumberFormat="1" applyFont="1"/>
    <xf numFmtId="0" fontId="2" fillId="0" borderId="0" xfId="0" applyFont="1" applyAlignment="1">
      <alignment wrapText="1"/>
    </xf>
    <xf numFmtId="171" fontId="0" fillId="0" borderId="0" xfId="0" applyNumberFormat="1"/>
    <xf numFmtId="0" fontId="11" fillId="44" borderId="9" xfId="0" applyFont="1" applyFill="1" applyBorder="1" applyAlignment="1" applyProtection="1">
      <alignment vertical="center" wrapText="1"/>
    </xf>
    <xf numFmtId="0" fontId="11" fillId="44" borderId="13" xfId="0" applyFont="1" applyFill="1" applyBorder="1" applyAlignment="1" applyProtection="1">
      <alignment vertical="center" wrapText="1"/>
    </xf>
    <xf numFmtId="0" fontId="8" fillId="44" borderId="11" xfId="0" applyFont="1" applyFill="1" applyBorder="1" applyAlignment="1" applyProtection="1">
      <alignment vertical="center" wrapText="1"/>
    </xf>
    <xf numFmtId="165" fontId="8" fillId="44" borderId="39" xfId="1" applyNumberFormat="1" applyFont="1" applyFill="1" applyBorder="1" applyAlignment="1" applyProtection="1">
      <alignment horizontal="right" vertical="center" wrapText="1"/>
    </xf>
    <xf numFmtId="165" fontId="8" fillId="44" borderId="37" xfId="1" applyNumberFormat="1" applyFont="1" applyFill="1" applyBorder="1" applyAlignment="1" applyProtection="1">
      <alignment horizontal="right" vertical="center" wrapText="1"/>
    </xf>
    <xf numFmtId="165" fontId="8" fillId="44" borderId="40" xfId="1" applyNumberFormat="1" applyFont="1" applyFill="1" applyBorder="1" applyAlignment="1" applyProtection="1">
      <alignment horizontal="right" vertical="center" wrapText="1"/>
    </xf>
    <xf numFmtId="0" fontId="32" fillId="44" borderId="16" xfId="0" applyFont="1" applyFill="1" applyBorder="1" applyAlignment="1" applyProtection="1">
      <alignment vertical="center" wrapText="1"/>
    </xf>
    <xf numFmtId="165" fontId="32" fillId="44" borderId="30" xfId="1" applyNumberFormat="1" applyFont="1" applyFill="1" applyBorder="1" applyAlignment="1" applyProtection="1">
      <alignment horizontal="right" vertical="center" wrapText="1"/>
    </xf>
    <xf numFmtId="165" fontId="32" fillId="44" borderId="4" xfId="1" applyNumberFormat="1" applyFont="1" applyFill="1" applyBorder="1" applyAlignment="1" applyProtection="1">
      <alignment horizontal="right" vertical="center" wrapText="1"/>
    </xf>
    <xf numFmtId="165" fontId="32" fillId="44" borderId="31" xfId="1" applyNumberFormat="1" applyFont="1" applyFill="1" applyBorder="1" applyAlignment="1" applyProtection="1">
      <alignment horizontal="right" vertical="center" wrapText="1"/>
    </xf>
    <xf numFmtId="0" fontId="8" fillId="44" borderId="20" xfId="0" applyFont="1" applyFill="1" applyBorder="1" applyAlignment="1" applyProtection="1">
      <alignment vertical="center" wrapText="1"/>
    </xf>
    <xf numFmtId="165" fontId="8" fillId="44" borderId="42" xfId="1" applyNumberFormat="1" applyFont="1" applyFill="1" applyBorder="1" applyAlignment="1" applyProtection="1">
      <alignment horizontal="right" vertical="center" wrapText="1"/>
    </xf>
    <xf numFmtId="165" fontId="8" fillId="44" borderId="43" xfId="1" applyNumberFormat="1" applyFont="1" applyFill="1" applyBorder="1" applyAlignment="1" applyProtection="1">
      <alignment horizontal="right" vertical="center" wrapText="1"/>
    </xf>
    <xf numFmtId="165" fontId="8" fillId="44" borderId="44" xfId="1" applyNumberFormat="1" applyFont="1" applyFill="1" applyBorder="1" applyAlignment="1" applyProtection="1">
      <alignment horizontal="right" vertical="center" wrapText="1"/>
    </xf>
    <xf numFmtId="0" fontId="0" fillId="7" borderId="0" xfId="0" applyFill="1" applyProtection="1"/>
    <xf numFmtId="0" fontId="10" fillId="7" borderId="0" xfId="0" applyFont="1" applyFill="1" applyAlignment="1" applyProtection="1">
      <alignment vertical="top"/>
    </xf>
    <xf numFmtId="0" fontId="0" fillId="7" borderId="0" xfId="0" applyFill="1" applyBorder="1" applyProtection="1"/>
    <xf numFmtId="0" fontId="10" fillId="7" borderId="0" xfId="0" applyFont="1" applyFill="1" applyBorder="1" applyProtection="1"/>
    <xf numFmtId="0" fontId="16" fillId="7" borderId="0" xfId="0" applyFont="1" applyFill="1" applyAlignment="1" applyProtection="1">
      <alignment vertical="top"/>
    </xf>
    <xf numFmtId="0" fontId="16" fillId="7" borderId="0" xfId="0" applyFont="1" applyFill="1" applyAlignment="1" applyProtection="1">
      <alignment vertical="top" wrapText="1"/>
    </xf>
    <xf numFmtId="0" fontId="16" fillId="7" borderId="0" xfId="0" applyFont="1" applyFill="1" applyBorder="1" applyAlignment="1" applyProtection="1">
      <alignment vertical="top" wrapText="1"/>
    </xf>
    <xf numFmtId="0" fontId="87" fillId="7" borderId="0" xfId="0" applyFont="1" applyFill="1" applyProtection="1"/>
    <xf numFmtId="0" fontId="14" fillId="7" borderId="0" xfId="0" applyFont="1" applyFill="1" applyAlignment="1" applyProtection="1">
      <alignment horizontal="left" vertical="top" wrapText="1"/>
    </xf>
    <xf numFmtId="0" fontId="9" fillId="7" borderId="0" xfId="0" applyFont="1" applyFill="1" applyBorder="1" applyAlignment="1" applyProtection="1">
      <alignment horizontal="center" vertical="center" wrapText="1"/>
    </xf>
    <xf numFmtId="0" fontId="8" fillId="7" borderId="0" xfId="0" applyFont="1" applyFill="1" applyProtection="1"/>
    <xf numFmtId="0" fontId="8" fillId="7" borderId="0" xfId="0" applyFont="1" applyFill="1" applyBorder="1" applyAlignment="1" applyProtection="1"/>
    <xf numFmtId="0" fontId="10" fillId="7" borderId="0" xfId="0" applyFont="1" applyFill="1" applyAlignment="1" applyProtection="1">
      <alignment vertical="center" wrapText="1"/>
    </xf>
    <xf numFmtId="0" fontId="10" fillId="7" borderId="0" xfId="0" applyFont="1" applyFill="1" applyBorder="1" applyAlignment="1" applyProtection="1">
      <alignment vertical="center" wrapText="1"/>
    </xf>
    <xf numFmtId="0" fontId="8" fillId="7" borderId="0" xfId="0" applyFont="1" applyFill="1" applyBorder="1" applyProtection="1"/>
    <xf numFmtId="183" fontId="10" fillId="7" borderId="0" xfId="0" applyNumberFormat="1" applyFont="1" applyFill="1" applyBorder="1" applyAlignment="1" applyProtection="1">
      <alignment vertical="center" wrapText="1"/>
    </xf>
    <xf numFmtId="182" fontId="10" fillId="7" borderId="0" xfId="0" applyNumberFormat="1" applyFont="1" applyFill="1" applyBorder="1" applyAlignment="1" applyProtection="1">
      <alignment vertical="center" wrapText="1"/>
    </xf>
    <xf numFmtId="0" fontId="8" fillId="7" borderId="0" xfId="0" applyFont="1" applyFill="1" applyBorder="1" applyAlignment="1" applyProtection="1">
      <alignment vertical="top" wrapText="1"/>
    </xf>
    <xf numFmtId="0" fontId="11" fillId="7" borderId="0" xfId="0" applyFont="1" applyFill="1" applyBorder="1" applyAlignment="1" applyProtection="1">
      <alignment vertical="top" wrapText="1"/>
    </xf>
    <xf numFmtId="0" fontId="12" fillId="7" borderId="0" xfId="0" applyFont="1" applyFill="1" applyBorder="1" applyAlignment="1" applyProtection="1">
      <alignment vertical="top" wrapText="1"/>
    </xf>
    <xf numFmtId="165" fontId="8" fillId="7" borderId="0" xfId="1" applyNumberFormat="1" applyFont="1" applyFill="1" applyBorder="1" applyAlignment="1" applyProtection="1">
      <alignment horizontal="right" vertical="center" wrapText="1"/>
    </xf>
    <xf numFmtId="171" fontId="8" fillId="7" borderId="0" xfId="2" applyNumberFormat="1" applyFont="1" applyFill="1" applyBorder="1" applyAlignment="1" applyProtection="1">
      <alignment horizontal="right" vertical="center" wrapText="1"/>
    </xf>
    <xf numFmtId="0" fontId="10" fillId="7" borderId="0" xfId="0" applyFont="1" applyFill="1" applyAlignment="1" applyProtection="1">
      <alignment horizontal="left"/>
    </xf>
    <xf numFmtId="167" fontId="8" fillId="7" borderId="0" xfId="0" applyNumberFormat="1" applyFont="1" applyFill="1" applyBorder="1" applyProtection="1"/>
    <xf numFmtId="0" fontId="10" fillId="7" borderId="0" xfId="0" applyFont="1" applyFill="1" applyBorder="1" applyAlignment="1" applyProtection="1">
      <alignment horizontal="right"/>
    </xf>
    <xf numFmtId="171" fontId="10" fillId="7" borderId="0" xfId="2" applyNumberFormat="1" applyFont="1" applyFill="1" applyBorder="1" applyAlignment="1" applyProtection="1">
      <alignment horizontal="right" vertical="center" wrapText="1"/>
    </xf>
    <xf numFmtId="167" fontId="10" fillId="7" borderId="0" xfId="1" applyNumberFormat="1" applyFont="1" applyFill="1" applyBorder="1" applyAlignment="1" applyProtection="1">
      <alignment horizontal="right" vertical="center" wrapText="1"/>
    </xf>
    <xf numFmtId="3" fontId="10" fillId="7" borderId="0" xfId="0" applyNumberFormat="1" applyFont="1" applyFill="1" applyProtection="1"/>
    <xf numFmtId="167" fontId="10" fillId="7" borderId="0" xfId="0" applyNumberFormat="1" applyFont="1" applyFill="1" applyProtection="1"/>
    <xf numFmtId="171" fontId="0" fillId="7" borderId="0" xfId="2" applyNumberFormat="1" applyFont="1" applyFill="1" applyProtection="1"/>
    <xf numFmtId="0" fontId="37" fillId="7" borderId="0" xfId="0" applyFont="1" applyFill="1" applyBorder="1" applyAlignment="1" applyProtection="1">
      <alignment horizontal="right"/>
    </xf>
    <xf numFmtId="167" fontId="37" fillId="7" borderId="0" xfId="0" applyNumberFormat="1" applyFont="1" applyFill="1" applyProtection="1"/>
    <xf numFmtId="10" fontId="0" fillId="7" borderId="0" xfId="2" applyNumberFormat="1" applyFont="1" applyFill="1" applyProtection="1"/>
    <xf numFmtId="165" fontId="0" fillId="7" borderId="0" xfId="1" applyNumberFormat="1" applyFont="1" applyFill="1" applyProtection="1"/>
    <xf numFmtId="9" fontId="0" fillId="7" borderId="0" xfId="2" applyNumberFormat="1" applyFont="1" applyFill="1" applyProtection="1"/>
    <xf numFmtId="0" fontId="96" fillId="7" borderId="0" xfId="0" applyFont="1" applyFill="1" applyProtection="1"/>
    <xf numFmtId="3" fontId="8" fillId="7" borderId="0" xfId="0" applyNumberFormat="1" applyFont="1" applyFill="1" applyBorder="1" applyProtection="1"/>
    <xf numFmtId="0" fontId="8" fillId="7" borderId="0" xfId="0" applyFont="1" applyFill="1" applyBorder="1" applyAlignment="1" applyProtection="1">
      <alignment horizontal="right"/>
    </xf>
    <xf numFmtId="1" fontId="10" fillId="7" borderId="0" xfId="1" applyNumberFormat="1" applyFont="1" applyFill="1" applyBorder="1" applyAlignment="1" applyProtection="1">
      <alignment horizontal="right" vertical="center" wrapText="1"/>
    </xf>
    <xf numFmtId="0" fontId="7" fillId="7" borderId="0" xfId="1" applyNumberFormat="1" applyFont="1" applyFill="1" applyBorder="1" applyAlignment="1" applyProtection="1"/>
    <xf numFmtId="171" fontId="8" fillId="7" borderId="0" xfId="2" applyNumberFormat="1" applyFont="1" applyFill="1" applyBorder="1" applyProtection="1"/>
    <xf numFmtId="0" fontId="32" fillId="7" borderId="0" xfId="0" applyFont="1" applyFill="1" applyBorder="1" applyAlignment="1" applyProtection="1">
      <alignment horizontal="center" vertical="center" wrapText="1"/>
    </xf>
    <xf numFmtId="3" fontId="8" fillId="7" borderId="0" xfId="0" applyNumberFormat="1" applyFont="1" applyFill="1" applyBorder="1" applyAlignment="1" applyProtection="1">
      <alignment horizontal="right" vertical="center" wrapText="1"/>
    </xf>
    <xf numFmtId="3" fontId="0" fillId="7" borderId="0" xfId="0" applyNumberFormat="1" applyFill="1" applyProtection="1"/>
    <xf numFmtId="3" fontId="10" fillId="7" borderId="0" xfId="0" applyNumberFormat="1" applyFont="1" applyFill="1" applyAlignment="1" applyProtection="1">
      <alignment vertical="top" wrapText="1"/>
    </xf>
    <xf numFmtId="3" fontId="10" fillId="7" borderId="0" xfId="0" applyNumberFormat="1" applyFont="1" applyFill="1" applyAlignment="1" applyProtection="1">
      <alignment horizontal="right" vertical="top"/>
    </xf>
    <xf numFmtId="0" fontId="8" fillId="7" borderId="0" xfId="0" applyFont="1" applyFill="1" applyBorder="1" applyAlignment="1" applyProtection="1">
      <alignment vertical="center" wrapText="1"/>
    </xf>
    <xf numFmtId="3" fontId="10" fillId="7" borderId="0" xfId="0" applyNumberFormat="1" applyFont="1" applyFill="1" applyAlignment="1" applyProtection="1">
      <alignment wrapText="1"/>
    </xf>
    <xf numFmtId="165" fontId="8" fillId="7" borderId="0" xfId="1" applyNumberFormat="1" applyFont="1" applyFill="1" applyBorder="1" applyAlignment="1" applyProtection="1">
      <alignment horizontal="right"/>
    </xf>
    <xf numFmtId="0" fontId="6" fillId="44" borderId="23" xfId="0" applyFont="1" applyFill="1" applyBorder="1" applyAlignment="1" applyProtection="1">
      <alignment horizontal="center" vertical="center"/>
    </xf>
    <xf numFmtId="0" fontId="32" fillId="44" borderId="8" xfId="0" applyFont="1" applyFill="1" applyBorder="1" applyAlignment="1" applyProtection="1">
      <alignment horizontal="center" vertical="center" wrapText="1"/>
    </xf>
    <xf numFmtId="0" fontId="32" fillId="44" borderId="71" xfId="0" applyFont="1" applyFill="1" applyBorder="1" applyAlignment="1" applyProtection="1">
      <alignment horizontal="center" vertical="center" wrapText="1"/>
    </xf>
    <xf numFmtId="0" fontId="32" fillId="44" borderId="69" xfId="0" applyFont="1" applyFill="1" applyBorder="1" applyAlignment="1" applyProtection="1">
      <alignment horizontal="center" vertical="center" wrapText="1"/>
    </xf>
    <xf numFmtId="0" fontId="32" fillId="44" borderId="70" xfId="0" applyFont="1" applyFill="1" applyBorder="1" applyAlignment="1" applyProtection="1">
      <alignment horizontal="center" vertical="center" wrapText="1"/>
    </xf>
    <xf numFmtId="0" fontId="8" fillId="44" borderId="15" xfId="0" applyFont="1" applyFill="1" applyBorder="1" applyAlignment="1" applyProtection="1">
      <alignment vertical="center" wrapText="1"/>
    </xf>
    <xf numFmtId="3" fontId="8" fillId="44" borderId="39" xfId="0" applyNumberFormat="1" applyFont="1" applyFill="1" applyBorder="1" applyAlignment="1" applyProtection="1">
      <alignment horizontal="right" vertical="center" wrapText="1"/>
    </xf>
    <xf numFmtId="3" fontId="8" fillId="44" borderId="37" xfId="0" applyNumberFormat="1" applyFont="1" applyFill="1" applyBorder="1" applyAlignment="1" applyProtection="1">
      <alignment horizontal="right" vertical="center" wrapText="1"/>
    </xf>
    <xf numFmtId="3" fontId="8" fillId="44" borderId="40" xfId="0" applyNumberFormat="1" applyFont="1" applyFill="1" applyBorder="1" applyAlignment="1" applyProtection="1">
      <alignment horizontal="right" vertical="center" wrapText="1"/>
    </xf>
    <xf numFmtId="0" fontId="8" fillId="44" borderId="17" xfId="0" applyFont="1" applyFill="1" applyBorder="1" applyAlignment="1" applyProtection="1">
      <alignment vertical="center" wrapText="1"/>
    </xf>
    <xf numFmtId="3" fontId="8" fillId="44" borderId="30" xfId="0" applyNumberFormat="1" applyFont="1" applyFill="1" applyBorder="1" applyAlignment="1" applyProtection="1">
      <alignment horizontal="right" vertical="center" wrapText="1"/>
    </xf>
    <xf numFmtId="3" fontId="8" fillId="44" borderId="4" xfId="0" applyNumberFormat="1" applyFont="1" applyFill="1" applyBorder="1" applyAlignment="1" applyProtection="1">
      <alignment horizontal="right" vertical="center" wrapText="1"/>
    </xf>
    <xf numFmtId="3" fontId="8" fillId="44" borderId="31" xfId="0" applyNumberFormat="1" applyFont="1" applyFill="1" applyBorder="1" applyAlignment="1" applyProtection="1">
      <alignment horizontal="right" vertical="center" wrapText="1"/>
    </xf>
    <xf numFmtId="0" fontId="8" fillId="44" borderId="94" xfId="0" applyFont="1" applyFill="1" applyBorder="1" applyAlignment="1" applyProtection="1">
      <alignment vertical="center" wrapText="1"/>
    </xf>
    <xf numFmtId="3" fontId="8" fillId="44" borderId="28" xfId="0" applyNumberFormat="1" applyFont="1" applyFill="1" applyBorder="1" applyAlignment="1" applyProtection="1">
      <alignment horizontal="right" vertical="center" wrapText="1"/>
    </xf>
    <xf numFmtId="3" fontId="8" fillId="44" borderId="5" xfId="0" applyNumberFormat="1" applyFont="1" applyFill="1" applyBorder="1" applyAlignment="1" applyProtection="1">
      <alignment horizontal="right" vertical="center" wrapText="1"/>
    </xf>
    <xf numFmtId="3" fontId="8" fillId="44" borderId="29" xfId="0" applyNumberFormat="1" applyFont="1" applyFill="1" applyBorder="1" applyAlignment="1" applyProtection="1">
      <alignment horizontal="right" vertical="center" wrapText="1"/>
    </xf>
    <xf numFmtId="0" fontId="8" fillId="44" borderId="2" xfId="0" applyFont="1" applyFill="1" applyBorder="1" applyAlignment="1" applyProtection="1">
      <alignment vertical="center" wrapText="1"/>
    </xf>
    <xf numFmtId="3" fontId="8" fillId="44" borderId="101" xfId="0" applyNumberFormat="1" applyFont="1" applyFill="1" applyBorder="1" applyAlignment="1" applyProtection="1">
      <alignment horizontal="right" vertical="center" wrapText="1"/>
    </xf>
    <xf numFmtId="3" fontId="8" fillId="44" borderId="100" xfId="0" applyNumberFormat="1" applyFont="1" applyFill="1" applyBorder="1" applyAlignment="1" applyProtection="1">
      <alignment horizontal="right" vertical="center" wrapText="1"/>
    </xf>
    <xf numFmtId="3" fontId="8" fillId="44" borderId="102" xfId="0" applyNumberFormat="1" applyFont="1" applyFill="1" applyBorder="1" applyAlignment="1" applyProtection="1">
      <alignment horizontal="right" vertical="center" wrapText="1"/>
    </xf>
    <xf numFmtId="3" fontId="8" fillId="44" borderId="103" xfId="0" applyNumberFormat="1" applyFont="1" applyFill="1" applyBorder="1" applyAlignment="1" applyProtection="1">
      <alignment horizontal="right" vertical="center" wrapText="1"/>
    </xf>
    <xf numFmtId="3" fontId="8" fillId="44" borderId="104" xfId="0" applyNumberFormat="1" applyFont="1" applyFill="1" applyBorder="1" applyAlignment="1" applyProtection="1">
      <alignment horizontal="right" vertical="center" wrapText="1"/>
    </xf>
    <xf numFmtId="3" fontId="8" fillId="44" borderId="105" xfId="0" applyNumberFormat="1" applyFont="1" applyFill="1" applyBorder="1" applyAlignment="1" applyProtection="1">
      <alignment horizontal="right" vertical="center" wrapText="1"/>
    </xf>
    <xf numFmtId="0" fontId="20" fillId="7" borderId="0" xfId="0" applyFont="1" applyFill="1" applyProtection="1"/>
    <xf numFmtId="0" fontId="29" fillId="7" borderId="0" xfId="0" applyFont="1" applyFill="1" applyProtection="1"/>
    <xf numFmtId="0" fontId="6" fillId="7" borderId="0" xfId="0" applyFont="1" applyFill="1" applyBorder="1" applyAlignment="1" applyProtection="1">
      <alignment vertical="center"/>
    </xf>
    <xf numFmtId="0" fontId="20" fillId="7" borderId="0" xfId="0" applyFont="1" applyFill="1" applyAlignment="1" applyProtection="1">
      <alignment vertical="top"/>
    </xf>
    <xf numFmtId="0" fontId="5" fillId="7" borderId="0" xfId="0" applyFont="1" applyFill="1" applyBorder="1" applyAlignment="1" applyProtection="1">
      <alignment horizontal="left" vertical="center"/>
    </xf>
    <xf numFmtId="0" fontId="10" fillId="7" borderId="0" xfId="0" applyFont="1" applyFill="1" applyProtection="1"/>
    <xf numFmtId="0" fontId="90" fillId="7" borderId="0" xfId="0" applyFont="1" applyFill="1" applyAlignment="1" applyProtection="1">
      <alignment vertical="top" wrapText="1"/>
    </xf>
    <xf numFmtId="0" fontId="6" fillId="7" borderId="0" xfId="0" applyFont="1" applyFill="1" applyProtection="1"/>
    <xf numFmtId="0" fontId="6" fillId="7" borderId="0" xfId="0" applyFont="1" applyFill="1" applyBorder="1" applyProtection="1"/>
    <xf numFmtId="0" fontId="7" fillId="7" borderId="0" xfId="0" applyFont="1" applyFill="1" applyBorder="1" applyProtection="1"/>
    <xf numFmtId="0" fontId="36" fillId="7" borderId="0" xfId="0" applyFont="1" applyFill="1" applyProtection="1"/>
    <xf numFmtId="0" fontId="32" fillId="7" borderId="0" xfId="0" applyFont="1" applyFill="1" applyProtection="1"/>
    <xf numFmtId="0" fontId="10" fillId="7" borderId="0" xfId="0" applyFont="1" applyFill="1" applyAlignment="1" applyProtection="1">
      <alignment vertical="top" wrapText="1"/>
    </xf>
    <xf numFmtId="0" fontId="12" fillId="7" borderId="0" xfId="0" applyFont="1" applyFill="1" applyBorder="1" applyAlignment="1" applyProtection="1">
      <alignment vertical="top"/>
    </xf>
    <xf numFmtId="0" fontId="10" fillId="7" borderId="0" xfId="0" applyFont="1" applyFill="1" applyBorder="1" applyAlignment="1" applyProtection="1">
      <alignment horizontal="right" vertical="center"/>
    </xf>
    <xf numFmtId="1" fontId="14" fillId="7" borderId="0" xfId="1" applyNumberFormat="1" applyFont="1" applyFill="1" applyBorder="1" applyAlignment="1" applyProtection="1">
      <alignment horizontal="right" wrapText="1"/>
    </xf>
    <xf numFmtId="170" fontId="14" fillId="7" borderId="0" xfId="1" applyNumberFormat="1" applyFont="1" applyFill="1" applyBorder="1" applyAlignment="1" applyProtection="1">
      <alignment horizontal="right" wrapText="1"/>
    </xf>
    <xf numFmtId="0" fontId="12" fillId="7" borderId="0" xfId="0" applyFont="1" applyFill="1" applyBorder="1" applyAlignment="1" applyProtection="1">
      <alignment horizontal="center" wrapText="1"/>
    </xf>
    <xf numFmtId="167" fontId="10" fillId="7" borderId="0" xfId="0" applyNumberFormat="1" applyFont="1" applyFill="1" applyBorder="1" applyAlignment="1" applyProtection="1">
      <alignment horizontal="right" vertical="center"/>
    </xf>
    <xf numFmtId="171" fontId="14" fillId="7" borderId="0" xfId="2" applyNumberFormat="1" applyFont="1" applyFill="1" applyBorder="1" applyAlignment="1" applyProtection="1">
      <alignment horizontal="right" wrapText="1"/>
    </xf>
    <xf numFmtId="167" fontId="10" fillId="7" borderId="0" xfId="0" applyNumberFormat="1" applyFont="1" applyFill="1" applyBorder="1" applyAlignment="1" applyProtection="1">
      <alignment horizontal="left" vertical="center" wrapText="1"/>
    </xf>
    <xf numFmtId="167" fontId="12" fillId="7" borderId="0" xfId="0" applyNumberFormat="1" applyFont="1" applyFill="1" applyBorder="1" applyAlignment="1" applyProtection="1">
      <alignment horizontal="right" wrapText="1"/>
    </xf>
    <xf numFmtId="0" fontId="92" fillId="7" borderId="0" xfId="0" applyFont="1" applyFill="1" applyAlignment="1" applyProtection="1">
      <alignment vertical="top"/>
    </xf>
    <xf numFmtId="0" fontId="93" fillId="7" borderId="0" xfId="0" applyFont="1" applyFill="1" applyBorder="1" applyAlignment="1" applyProtection="1">
      <alignment horizontal="center" vertical="top" wrapText="1"/>
    </xf>
    <xf numFmtId="0" fontId="11" fillId="7" borderId="0" xfId="0" applyFont="1" applyFill="1" applyBorder="1" applyAlignment="1" applyProtection="1">
      <alignment horizontal="left" vertical="top" wrapText="1"/>
    </xf>
    <xf numFmtId="0" fontId="8" fillId="7" borderId="0" xfId="0" applyFont="1" applyFill="1" applyAlignment="1" applyProtection="1">
      <alignment vertical="top" wrapText="1"/>
    </xf>
    <xf numFmtId="167" fontId="8" fillId="7" borderId="0" xfId="0" applyNumberFormat="1" applyFont="1" applyFill="1" applyBorder="1" applyAlignment="1" applyProtection="1">
      <alignment horizontal="right" vertical="center" wrapText="1"/>
    </xf>
    <xf numFmtId="0" fontId="10" fillId="7" borderId="0" xfId="0" applyFont="1" applyFill="1" applyBorder="1" applyAlignment="1" applyProtection="1">
      <alignment wrapText="1"/>
    </xf>
    <xf numFmtId="0" fontId="32" fillId="7" borderId="0" xfId="0" applyFont="1" applyFill="1" applyBorder="1" applyProtection="1"/>
    <xf numFmtId="166" fontId="8" fillId="7" borderId="0" xfId="1" applyNumberFormat="1" applyFont="1" applyFill="1" applyBorder="1" applyAlignment="1" applyProtection="1">
      <alignment horizontal="center" wrapText="1"/>
    </xf>
    <xf numFmtId="165" fontId="8" fillId="7" borderId="0" xfId="1" applyNumberFormat="1" applyFont="1" applyFill="1" applyBorder="1" applyAlignment="1" applyProtection="1">
      <alignment horizontal="center" wrapText="1"/>
    </xf>
    <xf numFmtId="0" fontId="10" fillId="7" borderId="0" xfId="0" applyFont="1" applyFill="1" applyBorder="1" applyAlignment="1" applyProtection="1">
      <alignment horizontal="left" vertical="center" wrapText="1"/>
    </xf>
    <xf numFmtId="0" fontId="8" fillId="7" borderId="0" xfId="0" applyFont="1" applyFill="1" applyBorder="1" applyAlignment="1" applyProtection="1">
      <protection locked="0"/>
    </xf>
    <xf numFmtId="0" fontId="8" fillId="7" borderId="0" xfId="0" applyFont="1" applyFill="1" applyBorder="1" applyAlignment="1" applyProtection="1">
      <alignment horizontal="center" vertical="center" wrapText="1"/>
    </xf>
    <xf numFmtId="0" fontId="8" fillId="7" borderId="0" xfId="0" applyFont="1" applyFill="1" applyBorder="1" applyAlignment="1" applyProtection="1">
      <alignment horizontal="center" vertical="top" wrapText="1"/>
    </xf>
    <xf numFmtId="0" fontId="15" fillId="7" borderId="0" xfId="0" applyFont="1" applyFill="1" applyProtection="1"/>
    <xf numFmtId="0" fontId="16" fillId="7" borderId="0" xfId="0" applyFont="1" applyFill="1" applyBorder="1" applyAlignment="1" applyProtection="1">
      <alignment wrapText="1"/>
    </xf>
    <xf numFmtId="0" fontId="32" fillId="7" borderId="0" xfId="0" applyFont="1" applyFill="1" applyBorder="1" applyAlignment="1" applyProtection="1"/>
    <xf numFmtId="166" fontId="8" fillId="7" borderId="0" xfId="1" applyNumberFormat="1" applyFont="1" applyFill="1" applyBorder="1" applyAlignment="1" applyProtection="1">
      <alignment horizontal="center" vertical="center" wrapText="1"/>
    </xf>
    <xf numFmtId="165" fontId="8" fillId="7" borderId="0" xfId="1" applyNumberFormat="1" applyFont="1" applyFill="1" applyBorder="1" applyAlignment="1" applyProtection="1">
      <alignment horizontal="center" vertical="center" wrapText="1"/>
    </xf>
    <xf numFmtId="0" fontId="14" fillId="7" borderId="0" xfId="0" applyFont="1" applyFill="1" applyBorder="1" applyAlignment="1" applyProtection="1">
      <alignment horizontal="right" vertical="top" wrapText="1"/>
    </xf>
    <xf numFmtId="165" fontId="10" fillId="7" borderId="0" xfId="1" applyNumberFormat="1" applyFont="1" applyFill="1" applyBorder="1" applyAlignment="1" applyProtection="1">
      <alignment horizontal="center" vertical="center" wrapText="1"/>
    </xf>
    <xf numFmtId="0" fontId="10" fillId="7" borderId="0" xfId="1" applyNumberFormat="1" applyFont="1" applyFill="1" applyBorder="1" applyAlignment="1" applyProtection="1">
      <alignment horizontal="left" vertical="center" wrapText="1"/>
    </xf>
    <xf numFmtId="0" fontId="8" fillId="7" borderId="0" xfId="0" applyFont="1" applyFill="1" applyBorder="1" applyProtection="1">
      <protection locked="0"/>
    </xf>
    <xf numFmtId="167" fontId="13" fillId="7" borderId="0" xfId="0" applyNumberFormat="1" applyFont="1" applyFill="1" applyBorder="1" applyAlignment="1" applyProtection="1">
      <alignment horizontal="center" vertical="center"/>
    </xf>
    <xf numFmtId="0" fontId="0" fillId="7" borderId="0" xfId="0" applyFill="1" applyAlignment="1" applyProtection="1">
      <alignment horizontal="left"/>
    </xf>
    <xf numFmtId="0" fontId="12" fillId="44" borderId="15" xfId="0" applyFont="1" applyFill="1" applyBorder="1" applyAlignment="1" applyProtection="1">
      <alignment vertical="top" wrapText="1"/>
    </xf>
    <xf numFmtId="166" fontId="8" fillId="44" borderId="11" xfId="1" applyNumberFormat="1" applyFont="1" applyFill="1" applyBorder="1" applyAlignment="1" applyProtection="1">
      <alignment horizontal="center" vertical="center" wrapText="1"/>
    </xf>
    <xf numFmtId="166" fontId="32" fillId="44" borderId="92" xfId="1" applyNumberFormat="1" applyFont="1" applyFill="1" applyBorder="1" applyAlignment="1" applyProtection="1">
      <alignment horizontal="center" vertical="center" wrapText="1"/>
    </xf>
    <xf numFmtId="166" fontId="32" fillId="44" borderId="11" xfId="1" applyNumberFormat="1" applyFont="1" applyFill="1" applyBorder="1" applyAlignment="1" applyProtection="1">
      <alignment horizontal="center" vertical="center" wrapText="1"/>
    </xf>
    <xf numFmtId="0" fontId="12" fillId="44" borderId="17" xfId="0" applyFont="1" applyFill="1" applyBorder="1" applyAlignment="1" applyProtection="1">
      <alignment vertical="top" wrapText="1"/>
    </xf>
    <xf numFmtId="165" fontId="8" fillId="44" borderId="16" xfId="1" applyNumberFormat="1" applyFont="1" applyFill="1" applyBorder="1" applyAlignment="1" applyProtection="1">
      <alignment horizontal="center" vertical="center" wrapText="1"/>
    </xf>
    <xf numFmtId="0" fontId="12" fillId="44" borderId="21" xfId="0" applyFont="1" applyFill="1" applyBorder="1" applyAlignment="1" applyProtection="1">
      <alignment vertical="top" wrapText="1"/>
    </xf>
    <xf numFmtId="165" fontId="8" fillId="44" borderId="20" xfId="1" applyNumberFormat="1" applyFont="1" applyFill="1" applyBorder="1" applyAlignment="1" applyProtection="1">
      <alignment horizontal="center" vertical="center" wrapText="1"/>
    </xf>
    <xf numFmtId="165" fontId="8" fillId="44" borderId="18" xfId="1" applyNumberFormat="1" applyFont="1" applyFill="1" applyBorder="1" applyAlignment="1" applyProtection="1">
      <alignment horizontal="center" vertical="center" wrapText="1"/>
      <protection locked="0"/>
    </xf>
    <xf numFmtId="0" fontId="12" fillId="44" borderId="0" xfId="0" applyFont="1" applyFill="1" applyBorder="1" applyAlignment="1" applyProtection="1">
      <alignment vertical="top" wrapText="1"/>
    </xf>
    <xf numFmtId="0" fontId="12" fillId="44" borderId="1" xfId="0" applyFont="1" applyFill="1" applyBorder="1" applyAlignment="1" applyProtection="1">
      <alignment vertical="top" wrapText="1"/>
    </xf>
    <xf numFmtId="0" fontId="12" fillId="44" borderId="22" xfId="0" applyFont="1" applyFill="1" applyBorder="1" applyAlignment="1" applyProtection="1">
      <alignment vertical="top" wrapText="1"/>
    </xf>
    <xf numFmtId="165" fontId="8" fillId="44" borderId="22" xfId="1" applyNumberFormat="1" applyFont="1" applyFill="1" applyBorder="1" applyAlignment="1" applyProtection="1">
      <alignment horizontal="center" wrapText="1"/>
      <protection locked="0"/>
    </xf>
    <xf numFmtId="165" fontId="8" fillId="44" borderId="20" xfId="1" applyNumberFormat="1" applyFont="1" applyFill="1" applyBorder="1" applyAlignment="1" applyProtection="1">
      <alignment horizontal="center" wrapText="1"/>
      <protection locked="0"/>
    </xf>
    <xf numFmtId="166" fontId="8" fillId="44" borderId="15" xfId="1" applyNumberFormat="1" applyFont="1" applyFill="1" applyBorder="1" applyAlignment="1" applyProtection="1">
      <alignment horizontal="center" vertical="center" wrapText="1"/>
    </xf>
    <xf numFmtId="165" fontId="8" fillId="44" borderId="17" xfId="1" applyNumberFormat="1" applyFont="1" applyFill="1" applyBorder="1" applyAlignment="1" applyProtection="1">
      <alignment horizontal="center" vertical="center" wrapText="1"/>
    </xf>
    <xf numFmtId="165" fontId="8" fillId="44" borderId="16" xfId="1" applyNumberFormat="1" applyFont="1" applyFill="1" applyBorder="1" applyAlignment="1" applyProtection="1">
      <alignment horizontal="center" wrapText="1"/>
      <protection locked="0"/>
    </xf>
    <xf numFmtId="165" fontId="8" fillId="44" borderId="21" xfId="1" applyNumberFormat="1" applyFont="1" applyFill="1" applyBorder="1" applyAlignment="1" applyProtection="1">
      <alignment horizontal="center" vertical="center" wrapText="1"/>
    </xf>
    <xf numFmtId="0" fontId="12" fillId="44" borderId="95" xfId="0" applyFont="1" applyFill="1" applyBorder="1" applyAlignment="1" applyProtection="1">
      <alignment vertical="top" wrapText="1"/>
    </xf>
    <xf numFmtId="166" fontId="32" fillId="44" borderId="39" xfId="1" applyNumberFormat="1" applyFont="1" applyFill="1" applyBorder="1" applyAlignment="1" applyProtection="1">
      <alignment horizontal="center" vertical="center" wrapText="1"/>
    </xf>
    <xf numFmtId="166" fontId="32" fillId="44" borderId="37" xfId="1" applyNumberFormat="1" applyFont="1" applyFill="1" applyBorder="1" applyAlignment="1" applyProtection="1">
      <alignment horizontal="center" vertical="center" wrapText="1"/>
    </xf>
    <xf numFmtId="166" fontId="32" fillId="44" borderId="38" xfId="1" applyNumberFormat="1" applyFont="1" applyFill="1" applyBorder="1" applyAlignment="1" applyProtection="1">
      <alignment horizontal="center" vertical="center" wrapText="1"/>
    </xf>
    <xf numFmtId="166" fontId="32" fillId="44" borderId="40" xfId="1" applyNumberFormat="1" applyFont="1" applyFill="1" applyBorder="1" applyAlignment="1" applyProtection="1">
      <alignment horizontal="center" vertical="center" wrapText="1"/>
    </xf>
    <xf numFmtId="165" fontId="8" fillId="44" borderId="30" xfId="1" applyNumberFormat="1" applyFont="1" applyFill="1" applyBorder="1" applyAlignment="1" applyProtection="1">
      <alignment horizontal="center" vertical="center" wrapText="1"/>
    </xf>
    <xf numFmtId="165" fontId="8" fillId="44" borderId="4" xfId="1" applyNumberFormat="1" applyFont="1" applyFill="1" applyBorder="1" applyAlignment="1" applyProtection="1">
      <alignment horizontal="center" vertical="center" wrapText="1"/>
    </xf>
    <xf numFmtId="165" fontId="8" fillId="44" borderId="2" xfId="1" applyNumberFormat="1" applyFont="1" applyFill="1" applyBorder="1" applyAlignment="1" applyProtection="1">
      <alignment horizontal="center" vertical="center" wrapText="1"/>
    </xf>
    <xf numFmtId="165" fontId="8" fillId="44" borderId="31" xfId="1" applyNumberFormat="1" applyFont="1" applyFill="1" applyBorder="1" applyAlignment="1" applyProtection="1">
      <alignment horizontal="center" vertical="center" wrapText="1"/>
    </xf>
    <xf numFmtId="165" fontId="8" fillId="44" borderId="42" xfId="1" applyNumberFormat="1" applyFont="1" applyFill="1" applyBorder="1" applyAlignment="1" applyProtection="1">
      <alignment horizontal="center" vertical="center" wrapText="1"/>
    </xf>
    <xf numFmtId="165" fontId="8" fillId="44" borderId="43" xfId="1" applyNumberFormat="1" applyFont="1" applyFill="1" applyBorder="1" applyAlignment="1" applyProtection="1">
      <alignment horizontal="center" vertical="center" wrapText="1"/>
    </xf>
    <xf numFmtId="165" fontId="8" fillId="44" borderId="48" xfId="1" applyNumberFormat="1" applyFont="1" applyFill="1" applyBorder="1" applyAlignment="1" applyProtection="1">
      <alignment horizontal="center" vertical="center" wrapText="1"/>
    </xf>
    <xf numFmtId="165" fontId="8" fillId="44" borderId="44" xfId="1" applyNumberFormat="1" applyFont="1" applyFill="1" applyBorder="1" applyAlignment="1" applyProtection="1">
      <alignment horizontal="center" vertical="center" wrapText="1"/>
    </xf>
    <xf numFmtId="165" fontId="8" fillId="44" borderId="30" xfId="1" applyNumberFormat="1" applyFont="1" applyFill="1" applyBorder="1" applyAlignment="1" applyProtection="1">
      <alignment horizontal="right" vertical="center" wrapText="1"/>
      <protection locked="0"/>
    </xf>
    <xf numFmtId="165" fontId="8" fillId="44" borderId="4" xfId="1" applyNumberFormat="1" applyFont="1" applyFill="1" applyBorder="1" applyAlignment="1" applyProtection="1">
      <alignment horizontal="right" vertical="center" wrapText="1"/>
      <protection locked="0"/>
    </xf>
    <xf numFmtId="165" fontId="8" fillId="44" borderId="31" xfId="1" applyNumberFormat="1" applyFont="1" applyFill="1" applyBorder="1" applyAlignment="1" applyProtection="1">
      <alignment horizontal="right" vertical="center" wrapText="1"/>
      <protection locked="0"/>
    </xf>
    <xf numFmtId="0" fontId="0" fillId="7" borderId="0" xfId="0" applyFill="1" applyProtection="1">
      <protection locked="0"/>
    </xf>
    <xf numFmtId="0" fontId="11" fillId="44" borderId="9" xfId="0" applyFont="1" applyFill="1" applyBorder="1" applyAlignment="1" applyProtection="1">
      <alignment vertical="center" wrapText="1"/>
      <protection locked="0"/>
    </xf>
    <xf numFmtId="0" fontId="32" fillId="44" borderId="52" xfId="0" applyFont="1" applyFill="1" applyBorder="1" applyAlignment="1" applyProtection="1">
      <alignment horizontal="center" vertical="center" wrapText="1"/>
    </xf>
    <xf numFmtId="0" fontId="32" fillId="44" borderId="53" xfId="0" applyFont="1" applyFill="1" applyBorder="1" applyAlignment="1" applyProtection="1">
      <alignment horizontal="center" vertical="center" wrapText="1"/>
    </xf>
    <xf numFmtId="0" fontId="32" fillId="44" borderId="93" xfId="0" applyFont="1" applyFill="1" applyBorder="1" applyAlignment="1" applyProtection="1">
      <alignment horizontal="center" vertical="center" wrapText="1"/>
    </xf>
    <xf numFmtId="0" fontId="32" fillId="44" borderId="9" xfId="0" applyFont="1" applyFill="1" applyBorder="1" applyAlignment="1" applyProtection="1">
      <alignment horizontal="center" vertical="center" wrapText="1"/>
    </xf>
    <xf numFmtId="3" fontId="8" fillId="44" borderId="57" xfId="0" applyNumberFormat="1" applyFont="1" applyFill="1" applyBorder="1" applyAlignment="1" applyProtection="1">
      <alignment horizontal="right" vertical="center" wrapText="1"/>
    </xf>
    <xf numFmtId="3" fontId="8" fillId="44" borderId="46" xfId="0" applyNumberFormat="1" applyFont="1" applyFill="1" applyBorder="1" applyAlignment="1" applyProtection="1">
      <alignment horizontal="right" vertical="center" wrapText="1"/>
    </xf>
    <xf numFmtId="3" fontId="8" fillId="44" borderId="50" xfId="0" applyNumberFormat="1" applyFont="1" applyFill="1" applyBorder="1" applyAlignment="1" applyProtection="1">
      <alignment horizontal="right" vertical="center" wrapText="1"/>
    </xf>
    <xf numFmtId="3" fontId="8" fillId="44" borderId="11" xfId="0" applyNumberFormat="1" applyFont="1" applyFill="1" applyBorder="1" applyAlignment="1" applyProtection="1">
      <alignment horizontal="right" vertical="center" wrapText="1"/>
    </xf>
    <xf numFmtId="0" fontId="8" fillId="44" borderId="16" xfId="0" applyFont="1" applyFill="1" applyBorder="1" applyAlignment="1" applyProtection="1">
      <alignment vertical="center" wrapText="1"/>
    </xf>
    <xf numFmtId="3" fontId="8" fillId="44" borderId="3" xfId="0" applyNumberFormat="1" applyFont="1" applyFill="1" applyBorder="1" applyAlignment="1" applyProtection="1">
      <alignment horizontal="right" vertical="center" wrapText="1"/>
    </xf>
    <xf numFmtId="3" fontId="8" fillId="44" borderId="2" xfId="0" applyNumberFormat="1" applyFont="1" applyFill="1" applyBorder="1" applyAlignment="1" applyProtection="1">
      <alignment horizontal="right" vertical="center" wrapText="1"/>
    </xf>
    <xf numFmtId="3" fontId="8" fillId="44" borderId="16" xfId="0" applyNumberFormat="1" applyFont="1" applyFill="1" applyBorder="1" applyAlignment="1" applyProtection="1">
      <alignment horizontal="right" vertical="center" wrapText="1"/>
    </xf>
    <xf numFmtId="171" fontId="8" fillId="44" borderId="3" xfId="0" applyNumberFormat="1" applyFont="1" applyFill="1" applyBorder="1" applyAlignment="1" applyProtection="1">
      <alignment horizontal="right" vertical="center" wrapText="1"/>
    </xf>
    <xf numFmtId="171" fontId="8" fillId="44" borderId="4" xfId="0" applyNumberFormat="1" applyFont="1" applyFill="1" applyBorder="1" applyAlignment="1" applyProtection="1">
      <alignment horizontal="right" vertical="center" wrapText="1"/>
    </xf>
    <xf numFmtId="171" fontId="8" fillId="44" borderId="2" xfId="0" applyNumberFormat="1" applyFont="1" applyFill="1" applyBorder="1" applyAlignment="1" applyProtection="1">
      <alignment horizontal="right" vertical="center" wrapText="1"/>
    </xf>
    <xf numFmtId="171" fontId="8" fillId="44" borderId="16" xfId="0" applyNumberFormat="1" applyFont="1" applyFill="1" applyBorder="1" applyAlignment="1" applyProtection="1">
      <alignment horizontal="right" vertical="center" wrapText="1"/>
    </xf>
    <xf numFmtId="0" fontId="32" fillId="44" borderId="20" xfId="0" applyFont="1" applyFill="1" applyBorder="1" applyAlignment="1" applyProtection="1">
      <alignment vertical="center" wrapText="1"/>
    </xf>
    <xf numFmtId="3" fontId="32" fillId="44" borderId="51" xfId="0" applyNumberFormat="1" applyFont="1" applyFill="1" applyBorder="1" applyAlignment="1" applyProtection="1">
      <alignment horizontal="right" vertical="center" wrapText="1"/>
    </xf>
    <xf numFmtId="3" fontId="32" fillId="44" borderId="43" xfId="0" applyNumberFormat="1" applyFont="1" applyFill="1" applyBorder="1" applyAlignment="1" applyProtection="1">
      <alignment horizontal="right" vertical="center" wrapText="1"/>
    </xf>
    <xf numFmtId="3" fontId="32" fillId="44" borderId="48" xfId="0" applyNumberFormat="1" applyFont="1" applyFill="1" applyBorder="1" applyAlignment="1" applyProtection="1">
      <alignment horizontal="right" vertical="center" wrapText="1"/>
    </xf>
    <xf numFmtId="3" fontId="32" fillId="44" borderId="20" xfId="0" applyNumberFormat="1" applyFont="1" applyFill="1" applyBorder="1" applyAlignment="1" applyProtection="1">
      <alignment horizontal="right" vertical="center" wrapText="1"/>
    </xf>
    <xf numFmtId="167" fontId="8" fillId="42" borderId="52" xfId="1" applyNumberFormat="1" applyFont="1" applyFill="1" applyBorder="1" applyAlignment="1" applyProtection="1">
      <alignment horizontal="right" vertical="center" wrapText="1"/>
    </xf>
    <xf numFmtId="167" fontId="8" fillId="42" borderId="53" xfId="1" applyNumberFormat="1" applyFont="1" applyFill="1" applyBorder="1" applyAlignment="1" applyProtection="1">
      <alignment horizontal="right" vertical="center" wrapText="1"/>
    </xf>
    <xf numFmtId="167" fontId="8" fillId="42" borderId="93" xfId="1" applyNumberFormat="1" applyFont="1" applyFill="1" applyBorder="1" applyAlignment="1" applyProtection="1">
      <alignment horizontal="right" vertical="center" wrapText="1"/>
    </xf>
    <xf numFmtId="0" fontId="6" fillId="44" borderId="23" xfId="0" applyFont="1" applyFill="1" applyBorder="1" applyAlignment="1" applyProtection="1">
      <alignment horizontal="center" vertical="center"/>
      <protection locked="0"/>
    </xf>
    <xf numFmtId="182" fontId="98" fillId="7" borderId="0" xfId="0" applyNumberFormat="1" applyFont="1" applyFill="1" applyBorder="1" applyAlignment="1" applyProtection="1">
      <alignment horizontal="right"/>
    </xf>
    <xf numFmtId="43" fontId="8" fillId="7" borderId="0" xfId="1" applyNumberFormat="1" applyFont="1" applyFill="1" applyBorder="1" applyAlignment="1" applyProtection="1">
      <alignment horizontal="center" wrapText="1"/>
    </xf>
    <xf numFmtId="9" fontId="0" fillId="0" borderId="0" xfId="2" applyFont="1"/>
    <xf numFmtId="9" fontId="20" fillId="0" borderId="0" xfId="2" applyFont="1" applyFill="1"/>
    <xf numFmtId="0" fontId="20" fillId="0" borderId="0" xfId="0" applyFont="1" applyFill="1"/>
    <xf numFmtId="165" fontId="21" fillId="40" borderId="0" xfId="1" applyNumberFormat="1" applyFont="1" applyFill="1" applyBorder="1" applyAlignment="1">
      <alignment horizontal="right"/>
    </xf>
    <xf numFmtId="165" fontId="21" fillId="0" borderId="0" xfId="1" applyNumberFormat="1" applyFont="1" applyFill="1" applyBorder="1" applyAlignment="1">
      <alignment horizontal="right"/>
    </xf>
    <xf numFmtId="3" fontId="0" fillId="0" borderId="0" xfId="0" applyNumberFormat="1" applyBorder="1"/>
    <xf numFmtId="0" fontId="3" fillId="0" borderId="0" xfId="0" applyFont="1" applyFill="1" applyBorder="1"/>
    <xf numFmtId="169" fontId="3" fillId="0" borderId="50" xfId="3" quotePrefix="1" applyNumberFormat="1" applyFont="1" applyFill="1" applyBorder="1" applyAlignment="1">
      <alignment horizontal="right" vertical="top"/>
    </xf>
    <xf numFmtId="1" fontId="18" fillId="45" borderId="27" xfId="3" applyNumberFormat="1" applyFont="1" applyFill="1" applyBorder="1" applyAlignment="1" applyProtection="1">
      <alignment vertical="center" wrapText="1"/>
      <protection locked="0"/>
    </xf>
    <xf numFmtId="1" fontId="19" fillId="45" borderId="0" xfId="3" applyNumberFormat="1" applyFont="1" applyFill="1" applyBorder="1" applyAlignment="1" applyProtection="1">
      <alignment vertical="center" wrapText="1"/>
      <protection locked="0"/>
    </xf>
    <xf numFmtId="1" fontId="19" fillId="45" borderId="19" xfId="3" applyNumberFormat="1" applyFont="1" applyFill="1" applyBorder="1" applyAlignment="1" applyProtection="1">
      <alignment horizontal="left" vertical="top" wrapText="1"/>
      <protection locked="0"/>
    </xf>
    <xf numFmtId="0" fontId="18" fillId="45" borderId="53" xfId="0" applyFont="1" applyFill="1" applyBorder="1" applyAlignment="1">
      <alignment vertical="top" wrapText="1"/>
    </xf>
    <xf numFmtId="169" fontId="3" fillId="45" borderId="46" xfId="3" quotePrefix="1" applyNumberFormat="1" applyFont="1" applyFill="1" applyBorder="1" applyAlignment="1">
      <alignment horizontal="right" vertical="top"/>
    </xf>
    <xf numFmtId="0" fontId="18" fillId="45" borderId="46" xfId="0" applyFont="1" applyFill="1" applyBorder="1"/>
    <xf numFmtId="0" fontId="3" fillId="45" borderId="0" xfId="0" applyFont="1" applyFill="1"/>
    <xf numFmtId="1" fontId="91" fillId="45" borderId="0" xfId="3" applyNumberFormat="1" applyFont="1" applyFill="1" applyBorder="1" applyAlignment="1" applyProtection="1">
      <alignment vertical="center" wrapText="1"/>
      <protection locked="0"/>
    </xf>
    <xf numFmtId="49" fontId="19" fillId="45" borderId="0" xfId="3" applyNumberFormat="1" applyFont="1" applyFill="1" applyBorder="1" applyAlignment="1" applyProtection="1">
      <alignment vertical="center" wrapText="1"/>
      <protection locked="0"/>
    </xf>
    <xf numFmtId="49" fontId="19" fillId="45" borderId="19" xfId="3" applyNumberFormat="1" applyFont="1" applyFill="1" applyBorder="1" applyAlignment="1" applyProtection="1">
      <alignment horizontal="left" vertical="center" wrapText="1"/>
      <protection locked="0"/>
    </xf>
    <xf numFmtId="3" fontId="3" fillId="45" borderId="50" xfId="3" quotePrefix="1" applyNumberFormat="1" applyFont="1" applyFill="1" applyBorder="1" applyAlignment="1">
      <alignment horizontal="right" vertical="top"/>
    </xf>
    <xf numFmtId="0" fontId="91" fillId="45" borderId="50" xfId="0" applyFont="1" applyFill="1" applyBorder="1"/>
    <xf numFmtId="0" fontId="89" fillId="45" borderId="0" xfId="0" applyFont="1" applyFill="1"/>
    <xf numFmtId="169" fontId="3" fillId="45" borderId="50" xfId="3" quotePrefix="1" applyNumberFormat="1" applyFont="1" applyFill="1" applyBorder="1" applyAlignment="1">
      <alignment horizontal="right" vertical="top"/>
    </xf>
    <xf numFmtId="49" fontId="19" fillId="45" borderId="0" xfId="3" applyNumberFormat="1" applyFont="1" applyFill="1" applyBorder="1" applyAlignment="1" applyProtection="1">
      <alignment vertical="center"/>
      <protection locked="0"/>
    </xf>
    <xf numFmtId="0" fontId="27" fillId="45" borderId="27" xfId="0" applyFont="1" applyFill="1" applyBorder="1" applyProtection="1">
      <protection locked="0"/>
    </xf>
    <xf numFmtId="0" fontId="3" fillId="45" borderId="0" xfId="0" applyFont="1" applyFill="1" applyBorder="1" applyProtection="1">
      <protection locked="0"/>
    </xf>
    <xf numFmtId="0" fontId="3" fillId="45" borderId="35" xfId="0" applyFont="1" applyFill="1" applyBorder="1" applyAlignment="1">
      <alignment horizontal="left"/>
    </xf>
    <xf numFmtId="17" fontId="28" fillId="45" borderId="53" xfId="0" applyNumberFormat="1" applyFont="1" applyFill="1" applyBorder="1" applyAlignment="1">
      <alignment wrapText="1"/>
    </xf>
    <xf numFmtId="165" fontId="3" fillId="45" borderId="46" xfId="0" applyNumberFormat="1" applyFont="1" applyFill="1" applyBorder="1"/>
    <xf numFmtId="165" fontId="3" fillId="45" borderId="0" xfId="0" applyNumberFormat="1" applyFont="1" applyFill="1" applyBorder="1"/>
    <xf numFmtId="166" fontId="3" fillId="45" borderId="46" xfId="0" applyNumberFormat="1" applyFont="1" applyFill="1" applyBorder="1"/>
    <xf numFmtId="0" fontId="27" fillId="45" borderId="0" xfId="0" applyFont="1" applyFill="1" applyBorder="1" applyProtection="1"/>
    <xf numFmtId="0" fontId="3" fillId="45" borderId="0" xfId="0" applyFont="1" applyFill="1" applyBorder="1" applyProtection="1"/>
    <xf numFmtId="165" fontId="3" fillId="45" borderId="46" xfId="1" applyNumberFormat="1" applyFont="1" applyFill="1" applyBorder="1"/>
    <xf numFmtId="165" fontId="18" fillId="45" borderId="100" xfId="0" applyNumberFormat="1" applyFont="1" applyFill="1" applyBorder="1"/>
    <xf numFmtId="0" fontId="27" fillId="46" borderId="27" xfId="0" applyFont="1" applyFill="1" applyBorder="1" applyProtection="1">
      <protection locked="0"/>
    </xf>
    <xf numFmtId="0" fontId="3" fillId="46" borderId="0" xfId="0" applyFont="1" applyFill="1" applyBorder="1" applyProtection="1">
      <protection locked="0"/>
    </xf>
    <xf numFmtId="0" fontId="3" fillId="46" borderId="35" xfId="0" applyFont="1" applyFill="1" applyBorder="1" applyAlignment="1">
      <alignment horizontal="left"/>
    </xf>
    <xf numFmtId="17" fontId="28" fillId="46" borderId="53" xfId="0" applyNumberFormat="1" applyFont="1" applyFill="1" applyBorder="1" applyAlignment="1">
      <alignment wrapText="1"/>
    </xf>
    <xf numFmtId="166" fontId="3" fillId="46" borderId="46" xfId="0" applyNumberFormat="1" applyFont="1" applyFill="1" applyBorder="1"/>
    <xf numFmtId="165" fontId="3" fillId="46" borderId="0" xfId="0" applyNumberFormat="1" applyFont="1" applyFill="1" applyBorder="1"/>
    <xf numFmtId="0" fontId="3" fillId="46" borderId="0" xfId="0" applyFont="1" applyFill="1"/>
    <xf numFmtId="0" fontId="18" fillId="45" borderId="53" xfId="0" applyFont="1" applyFill="1" applyBorder="1" applyAlignment="1">
      <alignment vertical="center" wrapText="1"/>
    </xf>
    <xf numFmtId="0" fontId="27" fillId="46" borderId="0" xfId="0" applyFont="1" applyFill="1" applyBorder="1" applyProtection="1"/>
    <xf numFmtId="0" fontId="3" fillId="46" borderId="0" xfId="0" applyFont="1" applyFill="1" applyBorder="1" applyProtection="1"/>
    <xf numFmtId="0" fontId="18" fillId="46" borderId="53" xfId="0" applyFont="1" applyFill="1" applyBorder="1" applyAlignment="1">
      <alignment vertical="center"/>
    </xf>
    <xf numFmtId="165" fontId="3" fillId="46" borderId="46" xfId="1" applyNumberFormat="1" applyFont="1" applyFill="1" applyBorder="1"/>
    <xf numFmtId="171" fontId="3" fillId="46" borderId="46" xfId="2" applyNumberFormat="1" applyFont="1" applyFill="1" applyBorder="1"/>
    <xf numFmtId="165" fontId="18" fillId="46" borderId="100" xfId="0" applyNumberFormat="1" applyFont="1" applyFill="1" applyBorder="1"/>
    <xf numFmtId="0" fontId="18" fillId="45" borderId="33" xfId="0" applyFont="1" applyFill="1" applyBorder="1" applyAlignment="1">
      <alignment vertical="center" wrapText="1"/>
    </xf>
    <xf numFmtId="165" fontId="32" fillId="44" borderId="101" xfId="1" applyNumberFormat="1" applyFont="1" applyFill="1" applyBorder="1" applyAlignment="1" applyProtection="1">
      <alignment horizontal="right" vertical="center" wrapText="1"/>
    </xf>
    <xf numFmtId="165" fontId="32" fillId="44" borderId="100" xfId="1" applyNumberFormat="1" applyFont="1" applyFill="1" applyBorder="1" applyAlignment="1" applyProtection="1">
      <alignment horizontal="right" vertical="center" wrapText="1"/>
    </xf>
    <xf numFmtId="165" fontId="32" fillId="44" borderId="102" xfId="1" applyNumberFormat="1" applyFont="1" applyFill="1" applyBorder="1" applyAlignment="1" applyProtection="1">
      <alignment horizontal="right" vertical="center" wrapText="1"/>
    </xf>
    <xf numFmtId="165" fontId="32" fillId="4" borderId="100" xfId="1" applyNumberFormat="1" applyFont="1" applyFill="1" applyBorder="1" applyAlignment="1" applyProtection="1">
      <alignment horizontal="right" vertical="center" wrapText="1"/>
      <protection locked="0"/>
    </xf>
    <xf numFmtId="165" fontId="32" fillId="4" borderId="102" xfId="1" applyNumberFormat="1" applyFont="1" applyFill="1" applyBorder="1" applyAlignment="1" applyProtection="1">
      <alignment horizontal="right" vertical="center" wrapText="1"/>
      <protection locked="0"/>
    </xf>
    <xf numFmtId="165" fontId="8" fillId="44" borderId="103" xfId="1" applyNumberFormat="1" applyFont="1" applyFill="1" applyBorder="1" applyAlignment="1" applyProtection="1">
      <alignment horizontal="right" vertical="center" wrapText="1"/>
    </xf>
    <xf numFmtId="165" fontId="8" fillId="44" borderId="104" xfId="1" applyNumberFormat="1" applyFont="1" applyFill="1" applyBorder="1" applyAlignment="1" applyProtection="1">
      <alignment horizontal="right" vertical="center" wrapText="1"/>
    </xf>
    <xf numFmtId="165" fontId="8" fillId="44" borderId="105" xfId="1" applyNumberFormat="1" applyFont="1" applyFill="1" applyBorder="1" applyAlignment="1" applyProtection="1">
      <alignment horizontal="right" vertical="center" wrapText="1"/>
    </xf>
    <xf numFmtId="0" fontId="2" fillId="7" borderId="0" xfId="0" applyFont="1" applyFill="1" applyAlignment="1" applyProtection="1">
      <alignment horizontal="left" vertical="top" wrapText="1"/>
    </xf>
    <xf numFmtId="0" fontId="2" fillId="7" borderId="0" xfId="0" applyFont="1" applyFill="1"/>
    <xf numFmtId="0" fontId="2" fillId="7" borderId="0" xfId="0" applyFont="1" applyFill="1" applyProtection="1"/>
    <xf numFmtId="0" fontId="99" fillId="7" borderId="0" xfId="0" applyFont="1" applyFill="1" applyProtection="1"/>
    <xf numFmtId="0" fontId="0" fillId="7" borderId="0" xfId="0" applyFill="1" applyAlignment="1" applyProtection="1">
      <alignment horizontal="left" vertical="top" wrapText="1"/>
    </xf>
    <xf numFmtId="0" fontId="24" fillId="3" borderId="23" xfId="0" applyFont="1" applyFill="1" applyBorder="1" applyAlignment="1">
      <alignment vertical="center" wrapText="1"/>
    </xf>
    <xf numFmtId="0" fontId="32" fillId="44" borderId="10" xfId="0" applyFont="1" applyFill="1" applyBorder="1" applyAlignment="1" applyProtection="1">
      <alignment horizontal="center" vertical="center" wrapText="1"/>
    </xf>
    <xf numFmtId="3" fontId="8" fillId="44" borderId="20" xfId="0" applyNumberFormat="1" applyFont="1" applyFill="1" applyBorder="1" applyAlignment="1" applyProtection="1">
      <alignment horizontal="right" vertical="center" wrapText="1"/>
    </xf>
    <xf numFmtId="167" fontId="32" fillId="42" borderId="26" xfId="1" applyNumberFormat="1" applyFont="1" applyFill="1" applyBorder="1" applyAlignment="1" applyProtection="1">
      <alignment horizontal="right" vertical="center" wrapText="1"/>
    </xf>
    <xf numFmtId="165" fontId="8" fillId="7" borderId="0" xfId="1" applyNumberFormat="1" applyFont="1" applyFill="1" applyBorder="1" applyAlignment="1" applyProtection="1">
      <alignment vertical="center" wrapText="1"/>
    </xf>
    <xf numFmtId="0" fontId="17" fillId="7" borderId="0" xfId="276" applyFill="1"/>
    <xf numFmtId="17" fontId="11" fillId="44" borderId="6" xfId="276" applyNumberFormat="1" applyFont="1" applyFill="1" applyBorder="1" applyAlignment="1">
      <alignment horizontal="center"/>
    </xf>
    <xf numFmtId="17" fontId="11" fillId="44" borderId="55" xfId="276" applyNumberFormat="1" applyFont="1" applyFill="1" applyBorder="1" applyAlignment="1">
      <alignment horizontal="center"/>
    </xf>
    <xf numFmtId="17" fontId="11" fillId="44" borderId="7" xfId="276" applyNumberFormat="1" applyFont="1" applyFill="1" applyBorder="1" applyAlignment="1">
      <alignment horizontal="center"/>
    </xf>
    <xf numFmtId="0" fontId="11" fillId="44" borderId="6" xfId="276" applyFont="1" applyFill="1" applyBorder="1" applyAlignment="1">
      <alignment horizontal="center" wrapText="1"/>
    </xf>
    <xf numFmtId="0" fontId="11" fillId="44" borderId="55" xfId="276" applyFont="1" applyFill="1" applyBorder="1" applyAlignment="1">
      <alignment horizontal="center"/>
    </xf>
    <xf numFmtId="0" fontId="11" fillId="44" borderId="7" xfId="276" applyFont="1" applyFill="1" applyBorder="1" applyAlignment="1">
      <alignment horizontal="center"/>
    </xf>
    <xf numFmtId="0" fontId="11" fillId="44" borderId="55" xfId="276" applyFont="1" applyFill="1" applyBorder="1"/>
    <xf numFmtId="0" fontId="32" fillId="7" borderId="0" xfId="0" applyFont="1" applyFill="1" applyBorder="1" applyAlignment="1" applyProtection="1">
      <alignment vertical="center" wrapText="1"/>
    </xf>
    <xf numFmtId="0" fontId="100" fillId="7" borderId="0" xfId="276" applyFont="1" applyFill="1"/>
    <xf numFmtId="0" fontId="17" fillId="7" borderId="0" xfId="276" applyFont="1" applyFill="1"/>
    <xf numFmtId="0" fontId="32" fillId="44" borderId="6" xfId="276" applyFont="1" applyFill="1" applyBorder="1"/>
    <xf numFmtId="0" fontId="32" fillId="44" borderId="55" xfId="276" applyFont="1" applyFill="1" applyBorder="1"/>
    <xf numFmtId="0" fontId="32" fillId="44" borderId="7" xfId="276" applyFont="1" applyFill="1" applyBorder="1"/>
    <xf numFmtId="0" fontId="17" fillId="44" borderId="7" xfId="276" applyFont="1" applyFill="1" applyBorder="1"/>
    <xf numFmtId="0" fontId="17" fillId="44" borderId="15" xfId="276" applyFont="1" applyFill="1" applyBorder="1"/>
    <xf numFmtId="0" fontId="17" fillId="44" borderId="95" xfId="276" applyFont="1" applyFill="1" applyBorder="1"/>
    <xf numFmtId="0" fontId="17" fillId="44" borderId="92" xfId="276" applyFont="1" applyFill="1" applyBorder="1"/>
    <xf numFmtId="3" fontId="17" fillId="44" borderId="15" xfId="276" applyNumberFormat="1" applyFont="1" applyFill="1" applyBorder="1" applyAlignment="1">
      <alignment horizontal="center"/>
    </xf>
    <xf numFmtId="3" fontId="17" fillId="44" borderId="95" xfId="276" applyNumberFormat="1" applyFont="1" applyFill="1" applyBorder="1" applyAlignment="1">
      <alignment horizontal="center"/>
    </xf>
    <xf numFmtId="3" fontId="17" fillId="44" borderId="92" xfId="276" applyNumberFormat="1" applyFont="1" applyFill="1" applyBorder="1" applyAlignment="1">
      <alignment horizontal="center"/>
    </xf>
    <xf numFmtId="4" fontId="17" fillId="44" borderId="92" xfId="276" applyNumberFormat="1" applyFont="1" applyFill="1" applyBorder="1" applyAlignment="1">
      <alignment horizontal="center"/>
    </xf>
    <xf numFmtId="0" fontId="17" fillId="44" borderId="17" xfId="276" applyFont="1" applyFill="1" applyBorder="1"/>
    <xf numFmtId="0" fontId="17" fillId="44" borderId="1" xfId="276" applyFont="1" applyFill="1" applyBorder="1"/>
    <xf numFmtId="0" fontId="17" fillId="44" borderId="18" xfId="276" applyFont="1" applyFill="1" applyBorder="1"/>
    <xf numFmtId="3" fontId="17" fillId="44" borderId="17" xfId="276" applyNumberFormat="1" applyFont="1" applyFill="1" applyBorder="1" applyAlignment="1">
      <alignment horizontal="center"/>
    </xf>
    <xf numFmtId="3" fontId="17" fillId="44" borderId="1" xfId="276" applyNumberFormat="1" applyFont="1" applyFill="1" applyBorder="1" applyAlignment="1">
      <alignment horizontal="center"/>
    </xf>
    <xf numFmtId="3" fontId="17" fillId="44" borderId="18" xfId="276" applyNumberFormat="1" applyFont="1" applyFill="1" applyBorder="1" applyAlignment="1">
      <alignment horizontal="center"/>
    </xf>
    <xf numFmtId="4" fontId="17" fillId="44" borderId="18" xfId="276" applyNumberFormat="1" applyFont="1" applyFill="1" applyBorder="1" applyAlignment="1">
      <alignment horizontal="center"/>
    </xf>
    <xf numFmtId="0" fontId="17" fillId="44" borderId="21" xfId="276" applyFont="1" applyFill="1" applyBorder="1"/>
    <xf numFmtId="0" fontId="17" fillId="44" borderId="22" xfId="276" applyFont="1" applyFill="1" applyBorder="1"/>
    <xf numFmtId="0" fontId="17" fillId="44" borderId="106" xfId="276" applyFont="1" applyFill="1" applyBorder="1"/>
    <xf numFmtId="3" fontId="17" fillId="44" borderId="21" xfId="276" applyNumberFormat="1" applyFont="1" applyFill="1" applyBorder="1" applyAlignment="1">
      <alignment horizontal="center"/>
    </xf>
    <xf numFmtId="3" fontId="17" fillId="44" borderId="22" xfId="276" applyNumberFormat="1" applyFont="1" applyFill="1" applyBorder="1" applyAlignment="1">
      <alignment horizontal="center"/>
    </xf>
    <xf numFmtId="3" fontId="17" fillId="44" borderId="106" xfId="276" applyNumberFormat="1" applyFont="1" applyFill="1" applyBorder="1" applyAlignment="1">
      <alignment horizontal="center"/>
    </xf>
    <xf numFmtId="4" fontId="17" fillId="44" borderId="106" xfId="276" applyNumberFormat="1" applyFont="1" applyFill="1" applyBorder="1" applyAlignment="1">
      <alignment horizontal="center"/>
    </xf>
    <xf numFmtId="0" fontId="101" fillId="7" borderId="0" xfId="276" applyFont="1" applyFill="1"/>
    <xf numFmtId="0" fontId="32" fillId="44" borderId="55" xfId="276" applyFont="1" applyFill="1" applyBorder="1" applyAlignment="1">
      <alignment wrapText="1"/>
    </xf>
    <xf numFmtId="0" fontId="32" fillId="44" borderId="7" xfId="276" applyFont="1" applyFill="1" applyBorder="1" applyAlignment="1">
      <alignment wrapText="1"/>
    </xf>
    <xf numFmtId="171" fontId="34" fillId="44" borderId="95" xfId="11" applyNumberFormat="1" applyFont="1" applyFill="1" applyBorder="1"/>
    <xf numFmtId="171" fontId="34" fillId="44" borderId="92" xfId="11" applyNumberFormat="1" applyFont="1" applyFill="1" applyBorder="1"/>
    <xf numFmtId="171" fontId="34" fillId="44" borderId="1" xfId="11" applyNumberFormat="1" applyFont="1" applyFill="1" applyBorder="1"/>
    <xf numFmtId="171" fontId="34" fillId="44" borderId="18" xfId="11" applyNumberFormat="1" applyFont="1" applyFill="1" applyBorder="1"/>
    <xf numFmtId="171" fontId="34" fillId="44" borderId="22" xfId="11" applyNumberFormat="1" applyFont="1" applyFill="1" applyBorder="1"/>
    <xf numFmtId="171" fontId="34" fillId="44" borderId="106" xfId="11" applyNumberFormat="1" applyFont="1" applyFill="1" applyBorder="1"/>
    <xf numFmtId="0" fontId="90" fillId="7" borderId="0" xfId="0" applyFont="1" applyFill="1" applyBorder="1" applyAlignment="1" applyProtection="1">
      <alignment horizontal="left" vertical="top"/>
    </xf>
    <xf numFmtId="0" fontId="0" fillId="7" borderId="0" xfId="0" applyFill="1" applyAlignment="1" applyProtection="1">
      <alignment horizontal="left" vertical="top" wrapText="1"/>
    </xf>
    <xf numFmtId="0" fontId="3" fillId="7" borderId="0" xfId="0" applyFont="1" applyFill="1" applyAlignment="1" applyProtection="1">
      <alignment horizontal="left" wrapText="1"/>
    </xf>
    <xf numFmtId="0" fontId="0" fillId="7" borderId="0" xfId="0" applyFill="1" applyAlignment="1">
      <alignment horizontal="left" wrapText="1"/>
    </xf>
    <xf numFmtId="0" fontId="8" fillId="2" borderId="30" xfId="0" applyFont="1" applyFill="1" applyBorder="1" applyAlignment="1" applyProtection="1">
      <alignment horizontal="right"/>
    </xf>
    <xf numFmtId="0" fontId="8" fillId="2" borderId="31" xfId="0" applyFont="1" applyFill="1" applyBorder="1" applyAlignment="1" applyProtection="1">
      <alignment horizontal="right"/>
    </xf>
    <xf numFmtId="0" fontId="8" fillId="2" borderId="42" xfId="0" applyFont="1" applyFill="1" applyBorder="1" applyAlignment="1" applyProtection="1">
      <alignment horizontal="right"/>
    </xf>
    <xf numFmtId="0" fontId="8" fillId="2" borderId="44" xfId="0" applyFont="1" applyFill="1" applyBorder="1" applyAlignment="1" applyProtection="1">
      <alignment horizontal="right"/>
    </xf>
    <xf numFmtId="0" fontId="37" fillId="3" borderId="0" xfId="0" applyFont="1" applyFill="1" applyBorder="1" applyAlignment="1" applyProtection="1">
      <alignment horizontal="right"/>
    </xf>
    <xf numFmtId="0" fontId="38" fillId="2" borderId="10" xfId="0" applyFont="1" applyFill="1" applyBorder="1" applyAlignment="1" applyProtection="1">
      <alignment horizontal="center" wrapText="1"/>
    </xf>
    <xf numFmtId="0" fontId="38" fillId="2" borderId="14" xfId="0" applyFont="1" applyFill="1" applyBorder="1" applyAlignment="1" applyProtection="1">
      <alignment horizontal="center" wrapText="1"/>
    </xf>
    <xf numFmtId="0" fontId="8" fillId="2" borderId="39" xfId="0" applyFont="1" applyFill="1" applyBorder="1" applyAlignment="1" applyProtection="1">
      <alignment horizontal="right"/>
    </xf>
    <xf numFmtId="0" fontId="8" fillId="2" borderId="40" xfId="0" applyFont="1" applyFill="1" applyBorder="1" applyAlignment="1" applyProtection="1">
      <alignment horizontal="right"/>
    </xf>
    <xf numFmtId="0" fontId="16" fillId="3" borderId="0" xfId="0" applyFont="1" applyFill="1" applyAlignment="1" applyProtection="1">
      <alignment horizontal="left" vertical="top" wrapText="1"/>
    </xf>
    <xf numFmtId="0" fontId="16" fillId="3" borderId="0" xfId="0" applyFont="1" applyFill="1" applyBorder="1" applyAlignment="1" applyProtection="1">
      <alignment horizontal="left" vertical="top" wrapText="1"/>
    </xf>
    <xf numFmtId="0" fontId="32" fillId="2" borderId="8" xfId="0" applyFont="1" applyFill="1" applyBorder="1" applyAlignment="1" applyProtection="1">
      <alignment horizontal="right" wrapText="1"/>
    </xf>
    <xf numFmtId="0" fontId="32" fillId="2" borderId="9" xfId="0" applyFont="1" applyFill="1" applyBorder="1" applyAlignment="1" applyProtection="1">
      <alignment horizontal="right" wrapText="1"/>
    </xf>
    <xf numFmtId="0" fontId="32" fillId="2" borderId="12" xfId="0" applyFont="1" applyFill="1" applyBorder="1" applyAlignment="1" applyProtection="1">
      <alignment horizontal="right" wrapText="1"/>
    </xf>
    <xf numFmtId="0" fontId="32" fillId="2" borderId="13" xfId="0" applyFont="1" applyFill="1" applyBorder="1" applyAlignment="1" applyProtection="1">
      <alignment horizontal="right" wrapText="1"/>
    </xf>
    <xf numFmtId="0" fontId="38" fillId="2" borderId="6" xfId="0" applyFont="1" applyFill="1" applyBorder="1" applyAlignment="1" applyProtection="1">
      <alignment horizontal="center" vertical="center" wrapText="1"/>
    </xf>
    <xf numFmtId="0" fontId="38" fillId="2" borderId="55" xfId="0" applyFont="1" applyFill="1" applyBorder="1" applyAlignment="1" applyProtection="1">
      <alignment horizontal="center" vertical="center" wrapText="1"/>
    </xf>
    <xf numFmtId="0" fontId="38" fillId="2" borderId="7" xfId="0" applyFont="1" applyFill="1" applyBorder="1" applyAlignment="1" applyProtection="1">
      <alignment horizontal="center" vertical="center" wrapText="1"/>
    </xf>
    <xf numFmtId="0" fontId="32" fillId="7" borderId="0" xfId="0" applyFont="1" applyFill="1" applyBorder="1" applyAlignment="1" applyProtection="1">
      <alignment horizontal="center" vertical="center" wrapText="1"/>
    </xf>
    <xf numFmtId="0" fontId="14" fillId="7" borderId="0" xfId="0" applyFont="1" applyFill="1" applyAlignment="1" applyProtection="1">
      <alignment horizontal="left" vertical="top" wrapText="1"/>
    </xf>
    <xf numFmtId="0" fontId="10" fillId="7" borderId="0" xfId="0" applyFont="1" applyFill="1" applyAlignment="1" applyProtection="1">
      <alignment horizontal="left" vertical="top" wrapText="1"/>
      <protection locked="0"/>
    </xf>
    <xf numFmtId="0" fontId="11" fillId="44" borderId="49" xfId="0" applyFont="1" applyFill="1" applyBorder="1" applyAlignment="1" applyProtection="1">
      <alignment horizontal="center" vertical="center" wrapText="1"/>
    </xf>
    <xf numFmtId="0" fontId="11" fillId="44" borderId="39" xfId="0" applyFont="1" applyFill="1" applyBorder="1" applyAlignment="1" applyProtection="1">
      <alignment horizontal="center" vertical="center" wrapText="1"/>
    </xf>
    <xf numFmtId="0" fontId="11" fillId="44" borderId="28" xfId="0" applyFont="1" applyFill="1" applyBorder="1" applyAlignment="1" applyProtection="1">
      <alignment horizontal="center" vertical="center" wrapText="1"/>
    </xf>
    <xf numFmtId="0" fontId="11" fillId="44" borderId="37" xfId="0" applyFont="1" applyFill="1" applyBorder="1" applyAlignment="1" applyProtection="1">
      <alignment horizontal="center" vertical="center" wrapText="1"/>
    </xf>
    <xf numFmtId="0" fontId="11" fillId="44" borderId="5" xfId="0" applyFont="1" applyFill="1" applyBorder="1" applyAlignment="1" applyProtection="1">
      <alignment horizontal="center" vertical="center" wrapText="1"/>
    </xf>
    <xf numFmtId="0" fontId="11" fillId="44" borderId="62" xfId="0" applyFont="1" applyFill="1" applyBorder="1" applyAlignment="1" applyProtection="1">
      <alignment horizontal="center" vertical="center" wrapText="1"/>
    </xf>
    <xf numFmtId="0" fontId="32" fillId="44" borderId="6" xfId="0" applyFont="1" applyFill="1" applyBorder="1" applyAlignment="1" applyProtection="1">
      <alignment horizontal="center" vertical="center" wrapText="1"/>
    </xf>
    <xf numFmtId="0" fontId="32" fillId="44" borderId="55" xfId="0" applyFont="1" applyFill="1" applyBorder="1" applyAlignment="1" applyProtection="1">
      <alignment horizontal="center" vertical="center" wrapText="1"/>
    </xf>
    <xf numFmtId="0" fontId="32" fillId="44" borderId="7" xfId="0" applyFont="1" applyFill="1" applyBorder="1" applyAlignment="1" applyProtection="1">
      <alignment horizontal="center" vertical="center" wrapText="1"/>
    </xf>
    <xf numFmtId="0" fontId="9" fillId="44" borderId="8" xfId="0" applyFont="1" applyFill="1" applyBorder="1" applyAlignment="1" applyProtection="1">
      <alignment horizontal="center" vertical="center" wrapText="1"/>
    </xf>
    <xf numFmtId="0" fontId="9" fillId="44" borderId="27" xfId="0" applyFont="1" applyFill="1" applyBorder="1" applyAlignment="1" applyProtection="1">
      <alignment horizontal="center" vertical="center" wrapText="1"/>
    </xf>
    <xf numFmtId="0" fontId="9" fillId="44" borderId="9" xfId="0" applyFont="1" applyFill="1" applyBorder="1" applyAlignment="1" applyProtection="1">
      <alignment horizontal="center" vertical="center" wrapText="1"/>
    </xf>
    <xf numFmtId="0" fontId="11" fillId="44" borderId="61" xfId="0" applyFont="1" applyFill="1" applyBorder="1" applyAlignment="1" applyProtection="1">
      <alignment horizontal="center" vertical="center" wrapText="1"/>
    </xf>
    <xf numFmtId="0" fontId="14" fillId="7" borderId="58" xfId="0" applyFont="1" applyFill="1" applyBorder="1" applyAlignment="1" applyProtection="1">
      <alignment horizontal="left" vertical="top" wrapText="1"/>
    </xf>
    <xf numFmtId="0" fontId="14" fillId="7" borderId="0" xfId="0" applyFont="1" applyFill="1" applyBorder="1" applyAlignment="1" applyProtection="1">
      <alignment horizontal="left" vertical="top" wrapText="1"/>
    </xf>
    <xf numFmtId="0" fontId="11" fillId="44" borderId="40" xfId="0" applyFont="1" applyFill="1" applyBorder="1" applyAlignment="1" applyProtection="1">
      <alignment horizontal="center" vertical="center" wrapText="1"/>
    </xf>
    <xf numFmtId="0" fontId="11" fillId="44" borderId="29" xfId="0" applyFont="1" applyFill="1" applyBorder="1" applyAlignment="1" applyProtection="1">
      <alignment horizontal="center" vertical="center" wrapText="1"/>
    </xf>
    <xf numFmtId="0" fontId="32" fillId="44" borderId="6" xfId="0" applyFont="1" applyFill="1" applyBorder="1" applyAlignment="1" applyProtection="1">
      <alignment horizontal="center" vertical="center" wrapText="1"/>
      <protection locked="0"/>
    </xf>
    <xf numFmtId="0" fontId="32" fillId="44" borderId="55" xfId="0" applyFont="1" applyFill="1" applyBorder="1" applyAlignment="1" applyProtection="1">
      <alignment horizontal="center" vertical="center" wrapText="1"/>
      <protection locked="0"/>
    </xf>
    <xf numFmtId="0" fontId="32" fillId="44" borderId="7" xfId="0" applyFont="1" applyFill="1" applyBorder="1" applyAlignment="1" applyProtection="1">
      <alignment horizontal="center" vertical="center" wrapText="1"/>
      <protection locked="0"/>
    </xf>
    <xf numFmtId="0" fontId="7" fillId="7" borderId="0" xfId="1" applyNumberFormat="1" applyFont="1" applyFill="1" applyBorder="1" applyAlignment="1" applyProtection="1">
      <alignment horizontal="right"/>
    </xf>
    <xf numFmtId="0" fontId="9" fillId="44" borderId="6" xfId="0" applyFont="1" applyFill="1" applyBorder="1" applyAlignment="1" applyProtection="1">
      <alignment horizontal="center" vertical="center" wrapText="1"/>
    </xf>
    <xf numFmtId="0" fontId="9" fillId="44" borderId="55" xfId="0" applyFont="1" applyFill="1" applyBorder="1" applyAlignment="1" applyProtection="1">
      <alignment horizontal="center" vertical="center" wrapText="1"/>
    </xf>
    <xf numFmtId="0" fontId="9" fillId="44" borderId="7" xfId="0" applyFont="1" applyFill="1" applyBorder="1" applyAlignment="1" applyProtection="1">
      <alignment horizontal="center" vertical="center" wrapText="1"/>
    </xf>
    <xf numFmtId="0" fontId="9" fillId="44" borderId="8" xfId="0" applyFont="1" applyFill="1" applyBorder="1" applyAlignment="1" applyProtection="1">
      <alignment horizontal="center" vertical="center" wrapText="1"/>
      <protection locked="0"/>
    </xf>
    <xf numFmtId="0" fontId="9" fillId="44" borderId="27" xfId="0" applyFont="1" applyFill="1" applyBorder="1" applyAlignment="1" applyProtection="1">
      <alignment horizontal="center" vertical="center" wrapText="1"/>
      <protection locked="0"/>
    </xf>
    <xf numFmtId="0" fontId="9" fillId="44" borderId="9" xfId="0" applyFont="1" applyFill="1" applyBorder="1" applyAlignment="1" applyProtection="1">
      <alignment horizontal="center" vertical="center" wrapText="1"/>
      <protection locked="0"/>
    </xf>
    <xf numFmtId="0" fontId="9" fillId="44" borderId="5" xfId="0" applyFont="1" applyFill="1" applyBorder="1" applyAlignment="1" applyProtection="1">
      <alignment horizontal="center" vertical="center" wrapText="1"/>
    </xf>
    <xf numFmtId="0" fontId="9" fillId="44" borderId="62" xfId="0" applyFont="1" applyFill="1" applyBorder="1" applyAlignment="1" applyProtection="1">
      <alignment horizontal="center" vertical="center" wrapText="1"/>
    </xf>
    <xf numFmtId="0" fontId="9" fillId="44" borderId="29" xfId="0" applyFont="1" applyFill="1" applyBorder="1" applyAlignment="1" applyProtection="1">
      <alignment horizontal="center" vertical="center" wrapText="1"/>
    </xf>
    <xf numFmtId="0" fontId="9" fillId="44" borderId="96" xfId="0" applyFont="1" applyFill="1" applyBorder="1" applyAlignment="1" applyProtection="1">
      <alignment horizontal="center" vertical="center" wrapText="1"/>
    </xf>
    <xf numFmtId="0" fontId="8" fillId="7" borderId="0" xfId="0" applyFont="1" applyFill="1" applyBorder="1" applyAlignment="1" applyProtection="1">
      <alignment horizontal="left" vertical="top" wrapText="1"/>
    </xf>
    <xf numFmtId="0" fontId="9" fillId="44" borderId="28" xfId="0" applyFont="1" applyFill="1" applyBorder="1" applyAlignment="1" applyProtection="1">
      <alignment horizontal="center" vertical="center" wrapText="1"/>
    </xf>
    <xf numFmtId="0" fontId="9" fillId="44" borderId="61" xfId="0" applyFont="1" applyFill="1" applyBorder="1" applyAlignment="1" applyProtection="1">
      <alignment horizontal="center" vertical="center" wrapText="1"/>
    </xf>
    <xf numFmtId="0" fontId="90" fillId="7" borderId="0" xfId="0" applyFont="1" applyFill="1" applyAlignment="1" applyProtection="1">
      <alignment horizontal="left" vertical="top" wrapText="1"/>
    </xf>
    <xf numFmtId="0" fontId="10" fillId="7" borderId="0" xfId="0" applyFont="1" applyFill="1" applyBorder="1" applyAlignment="1" applyProtection="1">
      <alignment horizontal="center" vertical="center" wrapText="1"/>
    </xf>
    <xf numFmtId="0" fontId="11" fillId="44" borderId="10" xfId="0" applyFont="1" applyFill="1" applyBorder="1" applyAlignment="1" applyProtection="1">
      <alignment horizontal="left" vertical="top" wrapText="1"/>
    </xf>
    <xf numFmtId="0" fontId="11" fillId="44" borderId="14" xfId="0" applyFont="1" applyFill="1" applyBorder="1" applyAlignment="1" applyProtection="1">
      <alignment horizontal="left" vertical="top" wrapText="1"/>
    </xf>
    <xf numFmtId="0" fontId="11" fillId="44" borderId="26" xfId="0" applyFont="1" applyFill="1" applyBorder="1" applyAlignment="1" applyProtection="1">
      <alignment horizontal="left" vertical="top" wrapText="1"/>
    </xf>
    <xf numFmtId="0" fontId="11" fillId="44" borderId="8" xfId="0" applyFont="1" applyFill="1" applyBorder="1" applyAlignment="1" applyProtection="1">
      <alignment horizontal="center" vertical="center" wrapText="1"/>
    </xf>
    <xf numFmtId="0" fontId="11" fillId="44" borderId="9" xfId="0" applyFont="1" applyFill="1" applyBorder="1" applyAlignment="1" applyProtection="1">
      <alignment horizontal="center" vertical="center" wrapText="1"/>
    </xf>
    <xf numFmtId="0" fontId="11" fillId="44" borderId="12" xfId="0" applyFont="1" applyFill="1" applyBorder="1" applyAlignment="1" applyProtection="1">
      <alignment horizontal="center" vertical="center" wrapText="1"/>
    </xf>
    <xf numFmtId="0" fontId="11" fillId="44" borderId="13" xfId="0" applyFont="1" applyFill="1" applyBorder="1" applyAlignment="1" applyProtection="1">
      <alignment horizontal="center" vertical="center" wrapText="1"/>
    </xf>
    <xf numFmtId="0" fontId="11" fillId="44" borderId="24" xfId="0" applyFont="1" applyFill="1" applyBorder="1" applyAlignment="1" applyProtection="1">
      <alignment horizontal="center" vertical="center" wrapText="1"/>
    </xf>
    <xf numFmtId="0" fontId="11" fillId="44" borderId="25" xfId="0" applyFont="1" applyFill="1" applyBorder="1" applyAlignment="1" applyProtection="1">
      <alignment horizontal="center" vertical="center" wrapText="1"/>
    </xf>
    <xf numFmtId="0" fontId="9" fillId="44" borderId="24" xfId="0" applyFont="1" applyFill="1" applyBorder="1" applyAlignment="1" applyProtection="1">
      <alignment horizontal="center" vertical="center" wrapText="1"/>
    </xf>
    <xf numFmtId="0" fontId="9" fillId="44" borderId="25" xfId="0" applyFont="1" applyFill="1" applyBorder="1" applyAlignment="1" applyProtection="1">
      <alignment horizontal="center" vertical="center" wrapText="1"/>
    </xf>
    <xf numFmtId="0" fontId="9" fillId="44" borderId="10" xfId="0" applyFont="1" applyFill="1" applyBorder="1" applyAlignment="1" applyProtection="1">
      <alignment horizontal="center" vertical="top" wrapText="1"/>
    </xf>
    <xf numFmtId="0" fontId="9" fillId="44" borderId="14" xfId="0" applyFont="1" applyFill="1" applyBorder="1" applyAlignment="1" applyProtection="1">
      <alignment horizontal="center" vertical="top" wrapText="1"/>
    </xf>
    <xf numFmtId="0" fontId="9" fillId="44" borderId="26" xfId="0" applyFont="1" applyFill="1" applyBorder="1" applyAlignment="1" applyProtection="1">
      <alignment horizontal="center" vertical="top" wrapText="1"/>
    </xf>
    <xf numFmtId="0" fontId="9" fillId="44" borderId="12" xfId="0" applyFont="1" applyFill="1" applyBorder="1" applyAlignment="1" applyProtection="1">
      <alignment horizontal="center" vertical="center" wrapText="1"/>
    </xf>
    <xf numFmtId="0" fontId="9" fillId="44" borderId="13" xfId="0" applyFont="1" applyFill="1" applyBorder="1" applyAlignment="1" applyProtection="1">
      <alignment horizontal="center" vertical="center" wrapText="1"/>
    </xf>
    <xf numFmtId="0" fontId="9" fillId="44" borderId="26" xfId="0" applyFont="1" applyFill="1" applyBorder="1" applyAlignment="1" applyProtection="1">
      <alignment horizontal="center" vertical="top"/>
    </xf>
    <xf numFmtId="0" fontId="8" fillId="7" borderId="0" xfId="0" applyFont="1" applyFill="1" applyAlignment="1" applyProtection="1">
      <alignment horizontal="left" vertical="top" wrapText="1"/>
    </xf>
    <xf numFmtId="0" fontId="9" fillId="44" borderId="10" xfId="0" applyFont="1" applyFill="1" applyBorder="1" applyAlignment="1" applyProtection="1">
      <alignment horizontal="center" vertical="top"/>
    </xf>
    <xf numFmtId="0" fontId="9" fillId="44" borderId="32" xfId="0" applyFont="1" applyFill="1" applyBorder="1" applyAlignment="1" applyProtection="1">
      <alignment horizontal="center" vertical="center" wrapText="1"/>
    </xf>
    <xf numFmtId="0" fontId="9" fillId="44" borderId="33" xfId="0" applyFont="1" applyFill="1" applyBorder="1" applyAlignment="1" applyProtection="1">
      <alignment horizontal="center" vertical="center" wrapText="1"/>
    </xf>
    <xf numFmtId="0" fontId="9" fillId="44" borderId="34" xfId="0" applyFont="1" applyFill="1" applyBorder="1" applyAlignment="1" applyProtection="1">
      <alignment horizontal="center" vertical="center" wrapText="1"/>
    </xf>
    <xf numFmtId="0" fontId="3" fillId="45" borderId="2" xfId="0" applyFont="1" applyFill="1" applyBorder="1" applyAlignment="1">
      <alignment horizontal="left"/>
    </xf>
    <xf numFmtId="0" fontId="3" fillId="45" borderId="1" xfId="0" applyFont="1" applyFill="1" applyBorder="1" applyAlignment="1">
      <alignment horizontal="left"/>
    </xf>
    <xf numFmtId="0" fontId="3" fillId="45" borderId="3" xfId="0" applyFont="1" applyFill="1" applyBorder="1" applyAlignment="1">
      <alignment horizontal="left"/>
    </xf>
    <xf numFmtId="3" fontId="19" fillId="4" borderId="41" xfId="3" applyNumberFormat="1" applyFont="1" applyFill="1" applyBorder="1" applyAlignment="1" applyProtection="1">
      <alignment horizontal="left" vertical="center" wrapText="1"/>
      <protection locked="0"/>
    </xf>
    <xf numFmtId="3" fontId="19" fillId="4" borderId="19" xfId="3" applyNumberFormat="1" applyFont="1" applyFill="1" applyBorder="1" applyAlignment="1" applyProtection="1">
      <alignment horizontal="left" vertical="center" wrapText="1"/>
      <protection locked="0"/>
    </xf>
    <xf numFmtId="0" fontId="0" fillId="4" borderId="41" xfId="0" applyFill="1" applyBorder="1" applyAlignment="1">
      <alignment horizontal="left"/>
    </xf>
    <xf numFmtId="0" fontId="0" fillId="4" borderId="19" xfId="0" applyFill="1" applyBorder="1" applyAlignment="1">
      <alignment horizontal="left"/>
    </xf>
    <xf numFmtId="0" fontId="0" fillId="4" borderId="35" xfId="0" applyFill="1" applyBorder="1" applyAlignment="1">
      <alignment horizontal="left"/>
    </xf>
    <xf numFmtId="0" fontId="3" fillId="4" borderId="41" xfId="0" applyFont="1" applyFill="1" applyBorder="1" applyAlignment="1">
      <alignment horizontal="left"/>
    </xf>
    <xf numFmtId="0" fontId="3" fillId="4" borderId="19" xfId="0" applyFont="1" applyFill="1" applyBorder="1" applyAlignment="1">
      <alignment horizontal="left"/>
    </xf>
    <xf numFmtId="0" fontId="3" fillId="4" borderId="35" xfId="0" applyFont="1" applyFill="1" applyBorder="1" applyAlignment="1">
      <alignment horizontal="left"/>
    </xf>
    <xf numFmtId="0" fontId="3" fillId="46" borderId="48" xfId="0" applyFont="1" applyFill="1" applyBorder="1" applyAlignment="1">
      <alignment horizontal="left"/>
    </xf>
    <xf numFmtId="0" fontId="3" fillId="46" borderId="22" xfId="0" applyFont="1" applyFill="1" applyBorder="1" applyAlignment="1">
      <alignment horizontal="left"/>
    </xf>
    <xf numFmtId="0" fontId="3" fillId="45" borderId="48" xfId="0" applyFont="1" applyFill="1" applyBorder="1" applyAlignment="1">
      <alignment horizontal="left"/>
    </xf>
    <xf numFmtId="0" fontId="3" fillId="45" borderId="22" xfId="0" applyFont="1" applyFill="1" applyBorder="1" applyAlignment="1">
      <alignment horizontal="left"/>
    </xf>
    <xf numFmtId="0" fontId="3" fillId="45" borderId="51" xfId="0" applyFont="1" applyFill="1" applyBorder="1" applyAlignment="1">
      <alignment horizontal="left"/>
    </xf>
    <xf numFmtId="1" fontId="19" fillId="4" borderId="41" xfId="3" applyNumberFormat="1" applyFont="1" applyFill="1" applyBorder="1" applyAlignment="1" applyProtection="1">
      <alignment horizontal="left" vertical="top" wrapText="1"/>
      <protection locked="0"/>
    </xf>
    <xf numFmtId="1" fontId="19" fillId="4" borderId="35" xfId="3" applyNumberFormat="1" applyFont="1" applyFill="1" applyBorder="1" applyAlignment="1" applyProtection="1">
      <alignment horizontal="left" vertical="top" wrapText="1"/>
      <protection locked="0"/>
    </xf>
    <xf numFmtId="1" fontId="19" fillId="4" borderId="19" xfId="3" applyNumberFormat="1" applyFont="1" applyFill="1" applyBorder="1" applyAlignment="1" applyProtection="1">
      <alignment horizontal="left" vertical="top" wrapText="1"/>
      <protection locked="0"/>
    </xf>
    <xf numFmtId="49" fontId="19" fillId="4" borderId="41" xfId="3" applyNumberFormat="1" applyFont="1" applyFill="1" applyBorder="1" applyAlignment="1">
      <alignment horizontal="left" vertical="center" wrapText="1"/>
    </xf>
    <xf numFmtId="49" fontId="19" fillId="4" borderId="19" xfId="3" applyNumberFormat="1" applyFont="1" applyFill="1" applyBorder="1" applyAlignment="1">
      <alignment horizontal="left" vertical="center" wrapText="1"/>
    </xf>
    <xf numFmtId="49" fontId="19" fillId="4" borderId="35" xfId="3" applyNumberFormat="1" applyFont="1" applyFill="1" applyBorder="1" applyAlignment="1">
      <alignment horizontal="left" vertical="center" wrapText="1"/>
    </xf>
    <xf numFmtId="49" fontId="19" fillId="4" borderId="41" xfId="3" applyNumberFormat="1" applyFont="1" applyFill="1" applyBorder="1" applyAlignment="1" applyProtection="1">
      <alignment horizontal="left" vertical="center" wrapText="1"/>
      <protection locked="0"/>
    </xf>
    <xf numFmtId="49" fontId="19" fillId="4" borderId="19" xfId="3" applyNumberFormat="1" applyFont="1" applyFill="1" applyBorder="1" applyAlignment="1" applyProtection="1">
      <alignment horizontal="left" vertical="center" wrapText="1"/>
      <protection locked="0"/>
    </xf>
    <xf numFmtId="49" fontId="19" fillId="4" borderId="35" xfId="3" applyNumberFormat="1" applyFont="1" applyFill="1" applyBorder="1" applyAlignment="1" applyProtection="1">
      <alignment horizontal="left" vertical="center" wrapText="1"/>
      <protection locked="0"/>
    </xf>
  </cellXfs>
  <cellStyles count="1158">
    <cellStyle name="%" xfId="12"/>
    <cellStyle name="% 2" xfId="13"/>
    <cellStyle name="%_Sheet1" xfId="14"/>
    <cellStyle name="%_Sheet1 2" xfId="15"/>
    <cellStyle name="%_Sheet2" xfId="16"/>
    <cellStyle name="%_Sheet2 2" xfId="17"/>
    <cellStyle name="0,0_x000d__x000a_NA_x000d__x000a_" xfId="18"/>
    <cellStyle name="20% - Accent1 2" xfId="19"/>
    <cellStyle name="20% - Accent1 3" xfId="20"/>
    <cellStyle name="20% - Accent1 4" xfId="21"/>
    <cellStyle name="20% - Accent1 5" xfId="22"/>
    <cellStyle name="20% - Accent1 6" xfId="23"/>
    <cellStyle name="20% - Accent2 2" xfId="24"/>
    <cellStyle name="20% - Accent2 3" xfId="25"/>
    <cellStyle name="20% - Accent2 4" xfId="26"/>
    <cellStyle name="20% - Accent2 5" xfId="27"/>
    <cellStyle name="20% - Accent2 6" xfId="28"/>
    <cellStyle name="20% - Accent3 2" xfId="29"/>
    <cellStyle name="20% - Accent3 3" xfId="30"/>
    <cellStyle name="20% - Accent3 4" xfId="31"/>
    <cellStyle name="20% - Accent3 5" xfId="32"/>
    <cellStyle name="20% - Accent3 6" xfId="33"/>
    <cellStyle name="20% - Accent4 2" xfId="34"/>
    <cellStyle name="20% - Accent4 3" xfId="35"/>
    <cellStyle name="20% - Accent4 4" xfId="36"/>
    <cellStyle name="20% - Accent4 5" xfId="37"/>
    <cellStyle name="20% - Accent4 6" xfId="38"/>
    <cellStyle name="20% - Accent5 2" xfId="39"/>
    <cellStyle name="20% - Accent5 3" xfId="40"/>
    <cellStyle name="20% - Accent5 4" xfId="41"/>
    <cellStyle name="20% - Accent5 5" xfId="42"/>
    <cellStyle name="20% - Accent5 6" xfId="43"/>
    <cellStyle name="20% - Accent6 2" xfId="44"/>
    <cellStyle name="20% - Accent6 3" xfId="45"/>
    <cellStyle name="20% - Accent6 4" xfId="46"/>
    <cellStyle name="20% - Accent6 5" xfId="47"/>
    <cellStyle name="20% - Accent6 6" xfId="48"/>
    <cellStyle name="40% - Accent1 2" xfId="49"/>
    <cellStyle name="40% - Accent1 3" xfId="50"/>
    <cellStyle name="40% - Accent1 4" xfId="51"/>
    <cellStyle name="40% - Accent1 5" xfId="52"/>
    <cellStyle name="40% - Accent1 6" xfId="53"/>
    <cellStyle name="40% - Accent2 2" xfId="54"/>
    <cellStyle name="40% - Accent2 3" xfId="55"/>
    <cellStyle name="40% - Accent2 4" xfId="56"/>
    <cellStyle name="40% - Accent2 5" xfId="57"/>
    <cellStyle name="40% - Accent2 6" xfId="58"/>
    <cellStyle name="40% - Accent3 2" xfId="59"/>
    <cellStyle name="40% - Accent3 3" xfId="60"/>
    <cellStyle name="40% - Accent3 4" xfId="61"/>
    <cellStyle name="40% - Accent3 5" xfId="62"/>
    <cellStyle name="40% - Accent3 6" xfId="63"/>
    <cellStyle name="40% - Accent4 2" xfId="64"/>
    <cellStyle name="40% - Accent4 3" xfId="65"/>
    <cellStyle name="40% - Accent4 4" xfId="66"/>
    <cellStyle name="40% - Accent4 5" xfId="67"/>
    <cellStyle name="40% - Accent4 6" xfId="68"/>
    <cellStyle name="40% - Accent5 2" xfId="69"/>
    <cellStyle name="40% - Accent5 3" xfId="70"/>
    <cellStyle name="40% - Accent5 4" xfId="71"/>
    <cellStyle name="40% - Accent5 5" xfId="72"/>
    <cellStyle name="40% - Accent5 6" xfId="73"/>
    <cellStyle name="40% - Accent6 2" xfId="74"/>
    <cellStyle name="40% - Accent6 3" xfId="75"/>
    <cellStyle name="40% - Accent6 4" xfId="76"/>
    <cellStyle name="40% - Accent6 5" xfId="77"/>
    <cellStyle name="40% - Accent6 6" xfId="78"/>
    <cellStyle name="60% - Accent1 2" xfId="79"/>
    <cellStyle name="60% - Accent1 3" xfId="80"/>
    <cellStyle name="60% - Accent1 4" xfId="81"/>
    <cellStyle name="60% - Accent1 5" xfId="82"/>
    <cellStyle name="60% - Accent1 6" xfId="83"/>
    <cellStyle name="60% - Accent2 2" xfId="84"/>
    <cellStyle name="60% - Accent2 3" xfId="85"/>
    <cellStyle name="60% - Accent2 4" xfId="86"/>
    <cellStyle name="60% - Accent2 5" xfId="87"/>
    <cellStyle name="60% - Accent2 6" xfId="88"/>
    <cellStyle name="60% - Accent3 2" xfId="89"/>
    <cellStyle name="60% - Accent3 3" xfId="90"/>
    <cellStyle name="60% - Accent3 4" xfId="91"/>
    <cellStyle name="60% - Accent3 5" xfId="92"/>
    <cellStyle name="60% - Accent3 6" xfId="93"/>
    <cellStyle name="60% - Accent4 2" xfId="94"/>
    <cellStyle name="60% - Accent4 3" xfId="95"/>
    <cellStyle name="60% - Accent4 4" xfId="96"/>
    <cellStyle name="60% - Accent4 5" xfId="97"/>
    <cellStyle name="60% - Accent4 6" xfId="98"/>
    <cellStyle name="60% - Accent5 2" xfId="99"/>
    <cellStyle name="60% - Accent5 3" xfId="100"/>
    <cellStyle name="60% - Accent5 4" xfId="101"/>
    <cellStyle name="60% - Accent5 5" xfId="102"/>
    <cellStyle name="60% - Accent5 6" xfId="103"/>
    <cellStyle name="60% - Accent6 2" xfId="104"/>
    <cellStyle name="60% - Accent6 3" xfId="105"/>
    <cellStyle name="60% - Accent6 4" xfId="106"/>
    <cellStyle name="60% - Accent6 5" xfId="107"/>
    <cellStyle name="60% - Accent6 6" xfId="108"/>
    <cellStyle name="Accent1 2" xfId="109"/>
    <cellStyle name="Accent1 3" xfId="110"/>
    <cellStyle name="Accent1 4" xfId="111"/>
    <cellStyle name="Accent1 5" xfId="112"/>
    <cellStyle name="Accent1 6" xfId="113"/>
    <cellStyle name="Accent2 2" xfId="114"/>
    <cellStyle name="Accent2 3" xfId="115"/>
    <cellStyle name="Accent2 4" xfId="116"/>
    <cellStyle name="Accent2 5" xfId="117"/>
    <cellStyle name="Accent2 6" xfId="118"/>
    <cellStyle name="Accent3 2" xfId="119"/>
    <cellStyle name="Accent3 3" xfId="120"/>
    <cellStyle name="Accent3 4" xfId="121"/>
    <cellStyle name="Accent3 5" xfId="122"/>
    <cellStyle name="Accent3 6" xfId="123"/>
    <cellStyle name="Accent4 2" xfId="124"/>
    <cellStyle name="Accent4 3" xfId="125"/>
    <cellStyle name="Accent4 4" xfId="126"/>
    <cellStyle name="Accent4 5" xfId="127"/>
    <cellStyle name="Accent4 6" xfId="128"/>
    <cellStyle name="Accent5 2" xfId="129"/>
    <cellStyle name="Accent5 3" xfId="130"/>
    <cellStyle name="Accent5 4" xfId="131"/>
    <cellStyle name="Accent5 5" xfId="132"/>
    <cellStyle name="Accent5 6" xfId="133"/>
    <cellStyle name="Accent6 2" xfId="134"/>
    <cellStyle name="Accent6 3" xfId="135"/>
    <cellStyle name="Accent6 4" xfId="136"/>
    <cellStyle name="Accent6 5" xfId="137"/>
    <cellStyle name="Accent6 6" xfId="138"/>
    <cellStyle name="Assumptions Heading_Pivot_Table_Example_BA" xfId="139"/>
    <cellStyle name="Assumptions Right Currency_Pivot_Table_Example_BA" xfId="140"/>
    <cellStyle name="Bad 2" xfId="141"/>
    <cellStyle name="Bad 3" xfId="142"/>
    <cellStyle name="Bad 4" xfId="143"/>
    <cellStyle name="Bad 5" xfId="144"/>
    <cellStyle name="Bad 6" xfId="145"/>
    <cellStyle name="BM Header Main" xfId="146"/>
    <cellStyle name="BM Header Non-Underlined" xfId="147"/>
    <cellStyle name="BM Header Secondary" xfId="148"/>
    <cellStyle name="BM Header Underlined" xfId="149"/>
    <cellStyle name="BM Input" xfId="150"/>
    <cellStyle name="BM Input 2" xfId="410"/>
    <cellStyle name="BM Input 2 2" xfId="596"/>
    <cellStyle name="BM Input 2 3" xfId="846"/>
    <cellStyle name="BM Input 2 4" xfId="959"/>
    <cellStyle name="BM Input 2 5" xfId="1071"/>
    <cellStyle name="BM Input 3" xfId="480"/>
    <cellStyle name="BM Input 3 2" xfId="666"/>
    <cellStyle name="BM Input 3 3" xfId="916"/>
    <cellStyle name="BM Input 3 4" xfId="1029"/>
    <cellStyle name="BM Input 3 5" xfId="1140"/>
    <cellStyle name="BM Input 4" xfId="391"/>
    <cellStyle name="BM Input 4 2" xfId="577"/>
    <cellStyle name="BM Input 4 3" xfId="827"/>
    <cellStyle name="BM Input 4 4" xfId="940"/>
    <cellStyle name="BM Input 4 5" xfId="1052"/>
    <cellStyle name="BM Input 5" xfId="511"/>
    <cellStyle name="BM Input 6" xfId="535"/>
    <cellStyle name="BM Input 7" xfId="526"/>
    <cellStyle name="BM Input External Link" xfId="151"/>
    <cellStyle name="BM Input External Link 2" xfId="411"/>
    <cellStyle name="BM Input External Link 2 2" xfId="597"/>
    <cellStyle name="BM Input External Link 2 3" xfId="847"/>
    <cellStyle name="BM Input External Link 2 4" xfId="960"/>
    <cellStyle name="BM Input External Link 2 5" xfId="1072"/>
    <cellStyle name="BM Input External Link 3" xfId="481"/>
    <cellStyle name="BM Input External Link 3 2" xfId="667"/>
    <cellStyle name="BM Input External Link 3 3" xfId="917"/>
    <cellStyle name="BM Input External Link 3 4" xfId="1030"/>
    <cellStyle name="BM Input External Link 3 5" xfId="1141"/>
    <cellStyle name="BM Input External Link 4" xfId="392"/>
    <cellStyle name="BM Input External Link 4 2" xfId="578"/>
    <cellStyle name="BM Input External Link 4 3" xfId="828"/>
    <cellStyle name="BM Input External Link 4 4" xfId="941"/>
    <cellStyle name="BM Input External Link 4 5" xfId="1053"/>
    <cellStyle name="BM Input External Link 5" xfId="512"/>
    <cellStyle name="BM Input External Link 6" xfId="534"/>
    <cellStyle name="BM Input External Link 7" xfId="527"/>
    <cellStyle name="BM Input Modeller" xfId="152"/>
    <cellStyle name="BM Input Modeller 2" xfId="412"/>
    <cellStyle name="BM Input Modeller 2 2" xfId="598"/>
    <cellStyle name="BM Input Modeller 2 3" xfId="848"/>
    <cellStyle name="BM Input Modeller 2 4" xfId="961"/>
    <cellStyle name="BM Input Modeller 2 5" xfId="1073"/>
    <cellStyle name="BM Input Modeller 3" xfId="401"/>
    <cellStyle name="BM Input Modeller 3 2" xfId="587"/>
    <cellStyle name="BM Input Modeller 3 3" xfId="837"/>
    <cellStyle name="BM Input Modeller 3 4" xfId="950"/>
    <cellStyle name="BM Input Modeller 3 5" xfId="1062"/>
    <cellStyle name="BM Input Modeller 4" xfId="393"/>
    <cellStyle name="BM Input Modeller 4 2" xfId="579"/>
    <cellStyle name="BM Input Modeller 4 3" xfId="829"/>
    <cellStyle name="BM Input Modeller 4 4" xfId="942"/>
    <cellStyle name="BM Input Modeller 4 5" xfId="1054"/>
    <cellStyle name="BM Input Modeller 5" xfId="513"/>
    <cellStyle name="BM Input Modeller 6" xfId="533"/>
    <cellStyle name="BM Input Modeller 7" xfId="528"/>
    <cellStyle name="BM Input Static" xfId="153"/>
    <cellStyle name="BM Input Static 2" xfId="413"/>
    <cellStyle name="BM Input Static 2 2" xfId="599"/>
    <cellStyle name="BM Input Static 2 3" xfId="849"/>
    <cellStyle name="BM Input Static 2 4" xfId="962"/>
    <cellStyle name="BM Input Static 2 5" xfId="1074"/>
    <cellStyle name="BM Input Static 3" xfId="402"/>
    <cellStyle name="BM Input Static 3 2" xfId="588"/>
    <cellStyle name="BM Input Static 3 3" xfId="838"/>
    <cellStyle name="BM Input Static 3 4" xfId="951"/>
    <cellStyle name="BM Input Static 3 5" xfId="1063"/>
    <cellStyle name="BM Input Static 4" xfId="394"/>
    <cellStyle name="BM Input Static 4 2" xfId="580"/>
    <cellStyle name="BM Input Static 4 3" xfId="830"/>
    <cellStyle name="BM Input Static 4 4" xfId="943"/>
    <cellStyle name="BM Input Static 4 5" xfId="1055"/>
    <cellStyle name="BM Input Static 5" xfId="514"/>
    <cellStyle name="BM Input Static 6" xfId="532"/>
    <cellStyle name="BM Input Static 7" xfId="529"/>
    <cellStyle name="BM Label" xfId="154"/>
    <cellStyle name="BM UF in Col E" xfId="155"/>
    <cellStyle name="BM UF in Col E 2" xfId="414"/>
    <cellStyle name="BM UF in Col E 2 2" xfId="600"/>
    <cellStyle name="BM UF in Col E 2 3" xfId="850"/>
    <cellStyle name="BM UF in Col E 2 4" xfId="963"/>
    <cellStyle name="BM UF in Col E 2 5" xfId="1075"/>
    <cellStyle name="BM UF in Col E 3" xfId="403"/>
    <cellStyle name="BM UF in Col E 3 2" xfId="589"/>
    <cellStyle name="BM UF in Col E 3 3" xfId="839"/>
    <cellStyle name="BM UF in Col E 3 4" xfId="952"/>
    <cellStyle name="BM UF in Col E 3 5" xfId="1064"/>
    <cellStyle name="BM UF in Col E 4" xfId="395"/>
    <cellStyle name="BM UF in Col E 4 2" xfId="581"/>
    <cellStyle name="BM UF in Col E 4 3" xfId="831"/>
    <cellStyle name="BM UF in Col E 4 4" xfId="944"/>
    <cellStyle name="BM UF in Col E 4 5" xfId="1056"/>
    <cellStyle name="BM UF in Col E 5" xfId="515"/>
    <cellStyle name="BM UF in Col E 6" xfId="531"/>
    <cellStyle name="BM UF in Col E 7" xfId="569"/>
    <cellStyle name="Calc" xfId="156"/>
    <cellStyle name="Calc - Blue" xfId="157"/>
    <cellStyle name="Calc - Blue 2" xfId="158"/>
    <cellStyle name="Calc - Feed" xfId="159"/>
    <cellStyle name="Calc - Feed 2" xfId="160"/>
    <cellStyle name="Calc - Green" xfId="161"/>
    <cellStyle name="Calc - Green 2" xfId="162"/>
    <cellStyle name="Calc - Grey" xfId="163"/>
    <cellStyle name="Calc - Grey 2" xfId="164"/>
    <cellStyle name="Calc - White" xfId="165"/>
    <cellStyle name="Calc - White 2" xfId="166"/>
    <cellStyle name="Calc 2" xfId="167"/>
    <cellStyle name="Calculated Field" xfId="168"/>
    <cellStyle name="Calculated Field 2" xfId="169"/>
    <cellStyle name="Calculation 2" xfId="170"/>
    <cellStyle name="Calculation 2 2" xfId="416"/>
    <cellStyle name="Calculation 2 2 2" xfId="602"/>
    <cellStyle name="Calculation 2 2 3" xfId="720"/>
    <cellStyle name="Calculation 2 2 4" xfId="852"/>
    <cellStyle name="Calculation 2 2 5" xfId="965"/>
    <cellStyle name="Calculation 2 2 6" xfId="1077"/>
    <cellStyle name="Calculation 2 3" xfId="404"/>
    <cellStyle name="Calculation 2 3 2" xfId="590"/>
    <cellStyle name="Calculation 2 3 3" xfId="711"/>
    <cellStyle name="Calculation 2 3 4" xfId="840"/>
    <cellStyle name="Calculation 2 3 5" xfId="953"/>
    <cellStyle name="Calculation 2 3 6" xfId="1065"/>
    <cellStyle name="Calculation 2 4" xfId="396"/>
    <cellStyle name="Calculation 2 4 2" xfId="582"/>
    <cellStyle name="Calculation 2 4 3" xfId="706"/>
    <cellStyle name="Calculation 2 4 4" xfId="832"/>
    <cellStyle name="Calculation 2 4 5" xfId="945"/>
    <cellStyle name="Calculation 2 4 6" xfId="1057"/>
    <cellStyle name="Calculation 2 5" xfId="516"/>
    <cellStyle name="Calculation 2 6" xfId="525"/>
    <cellStyle name="Calculation 2 7" xfId="718"/>
    <cellStyle name="Calculation 3" xfId="171"/>
    <cellStyle name="Calculation 3 2" xfId="417"/>
    <cellStyle name="Calculation 3 2 2" xfId="603"/>
    <cellStyle name="Calculation 3 2 3" xfId="721"/>
    <cellStyle name="Calculation 3 2 4" xfId="853"/>
    <cellStyle name="Calculation 3 2 5" xfId="966"/>
    <cellStyle name="Calculation 3 2 6" xfId="1078"/>
    <cellStyle name="Calculation 3 3" xfId="405"/>
    <cellStyle name="Calculation 3 3 2" xfId="591"/>
    <cellStyle name="Calculation 3 3 3" xfId="712"/>
    <cellStyle name="Calculation 3 3 4" xfId="841"/>
    <cellStyle name="Calculation 3 3 5" xfId="954"/>
    <cellStyle name="Calculation 3 3 6" xfId="1066"/>
    <cellStyle name="Calculation 3 4" xfId="397"/>
    <cellStyle name="Calculation 3 4 2" xfId="583"/>
    <cellStyle name="Calculation 3 4 3" xfId="707"/>
    <cellStyle name="Calculation 3 4 4" xfId="833"/>
    <cellStyle name="Calculation 3 4 5" xfId="946"/>
    <cellStyle name="Calculation 3 4 6" xfId="1058"/>
    <cellStyle name="Calculation 3 5" xfId="517"/>
    <cellStyle name="Calculation 3 6" xfId="524"/>
    <cellStyle name="Calculation 3 7" xfId="705"/>
    <cellStyle name="Calculation 4" xfId="172"/>
    <cellStyle name="Calculation 4 2" xfId="418"/>
    <cellStyle name="Calculation 4 2 2" xfId="604"/>
    <cellStyle name="Calculation 4 2 3" xfId="722"/>
    <cellStyle name="Calculation 4 2 4" xfId="854"/>
    <cellStyle name="Calculation 4 2 5" xfId="967"/>
    <cellStyle name="Calculation 4 2 6" xfId="1079"/>
    <cellStyle name="Calculation 4 3" xfId="406"/>
    <cellStyle name="Calculation 4 3 2" xfId="592"/>
    <cellStyle name="Calculation 4 3 3" xfId="713"/>
    <cellStyle name="Calculation 4 3 4" xfId="842"/>
    <cellStyle name="Calculation 4 3 5" xfId="955"/>
    <cellStyle name="Calculation 4 3 6" xfId="1067"/>
    <cellStyle name="Calculation 4 4" xfId="398"/>
    <cellStyle name="Calculation 4 4 2" xfId="584"/>
    <cellStyle name="Calculation 4 4 3" xfId="708"/>
    <cellStyle name="Calculation 4 4 4" xfId="834"/>
    <cellStyle name="Calculation 4 4 5" xfId="947"/>
    <cellStyle name="Calculation 4 4 6" xfId="1059"/>
    <cellStyle name="Calculation 4 5" xfId="518"/>
    <cellStyle name="Calculation 4 6" xfId="523"/>
    <cellStyle name="Calculation 4 7" xfId="784"/>
    <cellStyle name="Calculation 5" xfId="173"/>
    <cellStyle name="Calculation 5 2" xfId="419"/>
    <cellStyle name="Calculation 5 2 2" xfId="605"/>
    <cellStyle name="Calculation 5 2 3" xfId="723"/>
    <cellStyle name="Calculation 5 2 4" xfId="855"/>
    <cellStyle name="Calculation 5 2 5" xfId="968"/>
    <cellStyle name="Calculation 5 2 6" xfId="1080"/>
    <cellStyle name="Calculation 5 3" xfId="407"/>
    <cellStyle name="Calculation 5 3 2" xfId="593"/>
    <cellStyle name="Calculation 5 3 3" xfId="714"/>
    <cellStyle name="Calculation 5 3 4" xfId="843"/>
    <cellStyle name="Calculation 5 3 5" xfId="956"/>
    <cellStyle name="Calculation 5 3 6" xfId="1068"/>
    <cellStyle name="Calculation 5 4" xfId="399"/>
    <cellStyle name="Calculation 5 4 2" xfId="585"/>
    <cellStyle name="Calculation 5 4 3" xfId="709"/>
    <cellStyle name="Calculation 5 4 4" xfId="835"/>
    <cellStyle name="Calculation 5 4 5" xfId="948"/>
    <cellStyle name="Calculation 5 4 6" xfId="1060"/>
    <cellStyle name="Calculation 5 5" xfId="519"/>
    <cellStyle name="Calculation 5 6" xfId="522"/>
    <cellStyle name="Calculation 5 7" xfId="717"/>
    <cellStyle name="Calculation 6" xfId="174"/>
    <cellStyle name="Calculation 6 2" xfId="420"/>
    <cellStyle name="Calculation 6 2 2" xfId="606"/>
    <cellStyle name="Calculation 6 2 3" xfId="724"/>
    <cellStyle name="Calculation 6 2 4" xfId="856"/>
    <cellStyle name="Calculation 6 2 5" xfId="969"/>
    <cellStyle name="Calculation 6 2 6" xfId="1081"/>
    <cellStyle name="Calculation 6 3" xfId="408"/>
    <cellStyle name="Calculation 6 3 2" xfId="594"/>
    <cellStyle name="Calculation 6 3 3" xfId="715"/>
    <cellStyle name="Calculation 6 3 4" xfId="844"/>
    <cellStyle name="Calculation 6 3 5" xfId="957"/>
    <cellStyle name="Calculation 6 3 6" xfId="1069"/>
    <cellStyle name="Calculation 6 4" xfId="400"/>
    <cellStyle name="Calculation 6 4 2" xfId="586"/>
    <cellStyle name="Calculation 6 4 3" xfId="710"/>
    <cellStyle name="Calculation 6 4 4" xfId="836"/>
    <cellStyle name="Calculation 6 4 5" xfId="949"/>
    <cellStyle name="Calculation 6 4 6" xfId="1061"/>
    <cellStyle name="Calculation 6 5" xfId="520"/>
    <cellStyle name="Calculation 6 6" xfId="521"/>
    <cellStyle name="Calculation 6 7" xfId="536"/>
    <cellStyle name="Check Cell 2" xfId="175"/>
    <cellStyle name="Check Cell 3" xfId="176"/>
    <cellStyle name="Check Cell 4" xfId="177"/>
    <cellStyle name="Check Cell 5" xfId="178"/>
    <cellStyle name="Check Cell 6" xfId="179"/>
    <cellStyle name="CodeHeading" xfId="180"/>
    <cellStyle name="CodeHeading 2" xfId="181"/>
    <cellStyle name="CodeHeading 3" xfId="182"/>
    <cellStyle name="CodeHeading 4" xfId="183"/>
    <cellStyle name="CodeHeading 5" xfId="184"/>
    <cellStyle name="CodeHeading 6" xfId="185"/>
    <cellStyle name="CodeHeading_5A4 PCT Slides 2010-11" xfId="186"/>
    <cellStyle name="Comma" xfId="1" builtinId="3"/>
    <cellStyle name="Comma 2" xfId="4"/>
    <cellStyle name="Comma 2 2" xfId="187"/>
    <cellStyle name="Comma 3" xfId="188"/>
    <cellStyle name="Comma 3 2" xfId="189"/>
    <cellStyle name="Comma 4" xfId="190"/>
    <cellStyle name="Comma 4 2" xfId="191"/>
    <cellStyle name="Comma 5" xfId="1157"/>
    <cellStyle name="Comma 7" xfId="381"/>
    <cellStyle name="Date Feeder Field" xfId="192"/>
    <cellStyle name="Date Feeder Field 2" xfId="422"/>
    <cellStyle name="Date Feeder Field 2 2" xfId="608"/>
    <cellStyle name="Date Feeder Field 2 3" xfId="726"/>
    <cellStyle name="Date Feeder Field 2 4" xfId="858"/>
    <cellStyle name="Date Feeder Field 2 5" xfId="971"/>
    <cellStyle name="Date Feeder Field 2 6" xfId="1083"/>
    <cellStyle name="Date Feeder Field 3" xfId="415"/>
    <cellStyle name="Date Feeder Field 3 2" xfId="601"/>
    <cellStyle name="Date Feeder Field 3 3" xfId="719"/>
    <cellStyle name="Date Feeder Field 3 4" xfId="851"/>
    <cellStyle name="Date Feeder Field 3 5" xfId="964"/>
    <cellStyle name="Date Feeder Field 3 6" xfId="1076"/>
    <cellStyle name="Date Feeder Field 4" xfId="458"/>
    <cellStyle name="Date Feeder Field 4 2" xfId="644"/>
    <cellStyle name="Date Feeder Field 4 3" xfId="762"/>
    <cellStyle name="Date Feeder Field 4 4" xfId="894"/>
    <cellStyle name="Date Feeder Field 4 5" xfId="1007"/>
    <cellStyle name="Date Feeder Field 4 6" xfId="1119"/>
    <cellStyle name="Date Feeder Field 5" xfId="530"/>
    <cellStyle name="Date Feeder Field 6" xfId="510"/>
    <cellStyle name="Date Feeder Field 7" xfId="538"/>
    <cellStyle name="Exception" xfId="193"/>
    <cellStyle name="Explanation" xfId="194"/>
    <cellStyle name="Explanatory Text 2" xfId="195"/>
    <cellStyle name="Explanatory Text 3" xfId="196"/>
    <cellStyle name="Explanatory Text 4" xfId="197"/>
    <cellStyle name="Explanatory Text 5" xfId="198"/>
    <cellStyle name="Explanatory Text 6" xfId="199"/>
    <cellStyle name="EYCheck" xfId="200"/>
    <cellStyle name="EYDate" xfId="201"/>
    <cellStyle name="EYHeader1" xfId="202"/>
    <cellStyle name="EYHeader1 2" xfId="479"/>
    <cellStyle name="EYHeader1 2 2" xfId="665"/>
    <cellStyle name="EYHeader1 2 3" xfId="783"/>
    <cellStyle name="EYHeader1 2 4" xfId="915"/>
    <cellStyle name="EYHeader1 2 5" xfId="1028"/>
    <cellStyle name="EYHeader1 3" xfId="390"/>
    <cellStyle name="EYHeader1 3 2" xfId="576"/>
    <cellStyle name="EYHeader1 3 3" xfId="704"/>
    <cellStyle name="EYHeader1 3 4" xfId="826"/>
    <cellStyle name="EYHeader1 3 5" xfId="939"/>
    <cellStyle name="EYHeader1 4" xfId="508"/>
    <cellStyle name="EYHeader2" xfId="203"/>
    <cellStyle name="EYInputValue" xfId="204"/>
    <cellStyle name="EYPercent" xfId="205"/>
    <cellStyle name="Feeder Field" xfId="206"/>
    <cellStyle name="Feeder Field 2" xfId="427"/>
    <cellStyle name="Feeder Field 2 2" xfId="613"/>
    <cellStyle name="Feeder Field 2 3" xfId="731"/>
    <cellStyle name="Feeder Field 2 4" xfId="863"/>
    <cellStyle name="Feeder Field 2 5" xfId="976"/>
    <cellStyle name="Feeder Field 2 6" xfId="1088"/>
    <cellStyle name="Feeder Field 3" xfId="421"/>
    <cellStyle name="Feeder Field 3 2" xfId="607"/>
    <cellStyle name="Feeder Field 3 3" xfId="725"/>
    <cellStyle name="Feeder Field 3 4" xfId="857"/>
    <cellStyle name="Feeder Field 3 5" xfId="970"/>
    <cellStyle name="Feeder Field 3 6" xfId="1082"/>
    <cellStyle name="Feeder Field 4" xfId="409"/>
    <cellStyle name="Feeder Field 4 2" xfId="595"/>
    <cellStyle name="Feeder Field 4 3" xfId="716"/>
    <cellStyle name="Feeder Field 4 4" xfId="845"/>
    <cellStyle name="Feeder Field 4 5" xfId="958"/>
    <cellStyle name="Feeder Field 4 6" xfId="1070"/>
    <cellStyle name="Feeder Field 5" xfId="537"/>
    <cellStyle name="Feeder Field 6" xfId="509"/>
    <cellStyle name="Feeder Field 7" xfId="539"/>
    <cellStyle name="Good 2" xfId="207"/>
    <cellStyle name="Good 3" xfId="208"/>
    <cellStyle name="Good 4" xfId="209"/>
    <cellStyle name="Good 5" xfId="210"/>
    <cellStyle name="Good 6" xfId="211"/>
    <cellStyle name="Greyed" xfId="212"/>
    <cellStyle name="Greyed 2" xfId="213"/>
    <cellStyle name="Greyed 3" xfId="214"/>
    <cellStyle name="Greyed out" xfId="215"/>
    <cellStyle name="Greyed_5A4 PCT Slides 2010-11" xfId="216"/>
    <cellStyle name="Heading 1 2" xfId="217"/>
    <cellStyle name="Heading 1 3" xfId="218"/>
    <cellStyle name="Heading 1 4" xfId="219"/>
    <cellStyle name="Heading 1 5" xfId="220"/>
    <cellStyle name="Heading 1 6" xfId="221"/>
    <cellStyle name="Heading 2 2" xfId="222"/>
    <cellStyle name="Heading 2 3" xfId="223"/>
    <cellStyle name="Heading 2 4" xfId="224"/>
    <cellStyle name="Heading 2 5" xfId="225"/>
    <cellStyle name="Heading 2 6" xfId="226"/>
    <cellStyle name="Heading 3 2" xfId="227"/>
    <cellStyle name="Heading 3 3" xfId="228"/>
    <cellStyle name="Heading 3 4" xfId="229"/>
    <cellStyle name="Heading 3 5" xfId="230"/>
    <cellStyle name="Heading 3 6" xfId="231"/>
    <cellStyle name="Heading 4 2" xfId="232"/>
    <cellStyle name="Heading 4 3" xfId="233"/>
    <cellStyle name="Heading 4 4" xfId="234"/>
    <cellStyle name="Heading 4 5" xfId="235"/>
    <cellStyle name="Heading 4 6" xfId="236"/>
    <cellStyle name="Hyperlink 2" xfId="237"/>
    <cellStyle name="Input 1" xfId="238"/>
    <cellStyle name="Input 2" xfId="239"/>
    <cellStyle name="Input 2 10" xfId="540"/>
    <cellStyle name="Input 2 11" xfId="507"/>
    <cellStyle name="Input 2 12" xfId="545"/>
    <cellStyle name="Input 2 2" xfId="240"/>
    <cellStyle name="Input 2 2 2" xfId="241"/>
    <cellStyle name="Input 2 2 3" xfId="242"/>
    <cellStyle name="Input 2 2 4" xfId="243"/>
    <cellStyle name="Input 2 3" xfId="244"/>
    <cellStyle name="Input 2 4" xfId="245"/>
    <cellStyle name="Input 2 5" xfId="246"/>
    <cellStyle name="Input 2 6" xfId="247"/>
    <cellStyle name="Input 2 7" xfId="433"/>
    <cellStyle name="Input 2 7 2" xfId="619"/>
    <cellStyle name="Input 2 7 3" xfId="737"/>
    <cellStyle name="Input 2 7 4" xfId="869"/>
    <cellStyle name="Input 2 7 5" xfId="982"/>
    <cellStyle name="Input 2 7 6" xfId="1094"/>
    <cellStyle name="Input 2 8" xfId="428"/>
    <cellStyle name="Input 2 8 2" xfId="614"/>
    <cellStyle name="Input 2 8 3" xfId="732"/>
    <cellStyle name="Input 2 8 4" xfId="864"/>
    <cellStyle name="Input 2 8 5" xfId="977"/>
    <cellStyle name="Input 2 8 6" xfId="1089"/>
    <cellStyle name="Input 2 9" xfId="496"/>
    <cellStyle name="Input 2 9 2" xfId="682"/>
    <cellStyle name="Input 2 9 3" xfId="799"/>
    <cellStyle name="Input 2 9 4" xfId="932"/>
    <cellStyle name="Input 2 9 5" xfId="1045"/>
    <cellStyle name="Input 2 9 6" xfId="1156"/>
    <cellStyle name="Input 2_5A4 10-11 Templates Final" xfId="248"/>
    <cellStyle name="Input 3" xfId="249"/>
    <cellStyle name="Input 3 2" xfId="434"/>
    <cellStyle name="Input 3 2 2" xfId="620"/>
    <cellStyle name="Input 3 2 3" xfId="738"/>
    <cellStyle name="Input 3 2 4" xfId="870"/>
    <cellStyle name="Input 3 2 5" xfId="983"/>
    <cellStyle name="Input 3 2 6" xfId="1095"/>
    <cellStyle name="Input 3 3" xfId="429"/>
    <cellStyle name="Input 3 3 2" xfId="615"/>
    <cellStyle name="Input 3 3 3" xfId="733"/>
    <cellStyle name="Input 3 3 4" xfId="865"/>
    <cellStyle name="Input 3 3 5" xfId="978"/>
    <cellStyle name="Input 3 3 6" xfId="1090"/>
    <cellStyle name="Input 3 4" xfId="423"/>
    <cellStyle name="Input 3 4 2" xfId="609"/>
    <cellStyle name="Input 3 4 3" xfId="727"/>
    <cellStyle name="Input 3 4 4" xfId="859"/>
    <cellStyle name="Input 3 4 5" xfId="972"/>
    <cellStyle name="Input 3 4 6" xfId="1084"/>
    <cellStyle name="Input 3 5" xfId="541"/>
    <cellStyle name="Input 3 6" xfId="506"/>
    <cellStyle name="Input 3 7" xfId="546"/>
    <cellStyle name="Input 4" xfId="250"/>
    <cellStyle name="Input 4 2" xfId="435"/>
    <cellStyle name="Input 4 2 2" xfId="621"/>
    <cellStyle name="Input 4 2 3" xfId="739"/>
    <cellStyle name="Input 4 2 4" xfId="871"/>
    <cellStyle name="Input 4 2 5" xfId="984"/>
    <cellStyle name="Input 4 2 6" xfId="1096"/>
    <cellStyle name="Input 4 3" xfId="430"/>
    <cellStyle name="Input 4 3 2" xfId="616"/>
    <cellStyle name="Input 4 3 3" xfId="734"/>
    <cellStyle name="Input 4 3 4" xfId="866"/>
    <cellStyle name="Input 4 3 5" xfId="979"/>
    <cellStyle name="Input 4 3 6" xfId="1091"/>
    <cellStyle name="Input 4 4" xfId="424"/>
    <cellStyle name="Input 4 4 2" xfId="610"/>
    <cellStyle name="Input 4 4 3" xfId="728"/>
    <cellStyle name="Input 4 4 4" xfId="860"/>
    <cellStyle name="Input 4 4 5" xfId="973"/>
    <cellStyle name="Input 4 4 6" xfId="1085"/>
    <cellStyle name="Input 4 5" xfId="542"/>
    <cellStyle name="Input 4 6" xfId="505"/>
    <cellStyle name="Input 4 7" xfId="497"/>
    <cellStyle name="Input 5" xfId="251"/>
    <cellStyle name="Input 5 2" xfId="436"/>
    <cellStyle name="Input 5 2 2" xfId="622"/>
    <cellStyle name="Input 5 2 3" xfId="740"/>
    <cellStyle name="Input 5 2 4" xfId="872"/>
    <cellStyle name="Input 5 2 5" xfId="985"/>
    <cellStyle name="Input 5 2 6" xfId="1097"/>
    <cellStyle name="Input 5 3" xfId="431"/>
    <cellStyle name="Input 5 3 2" xfId="617"/>
    <cellStyle name="Input 5 3 3" xfId="735"/>
    <cellStyle name="Input 5 3 4" xfId="867"/>
    <cellStyle name="Input 5 3 5" xfId="980"/>
    <cellStyle name="Input 5 3 6" xfId="1092"/>
    <cellStyle name="Input 5 4" xfId="425"/>
    <cellStyle name="Input 5 4 2" xfId="611"/>
    <cellStyle name="Input 5 4 3" xfId="729"/>
    <cellStyle name="Input 5 4 4" xfId="861"/>
    <cellStyle name="Input 5 4 5" xfId="974"/>
    <cellStyle name="Input 5 4 6" xfId="1086"/>
    <cellStyle name="Input 5 5" xfId="543"/>
    <cellStyle name="Input 5 6" xfId="504"/>
    <cellStyle name="Input 5 7" xfId="547"/>
    <cellStyle name="Input 6" xfId="252"/>
    <cellStyle name="Input 6 2" xfId="437"/>
    <cellStyle name="Input 6 2 2" xfId="623"/>
    <cellStyle name="Input 6 2 3" xfId="741"/>
    <cellStyle name="Input 6 2 4" xfId="873"/>
    <cellStyle name="Input 6 2 5" xfId="986"/>
    <cellStyle name="Input 6 2 6" xfId="1098"/>
    <cellStyle name="Input 6 3" xfId="432"/>
    <cellStyle name="Input 6 3 2" xfId="618"/>
    <cellStyle name="Input 6 3 3" xfId="736"/>
    <cellStyle name="Input 6 3 4" xfId="868"/>
    <cellStyle name="Input 6 3 5" xfId="981"/>
    <cellStyle name="Input 6 3 6" xfId="1093"/>
    <cellStyle name="Input 6 4" xfId="426"/>
    <cellStyle name="Input 6 4 2" xfId="612"/>
    <cellStyle name="Input 6 4 3" xfId="730"/>
    <cellStyle name="Input 6 4 4" xfId="862"/>
    <cellStyle name="Input 6 4 5" xfId="975"/>
    <cellStyle name="Input 6 4 6" xfId="1087"/>
    <cellStyle name="Input 6 5" xfId="544"/>
    <cellStyle name="Input 6 6" xfId="503"/>
    <cellStyle name="Input 6 7" xfId="548"/>
    <cellStyle name="Input Cell" xfId="253"/>
    <cellStyle name="KPMG Heading 1" xfId="254"/>
    <cellStyle name="KPMG Heading 2" xfId="255"/>
    <cellStyle name="KPMG Heading 3" xfId="256"/>
    <cellStyle name="KPMG Heading 4" xfId="257"/>
    <cellStyle name="KPMG Normal" xfId="258"/>
    <cellStyle name="KPMG Normal Text" xfId="259"/>
    <cellStyle name="Large" xfId="260"/>
    <cellStyle name="Large 2" xfId="261"/>
    <cellStyle name="Linked Cell 2" xfId="262"/>
    <cellStyle name="Linked Cell 3" xfId="263"/>
    <cellStyle name="Linked Cell 4" xfId="264"/>
    <cellStyle name="Linked Cell 5" xfId="265"/>
    <cellStyle name="Linked Cell 6" xfId="266"/>
    <cellStyle name="Mid_Centred" xfId="267"/>
    <cellStyle name="Named Range" xfId="268"/>
    <cellStyle name="Named Range Cells" xfId="269"/>
    <cellStyle name="Named Range Tag" xfId="270"/>
    <cellStyle name="Neutral 2" xfId="271"/>
    <cellStyle name="Neutral 3" xfId="272"/>
    <cellStyle name="Neutral 4" xfId="273"/>
    <cellStyle name="Neutral 5" xfId="274"/>
    <cellStyle name="Neutral 6" xfId="275"/>
    <cellStyle name="Normal" xfId="0" builtinId="0"/>
    <cellStyle name="Normal 10" xfId="276"/>
    <cellStyle name="Normal 10 2" xfId="379"/>
    <cellStyle name="Normal 11" xfId="277"/>
    <cellStyle name="Normal 12" xfId="278"/>
    <cellStyle name="Normal 12 2" xfId="279"/>
    <cellStyle name="Normal 13" xfId="280"/>
    <cellStyle name="Normal 14" xfId="382"/>
    <cellStyle name="Normal 2" xfId="5"/>
    <cellStyle name="Normal 2 2" xfId="3"/>
    <cellStyle name="Normal 2 2 2" xfId="6"/>
    <cellStyle name="Normal 2 3" xfId="7"/>
    <cellStyle name="Normal 2 3 2" xfId="281"/>
    <cellStyle name="Normal 2 4" xfId="8"/>
    <cellStyle name="Normal 2_Additional PCT Template - In Year Monitoring" xfId="282"/>
    <cellStyle name="Normal 3" xfId="9"/>
    <cellStyle name="Normal 3 2" xfId="283"/>
    <cellStyle name="Normal 3 2 2" xfId="284"/>
    <cellStyle name="Normal 3 3" xfId="285"/>
    <cellStyle name="Normal 3 3 2" xfId="286"/>
    <cellStyle name="Normal 3 4" xfId="287"/>
    <cellStyle name="Normal 3 5" xfId="380"/>
    <cellStyle name="Normal 4" xfId="10"/>
    <cellStyle name="Normal 4 2" xfId="288"/>
    <cellStyle name="Normal 4 2 2" xfId="289"/>
    <cellStyle name="Normal 4 3" xfId="290"/>
    <cellStyle name="Normal 4 3 2" xfId="291"/>
    <cellStyle name="Normal 4 4" xfId="292"/>
    <cellStyle name="Normal 4 4 2" xfId="293"/>
    <cellStyle name="Normal 4 5" xfId="294"/>
    <cellStyle name="Normal 4 5 2" xfId="295"/>
    <cellStyle name="Normal 4 6" xfId="296"/>
    <cellStyle name="Normal 4 6 2" xfId="297"/>
    <cellStyle name="Normal 4 7" xfId="298"/>
    <cellStyle name="Normal 4_5A4 10-11 Templates Final" xfId="299"/>
    <cellStyle name="Normal 5" xfId="300"/>
    <cellStyle name="Normal 5 2" xfId="301"/>
    <cellStyle name="Normal 5 2 2" xfId="302"/>
    <cellStyle name="Normal 5 3" xfId="303"/>
    <cellStyle name="Normal 5 3 2" xfId="304"/>
    <cellStyle name="Normal 5 4" xfId="305"/>
    <cellStyle name="Normal 5 4 2" xfId="306"/>
    <cellStyle name="Normal 5 5" xfId="307"/>
    <cellStyle name="Normal 5 5 2" xfId="308"/>
    <cellStyle name="Normal 5 6" xfId="309"/>
    <cellStyle name="Normal 5 6 2" xfId="310"/>
    <cellStyle name="Normal 5 7" xfId="311"/>
    <cellStyle name="Normal 5_5A4 10-11 Templates Final" xfId="312"/>
    <cellStyle name="Normal 6" xfId="313"/>
    <cellStyle name="Normal 6 2" xfId="314"/>
    <cellStyle name="Normal 7" xfId="315"/>
    <cellStyle name="Normal 7 2" xfId="316"/>
    <cellStyle name="Normal 8" xfId="317"/>
    <cellStyle name="Normal 8 2" xfId="318"/>
    <cellStyle name="Normal 9" xfId="319"/>
    <cellStyle name="Note 2" xfId="320"/>
    <cellStyle name="Note 2 2" xfId="321"/>
    <cellStyle name="Note 2 2 2" xfId="460"/>
    <cellStyle name="Note 2 2 2 2" xfId="646"/>
    <cellStyle name="Note 2 2 2 3" xfId="764"/>
    <cellStyle name="Note 2 2 2 4" xfId="896"/>
    <cellStyle name="Note 2 2 2 5" xfId="1009"/>
    <cellStyle name="Note 2 2 2 6" xfId="1121"/>
    <cellStyle name="Note 2 2 3" xfId="448"/>
    <cellStyle name="Note 2 2 3 2" xfId="634"/>
    <cellStyle name="Note 2 2 3 3" xfId="752"/>
    <cellStyle name="Note 2 2 3 4" xfId="884"/>
    <cellStyle name="Note 2 2 3 5" xfId="997"/>
    <cellStyle name="Note 2 2 3 6" xfId="1109"/>
    <cellStyle name="Note 2 2 4" xfId="387"/>
    <cellStyle name="Note 2 2 4 2" xfId="573"/>
    <cellStyle name="Note 2 2 4 3" xfId="701"/>
    <cellStyle name="Note 2 2 4 4" xfId="823"/>
    <cellStyle name="Note 2 2 4 5" xfId="936"/>
    <cellStyle name="Note 2 2 4 6" xfId="1049"/>
    <cellStyle name="Note 2 2 5" xfId="550"/>
    <cellStyle name="Note 2 2 6" xfId="501"/>
    <cellStyle name="Note 2 2 7" xfId="801"/>
    <cellStyle name="Note 2 3" xfId="459"/>
    <cellStyle name="Note 2 3 2" xfId="645"/>
    <cellStyle name="Note 2 3 3" xfId="763"/>
    <cellStyle name="Note 2 3 4" xfId="895"/>
    <cellStyle name="Note 2 3 5" xfId="1008"/>
    <cellStyle name="Note 2 3 6" xfId="1120"/>
    <cellStyle name="Note 2 4" xfId="447"/>
    <cellStyle name="Note 2 4 2" xfId="633"/>
    <cellStyle name="Note 2 4 3" xfId="751"/>
    <cellStyle name="Note 2 4 4" xfId="883"/>
    <cellStyle name="Note 2 4 5" xfId="996"/>
    <cellStyle name="Note 2 4 6" xfId="1108"/>
    <cellStyle name="Note 2 5" xfId="438"/>
    <cellStyle name="Note 2 5 2" xfId="624"/>
    <cellStyle name="Note 2 5 3" xfId="742"/>
    <cellStyle name="Note 2 5 4" xfId="874"/>
    <cellStyle name="Note 2 5 5" xfId="987"/>
    <cellStyle name="Note 2 5 6" xfId="1099"/>
    <cellStyle name="Note 2 6" xfId="549"/>
    <cellStyle name="Note 2 7" xfId="502"/>
    <cellStyle name="Note 2 8" xfId="800"/>
    <cellStyle name="Note 3" xfId="322"/>
    <cellStyle name="Note 3 2" xfId="323"/>
    <cellStyle name="Note 3 2 2" xfId="462"/>
    <cellStyle name="Note 3 2 2 2" xfId="648"/>
    <cellStyle name="Note 3 2 2 3" xfId="766"/>
    <cellStyle name="Note 3 2 2 4" xfId="898"/>
    <cellStyle name="Note 3 2 2 5" xfId="1011"/>
    <cellStyle name="Note 3 2 2 6" xfId="1123"/>
    <cellStyle name="Note 3 2 3" xfId="450"/>
    <cellStyle name="Note 3 2 3 2" xfId="636"/>
    <cellStyle name="Note 3 2 3 3" xfId="754"/>
    <cellStyle name="Note 3 2 3 4" xfId="886"/>
    <cellStyle name="Note 3 2 3 5" xfId="999"/>
    <cellStyle name="Note 3 2 3 6" xfId="1111"/>
    <cellStyle name="Note 3 2 4" xfId="439"/>
    <cellStyle name="Note 3 2 4 2" xfId="625"/>
    <cellStyle name="Note 3 2 4 3" xfId="743"/>
    <cellStyle name="Note 3 2 4 4" xfId="875"/>
    <cellStyle name="Note 3 2 4 5" xfId="988"/>
    <cellStyle name="Note 3 2 4 6" xfId="1100"/>
    <cellStyle name="Note 3 2 5" xfId="552"/>
    <cellStyle name="Note 3 2 6" xfId="499"/>
    <cellStyle name="Note 3 2 7" xfId="803"/>
    <cellStyle name="Note 3 3" xfId="461"/>
    <cellStyle name="Note 3 3 2" xfId="647"/>
    <cellStyle name="Note 3 3 3" xfId="765"/>
    <cellStyle name="Note 3 3 4" xfId="897"/>
    <cellStyle name="Note 3 3 5" xfId="1010"/>
    <cellStyle name="Note 3 3 6" xfId="1122"/>
    <cellStyle name="Note 3 4" xfId="449"/>
    <cellStyle name="Note 3 4 2" xfId="635"/>
    <cellStyle name="Note 3 4 3" xfId="753"/>
    <cellStyle name="Note 3 4 4" xfId="885"/>
    <cellStyle name="Note 3 4 5" xfId="998"/>
    <cellStyle name="Note 3 4 6" xfId="1110"/>
    <cellStyle name="Note 3 5" xfId="388"/>
    <cellStyle name="Note 3 5 2" xfId="574"/>
    <cellStyle name="Note 3 5 3" xfId="702"/>
    <cellStyle name="Note 3 5 4" xfId="824"/>
    <cellStyle name="Note 3 5 5" xfId="937"/>
    <cellStyle name="Note 3 5 6" xfId="1050"/>
    <cellStyle name="Note 3 6" xfId="551"/>
    <cellStyle name="Note 3 7" xfId="500"/>
    <cellStyle name="Note 3 8" xfId="802"/>
    <cellStyle name="Note 4" xfId="324"/>
    <cellStyle name="Note 4 2" xfId="325"/>
    <cellStyle name="Note 4 2 2" xfId="464"/>
    <cellStyle name="Note 4 2 2 2" xfId="650"/>
    <cellStyle name="Note 4 2 2 3" xfId="768"/>
    <cellStyle name="Note 4 2 2 4" xfId="900"/>
    <cellStyle name="Note 4 2 2 5" xfId="1013"/>
    <cellStyle name="Note 4 2 2 6" xfId="1125"/>
    <cellStyle name="Note 4 2 3" xfId="452"/>
    <cellStyle name="Note 4 2 3 2" xfId="638"/>
    <cellStyle name="Note 4 2 3 3" xfId="756"/>
    <cellStyle name="Note 4 2 3 4" xfId="888"/>
    <cellStyle name="Note 4 2 3 5" xfId="1001"/>
    <cellStyle name="Note 4 2 3 6" xfId="1113"/>
    <cellStyle name="Note 4 2 4" xfId="384"/>
    <cellStyle name="Note 4 2 4 2" xfId="570"/>
    <cellStyle name="Note 4 2 4 3" xfId="698"/>
    <cellStyle name="Note 4 2 4 4" xfId="820"/>
    <cellStyle name="Note 4 2 4 5" xfId="933"/>
    <cellStyle name="Note 4 2 4 6" xfId="1046"/>
    <cellStyle name="Note 4 2 5" xfId="554"/>
    <cellStyle name="Note 4 2 6" xfId="683"/>
    <cellStyle name="Note 4 2 7" xfId="805"/>
    <cellStyle name="Note 4 3" xfId="463"/>
    <cellStyle name="Note 4 3 2" xfId="649"/>
    <cellStyle name="Note 4 3 3" xfId="767"/>
    <cellStyle name="Note 4 3 4" xfId="899"/>
    <cellStyle name="Note 4 3 5" xfId="1012"/>
    <cellStyle name="Note 4 3 6" xfId="1124"/>
    <cellStyle name="Note 4 4" xfId="451"/>
    <cellStyle name="Note 4 4 2" xfId="637"/>
    <cellStyle name="Note 4 4 3" xfId="755"/>
    <cellStyle name="Note 4 4 4" xfId="887"/>
    <cellStyle name="Note 4 4 5" xfId="1000"/>
    <cellStyle name="Note 4 4 6" xfId="1112"/>
    <cellStyle name="Note 4 5" xfId="440"/>
    <cellStyle name="Note 4 5 2" xfId="626"/>
    <cellStyle name="Note 4 5 3" xfId="744"/>
    <cellStyle name="Note 4 5 4" xfId="876"/>
    <cellStyle name="Note 4 5 5" xfId="989"/>
    <cellStyle name="Note 4 5 6" xfId="1101"/>
    <cellStyle name="Note 4 6" xfId="553"/>
    <cellStyle name="Note 4 7" xfId="498"/>
    <cellStyle name="Note 4 8" xfId="804"/>
    <cellStyle name="Note 5" xfId="326"/>
    <cellStyle name="Note 5 2" xfId="327"/>
    <cellStyle name="Note 5 2 2" xfId="466"/>
    <cellStyle name="Note 5 2 2 2" xfId="652"/>
    <cellStyle name="Note 5 2 2 3" xfId="770"/>
    <cellStyle name="Note 5 2 2 4" xfId="902"/>
    <cellStyle name="Note 5 2 2 5" xfId="1015"/>
    <cellStyle name="Note 5 2 2 6" xfId="1127"/>
    <cellStyle name="Note 5 2 3" xfId="454"/>
    <cellStyle name="Note 5 2 3 2" xfId="640"/>
    <cellStyle name="Note 5 2 3 3" xfId="758"/>
    <cellStyle name="Note 5 2 3 4" xfId="890"/>
    <cellStyle name="Note 5 2 3 5" xfId="1003"/>
    <cellStyle name="Note 5 2 3 6" xfId="1115"/>
    <cellStyle name="Note 5 2 4" xfId="441"/>
    <cellStyle name="Note 5 2 4 2" xfId="627"/>
    <cellStyle name="Note 5 2 4 3" xfId="745"/>
    <cellStyle name="Note 5 2 4 4" xfId="877"/>
    <cellStyle name="Note 5 2 4 5" xfId="990"/>
    <cellStyle name="Note 5 2 4 6" xfId="1102"/>
    <cellStyle name="Note 5 2 5" xfId="556"/>
    <cellStyle name="Note 5 2 6" xfId="685"/>
    <cellStyle name="Note 5 2 7" xfId="807"/>
    <cellStyle name="Note 5 3" xfId="465"/>
    <cellStyle name="Note 5 3 2" xfId="651"/>
    <cellStyle name="Note 5 3 3" xfId="769"/>
    <cellStyle name="Note 5 3 4" xfId="901"/>
    <cellStyle name="Note 5 3 5" xfId="1014"/>
    <cellStyle name="Note 5 3 6" xfId="1126"/>
    <cellStyle name="Note 5 4" xfId="453"/>
    <cellStyle name="Note 5 4 2" xfId="639"/>
    <cellStyle name="Note 5 4 3" xfId="757"/>
    <cellStyle name="Note 5 4 4" xfId="889"/>
    <cellStyle name="Note 5 4 5" xfId="1002"/>
    <cellStyle name="Note 5 4 6" xfId="1114"/>
    <cellStyle name="Note 5 5" xfId="385"/>
    <cellStyle name="Note 5 5 2" xfId="571"/>
    <cellStyle name="Note 5 5 3" xfId="699"/>
    <cellStyle name="Note 5 5 4" xfId="821"/>
    <cellStyle name="Note 5 5 5" xfId="934"/>
    <cellStyle name="Note 5 5 6" xfId="1047"/>
    <cellStyle name="Note 5 6" xfId="555"/>
    <cellStyle name="Note 5 7" xfId="684"/>
    <cellStyle name="Note 5 8" xfId="806"/>
    <cellStyle name="Note 6" xfId="328"/>
    <cellStyle name="Note 6 2" xfId="329"/>
    <cellStyle name="Note 6 2 2" xfId="468"/>
    <cellStyle name="Note 6 2 2 2" xfId="654"/>
    <cellStyle name="Note 6 2 2 3" xfId="772"/>
    <cellStyle name="Note 6 2 2 4" xfId="904"/>
    <cellStyle name="Note 6 2 2 5" xfId="1017"/>
    <cellStyle name="Note 6 2 2 6" xfId="1129"/>
    <cellStyle name="Note 6 2 3" xfId="456"/>
    <cellStyle name="Note 6 2 3 2" xfId="642"/>
    <cellStyle name="Note 6 2 3 3" xfId="760"/>
    <cellStyle name="Note 6 2 3 4" xfId="892"/>
    <cellStyle name="Note 6 2 3 5" xfId="1005"/>
    <cellStyle name="Note 6 2 3 6" xfId="1117"/>
    <cellStyle name="Note 6 2 4" xfId="442"/>
    <cellStyle name="Note 6 2 4 2" xfId="628"/>
    <cellStyle name="Note 6 2 4 3" xfId="746"/>
    <cellStyle name="Note 6 2 4 4" xfId="878"/>
    <cellStyle name="Note 6 2 4 5" xfId="991"/>
    <cellStyle name="Note 6 2 4 6" xfId="1103"/>
    <cellStyle name="Note 6 2 5" xfId="558"/>
    <cellStyle name="Note 6 2 6" xfId="687"/>
    <cellStyle name="Note 6 2 7" xfId="809"/>
    <cellStyle name="Note 6 3" xfId="467"/>
    <cellStyle name="Note 6 3 2" xfId="653"/>
    <cellStyle name="Note 6 3 3" xfId="771"/>
    <cellStyle name="Note 6 3 4" xfId="903"/>
    <cellStyle name="Note 6 3 5" xfId="1016"/>
    <cellStyle name="Note 6 3 6" xfId="1128"/>
    <cellStyle name="Note 6 4" xfId="455"/>
    <cellStyle name="Note 6 4 2" xfId="641"/>
    <cellStyle name="Note 6 4 3" xfId="759"/>
    <cellStyle name="Note 6 4 4" xfId="891"/>
    <cellStyle name="Note 6 4 5" xfId="1004"/>
    <cellStyle name="Note 6 4 6" xfId="1116"/>
    <cellStyle name="Note 6 5" xfId="389"/>
    <cellStyle name="Note 6 5 2" xfId="575"/>
    <cellStyle name="Note 6 5 3" xfId="703"/>
    <cellStyle name="Note 6 5 4" xfId="825"/>
    <cellStyle name="Note 6 5 5" xfId="938"/>
    <cellStyle name="Note 6 5 6" xfId="1051"/>
    <cellStyle name="Note 6 6" xfId="557"/>
    <cellStyle name="Note 6 7" xfId="686"/>
    <cellStyle name="Note 6 8" xfId="808"/>
    <cellStyle name="Output 2" xfId="330"/>
    <cellStyle name="Output 2 2" xfId="469"/>
    <cellStyle name="Output 2 2 2" xfId="655"/>
    <cellStyle name="Output 2 2 3" xfId="773"/>
    <cellStyle name="Output 2 2 4" xfId="905"/>
    <cellStyle name="Output 2 2 5" xfId="1018"/>
    <cellStyle name="Output 2 2 6" xfId="1130"/>
    <cellStyle name="Output 2 3" xfId="457"/>
    <cellStyle name="Output 2 3 2" xfId="643"/>
    <cellStyle name="Output 2 3 3" xfId="761"/>
    <cellStyle name="Output 2 3 4" xfId="893"/>
    <cellStyle name="Output 2 3 5" xfId="1006"/>
    <cellStyle name="Output 2 3 6" xfId="1118"/>
    <cellStyle name="Output 2 4" xfId="443"/>
    <cellStyle name="Output 2 4 2" xfId="629"/>
    <cellStyle name="Output 2 4 3" xfId="747"/>
    <cellStyle name="Output 2 4 4" xfId="879"/>
    <cellStyle name="Output 2 4 5" xfId="992"/>
    <cellStyle name="Output 2 4 6" xfId="1104"/>
    <cellStyle name="Output 2 5" xfId="559"/>
    <cellStyle name="Output 2 6" xfId="688"/>
    <cellStyle name="Output 2 7" xfId="810"/>
    <cellStyle name="Output 3" xfId="331"/>
    <cellStyle name="Output 3 2" xfId="470"/>
    <cellStyle name="Output 3 2 2" xfId="656"/>
    <cellStyle name="Output 3 2 3" xfId="774"/>
    <cellStyle name="Output 3 2 4" xfId="906"/>
    <cellStyle name="Output 3 2 5" xfId="1019"/>
    <cellStyle name="Output 3 2 6" xfId="1131"/>
    <cellStyle name="Output 3 3" xfId="482"/>
    <cellStyle name="Output 3 3 2" xfId="668"/>
    <cellStyle name="Output 3 3 3" xfId="785"/>
    <cellStyle name="Output 3 3 4" xfId="918"/>
    <cellStyle name="Output 3 3 5" xfId="1031"/>
    <cellStyle name="Output 3 3 6" xfId="1142"/>
    <cellStyle name="Output 3 4" xfId="444"/>
    <cellStyle name="Output 3 4 2" xfId="630"/>
    <cellStyle name="Output 3 4 3" xfId="748"/>
    <cellStyle name="Output 3 4 4" xfId="880"/>
    <cellStyle name="Output 3 4 5" xfId="993"/>
    <cellStyle name="Output 3 4 6" xfId="1105"/>
    <cellStyle name="Output 3 5" xfId="560"/>
    <cellStyle name="Output 3 6" xfId="689"/>
    <cellStyle name="Output 3 7" xfId="811"/>
    <cellStyle name="Output 4" xfId="332"/>
    <cellStyle name="Output 4 2" xfId="471"/>
    <cellStyle name="Output 4 2 2" xfId="657"/>
    <cellStyle name="Output 4 2 3" xfId="775"/>
    <cellStyle name="Output 4 2 4" xfId="907"/>
    <cellStyle name="Output 4 2 5" xfId="1020"/>
    <cellStyle name="Output 4 2 6" xfId="1132"/>
    <cellStyle name="Output 4 3" xfId="483"/>
    <cellStyle name="Output 4 3 2" xfId="669"/>
    <cellStyle name="Output 4 3 3" xfId="786"/>
    <cellStyle name="Output 4 3 4" xfId="919"/>
    <cellStyle name="Output 4 3 5" xfId="1032"/>
    <cellStyle name="Output 4 3 6" xfId="1143"/>
    <cellStyle name="Output 4 4" xfId="445"/>
    <cellStyle name="Output 4 4 2" xfId="631"/>
    <cellStyle name="Output 4 4 3" xfId="749"/>
    <cellStyle name="Output 4 4 4" xfId="881"/>
    <cellStyle name="Output 4 4 5" xfId="994"/>
    <cellStyle name="Output 4 4 6" xfId="1106"/>
    <cellStyle name="Output 4 5" xfId="561"/>
    <cellStyle name="Output 4 6" xfId="690"/>
    <cellStyle name="Output 4 7" xfId="812"/>
    <cellStyle name="Output 5" xfId="333"/>
    <cellStyle name="Output 5 2" xfId="472"/>
    <cellStyle name="Output 5 2 2" xfId="658"/>
    <cellStyle name="Output 5 2 3" xfId="776"/>
    <cellStyle name="Output 5 2 4" xfId="908"/>
    <cellStyle name="Output 5 2 5" xfId="1021"/>
    <cellStyle name="Output 5 2 6" xfId="1133"/>
    <cellStyle name="Output 5 3" xfId="484"/>
    <cellStyle name="Output 5 3 2" xfId="670"/>
    <cellStyle name="Output 5 3 3" xfId="787"/>
    <cellStyle name="Output 5 3 4" xfId="920"/>
    <cellStyle name="Output 5 3 5" xfId="1033"/>
    <cellStyle name="Output 5 3 6" xfId="1144"/>
    <cellStyle name="Output 5 4" xfId="386"/>
    <cellStyle name="Output 5 4 2" xfId="572"/>
    <cellStyle name="Output 5 4 3" xfId="700"/>
    <cellStyle name="Output 5 4 4" xfId="822"/>
    <cellStyle name="Output 5 4 5" xfId="935"/>
    <cellStyle name="Output 5 4 6" xfId="1048"/>
    <cellStyle name="Output 5 5" xfId="562"/>
    <cellStyle name="Output 5 6" xfId="691"/>
    <cellStyle name="Output 5 7" xfId="813"/>
    <cellStyle name="Output 6" xfId="334"/>
    <cellStyle name="Output 6 2" xfId="473"/>
    <cellStyle name="Output 6 2 2" xfId="659"/>
    <cellStyle name="Output 6 2 3" xfId="777"/>
    <cellStyle name="Output 6 2 4" xfId="909"/>
    <cellStyle name="Output 6 2 5" xfId="1022"/>
    <cellStyle name="Output 6 2 6" xfId="1134"/>
    <cellStyle name="Output 6 3" xfId="485"/>
    <cellStyle name="Output 6 3 2" xfId="671"/>
    <cellStyle name="Output 6 3 3" xfId="788"/>
    <cellStyle name="Output 6 3 4" xfId="921"/>
    <cellStyle name="Output 6 3 5" xfId="1034"/>
    <cellStyle name="Output 6 3 6" xfId="1145"/>
    <cellStyle name="Output 6 4" xfId="446"/>
    <cellStyle name="Output 6 4 2" xfId="632"/>
    <cellStyle name="Output 6 4 3" xfId="750"/>
    <cellStyle name="Output 6 4 4" xfId="882"/>
    <cellStyle name="Output 6 4 5" xfId="995"/>
    <cellStyle name="Output 6 4 6" xfId="1107"/>
    <cellStyle name="Output 6 5" xfId="563"/>
    <cellStyle name="Output 6 6" xfId="692"/>
    <cellStyle name="Output 6 7" xfId="814"/>
    <cellStyle name="Output Amounts" xfId="335"/>
    <cellStyle name="Output Column Headings" xfId="336"/>
    <cellStyle name="Output Line Items" xfId="337"/>
    <cellStyle name="Output Report Heading" xfId="338"/>
    <cellStyle name="Output Report Title" xfId="339"/>
    <cellStyle name="Percent" xfId="2" builtinId="5"/>
    <cellStyle name="Percent +/-" xfId="340"/>
    <cellStyle name="Percent 2" xfId="11"/>
    <cellStyle name="Percent 2 2" xfId="341"/>
    <cellStyle name="Percent 3" xfId="342"/>
    <cellStyle name="Percent 3 2" xfId="343"/>
    <cellStyle name="Percent 3 2 2" xfId="344"/>
    <cellStyle name="Percent 3 3" xfId="345"/>
    <cellStyle name="Percent 4" xfId="346"/>
    <cellStyle name="Percent 5" xfId="383"/>
    <cellStyle name="Shaded" xfId="347"/>
    <cellStyle name="Shaded 2" xfId="348"/>
    <cellStyle name="Style 1" xfId="349"/>
    <cellStyle name="Style 1 2" xfId="350"/>
    <cellStyle name="Style 1 3" xfId="351"/>
    <cellStyle name="Style 1_MONTH 5" xfId="352"/>
    <cellStyle name="Title 1" xfId="353"/>
    <cellStyle name="Title 2" xfId="354"/>
    <cellStyle name="Title 2 2" xfId="355"/>
    <cellStyle name="Title 2 2 2" xfId="356"/>
    <cellStyle name="Title 2 2 3" xfId="357"/>
    <cellStyle name="Title 2 2 4" xfId="358"/>
    <cellStyle name="Title 2 3" xfId="359"/>
    <cellStyle name="Title 2 4" xfId="360"/>
    <cellStyle name="Title 2 5" xfId="361"/>
    <cellStyle name="Title 2 6" xfId="362"/>
    <cellStyle name="Title 2_5A4 10-11 Templates Final" xfId="363"/>
    <cellStyle name="Title 3" xfId="364"/>
    <cellStyle name="Title 4" xfId="365"/>
    <cellStyle name="Title 5" xfId="366"/>
    <cellStyle name="Title 6" xfId="367"/>
    <cellStyle name="Top_Centred" xfId="368"/>
    <cellStyle name="Total 2" xfId="369"/>
    <cellStyle name="Total 2 2" xfId="474"/>
    <cellStyle name="Total 2 2 2" xfId="660"/>
    <cellStyle name="Total 2 2 3" xfId="778"/>
    <cellStyle name="Total 2 2 4" xfId="910"/>
    <cellStyle name="Total 2 2 5" xfId="1023"/>
    <cellStyle name="Total 2 2 6" xfId="1135"/>
    <cellStyle name="Total 2 3" xfId="491"/>
    <cellStyle name="Total 2 3 2" xfId="677"/>
    <cellStyle name="Total 2 3 3" xfId="794"/>
    <cellStyle name="Total 2 3 4" xfId="927"/>
    <cellStyle name="Total 2 3 5" xfId="1040"/>
    <cellStyle name="Total 2 3 6" xfId="1151"/>
    <cellStyle name="Total 2 4" xfId="486"/>
    <cellStyle name="Total 2 4 2" xfId="672"/>
    <cellStyle name="Total 2 4 3" xfId="789"/>
    <cellStyle name="Total 2 4 4" xfId="922"/>
    <cellStyle name="Total 2 4 5" xfId="1035"/>
    <cellStyle name="Total 2 4 6" xfId="1146"/>
    <cellStyle name="Total 2 5" xfId="564"/>
    <cellStyle name="Total 2 6" xfId="693"/>
    <cellStyle name="Total 2 7" xfId="815"/>
    <cellStyle name="Total 3" xfId="370"/>
    <cellStyle name="Total 3 2" xfId="475"/>
    <cellStyle name="Total 3 2 2" xfId="661"/>
    <cellStyle name="Total 3 2 3" xfId="779"/>
    <cellStyle name="Total 3 2 4" xfId="911"/>
    <cellStyle name="Total 3 2 5" xfId="1024"/>
    <cellStyle name="Total 3 2 6" xfId="1136"/>
    <cellStyle name="Total 3 3" xfId="492"/>
    <cellStyle name="Total 3 3 2" xfId="678"/>
    <cellStyle name="Total 3 3 3" xfId="795"/>
    <cellStyle name="Total 3 3 4" xfId="928"/>
    <cellStyle name="Total 3 3 5" xfId="1041"/>
    <cellStyle name="Total 3 3 6" xfId="1152"/>
    <cellStyle name="Total 3 4" xfId="487"/>
    <cellStyle name="Total 3 4 2" xfId="673"/>
    <cellStyle name="Total 3 4 3" xfId="790"/>
    <cellStyle name="Total 3 4 4" xfId="923"/>
    <cellStyle name="Total 3 4 5" xfId="1036"/>
    <cellStyle name="Total 3 4 6" xfId="1147"/>
    <cellStyle name="Total 3 5" xfId="565"/>
    <cellStyle name="Total 3 6" xfId="694"/>
    <cellStyle name="Total 3 7" xfId="816"/>
    <cellStyle name="Total 4" xfId="371"/>
    <cellStyle name="Total 4 2" xfId="476"/>
    <cellStyle name="Total 4 2 2" xfId="662"/>
    <cellStyle name="Total 4 2 3" xfId="780"/>
    <cellStyle name="Total 4 2 4" xfId="912"/>
    <cellStyle name="Total 4 2 5" xfId="1025"/>
    <cellStyle name="Total 4 2 6" xfId="1137"/>
    <cellStyle name="Total 4 3" xfId="493"/>
    <cellStyle name="Total 4 3 2" xfId="679"/>
    <cellStyle name="Total 4 3 3" xfId="796"/>
    <cellStyle name="Total 4 3 4" xfId="929"/>
    <cellStyle name="Total 4 3 5" xfId="1042"/>
    <cellStyle name="Total 4 3 6" xfId="1153"/>
    <cellStyle name="Total 4 4" xfId="488"/>
    <cellStyle name="Total 4 4 2" xfId="674"/>
    <cellStyle name="Total 4 4 3" xfId="791"/>
    <cellStyle name="Total 4 4 4" xfId="924"/>
    <cellStyle name="Total 4 4 5" xfId="1037"/>
    <cellStyle name="Total 4 4 6" xfId="1148"/>
    <cellStyle name="Total 4 5" xfId="566"/>
    <cellStyle name="Total 4 6" xfId="695"/>
    <cellStyle name="Total 4 7" xfId="817"/>
    <cellStyle name="Total 5" xfId="372"/>
    <cellStyle name="Total 5 2" xfId="477"/>
    <cellStyle name="Total 5 2 2" xfId="663"/>
    <cellStyle name="Total 5 2 3" xfId="781"/>
    <cellStyle name="Total 5 2 4" xfId="913"/>
    <cellStyle name="Total 5 2 5" xfId="1026"/>
    <cellStyle name="Total 5 2 6" xfId="1138"/>
    <cellStyle name="Total 5 3" xfId="494"/>
    <cellStyle name="Total 5 3 2" xfId="680"/>
    <cellStyle name="Total 5 3 3" xfId="797"/>
    <cellStyle name="Total 5 3 4" xfId="930"/>
    <cellStyle name="Total 5 3 5" xfId="1043"/>
    <cellStyle name="Total 5 3 6" xfId="1154"/>
    <cellStyle name="Total 5 4" xfId="489"/>
    <cellStyle name="Total 5 4 2" xfId="675"/>
    <cellStyle name="Total 5 4 3" xfId="792"/>
    <cellStyle name="Total 5 4 4" xfId="925"/>
    <cellStyle name="Total 5 4 5" xfId="1038"/>
    <cellStyle name="Total 5 4 6" xfId="1149"/>
    <cellStyle name="Total 5 5" xfId="567"/>
    <cellStyle name="Total 5 6" xfId="696"/>
    <cellStyle name="Total 5 7" xfId="818"/>
    <cellStyle name="Total 6" xfId="373"/>
    <cellStyle name="Total 6 2" xfId="478"/>
    <cellStyle name="Total 6 2 2" xfId="664"/>
    <cellStyle name="Total 6 2 3" xfId="782"/>
    <cellStyle name="Total 6 2 4" xfId="914"/>
    <cellStyle name="Total 6 2 5" xfId="1027"/>
    <cellStyle name="Total 6 2 6" xfId="1139"/>
    <cellStyle name="Total 6 3" xfId="495"/>
    <cellStyle name="Total 6 3 2" xfId="681"/>
    <cellStyle name="Total 6 3 3" xfId="798"/>
    <cellStyle name="Total 6 3 4" xfId="931"/>
    <cellStyle name="Total 6 3 5" xfId="1044"/>
    <cellStyle name="Total 6 3 6" xfId="1155"/>
    <cellStyle name="Total 6 4" xfId="490"/>
    <cellStyle name="Total 6 4 2" xfId="676"/>
    <cellStyle name="Total 6 4 3" xfId="793"/>
    <cellStyle name="Total 6 4 4" xfId="926"/>
    <cellStyle name="Total 6 4 5" xfId="1039"/>
    <cellStyle name="Total 6 4 6" xfId="1150"/>
    <cellStyle name="Total 6 5" xfId="568"/>
    <cellStyle name="Total 6 6" xfId="697"/>
    <cellStyle name="Total 6 7" xfId="819"/>
    <cellStyle name="Warning Text 2" xfId="374"/>
    <cellStyle name="Warning Text 3" xfId="375"/>
    <cellStyle name="Warning Text 4" xfId="376"/>
    <cellStyle name="Warning Text 5" xfId="377"/>
    <cellStyle name="Warning Text 6" xfId="378"/>
  </cellStyles>
  <dxfs count="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fgColor indexed="64"/>
          <bgColor rgb="FF92D050"/>
        </patternFill>
      </fill>
    </dxf>
    <dxf>
      <fill>
        <patternFill>
          <fgColor indexed="64"/>
          <bgColor rgb="FFFF0000"/>
        </patternFill>
      </fill>
    </dxf>
    <dxf>
      <fill>
        <patternFill>
          <fgColor indexed="64"/>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fgColor indexed="64"/>
          <bgColor rgb="FF92D050"/>
        </patternFill>
      </fill>
    </dxf>
    <dxf>
      <fill>
        <patternFill>
          <fgColor indexed="64"/>
          <bgColor rgb="FFFF0000"/>
        </patternFill>
      </fill>
    </dxf>
    <dxf>
      <fill>
        <patternFill>
          <fgColor indexed="64"/>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fgColor indexed="64"/>
          <bgColor rgb="FFFF0000"/>
        </patternFill>
      </fill>
    </dxf>
    <dxf>
      <fill>
        <patternFill>
          <fgColor indexed="64"/>
          <bgColor rgb="FFFFC000"/>
        </patternFill>
      </fill>
    </dxf>
    <dxf>
      <fill>
        <patternFill>
          <fgColor indexed="64"/>
          <bgColor rgb="FF92D050"/>
        </patternFill>
      </fill>
    </dxf>
    <dxf>
      <fill>
        <patternFill>
          <bgColor theme="5"/>
        </patternFill>
      </fill>
      <border>
        <left style="thin">
          <color theme="1"/>
        </left>
        <right style="thin">
          <color theme="1"/>
        </right>
        <top style="thin">
          <color theme="1"/>
        </top>
        <bottom style="thin">
          <color theme="1"/>
        </bottom>
        <vertical/>
        <horizontal/>
      </border>
    </dxf>
    <dxf>
      <fill>
        <patternFill>
          <fgColor indexed="64"/>
          <bgColor rgb="FFFF0000"/>
        </patternFill>
      </fill>
    </dxf>
    <dxf>
      <fill>
        <patternFill>
          <fgColor indexed="64"/>
          <bgColor rgb="FFFFC000"/>
        </patternFill>
      </fill>
    </dxf>
    <dxf>
      <fill>
        <patternFill>
          <fgColor indexed="64"/>
          <bgColor rgb="FF92D050"/>
        </patternFill>
      </fill>
    </dxf>
    <dxf>
      <fill>
        <patternFill>
          <fgColor indexed="64"/>
          <bgColor rgb="FFFF0000"/>
        </patternFill>
      </fill>
    </dxf>
    <dxf>
      <fill>
        <patternFill>
          <fgColor indexed="64"/>
          <bgColor rgb="FFFF0000"/>
        </patternFill>
      </fill>
    </dxf>
    <dxf>
      <fill>
        <patternFill>
          <fgColor indexed="64"/>
          <bgColor rgb="FFFF0000"/>
        </patternFill>
      </fill>
    </dxf>
    <dxf>
      <fill>
        <patternFill>
          <fgColor indexed="64"/>
          <bgColor rgb="FFFFC000"/>
        </patternFill>
      </fill>
    </dxf>
    <dxf>
      <fill>
        <patternFill>
          <fgColor indexed="64"/>
          <bgColor rgb="FF92D050"/>
        </patternFill>
      </fill>
    </dxf>
    <dxf>
      <fill>
        <patternFill>
          <fgColor indexed="64"/>
          <bgColor rgb="FFFF0000"/>
        </patternFill>
      </fill>
    </dxf>
    <dxf>
      <fill>
        <patternFill>
          <fgColor indexed="64"/>
          <bgColor rgb="FFFFC000"/>
        </patternFill>
      </fill>
    </dxf>
    <dxf>
      <fill>
        <patternFill>
          <fgColor indexed="64"/>
          <bgColor rgb="FF92D05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701290</xdr:colOff>
      <xdr:row>0</xdr:row>
      <xdr:rowOff>41869</xdr:rowOff>
    </xdr:from>
    <xdr:to>
      <xdr:col>10</xdr:col>
      <xdr:colOff>554752</xdr:colOff>
      <xdr:row>2</xdr:row>
      <xdr:rowOff>143884</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2774" y="41869"/>
          <a:ext cx="4165879" cy="5939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701290</xdr:colOff>
      <xdr:row>0</xdr:row>
      <xdr:rowOff>41869</xdr:rowOff>
    </xdr:from>
    <xdr:to>
      <xdr:col>10</xdr:col>
      <xdr:colOff>554752</xdr:colOff>
      <xdr:row>2</xdr:row>
      <xdr:rowOff>143884</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97540" y="41869"/>
          <a:ext cx="4158762" cy="59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2"/>
  <sheetViews>
    <sheetView showGridLines="0" tabSelected="1" topLeftCell="B1" workbookViewId="0">
      <selection activeCell="B1" sqref="B1"/>
    </sheetView>
  </sheetViews>
  <sheetFormatPr defaultRowHeight="15"/>
  <cols>
    <col min="1" max="1" width="0" style="82" hidden="1" customWidth="1"/>
    <col min="2" max="2" width="1.28515625" style="82" customWidth="1"/>
    <col min="3" max="3" width="57" style="82" customWidth="1"/>
    <col min="4" max="4" width="3" style="82" customWidth="1"/>
    <col min="5" max="9" width="9.140625" style="82"/>
    <col min="10" max="10" width="11.7109375" style="82" customWidth="1"/>
    <col min="11" max="11" width="9.140625" style="82" customWidth="1"/>
    <col min="12" max="16384" width="9.140625" style="82"/>
  </cols>
  <sheetData>
    <row r="1" spans="1:11" ht="10.5" customHeight="1">
      <c r="A1" s="275"/>
      <c r="B1" s="275"/>
      <c r="C1" s="275"/>
      <c r="D1" s="275"/>
      <c r="E1" s="275"/>
      <c r="F1" s="275"/>
      <c r="G1" s="275"/>
      <c r="H1" s="275"/>
      <c r="I1" s="275"/>
      <c r="J1" s="275"/>
    </row>
    <row r="2" spans="1:11" ht="15.75" thickBot="1">
      <c r="A2" s="275"/>
      <c r="B2" s="275"/>
      <c r="C2" s="348" t="s">
        <v>928</v>
      </c>
      <c r="D2" s="275"/>
      <c r="E2" s="275"/>
      <c r="F2" s="275"/>
      <c r="G2" s="275"/>
      <c r="H2" s="275"/>
      <c r="I2" s="275"/>
      <c r="J2" s="275"/>
    </row>
    <row r="3" spans="1:11" ht="18.75" thickBot="1">
      <c r="A3" s="275"/>
      <c r="B3" s="275"/>
      <c r="C3" s="454" t="s">
        <v>9</v>
      </c>
      <c r="D3" s="517" t="str">
        <f>VLOOKUP(C3,a!$P$2:$Q$154,2,FALSE)</f>
        <v>E09000002</v>
      </c>
      <c r="E3" s="275"/>
      <c r="F3" s="275"/>
      <c r="G3" s="275"/>
      <c r="H3" s="275"/>
      <c r="I3" s="275"/>
      <c r="J3" s="275"/>
    </row>
    <row r="4" spans="1:11">
      <c r="A4" s="275"/>
      <c r="B4" s="275"/>
      <c r="C4" s="275"/>
      <c r="D4" s="275"/>
      <c r="E4" s="275"/>
      <c r="F4" s="275"/>
      <c r="G4" s="275"/>
      <c r="H4" s="275"/>
      <c r="I4" s="275"/>
      <c r="J4" s="275"/>
    </row>
    <row r="5" spans="1:11">
      <c r="A5" s="275"/>
      <c r="B5" s="275"/>
      <c r="C5" s="516" t="s">
        <v>1621</v>
      </c>
      <c r="D5" s="275"/>
      <c r="E5" s="275"/>
      <c r="F5" s="275"/>
      <c r="G5" s="275"/>
      <c r="H5" s="275"/>
      <c r="I5" s="275"/>
      <c r="J5" s="275"/>
    </row>
    <row r="6" spans="1:11" ht="75" customHeight="1">
      <c r="A6" s="275"/>
      <c r="B6" s="275"/>
      <c r="C6" s="570" t="s">
        <v>1666</v>
      </c>
      <c r="D6" s="570"/>
      <c r="E6" s="570"/>
      <c r="F6" s="570"/>
      <c r="G6" s="570"/>
      <c r="H6" s="570"/>
      <c r="I6" s="570"/>
      <c r="J6" s="570"/>
      <c r="K6" s="570"/>
    </row>
    <row r="7" spans="1:11" ht="16.5" customHeight="1">
      <c r="A7" s="275"/>
      <c r="B7" s="275"/>
      <c r="C7" s="514"/>
      <c r="D7" s="518"/>
      <c r="E7" s="518"/>
      <c r="F7" s="518"/>
      <c r="G7" s="518"/>
      <c r="H7" s="518"/>
      <c r="I7" s="518"/>
      <c r="J7" s="518"/>
      <c r="K7" s="518"/>
    </row>
    <row r="8" spans="1:11" ht="16.5" customHeight="1">
      <c r="A8" s="275"/>
      <c r="B8" s="275"/>
      <c r="C8" s="515" t="s">
        <v>1626</v>
      </c>
    </row>
    <row r="9" spans="1:11">
      <c r="A9" s="275"/>
      <c r="B9" s="275"/>
      <c r="C9" s="572" t="s">
        <v>1627</v>
      </c>
      <c r="D9" s="572"/>
      <c r="E9" s="572"/>
      <c r="F9" s="572"/>
      <c r="G9" s="572"/>
      <c r="H9" s="572"/>
      <c r="I9" s="572"/>
      <c r="J9" s="572"/>
      <c r="K9" s="572"/>
    </row>
    <row r="10" spans="1:11">
      <c r="A10" s="275"/>
      <c r="B10" s="275"/>
      <c r="C10" s="571"/>
      <c r="D10" s="571"/>
      <c r="E10" s="571"/>
      <c r="F10" s="571"/>
      <c r="G10" s="571"/>
      <c r="H10" s="571"/>
      <c r="I10" s="571"/>
      <c r="J10" s="571"/>
      <c r="K10" s="571"/>
    </row>
    <row r="11" spans="1:11">
      <c r="A11" s="275"/>
      <c r="B11" s="275"/>
      <c r="C11" s="516" t="s">
        <v>1661</v>
      </c>
      <c r="D11" s="275"/>
      <c r="E11" s="275"/>
      <c r="F11" s="275"/>
      <c r="G11" s="275"/>
      <c r="H11" s="275"/>
      <c r="I11" s="275"/>
      <c r="J11" s="275"/>
    </row>
    <row r="12" spans="1:11" ht="45" customHeight="1">
      <c r="C12" s="572" t="s">
        <v>1663</v>
      </c>
      <c r="D12" s="572"/>
      <c r="E12" s="572"/>
      <c r="F12" s="572"/>
      <c r="G12" s="572"/>
      <c r="H12" s="572"/>
      <c r="I12" s="572"/>
      <c r="J12" s="572"/>
      <c r="K12" s="572"/>
    </row>
  </sheetData>
  <sheetProtection password="DCA1" sheet="1" objects="1" scenarios="1"/>
  <mergeCells count="4">
    <mergeCell ref="C6:K6"/>
    <mergeCell ref="C10:K10"/>
    <mergeCell ref="C9:K9"/>
    <mergeCell ref="C12:K12"/>
  </mergeCells>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a!$P$2:$P$156</xm:f>
          </x14:formula1>
          <xm:sqref>C3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M158"/>
  <sheetViews>
    <sheetView workbookViewId="0">
      <selection activeCell="I4" sqref="I4"/>
    </sheetView>
  </sheetViews>
  <sheetFormatPr defaultRowHeight="15"/>
  <cols>
    <col min="1" max="1" width="15.42578125" style="50" customWidth="1"/>
    <col min="2" max="2" width="6.28515625" style="50" customWidth="1"/>
    <col min="3" max="3" width="22" style="50" customWidth="1"/>
    <col min="4" max="4" width="12.85546875" style="50" customWidth="1"/>
    <col min="5" max="5" width="24.42578125" style="50" customWidth="1"/>
    <col min="6" max="9" width="12" style="192" customWidth="1"/>
    <col min="10" max="16384" width="9.140625" style="50"/>
  </cols>
  <sheetData>
    <row r="1" spans="1:13">
      <c r="A1" s="191" t="s">
        <v>962</v>
      </c>
      <c r="K1" s="459" t="s">
        <v>1563</v>
      </c>
    </row>
    <row r="2" spans="1:13" s="174" customFormat="1" ht="12.75" customHeight="1" thickBot="1">
      <c r="F2" s="193" t="s">
        <v>963</v>
      </c>
      <c r="G2" s="193"/>
      <c r="H2" s="193"/>
      <c r="I2" s="193"/>
    </row>
    <row r="3" spans="1:13" ht="30.75" thickBot="1">
      <c r="A3" s="194" t="s">
        <v>933</v>
      </c>
      <c r="B3" s="195" t="s">
        <v>820</v>
      </c>
      <c r="C3" s="195" t="s">
        <v>934</v>
      </c>
      <c r="D3" s="196" t="s">
        <v>960</v>
      </c>
      <c r="E3" s="179" t="s">
        <v>961</v>
      </c>
      <c r="F3" s="181" t="s">
        <v>1517</v>
      </c>
      <c r="G3" s="181" t="s">
        <v>1518</v>
      </c>
      <c r="H3" s="181" t="s">
        <v>1519</v>
      </c>
      <c r="I3" s="182" t="s">
        <v>1520</v>
      </c>
    </row>
    <row r="4" spans="1:13">
      <c r="A4" s="197" t="s">
        <v>949</v>
      </c>
      <c r="B4" s="198" t="s">
        <v>882</v>
      </c>
      <c r="C4" s="198" t="s">
        <v>883</v>
      </c>
      <c r="D4" s="198" t="s">
        <v>663</v>
      </c>
      <c r="E4" s="199" t="s">
        <v>110</v>
      </c>
      <c r="F4" s="186">
        <f>SUMIF(Mapping!$C$5:$C$870,'HWB mapped'!$D4,Mapping!J$5:J$870)</f>
        <v>8937.8246379792181</v>
      </c>
      <c r="G4" s="186">
        <f>SUMIF(Mapping!$C$5:$C$870,'HWB mapped'!$D4,Mapping!K$5:K$870)</f>
        <v>10444.95113119545</v>
      </c>
      <c r="H4" s="186">
        <f>SUMIF(Mapping!$C$5:$C$870,'HWB mapped'!$D4,Mapping!L$5:L$870)</f>
        <v>10356.995828458268</v>
      </c>
      <c r="I4" s="186">
        <f>SUMIF(Mapping!$C$5:$C$870,'HWB mapped'!$D4,Mapping!M$5:M$870)</f>
        <v>11198.177856079637</v>
      </c>
      <c r="K4" s="458">
        <f>G4/F4-1</f>
        <v>0.16862341277228099</v>
      </c>
      <c r="L4" s="458">
        <f t="shared" ref="L4:M4" si="0">H4/G4-1</f>
        <v>-8.420843873025885E-3</v>
      </c>
      <c r="M4" s="458">
        <f t="shared" si="0"/>
        <v>8.1218728051432265E-2</v>
      </c>
    </row>
    <row r="5" spans="1:13">
      <c r="A5" s="200" t="s">
        <v>949</v>
      </c>
      <c r="B5" s="201" t="s">
        <v>882</v>
      </c>
      <c r="C5" s="201" t="s">
        <v>883</v>
      </c>
      <c r="D5" s="201" t="s">
        <v>664</v>
      </c>
      <c r="E5" s="202" t="s">
        <v>114</v>
      </c>
      <c r="F5" s="189">
        <f>SUMIF(Mapping!$C$5:$C$870,'HWB mapped'!$D5,Mapping!J$5:J$870)</f>
        <v>8141.2264583982796</v>
      </c>
      <c r="G5" s="189">
        <f>SUMIF(Mapping!$C$5:$C$870,'HWB mapped'!$D5,Mapping!K$5:K$870)</f>
        <v>9325.0606737936941</v>
      </c>
      <c r="H5" s="189">
        <f>SUMIF(Mapping!$C$5:$C$870,'HWB mapped'!$D5,Mapping!L$5:L$870)</f>
        <v>9334.7723037734268</v>
      </c>
      <c r="I5" s="189">
        <f>SUMIF(Mapping!$C$5:$C$870,'HWB mapped'!$D5,Mapping!M$5:M$870)</f>
        <v>9565.0379935924921</v>
      </c>
      <c r="K5" s="458">
        <f t="shared" ref="K5:K68" si="1">G5/F5-1</f>
        <v>0.14541226944672458</v>
      </c>
      <c r="L5" s="458">
        <f t="shared" ref="L5:L68" si="2">H5/G5-1</f>
        <v>1.0414548837227589E-3</v>
      </c>
      <c r="M5" s="458">
        <f t="shared" ref="M5:M68" si="3">I5/H5-1</f>
        <v>2.4667520784195762E-2</v>
      </c>
    </row>
    <row r="6" spans="1:13">
      <c r="A6" s="200" t="s">
        <v>949</v>
      </c>
      <c r="B6" s="201" t="s">
        <v>882</v>
      </c>
      <c r="C6" s="201" t="s">
        <v>883</v>
      </c>
      <c r="D6" s="201" t="s">
        <v>776</v>
      </c>
      <c r="E6" s="202" t="s">
        <v>480</v>
      </c>
      <c r="F6" s="189">
        <f>SUMIF(Mapping!$C$5:$C$870,'HWB mapped'!$D6,Mapping!J$5:J$870)</f>
        <v>5942.382782073224</v>
      </c>
      <c r="G6" s="189">
        <f>SUMIF(Mapping!$C$5:$C$870,'HWB mapped'!$D6,Mapping!K$5:K$870)</f>
        <v>6113.0508535889594</v>
      </c>
      <c r="H6" s="189">
        <f>SUMIF(Mapping!$C$5:$C$870,'HWB mapped'!$D6,Mapping!L$5:L$870)</f>
        <v>6400.3219809077691</v>
      </c>
      <c r="I6" s="189">
        <f>SUMIF(Mapping!$C$5:$C$870,'HWB mapped'!$D6,Mapping!M$5:M$870)</f>
        <v>6346.3868966802438</v>
      </c>
      <c r="K6" s="458">
        <f t="shared" si="1"/>
        <v>2.8720477588653592E-2</v>
      </c>
      <c r="L6" s="458">
        <f t="shared" si="2"/>
        <v>4.6993086463554157E-2</v>
      </c>
      <c r="M6" s="458">
        <f t="shared" si="3"/>
        <v>-8.4269329556253547E-3</v>
      </c>
    </row>
    <row r="7" spans="1:13">
      <c r="A7" s="200" t="s">
        <v>949</v>
      </c>
      <c r="B7" s="201" t="s">
        <v>882</v>
      </c>
      <c r="C7" s="201" t="s">
        <v>883</v>
      </c>
      <c r="D7" s="201" t="s">
        <v>784</v>
      </c>
      <c r="E7" s="202" t="s">
        <v>504</v>
      </c>
      <c r="F7" s="189">
        <f>SUMIF(Mapping!$C$5:$C$870,'HWB mapped'!$D7,Mapping!J$5:J$870)</f>
        <v>11648.799814979968</v>
      </c>
      <c r="G7" s="189">
        <f>SUMIF(Mapping!$C$5:$C$870,'HWB mapped'!$D7,Mapping!K$5:K$870)</f>
        <v>12022.79982851049</v>
      </c>
      <c r="H7" s="189">
        <f>SUMIF(Mapping!$C$5:$C$870,'HWB mapped'!$D7,Mapping!L$5:L$870)</f>
        <v>12368.538608124982</v>
      </c>
      <c r="I7" s="189">
        <f>SUMIF(Mapping!$C$5:$C$870,'HWB mapped'!$D7,Mapping!M$5:M$870)</f>
        <v>12147.246380039909</v>
      </c>
      <c r="K7" s="458">
        <f t="shared" si="1"/>
        <v>3.2106313051201152E-2</v>
      </c>
      <c r="L7" s="458">
        <f t="shared" si="2"/>
        <v>2.8756927217121087E-2</v>
      </c>
      <c r="M7" s="458">
        <f t="shared" si="3"/>
        <v>-1.7891542008019012E-2</v>
      </c>
    </row>
    <row r="8" spans="1:13">
      <c r="A8" s="200" t="s">
        <v>949</v>
      </c>
      <c r="B8" s="201" t="s">
        <v>886</v>
      </c>
      <c r="C8" s="201" t="s">
        <v>887</v>
      </c>
      <c r="D8" s="201" t="s">
        <v>667</v>
      </c>
      <c r="E8" s="202" t="s">
        <v>124</v>
      </c>
      <c r="F8" s="189">
        <f>SUMIF(Mapping!$C$5:$C$870,'HWB mapped'!$D8,Mapping!J$5:J$870)</f>
        <v>15174.538994539278</v>
      </c>
      <c r="G8" s="189">
        <f>SUMIF(Mapping!$C$5:$C$870,'HWB mapped'!$D8,Mapping!K$5:K$870)</f>
        <v>15381.802041090248</v>
      </c>
      <c r="H8" s="189">
        <f>SUMIF(Mapping!$C$5:$C$870,'HWB mapped'!$D8,Mapping!L$5:L$870)</f>
        <v>15601.547958188503</v>
      </c>
      <c r="I8" s="189">
        <f>SUMIF(Mapping!$C$5:$C$870,'HWB mapped'!$D8,Mapping!M$5:M$870)</f>
        <v>16295.863150127314</v>
      </c>
      <c r="K8" s="458">
        <f t="shared" si="1"/>
        <v>1.365860581501388E-2</v>
      </c>
      <c r="L8" s="458">
        <f t="shared" si="2"/>
        <v>1.4286097071801729E-2</v>
      </c>
      <c r="M8" s="458">
        <f t="shared" si="3"/>
        <v>4.4502968154156664E-2</v>
      </c>
    </row>
    <row r="9" spans="1:13">
      <c r="A9" s="200" t="s">
        <v>949</v>
      </c>
      <c r="B9" s="201" t="s">
        <v>886</v>
      </c>
      <c r="C9" s="201" t="s">
        <v>887</v>
      </c>
      <c r="D9" s="201" t="s">
        <v>671</v>
      </c>
      <c r="E9" s="202" t="s">
        <v>139</v>
      </c>
      <c r="F9" s="189">
        <f>SUMIF(Mapping!$C$5:$C$870,'HWB mapped'!$D9,Mapping!J$5:J$870)</f>
        <v>3277.175628629424</v>
      </c>
      <c r="G9" s="189">
        <f>SUMIF(Mapping!$C$5:$C$870,'HWB mapped'!$D9,Mapping!K$5:K$870)</f>
        <v>3298.8844607928863</v>
      </c>
      <c r="H9" s="189">
        <f>SUMIF(Mapping!$C$5:$C$870,'HWB mapped'!$D9,Mapping!L$5:L$870)</f>
        <v>3318.9999580382823</v>
      </c>
      <c r="I9" s="189">
        <f>SUMIF(Mapping!$C$5:$C$870,'HWB mapped'!$D9,Mapping!M$5:M$870)</f>
        <v>3370.0987686520957</v>
      </c>
      <c r="K9" s="458">
        <f t="shared" si="1"/>
        <v>6.6242504593936324E-3</v>
      </c>
      <c r="L9" s="458">
        <f t="shared" si="2"/>
        <v>6.0976664943763748E-3</v>
      </c>
      <c r="M9" s="458">
        <f t="shared" si="3"/>
        <v>1.5395845513663575E-2</v>
      </c>
    </row>
    <row r="10" spans="1:13">
      <c r="A10" s="200" t="s">
        <v>949</v>
      </c>
      <c r="B10" s="201" t="s">
        <v>886</v>
      </c>
      <c r="C10" s="201" t="s">
        <v>887</v>
      </c>
      <c r="D10" s="201" t="s">
        <v>691</v>
      </c>
      <c r="E10" s="202" t="s">
        <v>215</v>
      </c>
      <c r="F10" s="189">
        <f>SUMIF(Mapping!$C$5:$C$870,'HWB mapped'!$D10,Mapping!J$5:J$870)</f>
        <v>2348.5212268630653</v>
      </c>
      <c r="G10" s="189">
        <f>SUMIF(Mapping!$C$5:$C$870,'HWB mapped'!$D10,Mapping!K$5:K$870)</f>
        <v>2371.7806352506977</v>
      </c>
      <c r="H10" s="189">
        <f>SUMIF(Mapping!$C$5:$C$870,'HWB mapped'!$D10,Mapping!L$5:L$870)</f>
        <v>2357.7007652934067</v>
      </c>
      <c r="I10" s="189">
        <f>SUMIF(Mapping!$C$5:$C$870,'HWB mapped'!$D10,Mapping!M$5:M$870)</f>
        <v>2496.4748474012476</v>
      </c>
      <c r="K10" s="458">
        <f t="shared" si="1"/>
        <v>9.9038527400070464E-3</v>
      </c>
      <c r="L10" s="458">
        <f t="shared" si="2"/>
        <v>-5.9364132365482547E-3</v>
      </c>
      <c r="M10" s="458">
        <f t="shared" si="3"/>
        <v>5.8859921560304951E-2</v>
      </c>
    </row>
    <row r="11" spans="1:13">
      <c r="A11" s="200" t="s">
        <v>949</v>
      </c>
      <c r="B11" s="201" t="s">
        <v>886</v>
      </c>
      <c r="C11" s="201" t="s">
        <v>887</v>
      </c>
      <c r="D11" s="201" t="s">
        <v>718</v>
      </c>
      <c r="E11" s="202" t="s">
        <v>303</v>
      </c>
      <c r="F11" s="189">
        <f>SUMIF(Mapping!$C$5:$C$870,'HWB mapped'!$D11,Mapping!J$5:J$870)</f>
        <v>4232.0950220735931</v>
      </c>
      <c r="G11" s="189">
        <f>SUMIF(Mapping!$C$5:$C$870,'HWB mapped'!$D11,Mapping!K$5:K$870)</f>
        <v>4197.3838125127504</v>
      </c>
      <c r="H11" s="189">
        <f>SUMIF(Mapping!$C$5:$C$870,'HWB mapped'!$D11,Mapping!L$5:L$870)</f>
        <v>3924.3202554835407</v>
      </c>
      <c r="I11" s="189">
        <f>SUMIF(Mapping!$C$5:$C$870,'HWB mapped'!$D11,Mapping!M$5:M$870)</f>
        <v>4078.8141896336233</v>
      </c>
      <c r="K11" s="458">
        <f t="shared" si="1"/>
        <v>-8.201897495164312E-3</v>
      </c>
      <c r="L11" s="458">
        <f t="shared" si="2"/>
        <v>-6.5055655910042032E-2</v>
      </c>
      <c r="M11" s="458">
        <f t="shared" si="3"/>
        <v>3.9368329823287196E-2</v>
      </c>
    </row>
    <row r="12" spans="1:13">
      <c r="A12" s="200" t="s">
        <v>949</v>
      </c>
      <c r="B12" s="201" t="s">
        <v>886</v>
      </c>
      <c r="C12" s="201" t="s">
        <v>887</v>
      </c>
      <c r="D12" s="201" t="s">
        <v>738</v>
      </c>
      <c r="E12" s="202" t="s">
        <v>366</v>
      </c>
      <c r="F12" s="189">
        <f>SUMIF(Mapping!$C$5:$C$870,'HWB mapped'!$D12,Mapping!J$5:J$870)</f>
        <v>3934.1153618365347</v>
      </c>
      <c r="G12" s="189">
        <f>SUMIF(Mapping!$C$5:$C$870,'HWB mapped'!$D12,Mapping!K$5:K$870)</f>
        <v>3901.6101293246165</v>
      </c>
      <c r="H12" s="189">
        <f>SUMIF(Mapping!$C$5:$C$870,'HWB mapped'!$D12,Mapping!L$5:L$870)</f>
        <v>3649.0491999444316</v>
      </c>
      <c r="I12" s="189">
        <f>SUMIF(Mapping!$C$5:$C$870,'HWB mapped'!$D12,Mapping!M$5:M$870)</f>
        <v>3794.080641115138</v>
      </c>
      <c r="K12" s="458">
        <f t="shared" si="1"/>
        <v>-8.2623994271342482E-3</v>
      </c>
      <c r="L12" s="458">
        <f t="shared" si="2"/>
        <v>-6.4732487616312451E-2</v>
      </c>
      <c r="M12" s="458">
        <f t="shared" si="3"/>
        <v>3.9744994716134574E-2</v>
      </c>
    </row>
    <row r="13" spans="1:13">
      <c r="A13" s="200" t="s">
        <v>949</v>
      </c>
      <c r="B13" s="201" t="s">
        <v>886</v>
      </c>
      <c r="C13" s="201" t="s">
        <v>887</v>
      </c>
      <c r="D13" s="201" t="s">
        <v>759</v>
      </c>
      <c r="E13" s="202" t="s">
        <v>429</v>
      </c>
      <c r="F13" s="189">
        <f>SUMIF(Mapping!$C$5:$C$870,'HWB mapped'!$D13,Mapping!J$5:J$870)</f>
        <v>5022.9082415691519</v>
      </c>
      <c r="G13" s="189">
        <f>SUMIF(Mapping!$C$5:$C$870,'HWB mapped'!$D13,Mapping!K$5:K$870)</f>
        <v>5072.2351765588492</v>
      </c>
      <c r="H13" s="189">
        <f>SUMIF(Mapping!$C$5:$C$870,'HWB mapped'!$D13,Mapping!L$5:L$870)</f>
        <v>5041.0015887375721</v>
      </c>
      <c r="I13" s="189">
        <f>SUMIF(Mapping!$C$5:$C$870,'HWB mapped'!$D13,Mapping!M$5:M$870)</f>
        <v>5336.6473404621902</v>
      </c>
      <c r="K13" s="458">
        <f t="shared" si="1"/>
        <v>9.8203934090357325E-3</v>
      </c>
      <c r="L13" s="458">
        <f t="shared" si="2"/>
        <v>-6.1577562423804633E-3</v>
      </c>
      <c r="M13" s="458">
        <f t="shared" si="3"/>
        <v>5.8648216335646319E-2</v>
      </c>
    </row>
    <row r="14" spans="1:13">
      <c r="A14" s="200" t="s">
        <v>949</v>
      </c>
      <c r="B14" s="201" t="s">
        <v>865</v>
      </c>
      <c r="C14" s="201" t="s">
        <v>866</v>
      </c>
      <c r="D14" s="201" t="s">
        <v>650</v>
      </c>
      <c r="E14" s="202" t="s">
        <v>56</v>
      </c>
      <c r="F14" s="189">
        <f>SUMIF(Mapping!$C$5:$C$870,'HWB mapped'!$D14,Mapping!J$5:J$870)</f>
        <v>8338.1386202137164</v>
      </c>
      <c r="G14" s="189">
        <f>SUMIF(Mapping!$C$5:$C$870,'HWB mapped'!$D14,Mapping!K$5:K$870)</f>
        <v>8610.1094826848603</v>
      </c>
      <c r="H14" s="189">
        <f>SUMIF(Mapping!$C$5:$C$870,'HWB mapped'!$D14,Mapping!L$5:L$870)</f>
        <v>8310.1266411184388</v>
      </c>
      <c r="I14" s="189">
        <f>SUMIF(Mapping!$C$5:$C$870,'HWB mapped'!$D14,Mapping!M$5:M$870)</f>
        <v>8983.4341718664637</v>
      </c>
      <c r="K14" s="458">
        <f t="shared" si="1"/>
        <v>3.261769501070888E-2</v>
      </c>
      <c r="L14" s="458">
        <f t="shared" si="2"/>
        <v>-3.4840769698654128E-2</v>
      </c>
      <c r="M14" s="458">
        <f t="shared" si="3"/>
        <v>8.1022535495007375E-2</v>
      </c>
    </row>
    <row r="15" spans="1:13">
      <c r="A15" s="200" t="s">
        <v>949</v>
      </c>
      <c r="B15" s="201" t="s">
        <v>865</v>
      </c>
      <c r="C15" s="201" t="s">
        <v>866</v>
      </c>
      <c r="D15" s="201" t="s">
        <v>658</v>
      </c>
      <c r="E15" s="202" t="s">
        <v>90</v>
      </c>
      <c r="F15" s="189">
        <f>SUMIF(Mapping!$C$5:$C$870,'HWB mapped'!$D15,Mapping!J$5:J$870)</f>
        <v>4924.3718734259319</v>
      </c>
      <c r="G15" s="189">
        <f>SUMIF(Mapping!$C$5:$C$870,'HWB mapped'!$D15,Mapping!K$5:K$870)</f>
        <v>5210.6466254761945</v>
      </c>
      <c r="H15" s="189">
        <f>SUMIF(Mapping!$C$5:$C$870,'HWB mapped'!$D15,Mapping!L$5:L$870)</f>
        <v>4880.5826641554158</v>
      </c>
      <c r="I15" s="189">
        <f>SUMIF(Mapping!$C$5:$C$870,'HWB mapped'!$D15,Mapping!M$5:M$870)</f>
        <v>5019.077145927221</v>
      </c>
      <c r="K15" s="458">
        <f t="shared" si="1"/>
        <v>5.8134267559102559E-2</v>
      </c>
      <c r="L15" s="458">
        <f t="shared" si="2"/>
        <v>-6.3344146138602175E-2</v>
      </c>
      <c r="M15" s="458">
        <f t="shared" si="3"/>
        <v>2.8376628632674095E-2</v>
      </c>
    </row>
    <row r="16" spans="1:13">
      <c r="A16" s="200" t="s">
        <v>949</v>
      </c>
      <c r="B16" s="201" t="s">
        <v>865</v>
      </c>
      <c r="C16" s="201" t="s">
        <v>866</v>
      </c>
      <c r="D16" s="201" t="s">
        <v>715</v>
      </c>
      <c r="E16" s="202" t="s">
        <v>294</v>
      </c>
      <c r="F16" s="189">
        <f>SUMIF(Mapping!$C$5:$C$870,'HWB mapped'!$D16,Mapping!J$5:J$870)</f>
        <v>15548.865862088347</v>
      </c>
      <c r="G16" s="189">
        <f>SUMIF(Mapping!$C$5:$C$870,'HWB mapped'!$D16,Mapping!K$5:K$870)</f>
        <v>16050.335074481218</v>
      </c>
      <c r="H16" s="189">
        <f>SUMIF(Mapping!$C$5:$C$870,'HWB mapped'!$D16,Mapping!L$5:L$870)</f>
        <v>15660.111169313377</v>
      </c>
      <c r="I16" s="189">
        <f>SUMIF(Mapping!$C$5:$C$870,'HWB mapped'!$D16,Mapping!M$5:M$870)</f>
        <v>16568.570377824672</v>
      </c>
      <c r="K16" s="458">
        <f t="shared" si="1"/>
        <v>3.2251176184853847E-2</v>
      </c>
      <c r="L16" s="458">
        <f t="shared" si="2"/>
        <v>-2.4312508328144911E-2</v>
      </c>
      <c r="M16" s="458">
        <f t="shared" si="3"/>
        <v>5.8011031894298348E-2</v>
      </c>
    </row>
    <row r="17" spans="1:13">
      <c r="A17" s="200" t="s">
        <v>949</v>
      </c>
      <c r="B17" s="201" t="s">
        <v>865</v>
      </c>
      <c r="C17" s="201" t="s">
        <v>866</v>
      </c>
      <c r="D17" s="201" t="s">
        <v>731</v>
      </c>
      <c r="E17" s="202" t="s">
        <v>345</v>
      </c>
      <c r="F17" s="189">
        <f>SUMIF(Mapping!$C$5:$C$870,'HWB mapped'!$D17,Mapping!J$5:J$870)</f>
        <v>7328.8428686679017</v>
      </c>
      <c r="G17" s="189">
        <f>SUMIF(Mapping!$C$5:$C$870,'HWB mapped'!$D17,Mapping!K$5:K$870)</f>
        <v>7191.0202386238707</v>
      </c>
      <c r="H17" s="189">
        <f>SUMIF(Mapping!$C$5:$C$870,'HWB mapped'!$D17,Mapping!L$5:L$870)</f>
        <v>7433.8391105885657</v>
      </c>
      <c r="I17" s="189">
        <f>SUMIF(Mapping!$C$5:$C$870,'HWB mapped'!$D17,Mapping!M$5:M$870)</f>
        <v>7615.1587942853284</v>
      </c>
      <c r="K17" s="458">
        <f t="shared" si="1"/>
        <v>-1.8805510298664951E-2</v>
      </c>
      <c r="L17" s="458">
        <f t="shared" si="2"/>
        <v>3.3766957108601225E-2</v>
      </c>
      <c r="M17" s="458">
        <f t="shared" si="3"/>
        <v>2.4391122944602772E-2</v>
      </c>
    </row>
    <row r="18" spans="1:13">
      <c r="A18" s="200" t="s">
        <v>949</v>
      </c>
      <c r="B18" s="201" t="s">
        <v>865</v>
      </c>
      <c r="C18" s="201" t="s">
        <v>866</v>
      </c>
      <c r="D18" s="201" t="s">
        <v>740</v>
      </c>
      <c r="E18" s="202" t="s">
        <v>372</v>
      </c>
      <c r="F18" s="189">
        <f>SUMIF(Mapping!$C$5:$C$870,'HWB mapped'!$D18,Mapping!J$5:J$870)</f>
        <v>6809.9300441370779</v>
      </c>
      <c r="G18" s="189">
        <f>SUMIF(Mapping!$C$5:$C$870,'HWB mapped'!$D18,Mapping!K$5:K$870)</f>
        <v>6748.1909016150003</v>
      </c>
      <c r="H18" s="189">
        <f>SUMIF(Mapping!$C$5:$C$870,'HWB mapped'!$D18,Mapping!L$5:L$870)</f>
        <v>6526.9798166411711</v>
      </c>
      <c r="I18" s="189">
        <f>SUMIF(Mapping!$C$5:$C$870,'HWB mapped'!$D18,Mapping!M$5:M$870)</f>
        <v>7017.8102518051755</v>
      </c>
      <c r="K18" s="458">
        <f t="shared" si="1"/>
        <v>-9.0660465117745614E-3</v>
      </c>
      <c r="L18" s="458">
        <f t="shared" si="2"/>
        <v>-3.2780798320463655E-2</v>
      </c>
      <c r="M18" s="458">
        <f t="shared" si="3"/>
        <v>7.5200237928204405E-2</v>
      </c>
    </row>
    <row r="19" spans="1:13">
      <c r="A19" s="200" t="s">
        <v>949</v>
      </c>
      <c r="B19" s="201" t="s">
        <v>865</v>
      </c>
      <c r="C19" s="201" t="s">
        <v>866</v>
      </c>
      <c r="D19" s="201" t="s">
        <v>743</v>
      </c>
      <c r="E19" s="202" t="s">
        <v>381</v>
      </c>
      <c r="F19" s="189">
        <f>SUMIF(Mapping!$C$5:$C$870,'HWB mapped'!$D19,Mapping!J$5:J$870)</f>
        <v>8218.7493393988716</v>
      </c>
      <c r="G19" s="189">
        <f>SUMIF(Mapping!$C$5:$C$870,'HWB mapped'!$D19,Mapping!K$5:K$870)</f>
        <v>8376.3020739752246</v>
      </c>
      <c r="H19" s="189">
        <f>SUMIF(Mapping!$C$5:$C$870,'HWB mapped'!$D19,Mapping!L$5:L$870)</f>
        <v>8012.450274873323</v>
      </c>
      <c r="I19" s="189">
        <f>SUMIF(Mapping!$C$5:$C$870,'HWB mapped'!$D19,Mapping!M$5:M$870)</f>
        <v>8609.6838948736877</v>
      </c>
      <c r="K19" s="458">
        <f t="shared" si="1"/>
        <v>1.916991601399487E-2</v>
      </c>
      <c r="L19" s="458">
        <f t="shared" si="2"/>
        <v>-4.3438237528750534E-2</v>
      </c>
      <c r="M19" s="458">
        <f t="shared" si="3"/>
        <v>7.453819986543464E-2</v>
      </c>
    </row>
    <row r="20" spans="1:13">
      <c r="A20" s="200" t="s">
        <v>949</v>
      </c>
      <c r="B20" s="201" t="s">
        <v>865</v>
      </c>
      <c r="C20" s="201" t="s">
        <v>866</v>
      </c>
      <c r="D20" s="201" t="s">
        <v>758</v>
      </c>
      <c r="E20" s="202" t="s">
        <v>426</v>
      </c>
      <c r="F20" s="189">
        <f>SUMIF(Mapping!$C$5:$C$870,'HWB mapped'!$D20,Mapping!J$5:J$870)</f>
        <v>9401.5823339196668</v>
      </c>
      <c r="G20" s="189">
        <f>SUMIF(Mapping!$C$5:$C$870,'HWB mapped'!$D20,Mapping!K$5:K$870)</f>
        <v>9676.1760717608722</v>
      </c>
      <c r="H20" s="189">
        <f>SUMIF(Mapping!$C$5:$C$870,'HWB mapped'!$D20,Mapping!L$5:L$870)</f>
        <v>9662.2049215009592</v>
      </c>
      <c r="I20" s="189">
        <f>SUMIF(Mapping!$C$5:$C$870,'HWB mapped'!$D20,Mapping!M$5:M$870)</f>
        <v>10201.866748630382</v>
      </c>
      <c r="K20" s="458">
        <f t="shared" si="1"/>
        <v>2.9207183226009459E-2</v>
      </c>
      <c r="L20" s="458">
        <f t="shared" si="2"/>
        <v>-1.4438710247002273E-3</v>
      </c>
      <c r="M20" s="458">
        <f t="shared" si="3"/>
        <v>5.5852865004812013E-2</v>
      </c>
    </row>
    <row r="21" spans="1:13">
      <c r="A21" s="200" t="s">
        <v>949</v>
      </c>
      <c r="B21" s="201" t="s">
        <v>865</v>
      </c>
      <c r="C21" s="201" t="s">
        <v>866</v>
      </c>
      <c r="D21" s="201" t="s">
        <v>766</v>
      </c>
      <c r="E21" s="202" t="s">
        <v>450</v>
      </c>
      <c r="F21" s="189">
        <f>SUMIF(Mapping!$C$5:$C$870,'HWB mapped'!$D21,Mapping!J$5:J$870)</f>
        <v>6910.9333363785063</v>
      </c>
      <c r="G21" s="189">
        <f>SUMIF(Mapping!$C$5:$C$870,'HWB mapped'!$D21,Mapping!K$5:K$870)</f>
        <v>6524.9387087521673</v>
      </c>
      <c r="H21" s="189">
        <f>SUMIF(Mapping!$C$5:$C$870,'HWB mapped'!$D21,Mapping!L$5:L$870)</f>
        <v>6574.0811751937372</v>
      </c>
      <c r="I21" s="189">
        <f>SUMIF(Mapping!$C$5:$C$870,'HWB mapped'!$D21,Mapping!M$5:M$870)</f>
        <v>6870.2822406191963</v>
      </c>
      <c r="K21" s="458">
        <f t="shared" si="1"/>
        <v>-5.5852749381114619E-2</v>
      </c>
      <c r="L21" s="458">
        <f t="shared" si="2"/>
        <v>7.5314832269079979E-3</v>
      </c>
      <c r="M21" s="458">
        <f t="shared" si="3"/>
        <v>4.5055888044572168E-2</v>
      </c>
    </row>
    <row r="22" spans="1:13">
      <c r="A22" s="200" t="s">
        <v>949</v>
      </c>
      <c r="B22" s="201" t="s">
        <v>865</v>
      </c>
      <c r="C22" s="201" t="s">
        <v>866</v>
      </c>
      <c r="D22" s="201" t="s">
        <v>771</v>
      </c>
      <c r="E22" s="202" t="s">
        <v>465</v>
      </c>
      <c r="F22" s="189">
        <f>SUMIF(Mapping!$C$5:$C$870,'HWB mapped'!$D22,Mapping!J$5:J$870)</f>
        <v>5715.6945522505639</v>
      </c>
      <c r="G22" s="189">
        <f>SUMIF(Mapping!$C$5:$C$870,'HWB mapped'!$D22,Mapping!K$5:K$870)</f>
        <v>5961.5165250628452</v>
      </c>
      <c r="H22" s="189">
        <f>SUMIF(Mapping!$C$5:$C$870,'HWB mapped'!$D22,Mapping!L$5:L$870)</f>
        <v>5875.7094340959093</v>
      </c>
      <c r="I22" s="189">
        <f>SUMIF(Mapping!$C$5:$C$870,'HWB mapped'!$D22,Mapping!M$5:M$870)</f>
        <v>6428.2802272869494</v>
      </c>
      <c r="K22" s="458">
        <f t="shared" si="1"/>
        <v>4.3008241704499239E-2</v>
      </c>
      <c r="L22" s="458">
        <f t="shared" si="2"/>
        <v>-1.4393500480321397E-2</v>
      </c>
      <c r="M22" s="458">
        <f t="shared" si="3"/>
        <v>9.4043246928541047E-2</v>
      </c>
    </row>
    <row r="23" spans="1:13">
      <c r="A23" s="200" t="s">
        <v>949</v>
      </c>
      <c r="B23" s="201" t="s">
        <v>865</v>
      </c>
      <c r="C23" s="201" t="s">
        <v>866</v>
      </c>
      <c r="D23" s="201" t="s">
        <v>781</v>
      </c>
      <c r="E23" s="202" t="s">
        <v>495</v>
      </c>
      <c r="F23" s="189">
        <f>SUMIF(Mapping!$C$5:$C$870,'HWB mapped'!$D23,Mapping!J$5:J$870)</f>
        <v>8318.7012932878151</v>
      </c>
      <c r="G23" s="189">
        <f>SUMIF(Mapping!$C$5:$C$870,'HWB mapped'!$D23,Mapping!K$5:K$870)</f>
        <v>8502.8984709452907</v>
      </c>
      <c r="H23" s="189">
        <f>SUMIF(Mapping!$C$5:$C$870,'HWB mapped'!$D23,Mapping!L$5:L$870)</f>
        <v>8462.7785492957337</v>
      </c>
      <c r="I23" s="189">
        <f>SUMIF(Mapping!$C$5:$C$870,'HWB mapped'!$D23,Mapping!M$5:M$870)</f>
        <v>8347.0783530583867</v>
      </c>
      <c r="K23" s="458">
        <f t="shared" si="1"/>
        <v>2.214254018305728E-2</v>
      </c>
      <c r="L23" s="458">
        <f t="shared" si="2"/>
        <v>-4.7183818302251046E-3</v>
      </c>
      <c r="M23" s="458">
        <f t="shared" si="3"/>
        <v>-1.3671655894502366E-2</v>
      </c>
    </row>
    <row r="24" spans="1:13">
      <c r="A24" s="200" t="s">
        <v>949</v>
      </c>
      <c r="B24" s="201" t="s">
        <v>863</v>
      </c>
      <c r="C24" s="201" t="s">
        <v>864</v>
      </c>
      <c r="D24" s="201" t="s">
        <v>648</v>
      </c>
      <c r="E24" s="202" t="s">
        <v>48</v>
      </c>
      <c r="F24" s="189">
        <f>SUMIF(Mapping!$C$5:$C$870,'HWB mapped'!$D24,Mapping!J$5:J$870)</f>
        <v>4919.1937406438656</v>
      </c>
      <c r="G24" s="189">
        <f>SUMIF(Mapping!$C$5:$C$870,'HWB mapped'!$D24,Mapping!K$5:K$870)</f>
        <v>4756.9503861542062</v>
      </c>
      <c r="H24" s="189">
        <f>SUMIF(Mapping!$C$5:$C$870,'HWB mapped'!$D24,Mapping!L$5:L$870)</f>
        <v>4564.6261193037326</v>
      </c>
      <c r="I24" s="189">
        <f>SUMIF(Mapping!$C$5:$C$870,'HWB mapped'!$D24,Mapping!M$5:M$870)</f>
        <v>5026.9435359384015</v>
      </c>
      <c r="K24" s="458">
        <f t="shared" si="1"/>
        <v>-3.2981696400602334E-2</v>
      </c>
      <c r="L24" s="458">
        <f t="shared" si="2"/>
        <v>-4.0430160341857091E-2</v>
      </c>
      <c r="M24" s="458">
        <f t="shared" si="3"/>
        <v>0.10128264715472213</v>
      </c>
    </row>
    <row r="25" spans="1:13">
      <c r="A25" s="200" t="s">
        <v>949</v>
      </c>
      <c r="B25" s="201" t="s">
        <v>863</v>
      </c>
      <c r="C25" s="201" t="s">
        <v>864</v>
      </c>
      <c r="D25" s="201" t="s">
        <v>649</v>
      </c>
      <c r="E25" s="202" t="s">
        <v>52</v>
      </c>
      <c r="F25" s="189">
        <f>SUMIF(Mapping!$C$5:$C$870,'HWB mapped'!$D25,Mapping!J$5:J$870)</f>
        <v>4850.7415284507661</v>
      </c>
      <c r="G25" s="189">
        <f>SUMIF(Mapping!$C$5:$C$870,'HWB mapped'!$D25,Mapping!K$5:K$870)</f>
        <v>5153.0485564925621</v>
      </c>
      <c r="H25" s="189">
        <f>SUMIF(Mapping!$C$5:$C$870,'HWB mapped'!$D25,Mapping!L$5:L$870)</f>
        <v>4945.5639274439527</v>
      </c>
      <c r="I25" s="189">
        <f>SUMIF(Mapping!$C$5:$C$870,'HWB mapped'!$D25,Mapping!M$5:M$870)</f>
        <v>5100.6676423710333</v>
      </c>
      <c r="K25" s="458">
        <f t="shared" si="1"/>
        <v>6.232181745176324E-2</v>
      </c>
      <c r="L25" s="458">
        <f t="shared" si="2"/>
        <v>-4.0264442838829795E-2</v>
      </c>
      <c r="M25" s="458">
        <f t="shared" si="3"/>
        <v>3.1362189874116986E-2</v>
      </c>
    </row>
    <row r="26" spans="1:13">
      <c r="A26" s="200" t="s">
        <v>949</v>
      </c>
      <c r="B26" s="201" t="s">
        <v>863</v>
      </c>
      <c r="C26" s="201" t="s">
        <v>864</v>
      </c>
      <c r="D26" s="201" t="s">
        <v>707</v>
      </c>
      <c r="E26" s="202" t="s">
        <v>270</v>
      </c>
      <c r="F26" s="189">
        <f>SUMIF(Mapping!$C$5:$C$870,'HWB mapped'!$D26,Mapping!J$5:J$870)</f>
        <v>34105.614411846858</v>
      </c>
      <c r="G26" s="189">
        <f>SUMIF(Mapping!$C$5:$C$870,'HWB mapped'!$D26,Mapping!K$5:K$870)</f>
        <v>34409.492242134147</v>
      </c>
      <c r="H26" s="189">
        <f>SUMIF(Mapping!$C$5:$C$870,'HWB mapped'!$D26,Mapping!L$5:L$870)</f>
        <v>33300.275723584207</v>
      </c>
      <c r="I26" s="189">
        <f>SUMIF(Mapping!$C$5:$C$870,'HWB mapped'!$D26,Mapping!M$5:M$870)</f>
        <v>36605.073674486899</v>
      </c>
      <c r="K26" s="458">
        <f t="shared" si="1"/>
        <v>8.90990634614508E-3</v>
      </c>
      <c r="L26" s="458">
        <f t="shared" si="2"/>
        <v>-3.2235771186176154E-2</v>
      </c>
      <c r="M26" s="458">
        <f t="shared" si="3"/>
        <v>9.924235998328812E-2</v>
      </c>
    </row>
    <row r="27" spans="1:13">
      <c r="A27" s="200" t="s">
        <v>949</v>
      </c>
      <c r="B27" s="201" t="s">
        <v>898</v>
      </c>
      <c r="C27" s="201" t="s">
        <v>899</v>
      </c>
      <c r="D27" s="201" t="s">
        <v>686</v>
      </c>
      <c r="E27" s="202" t="s">
        <v>198</v>
      </c>
      <c r="F27" s="189">
        <f>SUMIF(Mapping!$C$5:$C$870,'HWB mapped'!$D27,Mapping!J$5:J$870)</f>
        <v>4244.6516177520052</v>
      </c>
      <c r="G27" s="189">
        <f>SUMIF(Mapping!$C$5:$C$870,'HWB mapped'!$D27,Mapping!K$5:K$870)</f>
        <v>4253.4342761794451</v>
      </c>
      <c r="H27" s="189">
        <f>SUMIF(Mapping!$C$5:$C$870,'HWB mapped'!$D27,Mapping!L$5:L$870)</f>
        <v>4256.990302396478</v>
      </c>
      <c r="I27" s="189">
        <f>SUMIF(Mapping!$C$5:$C$870,'HWB mapped'!$D27,Mapping!M$5:M$870)</f>
        <v>4431.000788749443</v>
      </c>
      <c r="K27" s="458">
        <f t="shared" si="1"/>
        <v>2.0691117242011003E-3</v>
      </c>
      <c r="L27" s="458">
        <f t="shared" si="2"/>
        <v>8.3603647926278057E-4</v>
      </c>
      <c r="M27" s="458">
        <f t="shared" si="3"/>
        <v>4.0876411265255985E-2</v>
      </c>
    </row>
    <row r="28" spans="1:13">
      <c r="A28" s="200" t="s">
        <v>949</v>
      </c>
      <c r="B28" s="201" t="s">
        <v>898</v>
      </c>
      <c r="C28" s="201" t="s">
        <v>899</v>
      </c>
      <c r="D28" s="201" t="s">
        <v>705</v>
      </c>
      <c r="E28" s="202" t="s">
        <v>264</v>
      </c>
      <c r="F28" s="189">
        <f>SUMIF(Mapping!$C$5:$C$870,'HWB mapped'!$D28,Mapping!J$5:J$870)</f>
        <v>5047.7369114987614</v>
      </c>
      <c r="G28" s="189">
        <f>SUMIF(Mapping!$C$5:$C$870,'HWB mapped'!$D28,Mapping!K$5:K$870)</f>
        <v>5265.8179736526172</v>
      </c>
      <c r="H28" s="189">
        <f>SUMIF(Mapping!$C$5:$C$870,'HWB mapped'!$D28,Mapping!L$5:L$870)</f>
        <v>5467.8462147068567</v>
      </c>
      <c r="I28" s="189">
        <f>SUMIF(Mapping!$C$5:$C$870,'HWB mapped'!$D28,Mapping!M$5:M$870)</f>
        <v>5634.3442999162353</v>
      </c>
      <c r="K28" s="458">
        <f t="shared" si="1"/>
        <v>4.3203729904596644E-2</v>
      </c>
      <c r="L28" s="458">
        <f t="shared" si="2"/>
        <v>3.8365975061250168E-2</v>
      </c>
      <c r="M28" s="458">
        <f t="shared" si="3"/>
        <v>3.0450396494610343E-2</v>
      </c>
    </row>
    <row r="29" spans="1:13">
      <c r="A29" s="200" t="s">
        <v>949</v>
      </c>
      <c r="B29" s="201" t="s">
        <v>898</v>
      </c>
      <c r="C29" s="201" t="s">
        <v>899</v>
      </c>
      <c r="D29" s="201" t="s">
        <v>713</v>
      </c>
      <c r="E29" s="202" t="s">
        <v>288</v>
      </c>
      <c r="F29" s="189">
        <f>SUMIF(Mapping!$C$5:$C$870,'HWB mapped'!$D29,Mapping!J$5:J$870)</f>
        <v>13696.009291968925</v>
      </c>
      <c r="G29" s="189">
        <f>SUMIF(Mapping!$C$5:$C$870,'HWB mapped'!$D29,Mapping!K$5:K$870)</f>
        <v>14190.825124345389</v>
      </c>
      <c r="H29" s="189">
        <f>SUMIF(Mapping!$C$5:$C$870,'HWB mapped'!$D29,Mapping!L$5:L$870)</f>
        <v>14117.001605778954</v>
      </c>
      <c r="I29" s="189">
        <f>SUMIF(Mapping!$C$5:$C$870,'HWB mapped'!$D29,Mapping!M$5:M$870)</f>
        <v>14807.535450849118</v>
      </c>
      <c r="K29" s="458">
        <f t="shared" si="1"/>
        <v>3.6128467922887264E-2</v>
      </c>
      <c r="L29" s="458">
        <f t="shared" si="2"/>
        <v>-5.2022005711129804E-3</v>
      </c>
      <c r="M29" s="458">
        <f t="shared" si="3"/>
        <v>4.8915050401884708E-2</v>
      </c>
    </row>
    <row r="30" spans="1:13">
      <c r="A30" s="200" t="s">
        <v>949</v>
      </c>
      <c r="B30" s="201" t="s">
        <v>898</v>
      </c>
      <c r="C30" s="201" t="s">
        <v>899</v>
      </c>
      <c r="D30" s="201" t="s">
        <v>745</v>
      </c>
      <c r="E30" s="202" t="s">
        <v>387</v>
      </c>
      <c r="F30" s="189">
        <f>SUMIF(Mapping!$C$5:$C$870,'HWB mapped'!$D30,Mapping!J$5:J$870)</f>
        <v>8464.8427744439359</v>
      </c>
      <c r="G30" s="189">
        <f>SUMIF(Mapping!$C$5:$C$870,'HWB mapped'!$D30,Mapping!K$5:K$870)</f>
        <v>8537.5637067605967</v>
      </c>
      <c r="H30" s="189">
        <f>SUMIF(Mapping!$C$5:$C$870,'HWB mapped'!$D30,Mapping!L$5:L$870)</f>
        <v>8450.7809597738378</v>
      </c>
      <c r="I30" s="189">
        <f>SUMIF(Mapping!$C$5:$C$870,'HWB mapped'!$D30,Mapping!M$5:M$870)</f>
        <v>10194.952230313598</v>
      </c>
      <c r="K30" s="458">
        <f t="shared" si="1"/>
        <v>8.5909371567078896E-3</v>
      </c>
      <c r="L30" s="458">
        <f t="shared" si="2"/>
        <v>-1.0164813987629584E-2</v>
      </c>
      <c r="M30" s="458">
        <f t="shared" si="3"/>
        <v>0.20639172626081637</v>
      </c>
    </row>
    <row r="31" spans="1:13">
      <c r="A31" s="200" t="s">
        <v>949</v>
      </c>
      <c r="B31" s="201" t="s">
        <v>898</v>
      </c>
      <c r="C31" s="201" t="s">
        <v>899</v>
      </c>
      <c r="D31" s="201" t="s">
        <v>756</v>
      </c>
      <c r="E31" s="202" t="s">
        <v>420</v>
      </c>
      <c r="F31" s="189">
        <f>SUMIF(Mapping!$C$5:$C$870,'HWB mapped'!$D31,Mapping!J$5:J$870)</f>
        <v>5585.5579731452235</v>
      </c>
      <c r="G31" s="189">
        <f>SUMIF(Mapping!$C$5:$C$870,'HWB mapped'!$D31,Mapping!K$5:K$870)</f>
        <v>5686.6014987085309</v>
      </c>
      <c r="H31" s="189">
        <f>SUMIF(Mapping!$C$5:$C$870,'HWB mapped'!$D31,Mapping!L$5:L$870)</f>
        <v>5597.0589982876663</v>
      </c>
      <c r="I31" s="189">
        <f>SUMIF(Mapping!$C$5:$C$870,'HWB mapped'!$D31,Mapping!M$5:M$870)</f>
        <v>5854.5667355954129</v>
      </c>
      <c r="K31" s="458">
        <f t="shared" si="1"/>
        <v>1.8090139973323094E-2</v>
      </c>
      <c r="L31" s="458">
        <f t="shared" si="2"/>
        <v>-1.574622389861513E-2</v>
      </c>
      <c r="M31" s="458">
        <f t="shared" si="3"/>
        <v>4.6007686784528712E-2</v>
      </c>
    </row>
    <row r="32" spans="1:13">
      <c r="A32" s="200" t="s">
        <v>949</v>
      </c>
      <c r="B32" s="201" t="s">
        <v>890</v>
      </c>
      <c r="C32" s="201" t="s">
        <v>891</v>
      </c>
      <c r="D32" s="201" t="s">
        <v>670</v>
      </c>
      <c r="E32" s="202" t="s">
        <v>136</v>
      </c>
      <c r="F32" s="189">
        <f>SUMIF(Mapping!$C$5:$C$870,'HWB mapped'!$D32,Mapping!J$5:J$870)</f>
        <v>14444.96610819015</v>
      </c>
      <c r="G32" s="189">
        <f>SUMIF(Mapping!$C$5:$C$870,'HWB mapped'!$D32,Mapping!K$5:K$870)</f>
        <v>14145.077011904355</v>
      </c>
      <c r="H32" s="189">
        <f>SUMIF(Mapping!$C$5:$C$870,'HWB mapped'!$D32,Mapping!L$5:L$870)</f>
        <v>13656.787052818796</v>
      </c>
      <c r="I32" s="189">
        <f>SUMIF(Mapping!$C$5:$C$870,'HWB mapped'!$D32,Mapping!M$5:M$870)</f>
        <v>14227.150885342506</v>
      </c>
      <c r="K32" s="458">
        <f t="shared" si="1"/>
        <v>-2.0760803039597375E-2</v>
      </c>
      <c r="L32" s="458">
        <f t="shared" si="2"/>
        <v>-3.4520134367216238E-2</v>
      </c>
      <c r="M32" s="458">
        <f t="shared" si="3"/>
        <v>4.1764130195321769E-2</v>
      </c>
    </row>
    <row r="33" spans="1:13">
      <c r="A33" s="200" t="s">
        <v>949</v>
      </c>
      <c r="B33" s="201" t="s">
        <v>890</v>
      </c>
      <c r="C33" s="201" t="s">
        <v>891</v>
      </c>
      <c r="D33" s="201" t="s">
        <v>1619</v>
      </c>
      <c r="E33" s="202" t="s">
        <v>184</v>
      </c>
      <c r="F33" s="189">
        <f>SUMIF(Mapping!$C$5:$C$870,'HWB mapped'!$D33,Mapping!J$5:J$870)</f>
        <v>6584.4619056283809</v>
      </c>
      <c r="G33" s="189">
        <f>SUMIF(Mapping!$C$5:$C$870,'HWB mapped'!$D33,Mapping!K$5:K$870)</f>
        <v>6396.3499790424303</v>
      </c>
      <c r="H33" s="189">
        <f>SUMIF(Mapping!$C$5:$C$870,'HWB mapped'!$D33,Mapping!L$5:L$870)</f>
        <v>6571.231426296602</v>
      </c>
      <c r="I33" s="189">
        <f>SUMIF(Mapping!$C$5:$C$870,'HWB mapped'!$D33,Mapping!M$5:M$870)</f>
        <v>6935.1828697456212</v>
      </c>
      <c r="K33" s="458">
        <f t="shared" si="1"/>
        <v>-2.8569065974116015E-2</v>
      </c>
      <c r="L33" s="458">
        <f t="shared" si="2"/>
        <v>2.7340819033850439E-2</v>
      </c>
      <c r="M33" s="458">
        <f t="shared" si="3"/>
        <v>5.5385576893939081E-2</v>
      </c>
    </row>
    <row r="34" spans="1:13">
      <c r="A34" s="200" t="s">
        <v>949</v>
      </c>
      <c r="B34" s="201" t="s">
        <v>890</v>
      </c>
      <c r="C34" s="201" t="s">
        <v>891</v>
      </c>
      <c r="D34" s="201" t="s">
        <v>720</v>
      </c>
      <c r="E34" s="202" t="s">
        <v>309</v>
      </c>
      <c r="F34" s="189">
        <f>SUMIF(Mapping!$C$5:$C$870,'HWB mapped'!$D34,Mapping!J$5:J$870)</f>
        <v>7885.2552623589181</v>
      </c>
      <c r="G34" s="189">
        <f>SUMIF(Mapping!$C$5:$C$870,'HWB mapped'!$D34,Mapping!K$5:K$870)</f>
        <v>7815.7141363512601</v>
      </c>
      <c r="H34" s="189">
        <f>SUMIF(Mapping!$C$5:$C$870,'HWB mapped'!$D34,Mapping!L$5:L$870)</f>
        <v>7863.5015874340224</v>
      </c>
      <c r="I34" s="189">
        <f>SUMIF(Mapping!$C$5:$C$870,'HWB mapped'!$D34,Mapping!M$5:M$870)</f>
        <v>8399.0018449245763</v>
      </c>
      <c r="K34" s="458">
        <f t="shared" si="1"/>
        <v>-8.8191344089543211E-3</v>
      </c>
      <c r="L34" s="458">
        <f t="shared" si="2"/>
        <v>6.1142782667165108E-3</v>
      </c>
      <c r="M34" s="458">
        <f t="shared" si="3"/>
        <v>6.8099465808755033E-2</v>
      </c>
    </row>
    <row r="35" spans="1:13">
      <c r="A35" s="200" t="s">
        <v>949</v>
      </c>
      <c r="B35" s="201" t="s">
        <v>890</v>
      </c>
      <c r="C35" s="201" t="s">
        <v>891</v>
      </c>
      <c r="D35" s="201" t="s">
        <v>726</v>
      </c>
      <c r="E35" s="202" t="s">
        <v>327</v>
      </c>
      <c r="F35" s="189">
        <f>SUMIF(Mapping!$C$5:$C$870,'HWB mapped'!$D35,Mapping!J$5:J$870)</f>
        <v>6233.5018978715898</v>
      </c>
      <c r="G35" s="189">
        <f>SUMIF(Mapping!$C$5:$C$870,'HWB mapped'!$D35,Mapping!K$5:K$870)</f>
        <v>6919.9981084818673</v>
      </c>
      <c r="H35" s="189">
        <f>SUMIF(Mapping!$C$5:$C$870,'HWB mapped'!$D35,Mapping!L$5:L$870)</f>
        <v>7339.1404747096894</v>
      </c>
      <c r="I35" s="189">
        <f>SUMIF(Mapping!$C$5:$C$870,'HWB mapped'!$D35,Mapping!M$5:M$870)</f>
        <v>7608.3978998491311</v>
      </c>
      <c r="K35" s="458">
        <f t="shared" si="1"/>
        <v>0.11013010372944287</v>
      </c>
      <c r="L35" s="458">
        <f t="shared" si="2"/>
        <v>6.0569722658461167E-2</v>
      </c>
      <c r="M35" s="458">
        <f t="shared" si="3"/>
        <v>3.6687869113186888E-2</v>
      </c>
    </row>
    <row r="36" spans="1:13">
      <c r="A36" s="200" t="s">
        <v>949</v>
      </c>
      <c r="B36" s="201" t="s">
        <v>890</v>
      </c>
      <c r="C36" s="201" t="s">
        <v>891</v>
      </c>
      <c r="D36" s="201" t="s">
        <v>1620</v>
      </c>
      <c r="E36" s="202" t="s">
        <v>336</v>
      </c>
      <c r="F36" s="189">
        <f>SUMIF(Mapping!$C$5:$C$870,'HWB mapped'!$D36,Mapping!J$5:J$870)</f>
        <v>8389.3926202456587</v>
      </c>
      <c r="G36" s="189">
        <f>SUMIF(Mapping!$C$5:$C$870,'HWB mapped'!$D36,Mapping!K$5:K$870)</f>
        <v>9247.4193051625152</v>
      </c>
      <c r="H36" s="189">
        <f>SUMIF(Mapping!$C$5:$C$870,'HWB mapped'!$D36,Mapping!L$5:L$870)</f>
        <v>9503.8753147361604</v>
      </c>
      <c r="I36" s="189">
        <f>SUMIF(Mapping!$C$5:$C$870,'HWB mapped'!$D36,Mapping!M$5:M$870)</f>
        <v>10257.517862753062</v>
      </c>
      <c r="K36" s="458">
        <f t="shared" si="1"/>
        <v>0.10227518531511182</v>
      </c>
      <c r="L36" s="458">
        <f t="shared" si="2"/>
        <v>2.7732711269021326E-2</v>
      </c>
      <c r="M36" s="458">
        <f t="shared" si="3"/>
        <v>7.9298446481967932E-2</v>
      </c>
    </row>
    <row r="37" spans="1:13">
      <c r="A37" s="200" t="s">
        <v>949</v>
      </c>
      <c r="B37" s="201" t="s">
        <v>890</v>
      </c>
      <c r="C37" s="201" t="s">
        <v>891</v>
      </c>
      <c r="D37" s="201" t="s">
        <v>752</v>
      </c>
      <c r="E37" s="202" t="s">
        <v>408</v>
      </c>
      <c r="F37" s="189">
        <f>SUMIF(Mapping!$C$5:$C$870,'HWB mapped'!$D37,Mapping!J$5:J$870)</f>
        <v>4023.0108820503638</v>
      </c>
      <c r="G37" s="189">
        <f>SUMIF(Mapping!$C$5:$C$870,'HWB mapped'!$D37,Mapping!K$5:K$870)</f>
        <v>4100.8657171743953</v>
      </c>
      <c r="H37" s="189">
        <f>SUMIF(Mapping!$C$5:$C$870,'HWB mapped'!$D37,Mapping!L$5:L$870)</f>
        <v>4067.0197443067814</v>
      </c>
      <c r="I37" s="189">
        <f>SUMIF(Mapping!$C$5:$C$870,'HWB mapped'!$D37,Mapping!M$5:M$870)</f>
        <v>4141.4955832458745</v>
      </c>
      <c r="K37" s="458">
        <f t="shared" si="1"/>
        <v>1.9352379947914056E-2</v>
      </c>
      <c r="L37" s="458">
        <f t="shared" si="2"/>
        <v>-8.2533726295564991E-3</v>
      </c>
      <c r="M37" s="458">
        <f t="shared" si="3"/>
        <v>1.8312140983172798E-2</v>
      </c>
    </row>
    <row r="38" spans="1:13">
      <c r="A38" s="200" t="s">
        <v>949</v>
      </c>
      <c r="B38" s="201" t="s">
        <v>890</v>
      </c>
      <c r="C38" s="201" t="s">
        <v>891</v>
      </c>
      <c r="D38" s="201" t="s">
        <v>762</v>
      </c>
      <c r="E38" s="202" t="s">
        <v>438</v>
      </c>
      <c r="F38" s="189">
        <f>SUMIF(Mapping!$C$5:$C$870,'HWB mapped'!$D38,Mapping!J$5:J$870)</f>
        <v>7835.4314088199035</v>
      </c>
      <c r="G38" s="189">
        <f>SUMIF(Mapping!$C$5:$C$870,'HWB mapped'!$D38,Mapping!K$5:K$870)</f>
        <v>7734.8498620686642</v>
      </c>
      <c r="H38" s="189">
        <f>SUMIF(Mapping!$C$5:$C$870,'HWB mapped'!$D38,Mapping!L$5:L$870)</f>
        <v>7385.3264667597587</v>
      </c>
      <c r="I38" s="189">
        <f>SUMIF(Mapping!$C$5:$C$870,'HWB mapped'!$D38,Mapping!M$5:M$870)</f>
        <v>8148.5200446326935</v>
      </c>
      <c r="K38" s="458">
        <f t="shared" si="1"/>
        <v>-1.2836759267399134E-2</v>
      </c>
      <c r="L38" s="458">
        <f t="shared" si="2"/>
        <v>-4.5188129251603426E-2</v>
      </c>
      <c r="M38" s="458">
        <f t="shared" si="3"/>
        <v>0.10333917956206196</v>
      </c>
    </row>
    <row r="39" spans="1:13">
      <c r="A39" s="200" t="s">
        <v>949</v>
      </c>
      <c r="B39" s="201" t="s">
        <v>894</v>
      </c>
      <c r="C39" s="201" t="s">
        <v>895</v>
      </c>
      <c r="D39" s="201" t="s">
        <v>679</v>
      </c>
      <c r="E39" s="202" t="s">
        <v>169</v>
      </c>
      <c r="F39" s="189">
        <f>SUMIF(Mapping!$C$5:$C$870,'HWB mapped'!$D39,Mapping!J$5:J$870)</f>
        <v>8248.4330785127004</v>
      </c>
      <c r="G39" s="189">
        <f>SUMIF(Mapping!$C$5:$C$870,'HWB mapped'!$D39,Mapping!K$5:K$870)</f>
        <v>8056.251524674919</v>
      </c>
      <c r="H39" s="189">
        <f>SUMIF(Mapping!$C$5:$C$870,'HWB mapped'!$D39,Mapping!L$5:L$870)</f>
        <v>8042.4533056397213</v>
      </c>
      <c r="I39" s="189">
        <f>SUMIF(Mapping!$C$5:$C$870,'HWB mapped'!$D39,Mapping!M$5:M$870)</f>
        <v>8639.5955946753456</v>
      </c>
      <c r="K39" s="458">
        <f t="shared" si="1"/>
        <v>-2.3299159004928738E-2</v>
      </c>
      <c r="L39" s="458">
        <f t="shared" si="2"/>
        <v>-1.7127343893045266E-3</v>
      </c>
      <c r="M39" s="458">
        <f t="shared" si="3"/>
        <v>7.4248772898299897E-2</v>
      </c>
    </row>
    <row r="40" spans="1:13">
      <c r="A40" s="200" t="s">
        <v>949</v>
      </c>
      <c r="B40" s="201" t="s">
        <v>894</v>
      </c>
      <c r="C40" s="201" t="s">
        <v>895</v>
      </c>
      <c r="D40" s="201" t="s">
        <v>702</v>
      </c>
      <c r="E40" s="202" t="s">
        <v>255</v>
      </c>
      <c r="F40" s="189">
        <f>SUMIF(Mapping!$C$5:$C$870,'HWB mapped'!$D40,Mapping!J$5:J$870)</f>
        <v>7681.7203605688419</v>
      </c>
      <c r="G40" s="189">
        <f>SUMIF(Mapping!$C$5:$C$870,'HWB mapped'!$D40,Mapping!K$5:K$870)</f>
        <v>7347.7938800879556</v>
      </c>
      <c r="H40" s="189">
        <f>SUMIF(Mapping!$C$5:$C$870,'HWB mapped'!$D40,Mapping!L$5:L$870)</f>
        <v>7088.0078207905381</v>
      </c>
      <c r="I40" s="189">
        <f>SUMIF(Mapping!$C$5:$C$870,'HWB mapped'!$D40,Mapping!M$5:M$870)</f>
        <v>7250.2356701973313</v>
      </c>
      <c r="K40" s="458">
        <f t="shared" si="1"/>
        <v>-4.3470272908523122E-2</v>
      </c>
      <c r="L40" s="458">
        <f t="shared" si="2"/>
        <v>-3.5355654164635819E-2</v>
      </c>
      <c r="M40" s="458">
        <f t="shared" si="3"/>
        <v>2.2887651016826771E-2</v>
      </c>
    </row>
    <row r="41" spans="1:13">
      <c r="A41" s="200" t="s">
        <v>949</v>
      </c>
      <c r="B41" s="201" t="s">
        <v>894</v>
      </c>
      <c r="C41" s="201" t="s">
        <v>895</v>
      </c>
      <c r="D41" s="201" t="s">
        <v>723</v>
      </c>
      <c r="E41" s="202" t="s">
        <v>318</v>
      </c>
      <c r="F41" s="189">
        <f>SUMIF(Mapping!$C$5:$C$870,'HWB mapped'!$D41,Mapping!J$5:J$870)</f>
        <v>3687.996467995295</v>
      </c>
      <c r="G41" s="189">
        <f>SUMIF(Mapping!$C$5:$C$870,'HWB mapped'!$D41,Mapping!K$5:K$870)</f>
        <v>3705.3326619216218</v>
      </c>
      <c r="H41" s="189">
        <f>SUMIF(Mapping!$C$5:$C$870,'HWB mapped'!$D41,Mapping!L$5:L$870)</f>
        <v>3710.2368210896266</v>
      </c>
      <c r="I41" s="189">
        <f>SUMIF(Mapping!$C$5:$C$870,'HWB mapped'!$D41,Mapping!M$5:M$870)</f>
        <v>3693.3584744964528</v>
      </c>
      <c r="K41" s="458">
        <f t="shared" si="1"/>
        <v>4.7007078441565486E-3</v>
      </c>
      <c r="L41" s="458">
        <f t="shared" si="2"/>
        <v>1.3235408573171181E-3</v>
      </c>
      <c r="M41" s="458">
        <f t="shared" si="3"/>
        <v>-4.5491291815212831E-3</v>
      </c>
    </row>
    <row r="42" spans="1:13">
      <c r="A42" s="200" t="s">
        <v>949</v>
      </c>
      <c r="B42" s="201" t="s">
        <v>894</v>
      </c>
      <c r="C42" s="201" t="s">
        <v>895</v>
      </c>
      <c r="D42" s="201" t="s">
        <v>724</v>
      </c>
      <c r="E42" s="202" t="s">
        <v>321</v>
      </c>
      <c r="F42" s="189">
        <f>SUMIF(Mapping!$C$5:$C$870,'HWB mapped'!$D42,Mapping!J$5:J$870)</f>
        <v>4647.982871487452</v>
      </c>
      <c r="G42" s="189">
        <f>SUMIF(Mapping!$C$5:$C$870,'HWB mapped'!$D42,Mapping!K$5:K$870)</f>
        <v>4555.3228658178614</v>
      </c>
      <c r="H42" s="189">
        <f>SUMIF(Mapping!$C$5:$C$870,'HWB mapped'!$D42,Mapping!L$5:L$870)</f>
        <v>4529.7496813255339</v>
      </c>
      <c r="I42" s="189">
        <f>SUMIF(Mapping!$C$5:$C$870,'HWB mapped'!$D42,Mapping!M$5:M$870)</f>
        <v>4818.4772147273588</v>
      </c>
      <c r="K42" s="458">
        <f t="shared" si="1"/>
        <v>-1.9935530795090362E-2</v>
      </c>
      <c r="L42" s="458">
        <f t="shared" si="2"/>
        <v>-5.6139126129177708E-3</v>
      </c>
      <c r="M42" s="458">
        <f t="shared" si="3"/>
        <v>6.3740284500077404E-2</v>
      </c>
    </row>
    <row r="43" spans="1:13">
      <c r="A43" s="200" t="s">
        <v>949</v>
      </c>
      <c r="B43" s="201" t="s">
        <v>894</v>
      </c>
      <c r="C43" s="201" t="s">
        <v>895</v>
      </c>
      <c r="D43" s="201" t="s">
        <v>727</v>
      </c>
      <c r="E43" s="202" t="s">
        <v>330</v>
      </c>
      <c r="F43" s="189">
        <f>SUMIF(Mapping!$C$5:$C$870,'HWB mapped'!$D43,Mapping!J$5:J$870)</f>
        <v>14732.439289391767</v>
      </c>
      <c r="G43" s="189">
        <f>SUMIF(Mapping!$C$5:$C$870,'HWB mapped'!$D43,Mapping!K$5:K$870)</f>
        <v>14974.860238117251</v>
      </c>
      <c r="H43" s="189">
        <f>SUMIF(Mapping!$C$5:$C$870,'HWB mapped'!$D43,Mapping!L$5:L$870)</f>
        <v>14831.026611136789</v>
      </c>
      <c r="I43" s="189">
        <f>SUMIF(Mapping!$C$5:$C$870,'HWB mapped'!$D43,Mapping!M$5:M$870)</f>
        <v>15944.237224936416</v>
      </c>
      <c r="K43" s="458">
        <f t="shared" si="1"/>
        <v>1.645490905908864E-2</v>
      </c>
      <c r="L43" s="458">
        <f t="shared" si="2"/>
        <v>-9.6050063034541777E-3</v>
      </c>
      <c r="M43" s="458">
        <f t="shared" si="3"/>
        <v>7.5059579015501532E-2</v>
      </c>
    </row>
    <row r="44" spans="1:13">
      <c r="A44" s="200" t="s">
        <v>949</v>
      </c>
      <c r="B44" s="201" t="s">
        <v>894</v>
      </c>
      <c r="C44" s="201" t="s">
        <v>895</v>
      </c>
      <c r="D44" s="201" t="s">
        <v>788</v>
      </c>
      <c r="E44" s="202" t="s">
        <v>516</v>
      </c>
      <c r="F44" s="189">
        <f>SUMIF(Mapping!$C$5:$C$870,'HWB mapped'!$D44,Mapping!J$5:J$870)</f>
        <v>4834.2184914713735</v>
      </c>
      <c r="G44" s="189">
        <f>SUMIF(Mapping!$C$5:$C$870,'HWB mapped'!$D44,Mapping!K$5:K$870)</f>
        <v>4962.9865435374822</v>
      </c>
      <c r="H44" s="189">
        <f>SUMIF(Mapping!$C$5:$C$870,'HWB mapped'!$D44,Mapping!L$5:L$870)</f>
        <v>4901.5457769066124</v>
      </c>
      <c r="I44" s="189">
        <f>SUMIF(Mapping!$C$5:$C$870,'HWB mapped'!$D44,Mapping!M$5:M$870)</f>
        <v>5274.4872973749279</v>
      </c>
      <c r="K44" s="458">
        <f t="shared" si="1"/>
        <v>2.6636787785509597E-2</v>
      </c>
      <c r="L44" s="458">
        <f t="shared" si="2"/>
        <v>-1.2379797142685112E-2</v>
      </c>
      <c r="M44" s="458">
        <f t="shared" si="3"/>
        <v>7.6086511774593912E-2</v>
      </c>
    </row>
    <row r="45" spans="1:13">
      <c r="A45" s="200" t="s">
        <v>949</v>
      </c>
      <c r="B45" s="201" t="s">
        <v>853</v>
      </c>
      <c r="C45" s="201" t="s">
        <v>854</v>
      </c>
      <c r="D45" s="201" t="s">
        <v>643</v>
      </c>
      <c r="E45" s="202" t="s">
        <v>23</v>
      </c>
      <c r="F45" s="189">
        <f>SUMIF(Mapping!$C$5:$C$870,'HWB mapped'!$D45,Mapping!J$5:J$870)</f>
        <v>7752.3284381349531</v>
      </c>
      <c r="G45" s="189">
        <f>SUMIF(Mapping!$C$5:$C$870,'HWB mapped'!$D45,Mapping!K$5:K$870)</f>
        <v>7878.6471170271379</v>
      </c>
      <c r="H45" s="189">
        <f>SUMIF(Mapping!$C$5:$C$870,'HWB mapped'!$D45,Mapping!L$5:L$870)</f>
        <v>7582.9390424515341</v>
      </c>
      <c r="I45" s="189">
        <f>SUMIF(Mapping!$C$5:$C$870,'HWB mapped'!$D45,Mapping!M$5:M$870)</f>
        <v>7881.037748392795</v>
      </c>
      <c r="K45" s="458">
        <f t="shared" si="1"/>
        <v>1.6294288857887196E-2</v>
      </c>
      <c r="L45" s="458">
        <f t="shared" si="2"/>
        <v>-3.7532849254858336E-2</v>
      </c>
      <c r="M45" s="458">
        <f t="shared" si="3"/>
        <v>3.9311763456413962E-2</v>
      </c>
    </row>
    <row r="46" spans="1:13">
      <c r="A46" s="200" t="s">
        <v>949</v>
      </c>
      <c r="B46" s="201" t="s">
        <v>853</v>
      </c>
      <c r="C46" s="201" t="s">
        <v>854</v>
      </c>
      <c r="D46" s="201" t="s">
        <v>675</v>
      </c>
      <c r="E46" s="202" t="s">
        <v>154</v>
      </c>
      <c r="F46" s="189">
        <f>SUMIF(Mapping!$C$5:$C$870,'HWB mapped'!$D46,Mapping!J$5:J$870)</f>
        <v>9595.0650393134456</v>
      </c>
      <c r="G46" s="189">
        <f>SUMIF(Mapping!$C$5:$C$870,'HWB mapped'!$D46,Mapping!K$5:K$870)</f>
        <v>9509.5847513945719</v>
      </c>
      <c r="H46" s="189">
        <f>SUMIF(Mapping!$C$5:$C$870,'HWB mapped'!$D46,Mapping!L$5:L$870)</f>
        <v>9434.9526535589666</v>
      </c>
      <c r="I46" s="189">
        <f>SUMIF(Mapping!$C$5:$C$870,'HWB mapped'!$D46,Mapping!M$5:M$870)</f>
        <v>9826.1815684362991</v>
      </c>
      <c r="K46" s="458">
        <f t="shared" si="1"/>
        <v>-8.9087762895445621E-3</v>
      </c>
      <c r="L46" s="458">
        <f t="shared" si="2"/>
        <v>-7.8480921918973046E-3</v>
      </c>
      <c r="M46" s="458">
        <f t="shared" si="3"/>
        <v>4.1465911832610614E-2</v>
      </c>
    </row>
    <row r="47" spans="1:13">
      <c r="A47" s="200" t="s">
        <v>949</v>
      </c>
      <c r="B47" s="201" t="s">
        <v>853</v>
      </c>
      <c r="C47" s="201" t="s">
        <v>854</v>
      </c>
      <c r="D47" s="201" t="s">
        <v>741</v>
      </c>
      <c r="E47" s="202" t="s">
        <v>375</v>
      </c>
      <c r="F47" s="189">
        <f>SUMIF(Mapping!$C$5:$C$870,'HWB mapped'!$D47,Mapping!J$5:J$870)</f>
        <v>7444.0989697537798</v>
      </c>
      <c r="G47" s="189">
        <f>SUMIF(Mapping!$C$5:$C$870,'HWB mapped'!$D47,Mapping!K$5:K$870)</f>
        <v>7569.3167616497303</v>
      </c>
      <c r="H47" s="189">
        <f>SUMIF(Mapping!$C$5:$C$870,'HWB mapped'!$D47,Mapping!L$5:L$870)</f>
        <v>7460.2074619372561</v>
      </c>
      <c r="I47" s="189">
        <f>SUMIF(Mapping!$C$5:$C$870,'HWB mapped'!$D47,Mapping!M$5:M$870)</f>
        <v>7753.4495241345203</v>
      </c>
      <c r="K47" s="458">
        <f t="shared" si="1"/>
        <v>1.6821081020647943E-2</v>
      </c>
      <c r="L47" s="458">
        <f t="shared" si="2"/>
        <v>-1.4414682744588125E-2</v>
      </c>
      <c r="M47" s="458">
        <f t="shared" si="3"/>
        <v>3.9307494287982747E-2</v>
      </c>
    </row>
    <row r="48" spans="1:13">
      <c r="A48" s="200" t="s">
        <v>949</v>
      </c>
      <c r="B48" s="201" t="s">
        <v>853</v>
      </c>
      <c r="C48" s="201" t="s">
        <v>854</v>
      </c>
      <c r="D48" s="201" t="s">
        <v>746</v>
      </c>
      <c r="E48" s="202" t="s">
        <v>390</v>
      </c>
      <c r="F48" s="189">
        <f>SUMIF(Mapping!$C$5:$C$870,'HWB mapped'!$D48,Mapping!J$5:J$870)</f>
        <v>15355.319602914342</v>
      </c>
      <c r="G48" s="189">
        <f>SUMIF(Mapping!$C$5:$C$870,'HWB mapped'!$D48,Mapping!K$5:K$870)</f>
        <v>15528.443267707487</v>
      </c>
      <c r="H48" s="189">
        <f>SUMIF(Mapping!$C$5:$C$870,'HWB mapped'!$D48,Mapping!L$5:L$870)</f>
        <v>15155.784472007779</v>
      </c>
      <c r="I48" s="189">
        <f>SUMIF(Mapping!$C$5:$C$870,'HWB mapped'!$D48,Mapping!M$5:M$870)</f>
        <v>15947.328760842989</v>
      </c>
      <c r="K48" s="458">
        <f t="shared" si="1"/>
        <v>1.1274507419584356E-2</v>
      </c>
      <c r="L48" s="458">
        <f t="shared" si="2"/>
        <v>-2.3998464577236756E-2</v>
      </c>
      <c r="M48" s="458">
        <f t="shared" si="3"/>
        <v>5.2227206733981069E-2</v>
      </c>
    </row>
    <row r="49" spans="1:13">
      <c r="A49" s="200" t="s">
        <v>949</v>
      </c>
      <c r="B49" s="201" t="s">
        <v>872</v>
      </c>
      <c r="C49" s="201" t="s">
        <v>873</v>
      </c>
      <c r="D49" s="201" t="s">
        <v>652</v>
      </c>
      <c r="E49" s="202" t="s">
        <v>68</v>
      </c>
      <c r="F49" s="189">
        <f>SUMIF(Mapping!$C$5:$C$870,'HWB mapped'!$D49,Mapping!J$5:J$870)</f>
        <v>15802.058881498429</v>
      </c>
      <c r="G49" s="189">
        <f>SUMIF(Mapping!$C$5:$C$870,'HWB mapped'!$D49,Mapping!K$5:K$870)</f>
        <v>15693.396516766208</v>
      </c>
      <c r="H49" s="189">
        <f>SUMIF(Mapping!$C$5:$C$870,'HWB mapped'!$D49,Mapping!L$5:L$870)</f>
        <v>15325.296588192245</v>
      </c>
      <c r="I49" s="189">
        <f>SUMIF(Mapping!$C$5:$C$870,'HWB mapped'!$D49,Mapping!M$5:M$870)</f>
        <v>15414.589228554256</v>
      </c>
      <c r="K49" s="458">
        <f t="shared" si="1"/>
        <v>-6.8764687910033429E-3</v>
      </c>
      <c r="L49" s="458">
        <f t="shared" si="2"/>
        <v>-2.3455720893861276E-2</v>
      </c>
      <c r="M49" s="458">
        <f t="shared" si="3"/>
        <v>5.8264869360380445E-3</v>
      </c>
    </row>
    <row r="50" spans="1:13">
      <c r="A50" s="200" t="s">
        <v>949</v>
      </c>
      <c r="B50" s="201" t="s">
        <v>872</v>
      </c>
      <c r="C50" s="201" t="s">
        <v>873</v>
      </c>
      <c r="D50" s="201" t="s">
        <v>659</v>
      </c>
      <c r="E50" s="202" t="s">
        <v>94</v>
      </c>
      <c r="F50" s="189">
        <f>SUMIF(Mapping!$C$5:$C$870,'HWB mapped'!$D50,Mapping!J$5:J$870)</f>
        <v>6025.8692089276046</v>
      </c>
      <c r="G50" s="189">
        <f>SUMIF(Mapping!$C$5:$C$870,'HWB mapped'!$D50,Mapping!K$5:K$870)</f>
        <v>6006.0373034089043</v>
      </c>
      <c r="H50" s="189">
        <f>SUMIF(Mapping!$C$5:$C$870,'HWB mapped'!$D50,Mapping!L$5:L$870)</f>
        <v>5792.4074044308736</v>
      </c>
      <c r="I50" s="189">
        <f>SUMIF(Mapping!$C$5:$C$870,'HWB mapped'!$D50,Mapping!M$5:M$870)</f>
        <v>6077.6272738134448</v>
      </c>
      <c r="K50" s="458">
        <f t="shared" si="1"/>
        <v>-3.2911277744492873E-3</v>
      </c>
      <c r="L50" s="458">
        <f t="shared" si="2"/>
        <v>-3.5569192828152851E-2</v>
      </c>
      <c r="M50" s="458">
        <f t="shared" si="3"/>
        <v>4.9240298457666087E-2</v>
      </c>
    </row>
    <row r="51" spans="1:13">
      <c r="A51" s="200" t="s">
        <v>949</v>
      </c>
      <c r="B51" s="201" t="s">
        <v>872</v>
      </c>
      <c r="C51" s="201" t="s">
        <v>873</v>
      </c>
      <c r="D51" s="201" t="s">
        <v>704</v>
      </c>
      <c r="E51" s="202" t="s">
        <v>261</v>
      </c>
      <c r="F51" s="189">
        <f>SUMIF(Mapping!$C$5:$C$870,'HWB mapped'!$D51,Mapping!J$5:J$870)</f>
        <v>11539.565853302543</v>
      </c>
      <c r="G51" s="189">
        <f>SUMIF(Mapping!$C$5:$C$870,'HWB mapped'!$D51,Mapping!K$5:K$870)</f>
        <v>11671.036268261398</v>
      </c>
      <c r="H51" s="189">
        <f>SUMIF(Mapping!$C$5:$C$870,'HWB mapped'!$D51,Mapping!L$5:L$870)</f>
        <v>11233.809250865561</v>
      </c>
      <c r="I51" s="189">
        <f>SUMIF(Mapping!$C$5:$C$870,'HWB mapped'!$D51,Mapping!M$5:M$870)</f>
        <v>12112.228301449626</v>
      </c>
      <c r="K51" s="458">
        <f t="shared" si="1"/>
        <v>1.139301223548439E-2</v>
      </c>
      <c r="L51" s="458">
        <f t="shared" si="2"/>
        <v>-3.7462570361883496E-2</v>
      </c>
      <c r="M51" s="458">
        <f t="shared" si="3"/>
        <v>7.819422877563853E-2</v>
      </c>
    </row>
    <row r="52" spans="1:13">
      <c r="A52" s="200" t="s">
        <v>949</v>
      </c>
      <c r="B52" s="201" t="s">
        <v>872</v>
      </c>
      <c r="C52" s="201" t="s">
        <v>873</v>
      </c>
      <c r="D52" s="201" t="s">
        <v>708</v>
      </c>
      <c r="E52" s="202" t="s">
        <v>273</v>
      </c>
      <c r="F52" s="189">
        <f>SUMIF(Mapping!$C$5:$C$870,'HWB mapped'!$D52,Mapping!J$5:J$870)</f>
        <v>17680.973816496415</v>
      </c>
      <c r="G52" s="189">
        <f>SUMIF(Mapping!$C$5:$C$870,'HWB mapped'!$D52,Mapping!K$5:K$870)</f>
        <v>17399.412521585986</v>
      </c>
      <c r="H52" s="189">
        <f>SUMIF(Mapping!$C$5:$C$870,'HWB mapped'!$D52,Mapping!L$5:L$870)</f>
        <v>17278.471563808089</v>
      </c>
      <c r="I52" s="189">
        <f>SUMIF(Mapping!$C$5:$C$870,'HWB mapped'!$D52,Mapping!M$5:M$870)</f>
        <v>18145.314980861858</v>
      </c>
      <c r="K52" s="458">
        <f t="shared" si="1"/>
        <v>-1.5924535482753299E-2</v>
      </c>
      <c r="L52" s="458">
        <f t="shared" si="2"/>
        <v>-6.9508644402709319E-3</v>
      </c>
      <c r="M52" s="458">
        <f t="shared" si="3"/>
        <v>5.0168987103551554E-2</v>
      </c>
    </row>
    <row r="53" spans="1:13">
      <c r="A53" s="200" t="s">
        <v>949</v>
      </c>
      <c r="B53" s="201" t="s">
        <v>872</v>
      </c>
      <c r="C53" s="201" t="s">
        <v>873</v>
      </c>
      <c r="D53" s="201" t="s">
        <v>772</v>
      </c>
      <c r="E53" s="202" t="s">
        <v>468</v>
      </c>
      <c r="F53" s="189">
        <f>SUMIF(Mapping!$C$5:$C$870,'HWB mapped'!$D53,Mapping!J$5:J$870)</f>
        <v>10167.166250860435</v>
      </c>
      <c r="G53" s="189">
        <f>SUMIF(Mapping!$C$5:$C$870,'HWB mapped'!$D53,Mapping!K$5:K$870)</f>
        <v>10238.817401519009</v>
      </c>
      <c r="H53" s="189">
        <f>SUMIF(Mapping!$C$5:$C$870,'HWB mapped'!$D53,Mapping!L$5:L$870)</f>
        <v>9962.1664893574689</v>
      </c>
      <c r="I53" s="189">
        <f>SUMIF(Mapping!$C$5:$C$870,'HWB mapped'!$D53,Mapping!M$5:M$870)</f>
        <v>10503.232437035767</v>
      </c>
      <c r="K53" s="458">
        <f t="shared" si="1"/>
        <v>7.0473078624548879E-3</v>
      </c>
      <c r="L53" s="458">
        <f t="shared" si="2"/>
        <v>-2.7019811108311864E-2</v>
      </c>
      <c r="M53" s="458">
        <f t="shared" si="3"/>
        <v>5.4312076419955169E-2</v>
      </c>
    </row>
    <row r="54" spans="1:13">
      <c r="A54" s="200" t="s">
        <v>939</v>
      </c>
      <c r="B54" s="201" t="s">
        <v>888</v>
      </c>
      <c r="C54" s="201" t="s">
        <v>889</v>
      </c>
      <c r="D54" s="201" t="s">
        <v>668</v>
      </c>
      <c r="E54" s="202" t="s">
        <v>128</v>
      </c>
      <c r="F54" s="189">
        <f>SUMIF(Mapping!$C$5:$C$870,'HWB mapped'!$D54,Mapping!J$5:J$870)</f>
        <v>8149.7551309063783</v>
      </c>
      <c r="G54" s="189">
        <f>SUMIF(Mapping!$C$5:$C$870,'HWB mapped'!$D54,Mapping!K$5:K$870)</f>
        <v>8495.9326051765001</v>
      </c>
      <c r="H54" s="189">
        <f>SUMIF(Mapping!$C$5:$C$870,'HWB mapped'!$D54,Mapping!L$5:L$870)</f>
        <v>7853.7345767566712</v>
      </c>
      <c r="I54" s="189">
        <f>SUMIF(Mapping!$C$5:$C$870,'HWB mapped'!$D54,Mapping!M$5:M$870)</f>
        <v>8189.8594823471303</v>
      </c>
      <c r="K54" s="458">
        <f t="shared" si="1"/>
        <v>4.2477039949005313E-2</v>
      </c>
      <c r="L54" s="458">
        <f t="shared" si="2"/>
        <v>-7.5588879792730879E-2</v>
      </c>
      <c r="M54" s="458">
        <f t="shared" si="3"/>
        <v>4.2798098446722221E-2</v>
      </c>
    </row>
    <row r="55" spans="1:13">
      <c r="A55" s="200" t="s">
        <v>939</v>
      </c>
      <c r="B55" s="201" t="s">
        <v>888</v>
      </c>
      <c r="C55" s="201" t="s">
        <v>889</v>
      </c>
      <c r="D55" s="201" t="s">
        <v>693</v>
      </c>
      <c r="E55" s="202" t="s">
        <v>223</v>
      </c>
      <c r="F55" s="189">
        <f>SUMIF(Mapping!$C$5:$C$870,'HWB mapped'!$D55,Mapping!J$5:J$870)</f>
        <v>4375.777292764752</v>
      </c>
      <c r="G55" s="189">
        <f>SUMIF(Mapping!$C$5:$C$870,'HWB mapped'!$D55,Mapping!K$5:K$870)</f>
        <v>4247.6690282327891</v>
      </c>
      <c r="H55" s="189">
        <f>SUMIF(Mapping!$C$5:$C$870,'HWB mapped'!$D55,Mapping!L$5:L$870)</f>
        <v>4242.5522730955563</v>
      </c>
      <c r="I55" s="189">
        <f>SUMIF(Mapping!$C$5:$C$870,'HWB mapped'!$D55,Mapping!M$5:M$870)</f>
        <v>4528.2129767794577</v>
      </c>
      <c r="K55" s="458">
        <f t="shared" si="1"/>
        <v>-2.9276687537043267E-2</v>
      </c>
      <c r="L55" s="458">
        <f t="shared" si="2"/>
        <v>-1.2046030665815444E-3</v>
      </c>
      <c r="M55" s="458">
        <f t="shared" si="3"/>
        <v>6.733227672772335E-2</v>
      </c>
    </row>
    <row r="56" spans="1:13">
      <c r="A56" s="200" t="s">
        <v>939</v>
      </c>
      <c r="B56" s="201" t="s">
        <v>888</v>
      </c>
      <c r="C56" s="201" t="s">
        <v>889</v>
      </c>
      <c r="D56" s="201" t="s">
        <v>777</v>
      </c>
      <c r="E56" s="202" t="s">
        <v>483</v>
      </c>
      <c r="F56" s="189">
        <f>SUMIF(Mapping!$C$5:$C$870,'HWB mapped'!$D56,Mapping!J$5:J$870)</f>
        <v>13028.634244472287</v>
      </c>
      <c r="G56" s="189">
        <f>SUMIF(Mapping!$C$5:$C$870,'HWB mapped'!$D56,Mapping!K$5:K$870)</f>
        <v>13356.800608922527</v>
      </c>
      <c r="H56" s="189">
        <f>SUMIF(Mapping!$C$5:$C$870,'HWB mapped'!$D56,Mapping!L$5:L$870)</f>
        <v>12387.694161284189</v>
      </c>
      <c r="I56" s="189">
        <f>SUMIF(Mapping!$C$5:$C$870,'HWB mapped'!$D56,Mapping!M$5:M$870)</f>
        <v>12958.561979194405</v>
      </c>
      <c r="K56" s="458">
        <f t="shared" si="1"/>
        <v>2.5188086355979467E-2</v>
      </c>
      <c r="L56" s="458">
        <f t="shared" si="2"/>
        <v>-7.2555282961322409E-2</v>
      </c>
      <c r="M56" s="458">
        <f t="shared" si="3"/>
        <v>4.6083460769831941E-2</v>
      </c>
    </row>
    <row r="57" spans="1:13">
      <c r="A57" s="200" t="s">
        <v>939</v>
      </c>
      <c r="B57" s="201" t="s">
        <v>888</v>
      </c>
      <c r="C57" s="201" t="s">
        <v>889</v>
      </c>
      <c r="D57" s="201" t="s">
        <v>787</v>
      </c>
      <c r="E57" s="202" t="s">
        <v>513</v>
      </c>
      <c r="F57" s="189">
        <f>SUMIF(Mapping!$C$5:$C$870,'HWB mapped'!$D57,Mapping!J$5:J$870)</f>
        <v>12906.911971266527</v>
      </c>
      <c r="G57" s="189">
        <f>SUMIF(Mapping!$C$5:$C$870,'HWB mapped'!$D57,Mapping!K$5:K$870)</f>
        <v>13046.596531912512</v>
      </c>
      <c r="H57" s="189">
        <f>SUMIF(Mapping!$C$5:$C$870,'HWB mapped'!$D57,Mapping!L$5:L$870)</f>
        <v>12737.974557523461</v>
      </c>
      <c r="I57" s="189">
        <f>SUMIF(Mapping!$C$5:$C$870,'HWB mapped'!$D57,Mapping!M$5:M$870)</f>
        <v>13091.630173651534</v>
      </c>
      <c r="K57" s="458">
        <f t="shared" si="1"/>
        <v>1.0822461713301479E-2</v>
      </c>
      <c r="L57" s="458">
        <f t="shared" si="2"/>
        <v>-2.3655362809308023E-2</v>
      </c>
      <c r="M57" s="458">
        <f t="shared" si="3"/>
        <v>2.7763881497093523E-2</v>
      </c>
    </row>
    <row r="58" spans="1:13">
      <c r="A58" s="200" t="s">
        <v>939</v>
      </c>
      <c r="B58" s="201" t="s">
        <v>861</v>
      </c>
      <c r="C58" s="201" t="s">
        <v>862</v>
      </c>
      <c r="D58" s="201" t="s">
        <v>647</v>
      </c>
      <c r="E58" s="202" t="s">
        <v>45</v>
      </c>
      <c r="F58" s="189">
        <f>SUMIF(Mapping!$C$5:$C$870,'HWB mapped'!$D58,Mapping!J$5:J$870)</f>
        <v>31434.853097521864</v>
      </c>
      <c r="G58" s="189">
        <f>SUMIF(Mapping!$C$5:$C$870,'HWB mapped'!$D58,Mapping!K$5:K$870)</f>
        <v>32875.734894037239</v>
      </c>
      <c r="H58" s="189">
        <f>SUMIF(Mapping!$C$5:$C$870,'HWB mapped'!$D58,Mapping!L$5:L$870)</f>
        <v>17970.241125901764</v>
      </c>
      <c r="I58" s="189">
        <f>SUMIF(Mapping!$C$5:$C$870,'HWB mapped'!$D58,Mapping!M$5:M$870)</f>
        <v>18472.010903950122</v>
      </c>
      <c r="K58" s="458">
        <f t="shared" si="1"/>
        <v>4.5837077464470966E-2</v>
      </c>
      <c r="L58" s="458">
        <f t="shared" si="2"/>
        <v>-0.45338891483879573</v>
      </c>
      <c r="M58" s="458">
        <f t="shared" si="3"/>
        <v>2.792226184016644E-2</v>
      </c>
    </row>
    <row r="59" spans="1:13">
      <c r="A59" s="200" t="s">
        <v>939</v>
      </c>
      <c r="B59" s="201" t="s">
        <v>861</v>
      </c>
      <c r="C59" s="201" t="s">
        <v>862</v>
      </c>
      <c r="D59" s="201" t="s">
        <v>677</v>
      </c>
      <c r="E59" s="202" t="s">
        <v>162</v>
      </c>
      <c r="F59" s="189">
        <f>SUMIF(Mapping!$C$5:$C$870,'HWB mapped'!$D59,Mapping!J$5:J$870)</f>
        <v>8858.7171122394557</v>
      </c>
      <c r="G59" s="189">
        <f>SUMIF(Mapping!$C$5:$C$870,'HWB mapped'!$D59,Mapping!K$5:K$870)</f>
        <v>8789.7994023375686</v>
      </c>
      <c r="H59" s="189">
        <f>SUMIF(Mapping!$C$5:$C$870,'HWB mapped'!$D59,Mapping!L$5:L$870)</f>
        <v>9012.4151207690738</v>
      </c>
      <c r="I59" s="189">
        <f>SUMIF(Mapping!$C$5:$C$870,'HWB mapped'!$D59,Mapping!M$5:M$870)</f>
        <v>9808.8448023913679</v>
      </c>
      <c r="K59" s="458">
        <f t="shared" si="1"/>
        <v>-7.7796490201350599E-3</v>
      </c>
      <c r="L59" s="458">
        <f t="shared" si="2"/>
        <v>2.5326598280764223E-2</v>
      </c>
      <c r="M59" s="458">
        <f t="shared" si="3"/>
        <v>8.837028376410716E-2</v>
      </c>
    </row>
    <row r="60" spans="1:13">
      <c r="A60" s="200" t="s">
        <v>939</v>
      </c>
      <c r="B60" s="201" t="s">
        <v>861</v>
      </c>
      <c r="C60" s="201" t="s">
        <v>862</v>
      </c>
      <c r="D60" s="201" t="s">
        <v>744</v>
      </c>
      <c r="E60" s="202" t="s">
        <v>384</v>
      </c>
      <c r="F60" s="189">
        <f>SUMIF(Mapping!$C$5:$C$870,'HWB mapped'!$D60,Mapping!J$5:J$870)</f>
        <v>9390.4065489565455</v>
      </c>
      <c r="G60" s="189">
        <f>SUMIF(Mapping!$C$5:$C$870,'HWB mapped'!$D60,Mapping!K$5:K$870)</f>
        <v>9249.5287861407869</v>
      </c>
      <c r="H60" s="189">
        <f>SUMIF(Mapping!$C$5:$C$870,'HWB mapped'!$D60,Mapping!L$5:L$870)</f>
        <v>8506.594803571621</v>
      </c>
      <c r="I60" s="189">
        <f>SUMIF(Mapping!$C$5:$C$870,'HWB mapped'!$D60,Mapping!M$5:M$870)</f>
        <v>8705.7019693854181</v>
      </c>
      <c r="K60" s="458">
        <f t="shared" si="1"/>
        <v>-1.5002307097280343E-2</v>
      </c>
      <c r="L60" s="458">
        <f t="shared" si="2"/>
        <v>-8.0321279034490489E-2</v>
      </c>
      <c r="M60" s="458">
        <f t="shared" si="3"/>
        <v>2.340621252233599E-2</v>
      </c>
    </row>
    <row r="61" spans="1:13">
      <c r="A61" s="200" t="s">
        <v>939</v>
      </c>
      <c r="B61" s="201" t="s">
        <v>861</v>
      </c>
      <c r="C61" s="201" t="s">
        <v>862</v>
      </c>
      <c r="D61" s="201" t="s">
        <v>749</v>
      </c>
      <c r="E61" s="202" t="s">
        <v>399</v>
      </c>
      <c r="F61" s="189">
        <f>SUMIF(Mapping!$C$5:$C$870,'HWB mapped'!$D61,Mapping!J$5:J$870)</f>
        <v>6065.2076827543251</v>
      </c>
      <c r="G61" s="189">
        <f>SUMIF(Mapping!$C$5:$C$870,'HWB mapped'!$D61,Mapping!K$5:K$870)</f>
        <v>6587.7376723135112</v>
      </c>
      <c r="H61" s="189">
        <f>SUMIF(Mapping!$C$5:$C$870,'HWB mapped'!$D61,Mapping!L$5:L$870)</f>
        <v>829.46423818191067</v>
      </c>
      <c r="I61" s="189">
        <f>SUMIF(Mapping!$C$5:$C$870,'HWB mapped'!$D61,Mapping!M$5:M$870)</f>
        <v>821.61738246110122</v>
      </c>
      <c r="K61" s="458">
        <f t="shared" si="1"/>
        <v>8.6152035823098938E-2</v>
      </c>
      <c r="L61" s="458">
        <f t="shared" si="2"/>
        <v>-0.87408966788888309</v>
      </c>
      <c r="M61" s="458">
        <f t="shared" si="3"/>
        <v>-9.4601495273730629E-3</v>
      </c>
    </row>
    <row r="62" spans="1:13">
      <c r="A62" s="200" t="s">
        <v>939</v>
      </c>
      <c r="B62" s="201" t="s">
        <v>861</v>
      </c>
      <c r="C62" s="201" t="s">
        <v>862</v>
      </c>
      <c r="D62" s="201" t="s">
        <v>773</v>
      </c>
      <c r="E62" s="202" t="s">
        <v>471</v>
      </c>
      <c r="F62" s="189">
        <f>SUMIF(Mapping!$C$5:$C$870,'HWB mapped'!$D62,Mapping!J$5:J$870)</f>
        <v>7376.8428750308594</v>
      </c>
      <c r="G62" s="189">
        <f>SUMIF(Mapping!$C$5:$C$870,'HWB mapped'!$D62,Mapping!K$5:K$870)</f>
        <v>7346.1542027667101</v>
      </c>
      <c r="H62" s="189">
        <f>SUMIF(Mapping!$C$5:$C$870,'HWB mapped'!$D62,Mapping!L$5:L$870)</f>
        <v>7051.0161471826332</v>
      </c>
      <c r="I62" s="189">
        <f>SUMIF(Mapping!$C$5:$C$870,'HWB mapped'!$D62,Mapping!M$5:M$870)</f>
        <v>7419.9259063704303</v>
      </c>
      <c r="K62" s="458">
        <f t="shared" si="1"/>
        <v>-4.1601363596918128E-3</v>
      </c>
      <c r="L62" s="458">
        <f t="shared" si="2"/>
        <v>-4.017585901925691E-2</v>
      </c>
      <c r="M62" s="458">
        <f t="shared" si="3"/>
        <v>5.2320084295254699E-2</v>
      </c>
    </row>
    <row r="63" spans="1:13">
      <c r="A63" s="200" t="s">
        <v>939</v>
      </c>
      <c r="B63" s="201" t="s">
        <v>861</v>
      </c>
      <c r="C63" s="201" t="s">
        <v>862</v>
      </c>
      <c r="D63" s="201" t="s">
        <v>786</v>
      </c>
      <c r="E63" s="202" t="s">
        <v>510</v>
      </c>
      <c r="F63" s="189">
        <f>SUMIF(Mapping!$C$5:$C$870,'HWB mapped'!$D63,Mapping!J$5:J$870)</f>
        <v>7103.4263604788503</v>
      </c>
      <c r="G63" s="189">
        <f>SUMIF(Mapping!$C$5:$C$870,'HWB mapped'!$D63,Mapping!K$5:K$870)</f>
        <v>7880.3226869127575</v>
      </c>
      <c r="H63" s="189">
        <f>SUMIF(Mapping!$C$5:$C$870,'HWB mapped'!$D63,Mapping!L$5:L$870)</f>
        <v>7476.448494857691</v>
      </c>
      <c r="I63" s="189">
        <f>SUMIF(Mapping!$C$5:$C$870,'HWB mapped'!$D63,Mapping!M$5:M$870)</f>
        <v>7977.0714644425834</v>
      </c>
      <c r="K63" s="458">
        <f t="shared" si="1"/>
        <v>0.10936923774649165</v>
      </c>
      <c r="L63" s="458">
        <f t="shared" si="2"/>
        <v>-5.1250971324537264E-2</v>
      </c>
      <c r="M63" s="458">
        <f t="shared" si="3"/>
        <v>6.6959997106810887E-2</v>
      </c>
    </row>
    <row r="64" spans="1:13">
      <c r="A64" s="200" t="s">
        <v>939</v>
      </c>
      <c r="B64" s="201" t="s">
        <v>892</v>
      </c>
      <c r="C64" s="201" t="s">
        <v>893</v>
      </c>
      <c r="D64" s="201" t="s">
        <v>672</v>
      </c>
      <c r="E64" s="202" t="s">
        <v>143</v>
      </c>
      <c r="F64" s="189">
        <f>SUMIF(Mapping!$C$5:$C$870,'HWB mapped'!$D64,Mapping!J$5:J$870)</f>
        <v>7352.4572764206468</v>
      </c>
      <c r="G64" s="189">
        <f>SUMIF(Mapping!$C$5:$C$870,'HWB mapped'!$D64,Mapping!K$5:K$870)</f>
        <v>7568.985467993125</v>
      </c>
      <c r="H64" s="189">
        <f>SUMIF(Mapping!$C$5:$C$870,'HWB mapped'!$D64,Mapping!L$5:L$870)</f>
        <v>7385.4615735194539</v>
      </c>
      <c r="I64" s="189">
        <f>SUMIF(Mapping!$C$5:$C$870,'HWB mapped'!$D64,Mapping!M$5:M$870)</f>
        <v>7513.4782410542211</v>
      </c>
      <c r="K64" s="458">
        <f t="shared" si="1"/>
        <v>2.9449772155342613E-2</v>
      </c>
      <c r="L64" s="458">
        <f t="shared" si="2"/>
        <v>-2.4246828752642835E-2</v>
      </c>
      <c r="M64" s="458">
        <f t="shared" si="3"/>
        <v>1.7333604170898465E-2</v>
      </c>
    </row>
    <row r="65" spans="1:13">
      <c r="A65" s="200" t="s">
        <v>939</v>
      </c>
      <c r="B65" s="201" t="s">
        <v>892</v>
      </c>
      <c r="C65" s="201" t="s">
        <v>893</v>
      </c>
      <c r="D65" s="201" t="s">
        <v>673</v>
      </c>
      <c r="E65" s="202" t="s">
        <v>146</v>
      </c>
      <c r="F65" s="189">
        <f>SUMIF(Mapping!$C$5:$C$870,'HWB mapped'!$D65,Mapping!J$5:J$870)</f>
        <v>23903.230794166135</v>
      </c>
      <c r="G65" s="189">
        <f>SUMIF(Mapping!$C$5:$C$870,'HWB mapped'!$D65,Mapping!K$5:K$870)</f>
        <v>24349.786802994862</v>
      </c>
      <c r="H65" s="189">
        <f>SUMIF(Mapping!$C$5:$C$870,'HWB mapped'!$D65,Mapping!L$5:L$870)</f>
        <v>24130.493342666698</v>
      </c>
      <c r="I65" s="189">
        <f>SUMIF(Mapping!$C$5:$C$870,'HWB mapped'!$D65,Mapping!M$5:M$870)</f>
        <v>24543.235081823223</v>
      </c>
      <c r="K65" s="458">
        <f t="shared" si="1"/>
        <v>1.8681826430664517E-2</v>
      </c>
      <c r="L65" s="458">
        <f t="shared" si="2"/>
        <v>-9.0059704465745849E-3</v>
      </c>
      <c r="M65" s="458">
        <f t="shared" si="3"/>
        <v>1.710457110409469E-2</v>
      </c>
    </row>
    <row r="66" spans="1:13">
      <c r="A66" s="200" t="s">
        <v>939</v>
      </c>
      <c r="B66" s="201" t="s">
        <v>892</v>
      </c>
      <c r="C66" s="201" t="s">
        <v>893</v>
      </c>
      <c r="D66" s="201" t="s">
        <v>729</v>
      </c>
      <c r="E66" s="202" t="s">
        <v>339</v>
      </c>
      <c r="F66" s="189">
        <f>SUMIF(Mapping!$C$5:$C$870,'HWB mapped'!$D66,Mapping!J$5:J$870)</f>
        <v>7358.6481676329959</v>
      </c>
      <c r="G66" s="189">
        <f>SUMIF(Mapping!$C$5:$C$870,'HWB mapped'!$D66,Mapping!K$5:K$870)</f>
        <v>7716.3604803280577</v>
      </c>
      <c r="H66" s="189">
        <f>SUMIF(Mapping!$C$5:$C$870,'HWB mapped'!$D66,Mapping!L$5:L$870)</f>
        <v>7574.0898818971882</v>
      </c>
      <c r="I66" s="189">
        <f>SUMIF(Mapping!$C$5:$C$870,'HWB mapped'!$D66,Mapping!M$5:M$870)</f>
        <v>7537.0650745324119</v>
      </c>
      <c r="K66" s="458">
        <f t="shared" si="1"/>
        <v>4.8611144947581453E-2</v>
      </c>
      <c r="L66" s="458">
        <f t="shared" si="2"/>
        <v>-1.8437526187841002E-2</v>
      </c>
      <c r="M66" s="458">
        <f t="shared" si="3"/>
        <v>-4.8883506721076886E-3</v>
      </c>
    </row>
    <row r="67" spans="1:13">
      <c r="A67" s="200" t="s">
        <v>939</v>
      </c>
      <c r="B67" s="201" t="s">
        <v>892</v>
      </c>
      <c r="C67" s="201" t="s">
        <v>893</v>
      </c>
      <c r="D67" s="201" t="s">
        <v>730</v>
      </c>
      <c r="E67" s="202" t="s">
        <v>342</v>
      </c>
      <c r="F67" s="189">
        <f>SUMIF(Mapping!$C$5:$C$870,'HWB mapped'!$D67,Mapping!J$5:J$870)</f>
        <v>20165.508928097152</v>
      </c>
      <c r="G67" s="189">
        <f>SUMIF(Mapping!$C$5:$C$870,'HWB mapped'!$D67,Mapping!K$5:K$870)</f>
        <v>21097.8689321477</v>
      </c>
      <c r="H67" s="189">
        <f>SUMIF(Mapping!$C$5:$C$870,'HWB mapped'!$D67,Mapping!L$5:L$870)</f>
        <v>21118.129884634676</v>
      </c>
      <c r="I67" s="189">
        <f>SUMIF(Mapping!$C$5:$C$870,'HWB mapped'!$D67,Mapping!M$5:M$870)</f>
        <v>21584.36465079448</v>
      </c>
      <c r="K67" s="458">
        <f t="shared" si="1"/>
        <v>4.6235381778610307E-2</v>
      </c>
      <c r="L67" s="458">
        <f t="shared" si="2"/>
        <v>9.6033170706188997E-4</v>
      </c>
      <c r="M67" s="458">
        <f t="shared" si="3"/>
        <v>2.2077464657466184E-2</v>
      </c>
    </row>
    <row r="68" spans="1:13">
      <c r="A68" s="200" t="s">
        <v>939</v>
      </c>
      <c r="B68" s="201" t="s">
        <v>880</v>
      </c>
      <c r="C68" s="201" t="s">
        <v>881</v>
      </c>
      <c r="D68" s="201" t="s">
        <v>660</v>
      </c>
      <c r="E68" s="202" t="s">
        <v>98</v>
      </c>
      <c r="F68" s="189">
        <f>SUMIF(Mapping!$C$5:$C$870,'HWB mapped'!$D68,Mapping!J$5:J$870)</f>
        <v>13790.986905954973</v>
      </c>
      <c r="G68" s="189">
        <f>SUMIF(Mapping!$C$5:$C$870,'HWB mapped'!$D68,Mapping!K$5:K$870)</f>
        <v>14322.872265831487</v>
      </c>
      <c r="H68" s="189">
        <f>SUMIF(Mapping!$C$5:$C$870,'HWB mapped'!$D68,Mapping!L$5:L$870)</f>
        <v>14055.433412450577</v>
      </c>
      <c r="I68" s="189">
        <f>SUMIF(Mapping!$C$5:$C$870,'HWB mapped'!$D68,Mapping!M$5:M$870)</f>
        <v>14735.123562837141</v>
      </c>
      <c r="K68" s="458">
        <f t="shared" si="1"/>
        <v>3.8567606764012385E-2</v>
      </c>
      <c r="L68" s="458">
        <f t="shared" si="2"/>
        <v>-1.8672152373997664E-2</v>
      </c>
      <c r="M68" s="458">
        <f t="shared" si="3"/>
        <v>4.8357822234388115E-2</v>
      </c>
    </row>
    <row r="69" spans="1:13">
      <c r="A69" s="200" t="s">
        <v>939</v>
      </c>
      <c r="B69" s="201" t="s">
        <v>880</v>
      </c>
      <c r="C69" s="201" t="s">
        <v>881</v>
      </c>
      <c r="D69" s="201" t="s">
        <v>722</v>
      </c>
      <c r="E69" s="202" t="s">
        <v>315</v>
      </c>
      <c r="F69" s="189">
        <f>SUMIF(Mapping!$C$5:$C$870,'HWB mapped'!$D69,Mapping!J$5:J$870)</f>
        <v>22904.761479538931</v>
      </c>
      <c r="G69" s="189">
        <f>SUMIF(Mapping!$C$5:$C$870,'HWB mapped'!$D69,Mapping!K$5:K$870)</f>
        <v>23320.246105493552</v>
      </c>
      <c r="H69" s="189">
        <f>SUMIF(Mapping!$C$5:$C$870,'HWB mapped'!$D69,Mapping!L$5:L$870)</f>
        <v>23028.765812934787</v>
      </c>
      <c r="I69" s="189">
        <f>SUMIF(Mapping!$C$5:$C$870,'HWB mapped'!$D69,Mapping!M$5:M$870)</f>
        <v>23835.303699416436</v>
      </c>
      <c r="K69" s="458">
        <f t="shared" ref="K69:K132" si="4">G69/F69-1</f>
        <v>1.8139661760973924E-2</v>
      </c>
      <c r="L69" s="458">
        <f t="shared" ref="L69:L132" si="5">H69/G69-1</f>
        <v>-1.2499023005168919E-2</v>
      </c>
      <c r="M69" s="458">
        <f t="shared" ref="M69:M132" si="6">I69/H69-1</f>
        <v>3.5023061723465476E-2</v>
      </c>
    </row>
    <row r="70" spans="1:13">
      <c r="A70" s="200" t="s">
        <v>939</v>
      </c>
      <c r="B70" s="201" t="s">
        <v>880</v>
      </c>
      <c r="C70" s="201" t="s">
        <v>881</v>
      </c>
      <c r="D70" s="201" t="s">
        <v>733</v>
      </c>
      <c r="E70" s="202" t="s">
        <v>351</v>
      </c>
      <c r="F70" s="189">
        <f>SUMIF(Mapping!$C$5:$C$870,'HWB mapped'!$D70,Mapping!J$5:J$870)</f>
        <v>4294.7508103587024</v>
      </c>
      <c r="G70" s="189">
        <f>SUMIF(Mapping!$C$5:$C$870,'HWB mapped'!$D70,Mapping!K$5:K$870)</f>
        <v>4453.5859780705323</v>
      </c>
      <c r="H70" s="189">
        <f>SUMIF(Mapping!$C$5:$C$870,'HWB mapped'!$D70,Mapping!L$5:L$870)</f>
        <v>4371.9725320272482</v>
      </c>
      <c r="I70" s="189">
        <f>SUMIF(Mapping!$C$5:$C$870,'HWB mapped'!$D70,Mapping!M$5:M$870)</f>
        <v>4579.6771594830007</v>
      </c>
      <c r="K70" s="458">
        <f t="shared" si="4"/>
        <v>3.6983558470663258E-2</v>
      </c>
      <c r="L70" s="458">
        <f t="shared" si="5"/>
        <v>-1.8325332989000076E-2</v>
      </c>
      <c r="M70" s="458">
        <f t="shared" si="6"/>
        <v>4.7508218758053777E-2</v>
      </c>
    </row>
    <row r="71" spans="1:13">
      <c r="A71" s="200" t="s">
        <v>939</v>
      </c>
      <c r="B71" s="201" t="s">
        <v>880</v>
      </c>
      <c r="C71" s="201" t="s">
        <v>881</v>
      </c>
      <c r="D71" s="201" t="s">
        <v>761</v>
      </c>
      <c r="E71" s="202" t="s">
        <v>435</v>
      </c>
      <c r="F71" s="189">
        <f>SUMIF(Mapping!$C$5:$C$870,'HWB mapped'!$D71,Mapping!J$5:J$870)</f>
        <v>17308.920142097966</v>
      </c>
      <c r="G71" s="189">
        <f>SUMIF(Mapping!$C$5:$C$870,'HWB mapped'!$D71,Mapping!K$5:K$870)</f>
        <v>17345.264425420468</v>
      </c>
      <c r="H71" s="189">
        <f>SUMIF(Mapping!$C$5:$C$870,'HWB mapped'!$D71,Mapping!L$5:L$870)</f>
        <v>16706.164078157621</v>
      </c>
      <c r="I71" s="189">
        <f>SUMIF(Mapping!$C$5:$C$870,'HWB mapped'!$D71,Mapping!M$5:M$870)</f>
        <v>17635.880166501865</v>
      </c>
      <c r="K71" s="458">
        <f t="shared" si="4"/>
        <v>2.0997429662932277E-3</v>
      </c>
      <c r="L71" s="458">
        <f t="shared" si="5"/>
        <v>-3.684581172058754E-2</v>
      </c>
      <c r="M71" s="458">
        <f t="shared" si="6"/>
        <v>5.5651080882163528E-2</v>
      </c>
    </row>
    <row r="72" spans="1:13">
      <c r="A72" s="200" t="s">
        <v>939</v>
      </c>
      <c r="B72" s="201" t="s">
        <v>896</v>
      </c>
      <c r="C72" s="201" t="s">
        <v>897</v>
      </c>
      <c r="D72" s="201" t="s">
        <v>682</v>
      </c>
      <c r="E72" s="202" t="s">
        <v>180</v>
      </c>
      <c r="F72" s="189">
        <f>SUMIF(Mapping!$C$5:$C$870,'HWB mapped'!$D72,Mapping!J$5:J$870)</f>
        <v>35186.853056952488</v>
      </c>
      <c r="G72" s="189">
        <f>SUMIF(Mapping!$C$5:$C$870,'HWB mapped'!$D72,Mapping!K$5:K$870)</f>
        <v>35825.385811562948</v>
      </c>
      <c r="H72" s="189">
        <f>SUMIF(Mapping!$C$5:$C$870,'HWB mapped'!$D72,Mapping!L$5:L$870)</f>
        <v>35567.256010993857</v>
      </c>
      <c r="I72" s="189">
        <f>SUMIF(Mapping!$C$5:$C$870,'HWB mapped'!$D72,Mapping!M$5:M$870)</f>
        <v>36547.461280567062</v>
      </c>
      <c r="K72" s="458">
        <f t="shared" si="4"/>
        <v>1.8146912813628013E-2</v>
      </c>
      <c r="L72" s="458">
        <f t="shared" si="5"/>
        <v>-7.2052203966992412E-3</v>
      </c>
      <c r="M72" s="458">
        <f t="shared" si="6"/>
        <v>2.75592041531183E-2</v>
      </c>
    </row>
    <row r="73" spans="1:13">
      <c r="A73" s="200" t="s">
        <v>939</v>
      </c>
      <c r="B73" s="201" t="s">
        <v>896</v>
      </c>
      <c r="C73" s="201" t="s">
        <v>897</v>
      </c>
      <c r="D73" s="201" t="s">
        <v>754</v>
      </c>
      <c r="E73" s="202" t="s">
        <v>414</v>
      </c>
      <c r="F73" s="189">
        <f>SUMIF(Mapping!$C$5:$C$870,'HWB mapped'!$D73,Mapping!J$5:J$870)</f>
        <v>4856.2482992592395</v>
      </c>
      <c r="G73" s="189">
        <f>SUMIF(Mapping!$C$5:$C$870,'HWB mapped'!$D73,Mapping!K$5:K$870)</f>
        <v>5029.0936698927662</v>
      </c>
      <c r="H73" s="189">
        <f>SUMIF(Mapping!$C$5:$C$870,'HWB mapped'!$D73,Mapping!L$5:L$870)</f>
        <v>5005.9842765866533</v>
      </c>
      <c r="I73" s="189">
        <f>SUMIF(Mapping!$C$5:$C$870,'HWB mapped'!$D73,Mapping!M$5:M$870)</f>
        <v>5131.8883872408142</v>
      </c>
      <c r="K73" s="458">
        <f t="shared" si="4"/>
        <v>3.5592366778258056E-2</v>
      </c>
      <c r="L73" s="458">
        <f t="shared" si="5"/>
        <v>-4.5951407595488103E-3</v>
      </c>
      <c r="M73" s="458">
        <f t="shared" si="6"/>
        <v>2.5150720357437706E-2</v>
      </c>
    </row>
    <row r="74" spans="1:13">
      <c r="A74" s="200" t="s">
        <v>939</v>
      </c>
      <c r="B74" s="201" t="s">
        <v>896</v>
      </c>
      <c r="C74" s="201" t="s">
        <v>897</v>
      </c>
      <c r="D74" s="201" t="s">
        <v>768</v>
      </c>
      <c r="E74" s="202" t="s">
        <v>456</v>
      </c>
      <c r="F74" s="189">
        <f>SUMIF(Mapping!$C$5:$C$870,'HWB mapped'!$D74,Mapping!J$5:J$870)</f>
        <v>3443.3015152737194</v>
      </c>
      <c r="G74" s="189">
        <f>SUMIF(Mapping!$C$5:$C$870,'HWB mapped'!$D74,Mapping!K$5:K$870)</f>
        <v>3557.1319471686161</v>
      </c>
      <c r="H74" s="189">
        <f>SUMIF(Mapping!$C$5:$C$870,'HWB mapped'!$D74,Mapping!L$5:L$870)</f>
        <v>3467.9879473954893</v>
      </c>
      <c r="I74" s="189">
        <f>SUMIF(Mapping!$C$5:$C$870,'HWB mapped'!$D74,Mapping!M$5:M$870)</f>
        <v>3516.5766829677591</v>
      </c>
      <c r="K74" s="458">
        <f t="shared" si="4"/>
        <v>3.3058514158568419E-2</v>
      </c>
      <c r="L74" s="458">
        <f t="shared" si="5"/>
        <v>-2.5060639047725819E-2</v>
      </c>
      <c r="M74" s="458">
        <f t="shared" si="6"/>
        <v>1.401064141781716E-2</v>
      </c>
    </row>
    <row r="75" spans="1:13">
      <c r="A75" s="200" t="s">
        <v>939</v>
      </c>
      <c r="B75" s="201" t="s">
        <v>857</v>
      </c>
      <c r="C75" s="201" t="s">
        <v>858</v>
      </c>
      <c r="D75" s="201" t="s">
        <v>645</v>
      </c>
      <c r="E75" s="202" t="s">
        <v>34</v>
      </c>
      <c r="F75" s="189">
        <f>SUMIF(Mapping!$C$5:$C$870,'HWB mapped'!$D75,Mapping!J$5:J$870)</f>
        <v>3449.2092772598958</v>
      </c>
      <c r="G75" s="189">
        <f>SUMIF(Mapping!$C$5:$C$870,'HWB mapped'!$D75,Mapping!K$5:K$870)</f>
        <v>3618.0821985386738</v>
      </c>
      <c r="H75" s="189">
        <f>SUMIF(Mapping!$C$5:$C$870,'HWB mapped'!$D75,Mapping!L$5:L$870)</f>
        <v>3557.7593629903304</v>
      </c>
      <c r="I75" s="189">
        <f>SUMIF(Mapping!$C$5:$C$870,'HWB mapped'!$D75,Mapping!M$5:M$870)</f>
        <v>3958.0361513903345</v>
      </c>
      <c r="K75" s="458">
        <f t="shared" si="4"/>
        <v>4.8959894197238452E-2</v>
      </c>
      <c r="L75" s="458">
        <f t="shared" si="5"/>
        <v>-1.6672599525988541E-2</v>
      </c>
      <c r="M75" s="458">
        <f t="shared" si="6"/>
        <v>0.11250811186498222</v>
      </c>
    </row>
    <row r="76" spans="1:13">
      <c r="A76" s="200" t="s">
        <v>939</v>
      </c>
      <c r="B76" s="201" t="s">
        <v>857</v>
      </c>
      <c r="C76" s="201" t="s">
        <v>858</v>
      </c>
      <c r="D76" s="201" t="s">
        <v>662</v>
      </c>
      <c r="E76" s="202" t="s">
        <v>106</v>
      </c>
      <c r="F76" s="189">
        <f>SUMIF(Mapping!$C$5:$C$870,'HWB mapped'!$D76,Mapping!J$5:J$870)</f>
        <v>5433.8131932562173</v>
      </c>
      <c r="G76" s="189">
        <f>SUMIF(Mapping!$C$5:$C$870,'HWB mapped'!$D76,Mapping!K$5:K$870)</f>
        <v>5708.2099037698308</v>
      </c>
      <c r="H76" s="189">
        <f>SUMIF(Mapping!$C$5:$C$870,'HWB mapped'!$D76,Mapping!L$5:L$870)</f>
        <v>5615.2005594866896</v>
      </c>
      <c r="I76" s="189">
        <f>SUMIF(Mapping!$C$5:$C$870,'HWB mapped'!$D76,Mapping!M$5:M$870)</f>
        <v>6232.3430149950036</v>
      </c>
      <c r="K76" s="458">
        <f t="shared" si="4"/>
        <v>5.0498002186413204E-2</v>
      </c>
      <c r="L76" s="458">
        <f t="shared" si="5"/>
        <v>-1.6293960076996461E-2</v>
      </c>
      <c r="M76" s="458">
        <f t="shared" si="6"/>
        <v>0.10990568350504826</v>
      </c>
    </row>
    <row r="77" spans="1:13">
      <c r="A77" s="200" t="s">
        <v>939</v>
      </c>
      <c r="B77" s="201" t="s">
        <v>857</v>
      </c>
      <c r="C77" s="201" t="s">
        <v>858</v>
      </c>
      <c r="D77" s="201" t="s">
        <v>694</v>
      </c>
      <c r="E77" s="202" t="s">
        <v>227</v>
      </c>
      <c r="F77" s="189">
        <f>SUMIF(Mapping!$C$5:$C$870,'HWB mapped'!$D77,Mapping!J$5:J$870)</f>
        <v>26909.623164717283</v>
      </c>
      <c r="G77" s="189">
        <f>SUMIF(Mapping!$C$5:$C$870,'HWB mapped'!$D77,Mapping!K$5:K$870)</f>
        <v>27790.008712835126</v>
      </c>
      <c r="H77" s="189">
        <f>SUMIF(Mapping!$C$5:$C$870,'HWB mapped'!$D77,Mapping!L$5:L$870)</f>
        <v>27273.88422412012</v>
      </c>
      <c r="I77" s="189">
        <f>SUMIF(Mapping!$C$5:$C$870,'HWB mapped'!$D77,Mapping!M$5:M$870)</f>
        <v>27913.112451350742</v>
      </c>
      <c r="K77" s="458">
        <f t="shared" si="4"/>
        <v>3.2716383381844016E-2</v>
      </c>
      <c r="L77" s="458">
        <f t="shared" si="5"/>
        <v>-1.8572303954572988E-2</v>
      </c>
      <c r="M77" s="458">
        <f t="shared" si="6"/>
        <v>2.3437374082027951E-2</v>
      </c>
    </row>
    <row r="78" spans="1:13">
      <c r="A78" s="200" t="s">
        <v>939</v>
      </c>
      <c r="B78" s="201" t="s">
        <v>857</v>
      </c>
      <c r="C78" s="201" t="s">
        <v>858</v>
      </c>
      <c r="D78" s="201" t="s">
        <v>714</v>
      </c>
      <c r="E78" s="202" t="s">
        <v>291</v>
      </c>
      <c r="F78" s="189">
        <f>SUMIF(Mapping!$C$5:$C$870,'HWB mapped'!$D78,Mapping!J$5:J$870)</f>
        <v>6019.1742369062385</v>
      </c>
      <c r="G78" s="189">
        <f>SUMIF(Mapping!$C$5:$C$870,'HWB mapped'!$D78,Mapping!K$5:K$870)</f>
        <v>6127.3063157466413</v>
      </c>
      <c r="H78" s="189">
        <f>SUMIF(Mapping!$C$5:$C$870,'HWB mapped'!$D78,Mapping!L$5:L$870)</f>
        <v>5960.5268466133703</v>
      </c>
      <c r="I78" s="189">
        <f>SUMIF(Mapping!$C$5:$C$870,'HWB mapped'!$D78,Mapping!M$5:M$870)</f>
        <v>6324.5007569292966</v>
      </c>
      <c r="K78" s="458">
        <f t="shared" si="4"/>
        <v>1.7964603546014146E-2</v>
      </c>
      <c r="L78" s="458">
        <f t="shared" si="5"/>
        <v>-2.7219051984501363E-2</v>
      </c>
      <c r="M78" s="458">
        <f t="shared" si="6"/>
        <v>6.1064050155688498E-2</v>
      </c>
    </row>
    <row r="79" spans="1:13">
      <c r="A79" s="200" t="s">
        <v>939</v>
      </c>
      <c r="B79" s="201" t="s">
        <v>857</v>
      </c>
      <c r="C79" s="201" t="s">
        <v>858</v>
      </c>
      <c r="D79" s="201" t="s">
        <v>719</v>
      </c>
      <c r="E79" s="202" t="s">
        <v>306</v>
      </c>
      <c r="F79" s="189">
        <f>SUMIF(Mapping!$C$5:$C$870,'HWB mapped'!$D79,Mapping!J$5:J$870)</f>
        <v>6611.2018001250381</v>
      </c>
      <c r="G79" s="189">
        <f>SUMIF(Mapping!$C$5:$C$870,'HWB mapped'!$D79,Mapping!K$5:K$870)</f>
        <v>6675.1460636381789</v>
      </c>
      <c r="H79" s="189">
        <f>SUMIF(Mapping!$C$5:$C$870,'HWB mapped'!$D79,Mapping!L$5:L$870)</f>
        <v>6118.9542298744473</v>
      </c>
      <c r="I79" s="189">
        <f>SUMIF(Mapping!$C$5:$C$870,'HWB mapped'!$D79,Mapping!M$5:M$870)</f>
        <v>6361.9127233561567</v>
      </c>
      <c r="K79" s="458">
        <f t="shared" si="4"/>
        <v>9.672108861044304E-3</v>
      </c>
      <c r="L79" s="458">
        <f t="shared" si="5"/>
        <v>-8.3322796004944411E-2</v>
      </c>
      <c r="M79" s="458">
        <f t="shared" si="6"/>
        <v>3.9705885083355819E-2</v>
      </c>
    </row>
    <row r="80" spans="1:13">
      <c r="A80" s="200" t="s">
        <v>939</v>
      </c>
      <c r="B80" s="201" t="s">
        <v>857</v>
      </c>
      <c r="C80" s="201" t="s">
        <v>858</v>
      </c>
      <c r="D80" s="201" t="s">
        <v>728</v>
      </c>
      <c r="E80" s="202" t="s">
        <v>333</v>
      </c>
      <c r="F80" s="189">
        <f>SUMIF(Mapping!$C$5:$C$870,'HWB mapped'!$D80,Mapping!J$5:J$870)</f>
        <v>17245.54416409387</v>
      </c>
      <c r="G80" s="189">
        <f>SUMIF(Mapping!$C$5:$C$870,'HWB mapped'!$D80,Mapping!K$5:K$870)</f>
        <v>18098.614015149571</v>
      </c>
      <c r="H80" s="189">
        <f>SUMIF(Mapping!$C$5:$C$870,'HWB mapped'!$D80,Mapping!L$5:L$870)</f>
        <v>17770.324953225107</v>
      </c>
      <c r="I80" s="189">
        <f>SUMIF(Mapping!$C$5:$C$870,'HWB mapped'!$D80,Mapping!M$5:M$870)</f>
        <v>19278.631235041015</v>
      </c>
      <c r="K80" s="458">
        <f t="shared" si="4"/>
        <v>4.9466102254507982E-2</v>
      </c>
      <c r="L80" s="458">
        <f t="shared" si="5"/>
        <v>-1.813890619743963E-2</v>
      </c>
      <c r="M80" s="458">
        <f t="shared" si="6"/>
        <v>8.4877810945273025E-2</v>
      </c>
    </row>
    <row r="81" spans="1:13">
      <c r="A81" s="200" t="s">
        <v>939</v>
      </c>
      <c r="B81" s="201" t="s">
        <v>902</v>
      </c>
      <c r="C81" s="201" t="s">
        <v>903</v>
      </c>
      <c r="D81" s="201" t="s">
        <v>709</v>
      </c>
      <c r="E81" s="202" t="s">
        <v>276</v>
      </c>
      <c r="F81" s="189">
        <f>SUMIF(Mapping!$C$5:$C$870,'HWB mapped'!$D81,Mapping!J$5:J$870)</f>
        <v>8277.5960192707316</v>
      </c>
      <c r="G81" s="189">
        <f>SUMIF(Mapping!$C$5:$C$870,'HWB mapped'!$D81,Mapping!K$5:K$870)</f>
        <v>8253.1511248945335</v>
      </c>
      <c r="H81" s="189">
        <f>SUMIF(Mapping!$C$5:$C$870,'HWB mapped'!$D81,Mapping!L$5:L$870)</f>
        <v>8431.8358273268477</v>
      </c>
      <c r="I81" s="189">
        <f>SUMIF(Mapping!$C$5:$C$870,'HWB mapped'!$D81,Mapping!M$5:M$870)</f>
        <v>8673.4312781927674</v>
      </c>
      <c r="K81" s="458">
        <f t="shared" si="4"/>
        <v>-2.9531393316717391E-3</v>
      </c>
      <c r="L81" s="458">
        <f t="shared" si="5"/>
        <v>2.1650482310124675E-2</v>
      </c>
      <c r="M81" s="458">
        <f t="shared" si="6"/>
        <v>2.8652769789816013E-2</v>
      </c>
    </row>
    <row r="82" spans="1:13">
      <c r="A82" s="200" t="s">
        <v>939</v>
      </c>
      <c r="B82" s="201" t="s">
        <v>902</v>
      </c>
      <c r="C82" s="201" t="s">
        <v>903</v>
      </c>
      <c r="D82" s="201" t="s">
        <v>710</v>
      </c>
      <c r="E82" s="202" t="s">
        <v>279</v>
      </c>
      <c r="F82" s="189">
        <f>SUMIF(Mapping!$C$5:$C$870,'HWB mapped'!$D82,Mapping!J$5:J$870)</f>
        <v>14883.501454076428</v>
      </c>
      <c r="G82" s="189">
        <f>SUMIF(Mapping!$C$5:$C$870,'HWB mapped'!$D82,Mapping!K$5:K$870)</f>
        <v>14809.403994835888</v>
      </c>
      <c r="H82" s="189">
        <f>SUMIF(Mapping!$C$5:$C$870,'HWB mapped'!$D82,Mapping!L$5:L$870)</f>
        <v>15194.050333898089</v>
      </c>
      <c r="I82" s="189">
        <f>SUMIF(Mapping!$C$5:$C$870,'HWB mapped'!$D82,Mapping!M$5:M$870)</f>
        <v>15261.757477425097</v>
      </c>
      <c r="K82" s="458">
        <f t="shared" si="4"/>
        <v>-4.9784964559025369E-3</v>
      </c>
      <c r="L82" s="458">
        <f t="shared" si="5"/>
        <v>2.5973114056198954E-2</v>
      </c>
      <c r="M82" s="458">
        <f t="shared" si="6"/>
        <v>4.4561615921432374E-3</v>
      </c>
    </row>
    <row r="83" spans="1:13">
      <c r="A83" s="200" t="s">
        <v>939</v>
      </c>
      <c r="B83" s="201" t="s">
        <v>902</v>
      </c>
      <c r="C83" s="201" t="s">
        <v>903</v>
      </c>
      <c r="D83" s="201" t="s">
        <v>712</v>
      </c>
      <c r="E83" s="202" t="s">
        <v>285</v>
      </c>
      <c r="F83" s="189">
        <f>SUMIF(Mapping!$C$5:$C$870,'HWB mapped'!$D83,Mapping!J$5:J$870)</f>
        <v>18307.140329863116</v>
      </c>
      <c r="G83" s="189">
        <f>SUMIF(Mapping!$C$5:$C$870,'HWB mapped'!$D83,Mapping!K$5:K$870)</f>
        <v>17973.219613362089</v>
      </c>
      <c r="H83" s="189">
        <f>SUMIF(Mapping!$C$5:$C$870,'HWB mapped'!$D83,Mapping!L$5:L$870)</f>
        <v>17626.369429864455</v>
      </c>
      <c r="I83" s="189">
        <f>SUMIF(Mapping!$C$5:$C$870,'HWB mapped'!$D83,Mapping!M$5:M$870)</f>
        <v>18507.320768483969</v>
      </c>
      <c r="K83" s="458">
        <f t="shared" si="4"/>
        <v>-1.8239916802097467E-2</v>
      </c>
      <c r="L83" s="458">
        <f t="shared" si="5"/>
        <v>-1.9298166436455877E-2</v>
      </c>
      <c r="M83" s="458">
        <f t="shared" si="6"/>
        <v>4.9979171384375576E-2</v>
      </c>
    </row>
    <row r="84" spans="1:13">
      <c r="A84" s="200" t="s">
        <v>939</v>
      </c>
      <c r="B84" s="201" t="s">
        <v>902</v>
      </c>
      <c r="C84" s="201" t="s">
        <v>903</v>
      </c>
      <c r="D84" s="201" t="s">
        <v>742</v>
      </c>
      <c r="E84" s="202" t="s">
        <v>378</v>
      </c>
      <c r="F84" s="189">
        <f>SUMIF(Mapping!$C$5:$C$870,'HWB mapped'!$D84,Mapping!J$5:J$870)</f>
        <v>801.67888812582157</v>
      </c>
      <c r="G84" s="189">
        <f>SUMIF(Mapping!$C$5:$C$870,'HWB mapped'!$D84,Mapping!K$5:K$870)</f>
        <v>799.18967209395271</v>
      </c>
      <c r="H84" s="189">
        <f>SUMIF(Mapping!$C$5:$C$870,'HWB mapped'!$D84,Mapping!L$5:L$870)</f>
        <v>820.75950418784714</v>
      </c>
      <c r="I84" s="189">
        <f>SUMIF(Mapping!$C$5:$C$870,'HWB mapped'!$D84,Mapping!M$5:M$870)</f>
        <v>827.24230564494144</v>
      </c>
      <c r="K84" s="458">
        <f t="shared" si="4"/>
        <v>-3.1050038472238972E-3</v>
      </c>
      <c r="L84" s="458">
        <f t="shared" si="5"/>
        <v>2.6989628178476721E-2</v>
      </c>
      <c r="M84" s="458">
        <f t="shared" si="6"/>
        <v>7.8985396136339592E-3</v>
      </c>
    </row>
    <row r="85" spans="1:13">
      <c r="A85" s="200" t="s">
        <v>939</v>
      </c>
      <c r="B85" s="201" t="s">
        <v>904</v>
      </c>
      <c r="C85" s="201" t="s">
        <v>905</v>
      </c>
      <c r="D85" s="201" t="s">
        <v>747</v>
      </c>
      <c r="E85" s="202" t="s">
        <v>393</v>
      </c>
      <c r="F85" s="189">
        <f>SUMIF(Mapping!$C$5:$C$870,'HWB mapped'!$D85,Mapping!J$5:J$870)</f>
        <v>7252.2567104090758</v>
      </c>
      <c r="G85" s="189">
        <f>SUMIF(Mapping!$C$5:$C$870,'HWB mapped'!$D85,Mapping!K$5:K$870)</f>
        <v>7227.4862215488101</v>
      </c>
      <c r="H85" s="189">
        <f>SUMIF(Mapping!$C$5:$C$870,'HWB mapped'!$D85,Mapping!L$5:L$870)</f>
        <v>6973.4821923801601</v>
      </c>
      <c r="I85" s="189">
        <f>SUMIF(Mapping!$C$5:$C$870,'HWB mapped'!$D85,Mapping!M$5:M$870)</f>
        <v>7446.2161029462304</v>
      </c>
      <c r="K85" s="458">
        <f t="shared" si="4"/>
        <v>-3.4155559916561051E-3</v>
      </c>
      <c r="L85" s="458">
        <f t="shared" si="5"/>
        <v>-3.5144173421089997E-2</v>
      </c>
      <c r="M85" s="458">
        <f t="shared" si="6"/>
        <v>6.7790222664169342E-2</v>
      </c>
    </row>
    <row r="86" spans="1:13">
      <c r="A86" s="200" t="s">
        <v>939</v>
      </c>
      <c r="B86" s="201" t="s">
        <v>904</v>
      </c>
      <c r="C86" s="201" t="s">
        <v>905</v>
      </c>
      <c r="D86" s="201" t="s">
        <v>757</v>
      </c>
      <c r="E86" s="202" t="s">
        <v>423</v>
      </c>
      <c r="F86" s="189">
        <f>SUMIF(Mapping!$C$5:$C$870,'HWB mapped'!$D86,Mapping!J$5:J$870)</f>
        <v>23091.905632360507</v>
      </c>
      <c r="G86" s="189">
        <f>SUMIF(Mapping!$C$5:$C$870,'HWB mapped'!$D86,Mapping!K$5:K$870)</f>
        <v>23458.92408475871</v>
      </c>
      <c r="H86" s="189">
        <f>SUMIF(Mapping!$C$5:$C$870,'HWB mapped'!$D86,Mapping!L$5:L$870)</f>
        <v>20213.850154555523</v>
      </c>
      <c r="I86" s="189">
        <f>SUMIF(Mapping!$C$5:$C$870,'HWB mapped'!$D86,Mapping!M$5:M$870)</f>
        <v>21056.719486710252</v>
      </c>
      <c r="K86" s="458">
        <f t="shared" si="4"/>
        <v>1.589381397280043E-2</v>
      </c>
      <c r="L86" s="458">
        <f t="shared" si="5"/>
        <v>-0.13833004098902879</v>
      </c>
      <c r="M86" s="458">
        <f t="shared" si="6"/>
        <v>4.1697614542016037E-2</v>
      </c>
    </row>
    <row r="87" spans="1:13">
      <c r="A87" s="200" t="s">
        <v>939</v>
      </c>
      <c r="B87" s="201" t="s">
        <v>904</v>
      </c>
      <c r="C87" s="201" t="s">
        <v>905</v>
      </c>
      <c r="D87" s="201" t="s">
        <v>760</v>
      </c>
      <c r="E87" s="202" t="s">
        <v>432</v>
      </c>
      <c r="F87" s="189">
        <f>SUMIF(Mapping!$C$5:$C$870,'HWB mapped'!$D87,Mapping!J$5:J$870)</f>
        <v>8312.2162468227889</v>
      </c>
      <c r="G87" s="189">
        <f>SUMIF(Mapping!$C$5:$C$870,'HWB mapped'!$D87,Mapping!K$5:K$870)</f>
        <v>8218.7159108616033</v>
      </c>
      <c r="H87" s="189">
        <f>SUMIF(Mapping!$C$5:$C$870,'HWB mapped'!$D87,Mapping!L$5:L$870)</f>
        <v>7721.502917584743</v>
      </c>
      <c r="I87" s="189">
        <f>SUMIF(Mapping!$C$5:$C$870,'HWB mapped'!$D87,Mapping!M$5:M$870)</f>
        <v>7678.0011774294253</v>
      </c>
      <c r="K87" s="458">
        <f t="shared" si="4"/>
        <v>-1.1248544694313578E-2</v>
      </c>
      <c r="L87" s="458">
        <f t="shared" si="5"/>
        <v>-6.0497649349305127E-2</v>
      </c>
      <c r="M87" s="458">
        <f t="shared" si="6"/>
        <v>-5.6338436467139319E-3</v>
      </c>
    </row>
    <row r="88" spans="1:13">
      <c r="A88" s="200" t="s">
        <v>939</v>
      </c>
      <c r="B88" s="201" t="s">
        <v>904</v>
      </c>
      <c r="C88" s="201" t="s">
        <v>905</v>
      </c>
      <c r="D88" s="201" t="s">
        <v>767</v>
      </c>
      <c r="E88" s="202" t="s">
        <v>453</v>
      </c>
      <c r="F88" s="189">
        <f>SUMIF(Mapping!$C$5:$C$870,'HWB mapped'!$D88,Mapping!J$5:J$870)</f>
        <v>4387.6024590848074</v>
      </c>
      <c r="G88" s="189">
        <f>SUMIF(Mapping!$C$5:$C$870,'HWB mapped'!$D88,Mapping!K$5:K$870)</f>
        <v>4298.9825820432197</v>
      </c>
      <c r="H88" s="189">
        <f>SUMIF(Mapping!$C$5:$C$870,'HWB mapped'!$D88,Mapping!L$5:L$870)</f>
        <v>4025.277534605746</v>
      </c>
      <c r="I88" s="189">
        <f>SUMIF(Mapping!$C$5:$C$870,'HWB mapped'!$D88,Mapping!M$5:M$870)</f>
        <v>4358.6346937506032</v>
      </c>
      <c r="K88" s="458">
        <f t="shared" si="4"/>
        <v>-2.01977909047103E-2</v>
      </c>
      <c r="L88" s="458">
        <f t="shared" si="5"/>
        <v>-6.3667400882416958E-2</v>
      </c>
      <c r="M88" s="458">
        <f t="shared" si="6"/>
        <v>8.2815944063222791E-2</v>
      </c>
    </row>
    <row r="89" spans="1:13">
      <c r="A89" s="200" t="s">
        <v>935</v>
      </c>
      <c r="B89" s="201" t="s">
        <v>936</v>
      </c>
      <c r="C89" s="201" t="s">
        <v>935</v>
      </c>
      <c r="D89" s="201" t="s">
        <v>641</v>
      </c>
      <c r="E89" s="202" t="s">
        <v>9</v>
      </c>
      <c r="F89" s="189">
        <f>SUMIF(Mapping!$C$5:$C$870,'HWB mapped'!$D89,Mapping!J$5:J$870)</f>
        <v>5357.2423206148451</v>
      </c>
      <c r="G89" s="189">
        <f>SUMIF(Mapping!$C$5:$C$870,'HWB mapped'!$D89,Mapping!K$5:K$870)</f>
        <v>5407.9241409104889</v>
      </c>
      <c r="H89" s="189">
        <f>SUMIF(Mapping!$C$5:$C$870,'HWB mapped'!$D89,Mapping!L$5:L$870)</f>
        <v>5480.0691127299842</v>
      </c>
      <c r="I89" s="189">
        <f>SUMIF(Mapping!$C$5:$C$870,'HWB mapped'!$D89,Mapping!M$5:M$870)</f>
        <v>5539.7136009410788</v>
      </c>
      <c r="K89" s="458">
        <f t="shared" si="4"/>
        <v>9.460430807958442E-3</v>
      </c>
      <c r="L89" s="458">
        <f t="shared" si="5"/>
        <v>1.3340603518034788E-2</v>
      </c>
      <c r="M89" s="458">
        <f t="shared" si="6"/>
        <v>1.0883893429836977E-2</v>
      </c>
    </row>
    <row r="90" spans="1:13">
      <c r="A90" s="200" t="s">
        <v>935</v>
      </c>
      <c r="B90" s="201" t="s">
        <v>936</v>
      </c>
      <c r="C90" s="201" t="s">
        <v>935</v>
      </c>
      <c r="D90" s="201" t="s">
        <v>642</v>
      </c>
      <c r="E90" s="202" t="s">
        <v>16</v>
      </c>
      <c r="F90" s="189">
        <f>SUMIF(Mapping!$C$5:$C$870,'HWB mapped'!$D90,Mapping!J$5:J$870)</f>
        <v>7462.8326765921383</v>
      </c>
      <c r="G90" s="189">
        <f>SUMIF(Mapping!$C$5:$C$870,'HWB mapped'!$D90,Mapping!K$5:K$870)</f>
        <v>7776.8904247163737</v>
      </c>
      <c r="H90" s="189">
        <f>SUMIF(Mapping!$C$5:$C$870,'HWB mapped'!$D90,Mapping!L$5:L$870)</f>
        <v>8155.7583642640511</v>
      </c>
      <c r="I90" s="189">
        <f>SUMIF(Mapping!$C$5:$C$870,'HWB mapped'!$D90,Mapping!M$5:M$870)</f>
        <v>8530.936455887284</v>
      </c>
      <c r="K90" s="458">
        <f t="shared" si="4"/>
        <v>4.2082914321435405E-2</v>
      </c>
      <c r="L90" s="458">
        <f t="shared" si="5"/>
        <v>4.8717150282015842E-2</v>
      </c>
      <c r="M90" s="458">
        <f t="shared" si="6"/>
        <v>4.6001619330354959E-2</v>
      </c>
    </row>
    <row r="91" spans="1:13">
      <c r="A91" s="200" t="s">
        <v>935</v>
      </c>
      <c r="B91" s="201" t="s">
        <v>936</v>
      </c>
      <c r="C91" s="201" t="s">
        <v>935</v>
      </c>
      <c r="D91" s="201" t="s">
        <v>661</v>
      </c>
      <c r="E91" s="202" t="s">
        <v>102</v>
      </c>
      <c r="F91" s="189">
        <f>SUMIF(Mapping!$C$5:$C$870,'HWB mapped'!$D91,Mapping!J$5:J$870)</f>
        <v>4166.8470750000233</v>
      </c>
      <c r="G91" s="189">
        <f>SUMIF(Mapping!$C$5:$C$870,'HWB mapped'!$D91,Mapping!K$5:K$870)</f>
        <v>4167.8467366356408</v>
      </c>
      <c r="H91" s="189">
        <f>SUMIF(Mapping!$C$5:$C$870,'HWB mapped'!$D91,Mapping!L$5:L$870)</f>
        <v>4349.0806754771229</v>
      </c>
      <c r="I91" s="189">
        <f>SUMIF(Mapping!$C$5:$C$870,'HWB mapped'!$D91,Mapping!M$5:M$870)</f>
        <v>4561.8554573785959</v>
      </c>
      <c r="K91" s="458">
        <f t="shared" si="4"/>
        <v>2.3990840499399368E-4</v>
      </c>
      <c r="L91" s="458">
        <f t="shared" si="5"/>
        <v>4.3483829971103338E-2</v>
      </c>
      <c r="M91" s="458">
        <f t="shared" si="6"/>
        <v>4.8924082531104141E-2</v>
      </c>
    </row>
    <row r="92" spans="1:13">
      <c r="A92" s="200" t="s">
        <v>935</v>
      </c>
      <c r="B92" s="201" t="s">
        <v>936</v>
      </c>
      <c r="C92" s="201" t="s">
        <v>935</v>
      </c>
      <c r="D92" s="201" t="s">
        <v>665</v>
      </c>
      <c r="E92" s="202" t="s">
        <v>117</v>
      </c>
      <c r="F92" s="189">
        <f>SUMIF(Mapping!$C$5:$C$870,'HWB mapped'!$D92,Mapping!J$5:J$870)</f>
        <v>137.67457218293711</v>
      </c>
      <c r="G92" s="189">
        <f>SUMIF(Mapping!$C$5:$C$870,'HWB mapped'!$D92,Mapping!K$5:K$870)</f>
        <v>139.05545593394351</v>
      </c>
      <c r="H92" s="189">
        <f>SUMIF(Mapping!$C$5:$C$870,'HWB mapped'!$D92,Mapping!L$5:L$870)</f>
        <v>139.96277363431022</v>
      </c>
      <c r="I92" s="189">
        <f>SUMIF(Mapping!$C$5:$C$870,'HWB mapped'!$D92,Mapping!M$5:M$870)</f>
        <v>144.84032548983467</v>
      </c>
      <c r="K92" s="458">
        <f t="shared" si="4"/>
        <v>1.0030056597317927E-2</v>
      </c>
      <c r="L92" s="458">
        <f t="shared" si="5"/>
        <v>6.5248622880194063E-3</v>
      </c>
      <c r="M92" s="458">
        <f t="shared" si="6"/>
        <v>3.4848922530417603E-2</v>
      </c>
    </row>
    <row r="93" spans="1:13">
      <c r="A93" s="200" t="s">
        <v>935</v>
      </c>
      <c r="B93" s="201" t="s">
        <v>936</v>
      </c>
      <c r="C93" s="201" t="s">
        <v>935</v>
      </c>
      <c r="D93" s="201" t="s">
        <v>681</v>
      </c>
      <c r="E93" s="202" t="s">
        <v>176</v>
      </c>
      <c r="F93" s="189">
        <f>SUMIF(Mapping!$C$5:$C$870,'HWB mapped'!$D93,Mapping!J$5:J$870)</f>
        <v>7257.7956856753617</v>
      </c>
      <c r="G93" s="189">
        <f>SUMIF(Mapping!$C$5:$C$870,'HWB mapped'!$D93,Mapping!K$5:K$870)</f>
        <v>7121.5789924235678</v>
      </c>
      <c r="H93" s="189">
        <f>SUMIF(Mapping!$C$5:$C$870,'HWB mapped'!$D93,Mapping!L$5:L$870)</f>
        <v>7376.5387581358691</v>
      </c>
      <c r="I93" s="189">
        <f>SUMIF(Mapping!$C$5:$C$870,'HWB mapped'!$D93,Mapping!M$5:M$870)</f>
        <v>7750.8541282142096</v>
      </c>
      <c r="K93" s="458">
        <f t="shared" si="4"/>
        <v>-1.8768328450006311E-2</v>
      </c>
      <c r="L93" s="458">
        <f t="shared" si="5"/>
        <v>3.5801016317244416E-2</v>
      </c>
      <c r="M93" s="458">
        <f t="shared" si="6"/>
        <v>5.0744038952617698E-2</v>
      </c>
    </row>
    <row r="94" spans="1:13">
      <c r="A94" s="200" t="s">
        <v>935</v>
      </c>
      <c r="B94" s="201" t="s">
        <v>936</v>
      </c>
      <c r="C94" s="201" t="s">
        <v>935</v>
      </c>
      <c r="D94" s="201" t="s">
        <v>685</v>
      </c>
      <c r="E94" s="202" t="s">
        <v>195</v>
      </c>
      <c r="F94" s="189">
        <f>SUMIF(Mapping!$C$5:$C$870,'HWB mapped'!$D94,Mapping!J$5:J$870)</f>
        <v>5360.5507440010215</v>
      </c>
      <c r="G94" s="189">
        <f>SUMIF(Mapping!$C$5:$C$870,'HWB mapped'!$D94,Mapping!K$5:K$870)</f>
        <v>5415.0314760555984</v>
      </c>
      <c r="H94" s="189">
        <f>SUMIF(Mapping!$C$5:$C$870,'HWB mapped'!$D94,Mapping!L$5:L$870)</f>
        <v>5479.9481609730092</v>
      </c>
      <c r="I94" s="189">
        <f>SUMIF(Mapping!$C$5:$C$870,'HWB mapped'!$D94,Mapping!M$5:M$870)</f>
        <v>5657.3787566332066</v>
      </c>
      <c r="K94" s="458">
        <f t="shared" si="4"/>
        <v>1.016327139810147E-2</v>
      </c>
      <c r="L94" s="458">
        <f t="shared" si="5"/>
        <v>1.1988237779311461E-2</v>
      </c>
      <c r="M94" s="458">
        <f t="shared" si="6"/>
        <v>3.2378152210237987E-2</v>
      </c>
    </row>
    <row r="95" spans="1:13">
      <c r="A95" s="200" t="s">
        <v>935</v>
      </c>
      <c r="B95" s="201" t="s">
        <v>936</v>
      </c>
      <c r="C95" s="201" t="s">
        <v>935</v>
      </c>
      <c r="D95" s="201" t="s">
        <v>689</v>
      </c>
      <c r="E95" s="202" t="s">
        <v>209</v>
      </c>
      <c r="F95" s="189">
        <f>SUMIF(Mapping!$C$5:$C$870,'HWB mapped'!$D95,Mapping!J$5:J$870)</f>
        <v>4540.151122588004</v>
      </c>
      <c r="G95" s="189">
        <f>SUMIF(Mapping!$C$5:$C$870,'HWB mapped'!$D95,Mapping!K$5:K$870)</f>
        <v>4326.2453718699908</v>
      </c>
      <c r="H95" s="189">
        <f>SUMIF(Mapping!$C$5:$C$870,'HWB mapped'!$D95,Mapping!L$5:L$870)</f>
        <v>5582.3234712461826</v>
      </c>
      <c r="I95" s="189">
        <f>SUMIF(Mapping!$C$5:$C$870,'HWB mapped'!$D95,Mapping!M$5:M$870)</f>
        <v>6309.2880927742872</v>
      </c>
      <c r="K95" s="458">
        <f t="shared" si="4"/>
        <v>-4.7114235835410079E-2</v>
      </c>
      <c r="L95" s="458">
        <f t="shared" si="5"/>
        <v>0.29033907959623217</v>
      </c>
      <c r="M95" s="458">
        <f t="shared" si="6"/>
        <v>0.13022617289603589</v>
      </c>
    </row>
    <row r="96" spans="1:13">
      <c r="A96" s="200" t="s">
        <v>935</v>
      </c>
      <c r="B96" s="201" t="s">
        <v>936</v>
      </c>
      <c r="C96" s="201" t="s">
        <v>935</v>
      </c>
      <c r="D96" s="201" t="s">
        <v>692</v>
      </c>
      <c r="E96" s="202" t="s">
        <v>219</v>
      </c>
      <c r="F96" s="189">
        <f>SUMIF(Mapping!$C$5:$C$870,'HWB mapped'!$D96,Mapping!J$5:J$870)</f>
        <v>6533.4308231945188</v>
      </c>
      <c r="G96" s="189">
        <f>SUMIF(Mapping!$C$5:$C$870,'HWB mapped'!$D96,Mapping!K$5:K$870)</f>
        <v>6819.799655318744</v>
      </c>
      <c r="H96" s="189">
        <f>SUMIF(Mapping!$C$5:$C$870,'HWB mapped'!$D96,Mapping!L$5:L$870)</f>
        <v>6914.6945762095975</v>
      </c>
      <c r="I96" s="189">
        <f>SUMIF(Mapping!$C$5:$C$870,'HWB mapped'!$D96,Mapping!M$5:M$870)</f>
        <v>6938.2667201882141</v>
      </c>
      <c r="K96" s="458">
        <f t="shared" si="4"/>
        <v>4.3831310053452865E-2</v>
      </c>
      <c r="L96" s="458">
        <f t="shared" si="5"/>
        <v>1.3914620030933689E-2</v>
      </c>
      <c r="M96" s="458">
        <f t="shared" si="6"/>
        <v>3.4089927933647068E-3</v>
      </c>
    </row>
    <row r="97" spans="1:13">
      <c r="A97" s="200" t="s">
        <v>935</v>
      </c>
      <c r="B97" s="201" t="s">
        <v>936</v>
      </c>
      <c r="C97" s="201" t="s">
        <v>935</v>
      </c>
      <c r="D97" s="201" t="s">
        <v>699</v>
      </c>
      <c r="E97" s="202" t="s">
        <v>245</v>
      </c>
      <c r="F97" s="189">
        <f>SUMIF(Mapping!$C$5:$C$870,'HWB mapped'!$D97,Mapping!J$5:J$870)</f>
        <v>3050.1539449076586</v>
      </c>
      <c r="G97" s="189">
        <f>SUMIF(Mapping!$C$5:$C$870,'HWB mapped'!$D97,Mapping!K$5:K$870)</f>
        <v>3029.3519041647255</v>
      </c>
      <c r="H97" s="189">
        <f>SUMIF(Mapping!$C$5:$C$870,'HWB mapped'!$D97,Mapping!L$5:L$870)</f>
        <v>4690.4545087773604</v>
      </c>
      <c r="I97" s="189">
        <f>SUMIF(Mapping!$C$5:$C$870,'HWB mapped'!$D97,Mapping!M$5:M$870)</f>
        <v>5683.1464114156588</v>
      </c>
      <c r="K97" s="458">
        <f t="shared" si="4"/>
        <v>-6.8199969964345408E-3</v>
      </c>
      <c r="L97" s="458">
        <f t="shared" si="5"/>
        <v>0.54833596662341089</v>
      </c>
      <c r="M97" s="458">
        <f t="shared" si="6"/>
        <v>0.21164087633312501</v>
      </c>
    </row>
    <row r="98" spans="1:13">
      <c r="A98" s="200" t="s">
        <v>935</v>
      </c>
      <c r="B98" s="201" t="s">
        <v>936</v>
      </c>
      <c r="C98" s="201" t="s">
        <v>935</v>
      </c>
      <c r="D98" s="201" t="s">
        <v>721</v>
      </c>
      <c r="E98" s="202" t="s">
        <v>312</v>
      </c>
      <c r="F98" s="189">
        <f>SUMIF(Mapping!$C$5:$C$870,'HWB mapped'!$D98,Mapping!J$5:J$870)</f>
        <v>8271.0078929769807</v>
      </c>
      <c r="G98" s="189">
        <f>SUMIF(Mapping!$C$5:$C$870,'HWB mapped'!$D98,Mapping!K$5:K$870)</f>
        <v>8119.3677792807403</v>
      </c>
      <c r="H98" s="189">
        <f>SUMIF(Mapping!$C$5:$C$870,'HWB mapped'!$D98,Mapping!L$5:L$870)</f>
        <v>7856.0000940803302</v>
      </c>
      <c r="I98" s="189">
        <f>SUMIF(Mapping!$C$5:$C$870,'HWB mapped'!$D98,Mapping!M$5:M$870)</f>
        <v>8067.6993653331938</v>
      </c>
      <c r="K98" s="458">
        <f t="shared" si="4"/>
        <v>-1.8333934105539851E-2</v>
      </c>
      <c r="L98" s="458">
        <f t="shared" si="5"/>
        <v>-3.2436969522735559E-2</v>
      </c>
      <c r="M98" s="458">
        <f t="shared" si="6"/>
        <v>2.6947462922306098E-2</v>
      </c>
    </row>
    <row r="99" spans="1:13">
      <c r="A99" s="200" t="s">
        <v>935</v>
      </c>
      <c r="B99" s="201" t="s">
        <v>936</v>
      </c>
      <c r="C99" s="201" t="s">
        <v>935</v>
      </c>
      <c r="D99" s="201" t="s">
        <v>737</v>
      </c>
      <c r="E99" s="202" t="s">
        <v>363</v>
      </c>
      <c r="F99" s="189">
        <f>SUMIF(Mapping!$C$5:$C$870,'HWB mapped'!$D99,Mapping!J$5:J$870)</f>
        <v>7511.2351372694056</v>
      </c>
      <c r="G99" s="189">
        <f>SUMIF(Mapping!$C$5:$C$870,'HWB mapped'!$D99,Mapping!K$5:K$870)</f>
        <v>7369.4993315638885</v>
      </c>
      <c r="H99" s="189">
        <f>SUMIF(Mapping!$C$5:$C$870,'HWB mapped'!$D99,Mapping!L$5:L$870)</f>
        <v>7221.4825029411895</v>
      </c>
      <c r="I99" s="189">
        <f>SUMIF(Mapping!$C$5:$C$870,'HWB mapped'!$D99,Mapping!M$5:M$870)</f>
        <v>7688.352254922992</v>
      </c>
      <c r="K99" s="458">
        <f t="shared" si="4"/>
        <v>-1.8869840061623067E-2</v>
      </c>
      <c r="L99" s="458">
        <f t="shared" si="5"/>
        <v>-2.0085058965774838E-2</v>
      </c>
      <c r="M99" s="458">
        <f t="shared" si="6"/>
        <v>6.4650125759032839E-2</v>
      </c>
    </row>
    <row r="100" spans="1:13">
      <c r="A100" s="200" t="s">
        <v>935</v>
      </c>
      <c r="B100" s="201" t="s">
        <v>936</v>
      </c>
      <c r="C100" s="201" t="s">
        <v>935</v>
      </c>
      <c r="D100" s="201" t="s">
        <v>770</v>
      </c>
      <c r="E100" s="202" t="s">
        <v>462</v>
      </c>
      <c r="F100" s="189">
        <f>SUMIF(Mapping!$C$5:$C$870,'HWB mapped'!$D100,Mapping!J$5:J$870)</f>
        <v>5378.052853555153</v>
      </c>
      <c r="G100" s="189">
        <f>SUMIF(Mapping!$C$5:$C$870,'HWB mapped'!$D100,Mapping!K$5:K$870)</f>
        <v>5449.2760042188938</v>
      </c>
      <c r="H100" s="189">
        <f>SUMIF(Mapping!$C$5:$C$870,'HWB mapped'!$D100,Mapping!L$5:L$870)</f>
        <v>5268.7637954257034</v>
      </c>
      <c r="I100" s="189">
        <f>SUMIF(Mapping!$C$5:$C$870,'HWB mapped'!$D100,Mapping!M$5:M$870)</f>
        <v>5517.6822093144365</v>
      </c>
      <c r="K100" s="458">
        <f t="shared" si="4"/>
        <v>1.3243296896321644E-2</v>
      </c>
      <c r="L100" s="458">
        <f t="shared" si="5"/>
        <v>-3.3125906754114864E-2</v>
      </c>
      <c r="M100" s="458">
        <f t="shared" si="6"/>
        <v>4.7244177866702319E-2</v>
      </c>
    </row>
    <row r="101" spans="1:13">
      <c r="A101" s="200" t="s">
        <v>935</v>
      </c>
      <c r="B101" s="201" t="s">
        <v>936</v>
      </c>
      <c r="C101" s="201" t="s">
        <v>935</v>
      </c>
      <c r="D101" s="201" t="s">
        <v>774</v>
      </c>
      <c r="E101" s="202" t="s">
        <v>474</v>
      </c>
      <c r="F101" s="189">
        <f>SUMIF(Mapping!$C$5:$C$870,'HWB mapped'!$D101,Mapping!J$5:J$870)</f>
        <v>6976.7704105224484</v>
      </c>
      <c r="G101" s="189">
        <f>SUMIF(Mapping!$C$5:$C$870,'HWB mapped'!$D101,Mapping!K$5:K$870)</f>
        <v>6859.0018000528944</v>
      </c>
      <c r="H101" s="189">
        <f>SUMIF(Mapping!$C$5:$C$870,'HWB mapped'!$D101,Mapping!L$5:L$870)</f>
        <v>6378.5824729678079</v>
      </c>
      <c r="I101" s="189">
        <f>SUMIF(Mapping!$C$5:$C$870,'HWB mapped'!$D101,Mapping!M$5:M$870)</f>
        <v>6877.5319380290321</v>
      </c>
      <c r="K101" s="458">
        <f t="shared" si="4"/>
        <v>-1.68801040509996E-2</v>
      </c>
      <c r="L101" s="458">
        <f t="shared" si="5"/>
        <v>-7.0042163727290663E-2</v>
      </c>
      <c r="M101" s="458">
        <f t="shared" si="6"/>
        <v>7.8222625038674831E-2</v>
      </c>
    </row>
    <row r="102" spans="1:13">
      <c r="A102" s="200" t="s">
        <v>935</v>
      </c>
      <c r="B102" s="201" t="s">
        <v>936</v>
      </c>
      <c r="C102" s="201" t="s">
        <v>935</v>
      </c>
      <c r="D102" s="201" t="s">
        <v>653</v>
      </c>
      <c r="E102" s="202" t="s">
        <v>72</v>
      </c>
      <c r="F102" s="189">
        <f>SUMIF(Mapping!$C$5:$C$870,'HWB mapped'!$D102,Mapping!J$5:J$870)</f>
        <v>7902.4534056567763</v>
      </c>
      <c r="G102" s="189">
        <f>SUMIF(Mapping!$C$5:$C$870,'HWB mapped'!$D102,Mapping!K$5:K$870)</f>
        <v>7759.856720526529</v>
      </c>
      <c r="H102" s="189">
        <f>SUMIF(Mapping!$C$5:$C$870,'HWB mapped'!$D102,Mapping!L$5:L$870)</f>
        <v>7580.2477996660691</v>
      </c>
      <c r="I102" s="189">
        <f>SUMIF(Mapping!$C$5:$C$870,'HWB mapped'!$D102,Mapping!M$5:M$870)</f>
        <v>7452.1310178048325</v>
      </c>
      <c r="K102" s="458">
        <f t="shared" si="4"/>
        <v>-1.8044609415624357E-2</v>
      </c>
      <c r="L102" s="458">
        <f t="shared" si="5"/>
        <v>-2.3145906854872056E-2</v>
      </c>
      <c r="M102" s="458">
        <f t="shared" si="6"/>
        <v>-1.690139758582565E-2</v>
      </c>
    </row>
    <row r="103" spans="1:13">
      <c r="A103" s="200" t="s">
        <v>935</v>
      </c>
      <c r="B103" s="201" t="s">
        <v>936</v>
      </c>
      <c r="C103" s="201" t="s">
        <v>935</v>
      </c>
      <c r="D103" s="201" t="s">
        <v>678</v>
      </c>
      <c r="E103" s="202" t="s">
        <v>166</v>
      </c>
      <c r="F103" s="189">
        <f>SUMIF(Mapping!$C$5:$C$870,'HWB mapped'!$D103,Mapping!J$5:J$870)</f>
        <v>8880.1910913374541</v>
      </c>
      <c r="G103" s="189">
        <f>SUMIF(Mapping!$C$5:$C$870,'HWB mapped'!$D103,Mapping!K$5:K$870)</f>
        <v>9403.8818161283871</v>
      </c>
      <c r="H103" s="189">
        <f>SUMIF(Mapping!$C$5:$C$870,'HWB mapped'!$D103,Mapping!L$5:L$870)</f>
        <v>8776.6876990361343</v>
      </c>
      <c r="I103" s="189">
        <f>SUMIF(Mapping!$C$5:$C$870,'HWB mapped'!$D103,Mapping!M$5:M$870)</f>
        <v>8808.5190339721521</v>
      </c>
      <c r="K103" s="458">
        <f t="shared" si="4"/>
        <v>5.8972911664230798E-2</v>
      </c>
      <c r="L103" s="458">
        <f t="shared" si="5"/>
        <v>-6.6695236005259728E-2</v>
      </c>
      <c r="M103" s="458">
        <f t="shared" si="6"/>
        <v>3.6268050120449313E-3</v>
      </c>
    </row>
    <row r="104" spans="1:13">
      <c r="A104" s="200" t="s">
        <v>935</v>
      </c>
      <c r="B104" s="201" t="s">
        <v>936</v>
      </c>
      <c r="C104" s="201" t="s">
        <v>935</v>
      </c>
      <c r="D104" s="201" t="s">
        <v>687</v>
      </c>
      <c r="E104" s="202" t="s">
        <v>202</v>
      </c>
      <c r="F104" s="189">
        <f>SUMIF(Mapping!$C$5:$C$870,'HWB mapped'!$D104,Mapping!J$5:J$870)</f>
        <v>4836.6337904636293</v>
      </c>
      <c r="G104" s="189">
        <f>SUMIF(Mapping!$C$5:$C$870,'HWB mapped'!$D104,Mapping!K$5:K$870)</f>
        <v>4949.506097564853</v>
      </c>
      <c r="H104" s="189">
        <f>SUMIF(Mapping!$C$5:$C$870,'HWB mapped'!$D104,Mapping!L$5:L$870)</f>
        <v>4509.2194975576203</v>
      </c>
      <c r="I104" s="189">
        <f>SUMIF(Mapping!$C$5:$C$870,'HWB mapped'!$D104,Mapping!M$5:M$870)</f>
        <v>4458.7355570483924</v>
      </c>
      <c r="K104" s="458">
        <f t="shared" si="4"/>
        <v>2.3336955409726023E-2</v>
      </c>
      <c r="L104" s="458">
        <f t="shared" si="5"/>
        <v>-8.8955663722457667E-2</v>
      </c>
      <c r="M104" s="458">
        <f t="shared" si="6"/>
        <v>-1.1195715918591254E-2</v>
      </c>
    </row>
    <row r="105" spans="1:13">
      <c r="A105" s="200" t="s">
        <v>935</v>
      </c>
      <c r="B105" s="201" t="s">
        <v>936</v>
      </c>
      <c r="C105" s="201" t="s">
        <v>935</v>
      </c>
      <c r="D105" s="201" t="s">
        <v>690</v>
      </c>
      <c r="E105" s="202" t="s">
        <v>212</v>
      </c>
      <c r="F105" s="189">
        <f>SUMIF(Mapping!$C$5:$C$870,'HWB mapped'!$D105,Mapping!J$5:J$870)</f>
        <v>5879.4638206269638</v>
      </c>
      <c r="G105" s="189">
        <f>SUMIF(Mapping!$C$5:$C$870,'HWB mapped'!$D105,Mapping!K$5:K$870)</f>
        <v>5811.214271883412</v>
      </c>
      <c r="H105" s="189">
        <f>SUMIF(Mapping!$C$5:$C$870,'HWB mapped'!$D105,Mapping!L$5:L$870)</f>
        <v>5578.914375985858</v>
      </c>
      <c r="I105" s="189">
        <f>SUMIF(Mapping!$C$5:$C$870,'HWB mapped'!$D105,Mapping!M$5:M$870)</f>
        <v>5740.9984753385825</v>
      </c>
      <c r="K105" s="458">
        <f t="shared" si="4"/>
        <v>-1.1608124622539795E-2</v>
      </c>
      <c r="L105" s="458">
        <f t="shared" si="5"/>
        <v>-3.9974415849970968E-2</v>
      </c>
      <c r="M105" s="458">
        <f t="shared" si="6"/>
        <v>2.905298207307272E-2</v>
      </c>
    </row>
    <row r="106" spans="1:13">
      <c r="A106" s="200" t="s">
        <v>935</v>
      </c>
      <c r="B106" s="201" t="s">
        <v>936</v>
      </c>
      <c r="C106" s="201" t="s">
        <v>935</v>
      </c>
      <c r="D106" s="201" t="s">
        <v>695</v>
      </c>
      <c r="E106" s="202" t="s">
        <v>231</v>
      </c>
      <c r="F106" s="189">
        <f>SUMIF(Mapping!$C$5:$C$870,'HWB mapped'!$D106,Mapping!J$5:J$870)</f>
        <v>7318.1706772154475</v>
      </c>
      <c r="G106" s="189">
        <f>SUMIF(Mapping!$C$5:$C$870,'HWB mapped'!$D106,Mapping!K$5:K$870)</f>
        <v>7453.3709795365276</v>
      </c>
      <c r="H106" s="189">
        <f>SUMIF(Mapping!$C$5:$C$870,'HWB mapped'!$D106,Mapping!L$5:L$870)</f>
        <v>7242.1802296918959</v>
      </c>
      <c r="I106" s="189">
        <f>SUMIF(Mapping!$C$5:$C$870,'HWB mapped'!$D106,Mapping!M$5:M$870)</f>
        <v>7265.2312824696401</v>
      </c>
      <c r="K106" s="458">
        <f t="shared" si="4"/>
        <v>1.8474603597592454E-2</v>
      </c>
      <c r="L106" s="458">
        <f t="shared" si="5"/>
        <v>-2.8334930654124513E-2</v>
      </c>
      <c r="M106" s="458">
        <f t="shared" si="6"/>
        <v>3.1828885841915788E-3</v>
      </c>
    </row>
    <row r="107" spans="1:13">
      <c r="A107" s="200" t="s">
        <v>935</v>
      </c>
      <c r="B107" s="201" t="s">
        <v>936</v>
      </c>
      <c r="C107" s="201" t="s">
        <v>935</v>
      </c>
      <c r="D107" s="201" t="s">
        <v>696</v>
      </c>
      <c r="E107" s="202" t="s">
        <v>234</v>
      </c>
      <c r="F107" s="189">
        <f>SUMIF(Mapping!$C$5:$C$870,'HWB mapped'!$D107,Mapping!J$5:J$870)</f>
        <v>6104.5471502618157</v>
      </c>
      <c r="G107" s="189">
        <f>SUMIF(Mapping!$C$5:$C$870,'HWB mapped'!$D107,Mapping!K$5:K$870)</f>
        <v>6241.8758388749156</v>
      </c>
      <c r="H107" s="189">
        <f>SUMIF(Mapping!$C$5:$C$870,'HWB mapped'!$D107,Mapping!L$5:L$870)</f>
        <v>6085.9652528250363</v>
      </c>
      <c r="I107" s="189">
        <f>SUMIF(Mapping!$C$5:$C$870,'HWB mapped'!$D107,Mapping!M$5:M$870)</f>
        <v>6439.9826287040059</v>
      </c>
      <c r="K107" s="458">
        <f t="shared" si="4"/>
        <v>2.2496130381630453E-2</v>
      </c>
      <c r="L107" s="458">
        <f t="shared" si="5"/>
        <v>-2.4978162026045969E-2</v>
      </c>
      <c r="M107" s="458">
        <f t="shared" si="6"/>
        <v>5.8169470440968984E-2</v>
      </c>
    </row>
    <row r="108" spans="1:13">
      <c r="A108" s="200" t="s">
        <v>935</v>
      </c>
      <c r="B108" s="201" t="s">
        <v>936</v>
      </c>
      <c r="C108" s="201" t="s">
        <v>935</v>
      </c>
      <c r="D108" s="201" t="s">
        <v>700</v>
      </c>
      <c r="E108" s="202" t="s">
        <v>248</v>
      </c>
      <c r="F108" s="189">
        <f>SUMIF(Mapping!$C$5:$C$870,'HWB mapped'!$D108,Mapping!J$5:J$870)</f>
        <v>2998.8370198410685</v>
      </c>
      <c r="G108" s="189">
        <f>SUMIF(Mapping!$C$5:$C$870,'HWB mapped'!$D108,Mapping!K$5:K$870)</f>
        <v>3189.470084706335</v>
      </c>
      <c r="H108" s="189">
        <f>SUMIF(Mapping!$C$5:$C$870,'HWB mapped'!$D108,Mapping!L$5:L$870)</f>
        <v>3166.608509923396</v>
      </c>
      <c r="I108" s="189">
        <f>SUMIF(Mapping!$C$5:$C$870,'HWB mapped'!$D108,Mapping!M$5:M$870)</f>
        <v>3094.5776564593625</v>
      </c>
      <c r="K108" s="458">
        <f t="shared" si="4"/>
        <v>6.3568998116266373E-2</v>
      </c>
      <c r="L108" s="458">
        <f t="shared" si="5"/>
        <v>-7.1678285658051122E-3</v>
      </c>
      <c r="M108" s="458">
        <f t="shared" si="6"/>
        <v>-2.2747003059679138E-2</v>
      </c>
    </row>
    <row r="109" spans="1:13">
      <c r="A109" s="200" t="s">
        <v>935</v>
      </c>
      <c r="B109" s="201" t="s">
        <v>936</v>
      </c>
      <c r="C109" s="201" t="s">
        <v>935</v>
      </c>
      <c r="D109" s="201" t="s">
        <v>780</v>
      </c>
      <c r="E109" s="202" t="s">
        <v>492</v>
      </c>
      <c r="F109" s="189">
        <f>SUMIF(Mapping!$C$5:$C$870,'HWB mapped'!$D109,Mapping!J$5:J$870)</f>
        <v>4244.5290791416783</v>
      </c>
      <c r="G109" s="189">
        <f>SUMIF(Mapping!$C$5:$C$870,'HWB mapped'!$D109,Mapping!K$5:K$870)</f>
        <v>4616.1895516001814</v>
      </c>
      <c r="H109" s="189">
        <f>SUMIF(Mapping!$C$5:$C$870,'HWB mapped'!$D109,Mapping!L$5:L$870)</f>
        <v>4515.629916979593</v>
      </c>
      <c r="I109" s="189">
        <f>SUMIF(Mapping!$C$5:$C$870,'HWB mapped'!$D109,Mapping!M$5:M$870)</f>
        <v>4703.6248890176903</v>
      </c>
      <c r="K109" s="458">
        <f t="shared" si="4"/>
        <v>8.7562239656904239E-2</v>
      </c>
      <c r="L109" s="458">
        <f t="shared" si="5"/>
        <v>-2.1784121621637009E-2</v>
      </c>
      <c r="M109" s="458">
        <f t="shared" si="6"/>
        <v>4.1632059202017846E-2</v>
      </c>
    </row>
    <row r="110" spans="1:13">
      <c r="A110" s="200" t="s">
        <v>935</v>
      </c>
      <c r="B110" s="201" t="s">
        <v>936</v>
      </c>
      <c r="C110" s="201" t="s">
        <v>935</v>
      </c>
      <c r="D110" s="201" t="s">
        <v>646</v>
      </c>
      <c r="E110" s="202" t="s">
        <v>39</v>
      </c>
      <c r="F110" s="189">
        <f>SUMIF(Mapping!$C$5:$C$870,'HWB mapped'!$D110,Mapping!J$5:J$870)</f>
        <v>5085.3822725291011</v>
      </c>
      <c r="G110" s="189">
        <f>SUMIF(Mapping!$C$5:$C$870,'HWB mapped'!$D110,Mapping!K$5:K$870)</f>
        <v>5360.4502118959126</v>
      </c>
      <c r="H110" s="189">
        <f>SUMIF(Mapping!$C$5:$C$870,'HWB mapped'!$D110,Mapping!L$5:L$870)</f>
        <v>5828.4948776742385</v>
      </c>
      <c r="I110" s="189">
        <f>SUMIF(Mapping!$C$5:$C$870,'HWB mapped'!$D110,Mapping!M$5:M$870)</f>
        <v>6006.4148763256817</v>
      </c>
      <c r="K110" s="458">
        <f t="shared" si="4"/>
        <v>5.4089923751201585E-2</v>
      </c>
      <c r="L110" s="458">
        <f t="shared" si="5"/>
        <v>8.7314432048942736E-2</v>
      </c>
      <c r="M110" s="458">
        <f t="shared" si="6"/>
        <v>3.0525890883589257E-2</v>
      </c>
    </row>
    <row r="111" spans="1:13">
      <c r="A111" s="200" t="s">
        <v>935</v>
      </c>
      <c r="B111" s="201" t="s">
        <v>936</v>
      </c>
      <c r="C111" s="201" t="s">
        <v>935</v>
      </c>
      <c r="D111" s="201" t="s">
        <v>656</v>
      </c>
      <c r="E111" s="202" t="s">
        <v>83</v>
      </c>
      <c r="F111" s="189">
        <f>SUMIF(Mapping!$C$5:$C$870,'HWB mapped'!$D111,Mapping!J$5:J$870)</f>
        <v>5897.3949408642457</v>
      </c>
      <c r="G111" s="189">
        <f>SUMIF(Mapping!$C$5:$C$870,'HWB mapped'!$D111,Mapping!K$5:K$870)</f>
        <v>6573.0628584262749</v>
      </c>
      <c r="H111" s="189">
        <f>SUMIF(Mapping!$C$5:$C$870,'HWB mapped'!$D111,Mapping!L$5:L$870)</f>
        <v>7191.5349342589088</v>
      </c>
      <c r="I111" s="189">
        <f>SUMIF(Mapping!$C$5:$C$870,'HWB mapped'!$D111,Mapping!M$5:M$870)</f>
        <v>7299.9328940781324</v>
      </c>
      <c r="K111" s="458">
        <f t="shared" si="4"/>
        <v>0.11457057299659357</v>
      </c>
      <c r="L111" s="458">
        <f t="shared" si="5"/>
        <v>9.4091915618879085E-2</v>
      </c>
      <c r="M111" s="458">
        <f t="shared" si="6"/>
        <v>1.5072993569542392E-2</v>
      </c>
    </row>
    <row r="112" spans="1:13">
      <c r="A112" s="200" t="s">
        <v>935</v>
      </c>
      <c r="B112" s="201" t="s">
        <v>936</v>
      </c>
      <c r="C112" s="201" t="s">
        <v>935</v>
      </c>
      <c r="D112" s="201" t="s">
        <v>669</v>
      </c>
      <c r="E112" s="202" t="s">
        <v>132</v>
      </c>
      <c r="F112" s="189">
        <f>SUMIF(Mapping!$C$5:$C$870,'HWB mapped'!$D112,Mapping!J$5:J$870)</f>
        <v>9134.3867583404572</v>
      </c>
      <c r="G112" s="189">
        <f>SUMIF(Mapping!$C$5:$C$870,'HWB mapped'!$D112,Mapping!K$5:K$870)</f>
        <v>9114.780895342923</v>
      </c>
      <c r="H112" s="189">
        <f>SUMIF(Mapping!$C$5:$C$870,'HWB mapped'!$D112,Mapping!L$5:L$870)</f>
        <v>8746.9223639576376</v>
      </c>
      <c r="I112" s="189">
        <f>SUMIF(Mapping!$C$5:$C$870,'HWB mapped'!$D112,Mapping!M$5:M$870)</f>
        <v>9777.6931998628752</v>
      </c>
      <c r="K112" s="458">
        <f t="shared" si="4"/>
        <v>-2.1463797752632185E-3</v>
      </c>
      <c r="L112" s="458">
        <f t="shared" si="5"/>
        <v>-4.0358461230070586E-2</v>
      </c>
      <c r="M112" s="458">
        <f t="shared" si="6"/>
        <v>0.11784383043716118</v>
      </c>
    </row>
    <row r="113" spans="1:13">
      <c r="A113" s="200" t="s">
        <v>935</v>
      </c>
      <c r="B113" s="201" t="s">
        <v>936</v>
      </c>
      <c r="C113" s="201" t="s">
        <v>935</v>
      </c>
      <c r="D113" s="201" t="s">
        <v>684</v>
      </c>
      <c r="E113" s="202" t="s">
        <v>192</v>
      </c>
      <c r="F113" s="189">
        <f>SUMIF(Mapping!$C$5:$C$870,'HWB mapped'!$D113,Mapping!J$5:J$870)</f>
        <v>5189.2672781441061</v>
      </c>
      <c r="G113" s="189">
        <f>SUMIF(Mapping!$C$5:$C$870,'HWB mapped'!$D113,Mapping!K$5:K$870)</f>
        <v>5708.6383128968464</v>
      </c>
      <c r="H113" s="189">
        <f>SUMIF(Mapping!$C$5:$C$870,'HWB mapped'!$D113,Mapping!L$5:L$870)</f>
        <v>6831.5303585012562</v>
      </c>
      <c r="I113" s="189">
        <f>SUMIF(Mapping!$C$5:$C$870,'HWB mapped'!$D113,Mapping!M$5:M$870)</f>
        <v>6351.6608886001377</v>
      </c>
      <c r="K113" s="458">
        <f t="shared" si="4"/>
        <v>0.10008562036112512</v>
      </c>
      <c r="L113" s="458">
        <f t="shared" si="5"/>
        <v>0.19670050615531087</v>
      </c>
      <c r="M113" s="458">
        <f t="shared" si="6"/>
        <v>-7.0243334175330352E-2</v>
      </c>
    </row>
    <row r="114" spans="1:13">
      <c r="A114" s="200" t="s">
        <v>935</v>
      </c>
      <c r="B114" s="201" t="s">
        <v>936</v>
      </c>
      <c r="C114" s="201" t="s">
        <v>935</v>
      </c>
      <c r="D114" s="201" t="s">
        <v>703</v>
      </c>
      <c r="E114" s="202" t="s">
        <v>258</v>
      </c>
      <c r="F114" s="189">
        <f>SUMIF(Mapping!$C$5:$C$870,'HWB mapped'!$D114,Mapping!J$5:J$870)</f>
        <v>2957.8826989766162</v>
      </c>
      <c r="G114" s="189">
        <f>SUMIF(Mapping!$C$5:$C$870,'HWB mapped'!$D114,Mapping!K$5:K$870)</f>
        <v>2883.7065991559971</v>
      </c>
      <c r="H114" s="189">
        <f>SUMIF(Mapping!$C$5:$C$870,'HWB mapped'!$D114,Mapping!L$5:L$870)</f>
        <v>2863.185352015475</v>
      </c>
      <c r="I114" s="189">
        <f>SUMIF(Mapping!$C$5:$C$870,'HWB mapped'!$D114,Mapping!M$5:M$870)</f>
        <v>3100.0043911452126</v>
      </c>
      <c r="K114" s="458">
        <f t="shared" si="4"/>
        <v>-2.5077431179499787E-2</v>
      </c>
      <c r="L114" s="458">
        <f t="shared" si="5"/>
        <v>-7.1162742931365486E-3</v>
      </c>
      <c r="M114" s="458">
        <f t="shared" si="6"/>
        <v>8.2711738855129946E-2</v>
      </c>
    </row>
    <row r="115" spans="1:13">
      <c r="A115" s="200" t="s">
        <v>935</v>
      </c>
      <c r="B115" s="201" t="s">
        <v>936</v>
      </c>
      <c r="C115" s="201" t="s">
        <v>935</v>
      </c>
      <c r="D115" s="201" t="s">
        <v>706</v>
      </c>
      <c r="E115" s="202" t="s">
        <v>267</v>
      </c>
      <c r="F115" s="189">
        <f>SUMIF(Mapping!$C$5:$C$870,'HWB mapped'!$D115,Mapping!J$5:J$870)</f>
        <v>6708.5576009244242</v>
      </c>
      <c r="G115" s="189">
        <f>SUMIF(Mapping!$C$5:$C$870,'HWB mapped'!$D115,Mapping!K$5:K$870)</f>
        <v>6939.8926423610574</v>
      </c>
      <c r="H115" s="189">
        <f>SUMIF(Mapping!$C$5:$C$870,'HWB mapped'!$D115,Mapping!L$5:L$870)</f>
        <v>6796.359008876153</v>
      </c>
      <c r="I115" s="189">
        <f>SUMIF(Mapping!$C$5:$C$870,'HWB mapped'!$D115,Mapping!M$5:M$870)</f>
        <v>6864.0185778443529</v>
      </c>
      <c r="K115" s="458">
        <f t="shared" si="4"/>
        <v>3.4483573846747051E-2</v>
      </c>
      <c r="L115" s="458">
        <f t="shared" si="5"/>
        <v>-2.0682399697190768E-2</v>
      </c>
      <c r="M115" s="458">
        <f t="shared" si="6"/>
        <v>9.9552670598823667E-3</v>
      </c>
    </row>
    <row r="116" spans="1:13">
      <c r="A116" s="200" t="s">
        <v>935</v>
      </c>
      <c r="B116" s="201" t="s">
        <v>936</v>
      </c>
      <c r="C116" s="201" t="s">
        <v>935</v>
      </c>
      <c r="D116" s="201" t="s">
        <v>711</v>
      </c>
      <c r="E116" s="202" t="s">
        <v>282</v>
      </c>
      <c r="F116" s="189">
        <f>SUMIF(Mapping!$C$5:$C$870,'HWB mapped'!$D116,Mapping!J$5:J$870)</f>
        <v>5878.1284309195962</v>
      </c>
      <c r="G116" s="189">
        <f>SUMIF(Mapping!$C$5:$C$870,'HWB mapped'!$D116,Mapping!K$5:K$870)</f>
        <v>6209.0639873071659</v>
      </c>
      <c r="H116" s="189">
        <f>SUMIF(Mapping!$C$5:$C$870,'HWB mapped'!$D116,Mapping!L$5:L$870)</f>
        <v>6283.9604454864038</v>
      </c>
      <c r="I116" s="189">
        <f>SUMIF(Mapping!$C$5:$C$870,'HWB mapped'!$D116,Mapping!M$5:M$870)</f>
        <v>6464.3457973602099</v>
      </c>
      <c r="K116" s="458">
        <f t="shared" si="4"/>
        <v>5.6299476997952791E-2</v>
      </c>
      <c r="L116" s="458">
        <f t="shared" si="5"/>
        <v>1.2062439416366866E-2</v>
      </c>
      <c r="M116" s="458">
        <f t="shared" si="6"/>
        <v>2.8705679075903712E-2</v>
      </c>
    </row>
    <row r="117" spans="1:13">
      <c r="A117" s="200" t="s">
        <v>935</v>
      </c>
      <c r="B117" s="201" t="s">
        <v>936</v>
      </c>
      <c r="C117" s="201" t="s">
        <v>935</v>
      </c>
      <c r="D117" s="201" t="s">
        <v>717</v>
      </c>
      <c r="E117" s="202" t="s">
        <v>300</v>
      </c>
      <c r="F117" s="189">
        <f>SUMIF(Mapping!$C$5:$C$870,'HWB mapped'!$D117,Mapping!J$5:J$870)</f>
        <v>4214.4613992642162</v>
      </c>
      <c r="G117" s="189">
        <f>SUMIF(Mapping!$C$5:$C$870,'HWB mapped'!$D117,Mapping!K$5:K$870)</f>
        <v>4357.6246462903064</v>
      </c>
      <c r="H117" s="189">
        <f>SUMIF(Mapping!$C$5:$C$870,'HWB mapped'!$D117,Mapping!L$5:L$870)</f>
        <v>4408.8246650020392</v>
      </c>
      <c r="I117" s="189">
        <f>SUMIF(Mapping!$C$5:$C$870,'HWB mapped'!$D117,Mapping!M$5:M$870)</f>
        <v>4495.2813671041922</v>
      </c>
      <c r="K117" s="458">
        <f t="shared" si="4"/>
        <v>3.3969523852106942E-2</v>
      </c>
      <c r="L117" s="458">
        <f t="shared" si="5"/>
        <v>1.1749524768114084E-2</v>
      </c>
      <c r="M117" s="458">
        <f t="shared" si="6"/>
        <v>1.9609920709358297E-2</v>
      </c>
    </row>
    <row r="118" spans="1:13">
      <c r="A118" s="200" t="s">
        <v>935</v>
      </c>
      <c r="B118" s="201" t="s">
        <v>936</v>
      </c>
      <c r="C118" s="201" t="s">
        <v>935</v>
      </c>
      <c r="D118" s="201" t="s">
        <v>739</v>
      </c>
      <c r="E118" s="202" t="s">
        <v>369</v>
      </c>
      <c r="F118" s="189">
        <f>SUMIF(Mapping!$C$5:$C$870,'HWB mapped'!$D118,Mapping!J$5:J$870)</f>
        <v>3432.6171072803318</v>
      </c>
      <c r="G118" s="189">
        <f>SUMIF(Mapping!$C$5:$C$870,'HWB mapped'!$D118,Mapping!K$5:K$870)</f>
        <v>3455.5232497573393</v>
      </c>
      <c r="H118" s="189">
        <f>SUMIF(Mapping!$C$5:$C$870,'HWB mapped'!$D118,Mapping!L$5:L$870)</f>
        <v>3426.2289793022428</v>
      </c>
      <c r="I118" s="189">
        <f>SUMIF(Mapping!$C$5:$C$870,'HWB mapped'!$D118,Mapping!M$5:M$870)</f>
        <v>3663.2338351782796</v>
      </c>
      <c r="K118" s="458">
        <f t="shared" si="4"/>
        <v>6.6730840525222046E-3</v>
      </c>
      <c r="L118" s="458">
        <f t="shared" si="5"/>
        <v>-8.4775208666744151E-3</v>
      </c>
      <c r="M118" s="458">
        <f t="shared" si="6"/>
        <v>6.9173676747169122E-2</v>
      </c>
    </row>
    <row r="119" spans="1:13">
      <c r="A119" s="200" t="s">
        <v>935</v>
      </c>
      <c r="B119" s="201" t="s">
        <v>936</v>
      </c>
      <c r="C119" s="201" t="s">
        <v>935</v>
      </c>
      <c r="D119" s="201" t="s">
        <v>755</v>
      </c>
      <c r="E119" s="202" t="s">
        <v>417</v>
      </c>
      <c r="F119" s="189">
        <f>SUMIF(Mapping!$C$5:$C$870,'HWB mapped'!$D119,Mapping!J$5:J$870)</f>
        <v>6162.756350354075</v>
      </c>
      <c r="G119" s="189">
        <f>SUMIF(Mapping!$C$5:$C$870,'HWB mapped'!$D119,Mapping!K$5:K$870)</f>
        <v>6309.4219417562317</v>
      </c>
      <c r="H119" s="189">
        <f>SUMIF(Mapping!$C$5:$C$870,'HWB mapped'!$D119,Mapping!L$5:L$870)</f>
        <v>6265.2298814766891</v>
      </c>
      <c r="I119" s="189">
        <f>SUMIF(Mapping!$C$5:$C$870,'HWB mapped'!$D119,Mapping!M$5:M$870)</f>
        <v>6637.4114623197847</v>
      </c>
      <c r="K119" s="458">
        <f t="shared" si="4"/>
        <v>2.3798700299701103E-2</v>
      </c>
      <c r="L119" s="458">
        <f t="shared" si="5"/>
        <v>-7.0041377304435049E-3</v>
      </c>
      <c r="M119" s="458">
        <f t="shared" si="6"/>
        <v>5.9404297668862904E-2</v>
      </c>
    </row>
    <row r="120" spans="1:13">
      <c r="A120" s="200" t="s">
        <v>935</v>
      </c>
      <c r="B120" s="201" t="s">
        <v>936</v>
      </c>
      <c r="C120" s="201" t="s">
        <v>935</v>
      </c>
      <c r="D120" s="201" t="s">
        <v>764</v>
      </c>
      <c r="E120" s="202" t="s">
        <v>444</v>
      </c>
      <c r="F120" s="189">
        <f>SUMIF(Mapping!$C$5:$C$870,'HWB mapped'!$D120,Mapping!J$5:J$870)</f>
        <v>4571.2385424539616</v>
      </c>
      <c r="G120" s="189">
        <f>SUMIF(Mapping!$C$5:$C$870,'HWB mapped'!$D120,Mapping!K$5:K$870)</f>
        <v>4711.0417513277471</v>
      </c>
      <c r="H120" s="189">
        <f>SUMIF(Mapping!$C$5:$C$870,'HWB mapped'!$D120,Mapping!L$5:L$870)</f>
        <v>5021.0302531683983</v>
      </c>
      <c r="I120" s="189">
        <f>SUMIF(Mapping!$C$5:$C$870,'HWB mapped'!$D120,Mapping!M$5:M$870)</f>
        <v>4934.3439064570848</v>
      </c>
      <c r="K120" s="458">
        <f t="shared" si="4"/>
        <v>3.0583223250199465E-2</v>
      </c>
      <c r="L120" s="458">
        <f t="shared" si="5"/>
        <v>6.5800414898315118E-2</v>
      </c>
      <c r="M120" s="458">
        <f t="shared" si="6"/>
        <v>-1.7264653336157898E-2</v>
      </c>
    </row>
    <row r="121" spans="1:13">
      <c r="A121" s="200" t="s">
        <v>935</v>
      </c>
      <c r="B121" s="201" t="s">
        <v>936</v>
      </c>
      <c r="C121" s="201" t="s">
        <v>935</v>
      </c>
      <c r="D121" s="201" t="s">
        <v>775</v>
      </c>
      <c r="E121" s="202" t="s">
        <v>477</v>
      </c>
      <c r="F121" s="189">
        <f>SUMIF(Mapping!$C$5:$C$870,'HWB mapped'!$D121,Mapping!J$5:J$870)</f>
        <v>5762.7460068068558</v>
      </c>
      <c r="G121" s="189">
        <f>SUMIF(Mapping!$C$5:$C$870,'HWB mapped'!$D121,Mapping!K$5:K$870)</f>
        <v>5893.1314950878759</v>
      </c>
      <c r="H121" s="189">
        <f>SUMIF(Mapping!$C$5:$C$870,'HWB mapped'!$D121,Mapping!L$5:L$870)</f>
        <v>5577.9647893330821</v>
      </c>
      <c r="I121" s="189">
        <f>SUMIF(Mapping!$C$5:$C$870,'HWB mapped'!$D121,Mapping!M$5:M$870)</f>
        <v>5823.4798863825672</v>
      </c>
      <c r="K121" s="458">
        <f t="shared" si="4"/>
        <v>2.2625583034027619E-2</v>
      </c>
      <c r="L121" s="458">
        <f t="shared" si="5"/>
        <v>-5.3480345045328725E-2</v>
      </c>
      <c r="M121" s="458">
        <f t="shared" si="6"/>
        <v>4.4015175126058681E-2</v>
      </c>
    </row>
    <row r="122" spans="1:13">
      <c r="A122" s="200" t="s">
        <v>955</v>
      </c>
      <c r="B122" s="201" t="s">
        <v>855</v>
      </c>
      <c r="C122" s="201" t="s">
        <v>856</v>
      </c>
      <c r="D122" s="201" t="s">
        <v>644</v>
      </c>
      <c r="E122" s="202" t="s">
        <v>29</v>
      </c>
      <c r="F122" s="189">
        <f>SUMIF(Mapping!$C$5:$C$870,'HWB mapped'!$D122,Mapping!J$5:J$870)</f>
        <v>3669.0968577260564</v>
      </c>
      <c r="G122" s="189">
        <f>SUMIF(Mapping!$C$5:$C$870,'HWB mapped'!$D122,Mapping!K$5:K$870)</f>
        <v>3693.2153792261879</v>
      </c>
      <c r="H122" s="189">
        <f>SUMIF(Mapping!$C$5:$C$870,'HWB mapped'!$D122,Mapping!L$5:L$870)</f>
        <v>3896.6114340512768</v>
      </c>
      <c r="I122" s="189">
        <f>SUMIF(Mapping!$C$5:$C$870,'HWB mapped'!$D122,Mapping!M$5:M$870)</f>
        <v>4247.3513432418931</v>
      </c>
      <c r="K122" s="458">
        <f t="shared" si="4"/>
        <v>6.573421862479556E-3</v>
      </c>
      <c r="L122" s="458">
        <f t="shared" si="5"/>
        <v>5.5072892842687349E-2</v>
      </c>
      <c r="M122" s="458">
        <f t="shared" si="6"/>
        <v>9.0011517731947599E-2</v>
      </c>
    </row>
    <row r="123" spans="1:13">
      <c r="A123" s="200" t="s">
        <v>955</v>
      </c>
      <c r="B123" s="201" t="s">
        <v>855</v>
      </c>
      <c r="C123" s="201" t="s">
        <v>856</v>
      </c>
      <c r="D123" s="201" t="s">
        <v>683</v>
      </c>
      <c r="E123" s="202" t="s">
        <v>188</v>
      </c>
      <c r="F123" s="189">
        <f>SUMIF(Mapping!$C$5:$C$870,'HWB mapped'!$D123,Mapping!J$5:J$870)</f>
        <v>13921.122427897742</v>
      </c>
      <c r="G123" s="189">
        <f>SUMIF(Mapping!$C$5:$C$870,'HWB mapped'!$D123,Mapping!K$5:K$870)</f>
        <v>13774.92484002866</v>
      </c>
      <c r="H123" s="189">
        <f>SUMIF(Mapping!$C$5:$C$870,'HWB mapped'!$D123,Mapping!L$5:L$870)</f>
        <v>13363.908704420865</v>
      </c>
      <c r="I123" s="189">
        <f>SUMIF(Mapping!$C$5:$C$870,'HWB mapped'!$D123,Mapping!M$5:M$870)</f>
        <v>14050.602148577236</v>
      </c>
      <c r="K123" s="458">
        <f t="shared" si="4"/>
        <v>-1.0501853469523703E-2</v>
      </c>
      <c r="L123" s="458">
        <f t="shared" si="5"/>
        <v>-2.983799478988225E-2</v>
      </c>
      <c r="M123" s="458">
        <f t="shared" si="6"/>
        <v>5.1384176541793503E-2</v>
      </c>
    </row>
    <row r="124" spans="1:13">
      <c r="A124" s="200" t="s">
        <v>955</v>
      </c>
      <c r="B124" s="201" t="s">
        <v>855</v>
      </c>
      <c r="C124" s="201" t="s">
        <v>856</v>
      </c>
      <c r="D124" s="201" t="s">
        <v>765</v>
      </c>
      <c r="E124" s="202" t="s">
        <v>447</v>
      </c>
      <c r="F124" s="189">
        <f>SUMIF(Mapping!$C$5:$C$870,'HWB mapped'!$D124,Mapping!J$5:J$870)</f>
        <v>5174.5338824831379</v>
      </c>
      <c r="G124" s="189">
        <f>SUMIF(Mapping!$C$5:$C$870,'HWB mapped'!$D124,Mapping!K$5:K$870)</f>
        <v>5659.1955436325052</v>
      </c>
      <c r="H124" s="189">
        <f>SUMIF(Mapping!$C$5:$C$870,'HWB mapped'!$D124,Mapping!L$5:L$870)</f>
        <v>5484.1707550207593</v>
      </c>
      <c r="I124" s="189">
        <f>SUMIF(Mapping!$C$5:$C$870,'HWB mapped'!$D124,Mapping!M$5:M$870)</f>
        <v>5460.9397718559685</v>
      </c>
      <c r="K124" s="458">
        <f t="shared" si="4"/>
        <v>9.366286358468856E-2</v>
      </c>
      <c r="L124" s="458">
        <f t="shared" si="5"/>
        <v>-3.0927503257715983E-2</v>
      </c>
      <c r="M124" s="458">
        <f t="shared" si="6"/>
        <v>-4.2360065363615806E-3</v>
      </c>
    </row>
    <row r="125" spans="1:13">
      <c r="A125" s="200" t="s">
        <v>955</v>
      </c>
      <c r="B125" s="201" t="s">
        <v>855</v>
      </c>
      <c r="C125" s="201" t="s">
        <v>856</v>
      </c>
      <c r="D125" s="201" t="s">
        <v>782</v>
      </c>
      <c r="E125" s="202" t="s">
        <v>498</v>
      </c>
      <c r="F125" s="189">
        <f>SUMIF(Mapping!$C$5:$C$870,'HWB mapped'!$D125,Mapping!J$5:J$870)</f>
        <v>10160.363410929975</v>
      </c>
      <c r="G125" s="189">
        <f>SUMIF(Mapping!$C$5:$C$870,'HWB mapped'!$D125,Mapping!K$5:K$870)</f>
        <v>10388.958351982963</v>
      </c>
      <c r="H125" s="189">
        <f>SUMIF(Mapping!$C$5:$C$870,'HWB mapped'!$D125,Mapping!L$5:L$870)</f>
        <v>10369.492311090957</v>
      </c>
      <c r="I125" s="189">
        <f>SUMIF(Mapping!$C$5:$C$870,'HWB mapped'!$D125,Mapping!M$5:M$870)</f>
        <v>10367.246691884931</v>
      </c>
      <c r="K125" s="458">
        <f t="shared" si="4"/>
        <v>2.2498697320912475E-2</v>
      </c>
      <c r="L125" s="458">
        <f t="shared" si="5"/>
        <v>-1.873724028192969E-3</v>
      </c>
      <c r="M125" s="458">
        <f t="shared" si="6"/>
        <v>-2.1656018816118561E-4</v>
      </c>
    </row>
    <row r="126" spans="1:13">
      <c r="A126" s="200" t="s">
        <v>955</v>
      </c>
      <c r="B126" s="201" t="s">
        <v>878</v>
      </c>
      <c r="C126" s="201" t="s">
        <v>879</v>
      </c>
      <c r="D126" s="201" t="s">
        <v>655</v>
      </c>
      <c r="E126" s="202" t="s">
        <v>79</v>
      </c>
      <c r="F126" s="189">
        <f>SUMIF(Mapping!$C$5:$C$870,'HWB mapped'!$D126,Mapping!J$5:J$870)</f>
        <v>9375.2489937431765</v>
      </c>
      <c r="G126" s="189">
        <f>SUMIF(Mapping!$C$5:$C$870,'HWB mapped'!$D126,Mapping!K$5:K$870)</f>
        <v>9766.2748228456512</v>
      </c>
      <c r="H126" s="189">
        <f>SUMIF(Mapping!$C$5:$C$870,'HWB mapped'!$D126,Mapping!L$5:L$870)</f>
        <v>9870.0656667661351</v>
      </c>
      <c r="I126" s="189">
        <f>SUMIF(Mapping!$C$5:$C$870,'HWB mapped'!$D126,Mapping!M$5:M$870)</f>
        <v>10230.634907029405</v>
      </c>
      <c r="K126" s="458">
        <f t="shared" si="4"/>
        <v>4.1708314025945992E-2</v>
      </c>
      <c r="L126" s="458">
        <f t="shared" si="5"/>
        <v>1.0627475245494011E-2</v>
      </c>
      <c r="M126" s="458">
        <f t="shared" si="6"/>
        <v>3.6531594868447259E-2</v>
      </c>
    </row>
    <row r="127" spans="1:13">
      <c r="A127" s="200" t="s">
        <v>955</v>
      </c>
      <c r="B127" s="201" t="s">
        <v>878</v>
      </c>
      <c r="C127" s="201" t="s">
        <v>879</v>
      </c>
      <c r="D127" s="201" t="s">
        <v>725</v>
      </c>
      <c r="E127" s="202" t="s">
        <v>324</v>
      </c>
      <c r="F127" s="189">
        <f>SUMIF(Mapping!$C$5:$C$870,'HWB mapped'!$D127,Mapping!J$5:J$870)</f>
        <v>5266.8358455387561</v>
      </c>
      <c r="G127" s="189">
        <f>SUMIF(Mapping!$C$5:$C$870,'HWB mapped'!$D127,Mapping!K$5:K$870)</f>
        <v>5117.6119603917159</v>
      </c>
      <c r="H127" s="189">
        <f>SUMIF(Mapping!$C$5:$C$870,'HWB mapped'!$D127,Mapping!L$5:L$870)</f>
        <v>5046.1829220607451</v>
      </c>
      <c r="I127" s="189">
        <f>SUMIF(Mapping!$C$5:$C$870,'HWB mapped'!$D127,Mapping!M$5:M$870)</f>
        <v>5019.7612225236571</v>
      </c>
      <c r="K127" s="458">
        <f t="shared" si="4"/>
        <v>-2.8332738958143033E-2</v>
      </c>
      <c r="L127" s="458">
        <f t="shared" si="5"/>
        <v>-1.3957494019437799E-2</v>
      </c>
      <c r="M127" s="458">
        <f t="shared" si="6"/>
        <v>-5.2359773605468174E-3</v>
      </c>
    </row>
    <row r="128" spans="1:13">
      <c r="A128" s="200" t="s">
        <v>955</v>
      </c>
      <c r="B128" s="201" t="s">
        <v>878</v>
      </c>
      <c r="C128" s="201" t="s">
        <v>879</v>
      </c>
      <c r="D128" s="201" t="s">
        <v>750</v>
      </c>
      <c r="E128" s="202" t="s">
        <v>402</v>
      </c>
      <c r="F128" s="189">
        <f>SUMIF(Mapping!$C$5:$C$870,'HWB mapped'!$D128,Mapping!J$5:J$870)</f>
        <v>14778.856669458839</v>
      </c>
      <c r="G128" s="189">
        <f>SUMIF(Mapping!$C$5:$C$870,'HWB mapped'!$D128,Mapping!K$5:K$870)</f>
        <v>14811.349243545166</v>
      </c>
      <c r="H128" s="189">
        <f>SUMIF(Mapping!$C$5:$C$870,'HWB mapped'!$D128,Mapping!L$5:L$870)</f>
        <v>14730.465238067967</v>
      </c>
      <c r="I128" s="189">
        <f>SUMIF(Mapping!$C$5:$C$870,'HWB mapped'!$D128,Mapping!M$5:M$870)</f>
        <v>12982.226540527003</v>
      </c>
      <c r="K128" s="458">
        <f t="shared" si="4"/>
        <v>2.1985851012056301E-3</v>
      </c>
      <c r="L128" s="458">
        <f t="shared" si="5"/>
        <v>-5.4609478277239942E-3</v>
      </c>
      <c r="M128" s="458">
        <f t="shared" si="6"/>
        <v>-0.11868183857648895</v>
      </c>
    </row>
    <row r="129" spans="1:13">
      <c r="A129" s="200" t="s">
        <v>955</v>
      </c>
      <c r="B129" s="201" t="s">
        <v>878</v>
      </c>
      <c r="C129" s="201" t="s">
        <v>879</v>
      </c>
      <c r="D129" s="201" t="s">
        <v>751</v>
      </c>
      <c r="E129" s="202" t="s">
        <v>405</v>
      </c>
      <c r="F129" s="189">
        <f>SUMIF(Mapping!$C$5:$C$870,'HWB mapped'!$D129,Mapping!J$5:J$870)</f>
        <v>5536.8299132651973</v>
      </c>
      <c r="G129" s="189">
        <f>SUMIF(Mapping!$C$5:$C$870,'HWB mapped'!$D129,Mapping!K$5:K$870)</f>
        <v>5514.9059050073556</v>
      </c>
      <c r="H129" s="189">
        <f>SUMIF(Mapping!$C$5:$C$870,'HWB mapped'!$D129,Mapping!L$5:L$870)</f>
        <v>5688.0247809380489</v>
      </c>
      <c r="I129" s="189">
        <f>SUMIF(Mapping!$C$5:$C$870,'HWB mapped'!$D129,Mapping!M$5:M$870)</f>
        <v>5739.7182401061682</v>
      </c>
      <c r="K129" s="458">
        <f t="shared" si="4"/>
        <v>-3.9596680052093047E-3</v>
      </c>
      <c r="L129" s="458">
        <f t="shared" si="5"/>
        <v>3.1391084256488844E-2</v>
      </c>
      <c r="M129" s="458">
        <f t="shared" si="6"/>
        <v>9.0881213002722561E-3</v>
      </c>
    </row>
    <row r="130" spans="1:13">
      <c r="A130" s="200" t="s">
        <v>955</v>
      </c>
      <c r="B130" s="201" t="s">
        <v>884</v>
      </c>
      <c r="C130" s="201" t="s">
        <v>885</v>
      </c>
      <c r="D130" s="201" t="s">
        <v>666</v>
      </c>
      <c r="E130" s="202" t="s">
        <v>121</v>
      </c>
      <c r="F130" s="189">
        <f>SUMIF(Mapping!$C$5:$C$870,'HWB mapped'!$D130,Mapping!J$5:J$870)</f>
        <v>13632.955908832952</v>
      </c>
      <c r="G130" s="189">
        <f>SUMIF(Mapping!$C$5:$C$870,'HWB mapped'!$D130,Mapping!K$5:K$870)</f>
        <v>13052.32378905364</v>
      </c>
      <c r="H130" s="189">
        <f>SUMIF(Mapping!$C$5:$C$870,'HWB mapped'!$D130,Mapping!L$5:L$870)</f>
        <v>12453.67340519453</v>
      </c>
      <c r="I130" s="189">
        <f>SUMIF(Mapping!$C$5:$C$870,'HWB mapped'!$D130,Mapping!M$5:M$870)</f>
        <v>13721.943801940681</v>
      </c>
      <c r="K130" s="458">
        <f t="shared" si="4"/>
        <v>-4.2590332108615736E-2</v>
      </c>
      <c r="L130" s="458">
        <f t="shared" si="5"/>
        <v>-4.5865425462488951E-2</v>
      </c>
      <c r="M130" s="458">
        <f t="shared" si="6"/>
        <v>0.10183906029020684</v>
      </c>
    </row>
    <row r="131" spans="1:13" s="231" customFormat="1">
      <c r="A131" s="227" t="s">
        <v>955</v>
      </c>
      <c r="B131" s="228" t="s">
        <v>884</v>
      </c>
      <c r="C131" s="228" t="s">
        <v>885</v>
      </c>
      <c r="D131" s="228" t="s">
        <v>666</v>
      </c>
      <c r="E131" s="229" t="s">
        <v>1540</v>
      </c>
      <c r="F131" s="230">
        <f>F130+F133</f>
        <v>13689.779059935452</v>
      </c>
      <c r="G131" s="230">
        <f t="shared" ref="G131:I131" si="7">G130+G133</f>
        <v>13106.715825119962</v>
      </c>
      <c r="H131" s="230">
        <f t="shared" si="7"/>
        <v>12505.551068860417</v>
      </c>
      <c r="I131" s="230">
        <f t="shared" si="7"/>
        <v>13779.129122577682</v>
      </c>
      <c r="K131" s="458">
        <f t="shared" si="4"/>
        <v>-4.2591135493332044E-2</v>
      </c>
      <c r="L131" s="458">
        <f t="shared" si="5"/>
        <v>-4.5866925344285603E-2</v>
      </c>
      <c r="M131" s="458">
        <f t="shared" si="6"/>
        <v>0.10184101817700397</v>
      </c>
    </row>
    <row r="132" spans="1:13">
      <c r="A132" s="200" t="s">
        <v>955</v>
      </c>
      <c r="B132" s="201" t="s">
        <v>884</v>
      </c>
      <c r="C132" s="201" t="s">
        <v>885</v>
      </c>
      <c r="D132" s="201" t="s">
        <v>674</v>
      </c>
      <c r="E132" s="202" t="s">
        <v>150</v>
      </c>
      <c r="F132" s="189">
        <f>SUMIF(Mapping!$C$5:$C$870,'HWB mapped'!$D132,Mapping!J$5:J$870)</f>
        <v>19971.079005469706</v>
      </c>
      <c r="G132" s="189">
        <f>SUMIF(Mapping!$C$5:$C$870,'HWB mapped'!$D132,Mapping!K$5:K$870)</f>
        <v>19764.421196427065</v>
      </c>
      <c r="H132" s="189">
        <f>SUMIF(Mapping!$C$5:$C$870,'HWB mapped'!$D132,Mapping!L$5:L$870)</f>
        <v>20240.344185453072</v>
      </c>
      <c r="I132" s="189">
        <f>SUMIF(Mapping!$C$5:$C$870,'HWB mapped'!$D132,Mapping!M$5:M$870)</f>
        <v>20912.598271701914</v>
      </c>
      <c r="K132" s="458">
        <f t="shared" si="4"/>
        <v>-1.0347853963525999E-2</v>
      </c>
      <c r="L132" s="458">
        <f t="shared" si="5"/>
        <v>2.4079783784006992E-2</v>
      </c>
      <c r="M132" s="458">
        <f t="shared" si="6"/>
        <v>3.3213569892353689E-2</v>
      </c>
    </row>
    <row r="133" spans="1:13">
      <c r="A133" s="200" t="s">
        <v>955</v>
      </c>
      <c r="B133" s="201" t="s">
        <v>884</v>
      </c>
      <c r="C133" s="201" t="s">
        <v>885</v>
      </c>
      <c r="D133" s="201" t="s">
        <v>698</v>
      </c>
      <c r="E133" s="202" t="s">
        <v>241</v>
      </c>
      <c r="F133" s="189">
        <f>SUMIF(Mapping!$C$5:$C$870,'HWB mapped'!$D133,Mapping!J$5:J$870)</f>
        <v>56.823151102501278</v>
      </c>
      <c r="G133" s="189">
        <f>SUMIF(Mapping!$C$5:$C$870,'HWB mapped'!$D133,Mapping!K$5:K$870)</f>
        <v>54.392036066321005</v>
      </c>
      <c r="H133" s="189">
        <f>SUMIF(Mapping!$C$5:$C$870,'HWB mapped'!$D133,Mapping!L$5:L$870)</f>
        <v>51.87766366588798</v>
      </c>
      <c r="I133" s="189">
        <f>SUMIF(Mapping!$C$5:$C$870,'HWB mapped'!$D133,Mapping!M$5:M$870)</f>
        <v>57.185320637000736</v>
      </c>
      <c r="K133" s="458">
        <f t="shared" ref="K133:K155" si="8">G133/F133-1</f>
        <v>-4.2783882783882787E-2</v>
      </c>
      <c r="L133" s="458">
        <f t="shared" ref="L133:L155" si="9">H133/G133-1</f>
        <v>-4.6226848308587254E-2</v>
      </c>
      <c r="M133" s="458">
        <f t="shared" ref="M133:M155" si="10">I133/H133-1</f>
        <v>0.10231102551757343</v>
      </c>
    </row>
    <row r="134" spans="1:13">
      <c r="A134" s="200" t="s">
        <v>955</v>
      </c>
      <c r="B134" s="201" t="s">
        <v>884</v>
      </c>
      <c r="C134" s="201" t="s">
        <v>885</v>
      </c>
      <c r="D134" s="201" t="s">
        <v>734</v>
      </c>
      <c r="E134" s="202" t="s">
        <v>354</v>
      </c>
      <c r="F134" s="189">
        <f>SUMIF(Mapping!$C$5:$C$870,'HWB mapped'!$D134,Mapping!J$5:J$870)</f>
        <v>6797.1468979652163</v>
      </c>
      <c r="G134" s="189">
        <f>SUMIF(Mapping!$C$5:$C$870,'HWB mapped'!$D134,Mapping!K$5:K$870)</f>
        <v>6738.9329192286214</v>
      </c>
      <c r="H134" s="189">
        <f>SUMIF(Mapping!$C$5:$C$870,'HWB mapped'!$D134,Mapping!L$5:L$870)</f>
        <v>6843.2452770662758</v>
      </c>
      <c r="I134" s="189">
        <f>SUMIF(Mapping!$C$5:$C$870,'HWB mapped'!$D134,Mapping!M$5:M$870)</f>
        <v>7025.2747740294344</v>
      </c>
      <c r="K134" s="458">
        <f t="shared" si="8"/>
        <v>-8.5644726545518468E-3</v>
      </c>
      <c r="L134" s="458">
        <f t="shared" si="9"/>
        <v>1.5479061609296352E-2</v>
      </c>
      <c r="M134" s="458">
        <f t="shared" si="10"/>
        <v>2.6599879091458778E-2</v>
      </c>
    </row>
    <row r="135" spans="1:13">
      <c r="A135" s="200" t="s">
        <v>955</v>
      </c>
      <c r="B135" s="201" t="s">
        <v>884</v>
      </c>
      <c r="C135" s="201" t="s">
        <v>885</v>
      </c>
      <c r="D135" s="201" t="s">
        <v>769</v>
      </c>
      <c r="E135" s="202" t="s">
        <v>459</v>
      </c>
      <c r="F135" s="189">
        <f>SUMIF(Mapping!$C$5:$C$870,'HWB mapped'!$D135,Mapping!J$5:J$870)</f>
        <v>3592.2601934606419</v>
      </c>
      <c r="G135" s="189">
        <f>SUMIF(Mapping!$C$5:$C$870,'HWB mapped'!$D135,Mapping!K$5:K$870)</f>
        <v>3526.1269429332742</v>
      </c>
      <c r="H135" s="189">
        <f>SUMIF(Mapping!$C$5:$C$870,'HWB mapped'!$D135,Mapping!L$5:L$870)</f>
        <v>3749.0204910069947</v>
      </c>
      <c r="I135" s="189">
        <f>SUMIF(Mapping!$C$5:$C$870,'HWB mapped'!$D135,Mapping!M$5:M$870)</f>
        <v>3983.181185466859</v>
      </c>
      <c r="K135" s="458">
        <f t="shared" si="8"/>
        <v>-1.8409927723987418E-2</v>
      </c>
      <c r="L135" s="458">
        <f t="shared" si="9"/>
        <v>6.3212003334259581E-2</v>
      </c>
      <c r="M135" s="458">
        <f t="shared" si="10"/>
        <v>6.2459166339997374E-2</v>
      </c>
    </row>
    <row r="136" spans="1:13">
      <c r="A136" s="200" t="s">
        <v>955</v>
      </c>
      <c r="B136" s="201" t="s">
        <v>900</v>
      </c>
      <c r="C136" s="201" t="s">
        <v>901</v>
      </c>
      <c r="D136" s="201" t="s">
        <v>701</v>
      </c>
      <c r="E136" s="202" t="s">
        <v>252</v>
      </c>
      <c r="F136" s="189">
        <f>SUMIF(Mapping!$C$5:$C$870,'HWB mapped'!$D136,Mapping!J$5:J$870)</f>
        <v>36422.797662828998</v>
      </c>
      <c r="G136" s="189">
        <f>SUMIF(Mapping!$C$5:$C$870,'HWB mapped'!$D136,Mapping!K$5:K$870)</f>
        <v>36982.721685970726</v>
      </c>
      <c r="H136" s="189">
        <f>SUMIF(Mapping!$C$5:$C$870,'HWB mapped'!$D136,Mapping!L$5:L$870)</f>
        <v>36806.209672754325</v>
      </c>
      <c r="I136" s="189">
        <f>SUMIF(Mapping!$C$5:$C$870,'HWB mapped'!$D136,Mapping!M$5:M$870)</f>
        <v>38916.770404206829</v>
      </c>
      <c r="K136" s="458">
        <f t="shared" si="8"/>
        <v>1.5372899916283878E-2</v>
      </c>
      <c r="L136" s="458">
        <f t="shared" si="9"/>
        <v>-4.7728237720091604E-3</v>
      </c>
      <c r="M136" s="458">
        <f t="shared" si="10"/>
        <v>5.7342517749521038E-2</v>
      </c>
    </row>
    <row r="137" spans="1:13">
      <c r="A137" s="200" t="s">
        <v>955</v>
      </c>
      <c r="B137" s="201" t="s">
        <v>900</v>
      </c>
      <c r="C137" s="201" t="s">
        <v>901</v>
      </c>
      <c r="D137" s="201" t="s">
        <v>716</v>
      </c>
      <c r="E137" s="202" t="s">
        <v>297</v>
      </c>
      <c r="F137" s="189">
        <f>SUMIF(Mapping!$C$5:$C$870,'HWB mapped'!$D137,Mapping!J$5:J$870)</f>
        <v>6207.1905901753516</v>
      </c>
      <c r="G137" s="189">
        <f>SUMIF(Mapping!$C$5:$C$870,'HWB mapped'!$D137,Mapping!K$5:K$870)</f>
        <v>6056.4041823200478</v>
      </c>
      <c r="H137" s="189">
        <f>SUMIF(Mapping!$C$5:$C$870,'HWB mapped'!$D137,Mapping!L$5:L$870)</f>
        <v>5979.3549153140157</v>
      </c>
      <c r="I137" s="189">
        <f>SUMIF(Mapping!$C$5:$C$870,'HWB mapped'!$D137,Mapping!M$5:M$870)</f>
        <v>6446.7828937838376</v>
      </c>
      <c r="K137" s="458">
        <f t="shared" si="8"/>
        <v>-2.4292214918286259E-2</v>
      </c>
      <c r="L137" s="458">
        <f t="shared" si="9"/>
        <v>-1.2721949309617675E-2</v>
      </c>
      <c r="M137" s="458">
        <f t="shared" si="10"/>
        <v>7.8173646670925967E-2</v>
      </c>
    </row>
    <row r="138" spans="1:13">
      <c r="A138" s="200" t="s">
        <v>955</v>
      </c>
      <c r="B138" s="201" t="s">
        <v>876</v>
      </c>
      <c r="C138" s="201" t="s">
        <v>877</v>
      </c>
      <c r="D138" s="201" t="s">
        <v>654</v>
      </c>
      <c r="E138" s="202" t="s">
        <v>76</v>
      </c>
      <c r="F138" s="189">
        <f>SUMIF(Mapping!$C$5:$C$870,'HWB mapped'!$D138,Mapping!J$5:J$870)</f>
        <v>6090.7308808322141</v>
      </c>
      <c r="G138" s="189">
        <f>SUMIF(Mapping!$C$5:$C$870,'HWB mapped'!$D138,Mapping!K$5:K$870)</f>
        <v>6651.9081578584492</v>
      </c>
      <c r="H138" s="189">
        <f>SUMIF(Mapping!$C$5:$C$870,'HWB mapped'!$D138,Mapping!L$5:L$870)</f>
        <v>6398.5214865788284</v>
      </c>
      <c r="I138" s="189">
        <f>SUMIF(Mapping!$C$5:$C$870,'HWB mapped'!$D138,Mapping!M$5:M$870)</f>
        <v>6467.7337822466552</v>
      </c>
      <c r="K138" s="458">
        <f t="shared" si="8"/>
        <v>9.2136278552756856E-2</v>
      </c>
      <c r="L138" s="458">
        <f t="shared" si="9"/>
        <v>-3.8092328586989632E-2</v>
      </c>
      <c r="M138" s="458">
        <f t="shared" si="10"/>
        <v>1.0816920098338789E-2</v>
      </c>
    </row>
    <row r="139" spans="1:13">
      <c r="A139" s="200" t="s">
        <v>955</v>
      </c>
      <c r="B139" s="201" t="s">
        <v>876</v>
      </c>
      <c r="C139" s="201" t="s">
        <v>877</v>
      </c>
      <c r="D139" s="201" t="s">
        <v>680</v>
      </c>
      <c r="E139" s="202" t="s">
        <v>173</v>
      </c>
      <c r="F139" s="189">
        <f>SUMIF(Mapping!$C$5:$C$870,'HWB mapped'!$D139,Mapping!J$5:J$870)</f>
        <v>13583.672773794344</v>
      </c>
      <c r="G139" s="189">
        <f>SUMIF(Mapping!$C$5:$C$870,'HWB mapped'!$D139,Mapping!K$5:K$870)</f>
        <v>13658.318500481662</v>
      </c>
      <c r="H139" s="189">
        <f>SUMIF(Mapping!$C$5:$C$870,'HWB mapped'!$D139,Mapping!L$5:L$870)</f>
        <v>13690.893783445759</v>
      </c>
      <c r="I139" s="189">
        <f>SUMIF(Mapping!$C$5:$C$870,'HWB mapped'!$D139,Mapping!M$5:M$870)</f>
        <v>14258.511008489448</v>
      </c>
      <c r="K139" s="458">
        <f t="shared" si="8"/>
        <v>5.495253598226002E-3</v>
      </c>
      <c r="L139" s="458">
        <f t="shared" si="9"/>
        <v>2.3850141555088467E-3</v>
      </c>
      <c r="M139" s="458">
        <f t="shared" si="10"/>
        <v>4.1459471822797855E-2</v>
      </c>
    </row>
    <row r="140" spans="1:13">
      <c r="A140" s="200" t="s">
        <v>955</v>
      </c>
      <c r="B140" s="201" t="s">
        <v>876</v>
      </c>
      <c r="C140" s="201" t="s">
        <v>877</v>
      </c>
      <c r="D140" s="201" t="s">
        <v>763</v>
      </c>
      <c r="E140" s="202" t="s">
        <v>441</v>
      </c>
      <c r="F140" s="189">
        <f>SUMIF(Mapping!$C$5:$C$870,'HWB mapped'!$D140,Mapping!J$5:J$870)</f>
        <v>24843.205289125166</v>
      </c>
      <c r="G140" s="189">
        <f>SUMIF(Mapping!$C$5:$C$870,'HWB mapped'!$D140,Mapping!K$5:K$870)</f>
        <v>25112.797194951141</v>
      </c>
      <c r="H140" s="189">
        <f>SUMIF(Mapping!$C$5:$C$870,'HWB mapped'!$D140,Mapping!L$5:L$870)</f>
        <v>25368.783197795263</v>
      </c>
      <c r="I140" s="189">
        <f>SUMIF(Mapping!$C$5:$C$870,'HWB mapped'!$D140,Mapping!M$5:M$870)</f>
        <v>26489.299414887962</v>
      </c>
      <c r="K140" s="458">
        <f t="shared" si="8"/>
        <v>1.0851736025543568E-2</v>
      </c>
      <c r="L140" s="458">
        <f t="shared" si="9"/>
        <v>1.0193448418226669E-2</v>
      </c>
      <c r="M140" s="458">
        <f t="shared" si="10"/>
        <v>4.416909586700557E-2</v>
      </c>
    </row>
    <row r="141" spans="1:13">
      <c r="A141" s="200" t="s">
        <v>955</v>
      </c>
      <c r="B141" s="201" t="s">
        <v>876</v>
      </c>
      <c r="C141" s="201" t="s">
        <v>877</v>
      </c>
      <c r="D141" s="201" t="s">
        <v>779</v>
      </c>
      <c r="E141" s="202" t="s">
        <v>489</v>
      </c>
      <c r="F141" s="189">
        <f>SUMIF(Mapping!$C$5:$C$870,'HWB mapped'!$D141,Mapping!J$5:J$870)</f>
        <v>20522.234673790746</v>
      </c>
      <c r="G141" s="189">
        <f>SUMIF(Mapping!$C$5:$C$870,'HWB mapped'!$D141,Mapping!K$5:K$870)</f>
        <v>20592.344042297122</v>
      </c>
      <c r="H141" s="189">
        <f>SUMIF(Mapping!$C$5:$C$870,'HWB mapped'!$D141,Mapping!L$5:L$870)</f>
        <v>20026.270096113702</v>
      </c>
      <c r="I141" s="189">
        <f>SUMIF(Mapping!$C$5:$C$870,'HWB mapped'!$D141,Mapping!M$5:M$870)</f>
        <v>20853.317785226482</v>
      </c>
      <c r="K141" s="458">
        <f t="shared" si="8"/>
        <v>3.4162638533663525E-3</v>
      </c>
      <c r="L141" s="458">
        <f t="shared" si="9"/>
        <v>-2.7489534218187672E-2</v>
      </c>
      <c r="M141" s="458">
        <f t="shared" si="10"/>
        <v>4.1298139151397795E-2</v>
      </c>
    </row>
    <row r="142" spans="1:13">
      <c r="A142" s="200" t="s">
        <v>955</v>
      </c>
      <c r="B142" s="201" t="s">
        <v>870</v>
      </c>
      <c r="C142" s="201" t="s">
        <v>871</v>
      </c>
      <c r="D142" s="201" t="s">
        <v>651</v>
      </c>
      <c r="E142" s="202" t="s">
        <v>64</v>
      </c>
      <c r="F142" s="189">
        <f>SUMIF(Mapping!$C$5:$C$870,'HWB mapped'!$D142,Mapping!J$5:J$870)</f>
        <v>2146.872622454533</v>
      </c>
      <c r="G142" s="189">
        <f>SUMIF(Mapping!$C$5:$C$870,'HWB mapped'!$D142,Mapping!K$5:K$870)</f>
        <v>2157.5846044404338</v>
      </c>
      <c r="H142" s="189">
        <f>SUMIF(Mapping!$C$5:$C$870,'HWB mapped'!$D142,Mapping!L$5:L$870)</f>
        <v>2221.7936388597536</v>
      </c>
      <c r="I142" s="189">
        <f>SUMIF(Mapping!$C$5:$C$870,'HWB mapped'!$D142,Mapping!M$5:M$870)</f>
        <v>2297.9161438602478</v>
      </c>
      <c r="K142" s="458">
        <f t="shared" si="8"/>
        <v>4.9895750096500269E-3</v>
      </c>
      <c r="L142" s="458">
        <f t="shared" si="9"/>
        <v>2.9759683252825297E-2</v>
      </c>
      <c r="M142" s="458">
        <f t="shared" si="10"/>
        <v>3.4261735054548437E-2</v>
      </c>
    </row>
    <row r="143" spans="1:13">
      <c r="A143" s="200" t="s">
        <v>955</v>
      </c>
      <c r="B143" s="201" t="s">
        <v>870</v>
      </c>
      <c r="C143" s="201" t="s">
        <v>871</v>
      </c>
      <c r="D143" s="201" t="s">
        <v>657</v>
      </c>
      <c r="E143" s="202" t="s">
        <v>86</v>
      </c>
      <c r="F143" s="189">
        <f>SUMIF(Mapping!$C$5:$C$870,'HWB mapped'!$D143,Mapping!J$5:J$870)</f>
        <v>10603.89572893814</v>
      </c>
      <c r="G143" s="189">
        <f>SUMIF(Mapping!$C$5:$C$870,'HWB mapped'!$D143,Mapping!K$5:K$870)</f>
        <v>12468.295609249493</v>
      </c>
      <c r="H143" s="189">
        <f>SUMIF(Mapping!$C$5:$C$870,'HWB mapped'!$D143,Mapping!L$5:L$870)</f>
        <v>12558.79647995324</v>
      </c>
      <c r="I143" s="189">
        <f>SUMIF(Mapping!$C$5:$C$870,'HWB mapped'!$D143,Mapping!M$5:M$870)</f>
        <v>13348.570668981125</v>
      </c>
      <c r="K143" s="458">
        <f t="shared" si="8"/>
        <v>0.17582216271925311</v>
      </c>
      <c r="L143" s="458">
        <f t="shared" si="9"/>
        <v>7.2584797104593424E-3</v>
      </c>
      <c r="M143" s="458">
        <f t="shared" si="10"/>
        <v>6.2886136445363006E-2</v>
      </c>
    </row>
    <row r="144" spans="1:13">
      <c r="A144" s="200" t="s">
        <v>955</v>
      </c>
      <c r="B144" s="201" t="s">
        <v>870</v>
      </c>
      <c r="C144" s="201" t="s">
        <v>871</v>
      </c>
      <c r="D144" s="201" t="s">
        <v>732</v>
      </c>
      <c r="E144" s="202" t="s">
        <v>348</v>
      </c>
      <c r="F144" s="189">
        <f>SUMIF(Mapping!$C$5:$C$870,'HWB mapped'!$D144,Mapping!J$5:J$870)</f>
        <v>12774.059641874437</v>
      </c>
      <c r="G144" s="189">
        <f>SUMIF(Mapping!$C$5:$C$870,'HWB mapped'!$D144,Mapping!K$5:K$870)</f>
        <v>13479.320574410996</v>
      </c>
      <c r="H144" s="189">
        <f>SUMIF(Mapping!$C$5:$C$870,'HWB mapped'!$D144,Mapping!L$5:L$870)</f>
        <v>13523.914457258814</v>
      </c>
      <c r="I144" s="189">
        <f>SUMIF(Mapping!$C$5:$C$870,'HWB mapped'!$D144,Mapping!M$5:M$870)</f>
        <v>13585.360192941773</v>
      </c>
      <c r="K144" s="458">
        <f t="shared" si="8"/>
        <v>5.5210399223803108E-2</v>
      </c>
      <c r="L144" s="458">
        <f t="shared" si="9"/>
        <v>3.3083182940596423E-3</v>
      </c>
      <c r="M144" s="458">
        <f t="shared" si="10"/>
        <v>4.5434874552892079E-3</v>
      </c>
    </row>
    <row r="145" spans="1:13">
      <c r="A145" s="200" t="s">
        <v>955</v>
      </c>
      <c r="B145" s="201" t="s">
        <v>870</v>
      </c>
      <c r="C145" s="201" t="s">
        <v>871</v>
      </c>
      <c r="D145" s="201" t="s">
        <v>736</v>
      </c>
      <c r="E145" s="202" t="s">
        <v>360</v>
      </c>
      <c r="F145" s="189">
        <f>SUMIF(Mapping!$C$5:$C$870,'HWB mapped'!$D145,Mapping!J$5:J$870)</f>
        <v>2849.4041417375502</v>
      </c>
      <c r="G145" s="189">
        <f>SUMIF(Mapping!$C$5:$C$870,'HWB mapped'!$D145,Mapping!K$5:K$870)</f>
        <v>2877.8752884130108</v>
      </c>
      <c r="H145" s="189">
        <f>SUMIF(Mapping!$C$5:$C$870,'HWB mapped'!$D145,Mapping!L$5:L$870)</f>
        <v>2786.9816455111327</v>
      </c>
      <c r="I145" s="189">
        <f>SUMIF(Mapping!$C$5:$C$870,'HWB mapped'!$D145,Mapping!M$5:M$870)</f>
        <v>2999.4277479734551</v>
      </c>
      <c r="K145" s="458">
        <f t="shared" si="8"/>
        <v>9.9919650773367952E-3</v>
      </c>
      <c r="L145" s="458">
        <f t="shared" si="9"/>
        <v>-3.1583593378016417E-2</v>
      </c>
      <c r="M145" s="458">
        <f t="shared" si="10"/>
        <v>7.6228023533811085E-2</v>
      </c>
    </row>
    <row r="146" spans="1:13">
      <c r="A146" s="200" t="s">
        <v>955</v>
      </c>
      <c r="B146" s="201" t="s">
        <v>870</v>
      </c>
      <c r="C146" s="201" t="s">
        <v>871</v>
      </c>
      <c r="D146" s="201" t="s">
        <v>748</v>
      </c>
      <c r="E146" s="202" t="s">
        <v>396</v>
      </c>
      <c r="F146" s="189">
        <f>SUMIF(Mapping!$C$5:$C$870,'HWB mapped'!$D146,Mapping!J$5:J$870)</f>
        <v>3940.5897248492274</v>
      </c>
      <c r="G146" s="189">
        <f>SUMIF(Mapping!$C$5:$C$870,'HWB mapped'!$D146,Mapping!K$5:K$870)</f>
        <v>4147.0232399728393</v>
      </c>
      <c r="H146" s="189">
        <f>SUMIF(Mapping!$C$5:$C$870,'HWB mapped'!$D146,Mapping!L$5:L$870)</f>
        <v>4297.4426917585715</v>
      </c>
      <c r="I146" s="189">
        <f>SUMIF(Mapping!$C$5:$C$870,'HWB mapped'!$D146,Mapping!M$5:M$870)</f>
        <v>4441.1039648514934</v>
      </c>
      <c r="K146" s="458">
        <f t="shared" si="8"/>
        <v>5.2386452165230191E-2</v>
      </c>
      <c r="L146" s="458">
        <f t="shared" si="9"/>
        <v>3.6271668394777912E-2</v>
      </c>
      <c r="M146" s="458">
        <f t="shared" si="10"/>
        <v>3.342947966901999E-2</v>
      </c>
    </row>
    <row r="147" spans="1:13">
      <c r="A147" s="200" t="s">
        <v>955</v>
      </c>
      <c r="B147" s="201" t="s">
        <v>870</v>
      </c>
      <c r="C147" s="201" t="s">
        <v>871</v>
      </c>
      <c r="D147" s="201" t="s">
        <v>778</v>
      </c>
      <c r="E147" s="202" t="s">
        <v>486</v>
      </c>
      <c r="F147" s="189">
        <f>SUMIF(Mapping!$C$5:$C$870,'HWB mapped'!$D147,Mapping!J$5:J$870)</f>
        <v>2559.2013189006207</v>
      </c>
      <c r="G147" s="189">
        <f>SUMIF(Mapping!$C$5:$C$870,'HWB mapped'!$D147,Mapping!K$5:K$870)</f>
        <v>2598.5933814717246</v>
      </c>
      <c r="H147" s="189">
        <f>SUMIF(Mapping!$C$5:$C$870,'HWB mapped'!$D147,Mapping!L$5:L$870)</f>
        <v>2499.8477486530001</v>
      </c>
      <c r="I147" s="189">
        <f>SUMIF(Mapping!$C$5:$C$870,'HWB mapped'!$D147,Mapping!M$5:M$870)</f>
        <v>2813.7362331478498</v>
      </c>
      <c r="K147" s="458">
        <f t="shared" si="8"/>
        <v>1.5392326613846041E-2</v>
      </c>
      <c r="L147" s="458">
        <f t="shared" si="9"/>
        <v>-3.7999647625824196E-2</v>
      </c>
      <c r="M147" s="458">
        <f t="shared" si="10"/>
        <v>0.1255630406547692</v>
      </c>
    </row>
    <row r="148" spans="1:13">
      <c r="A148" s="200" t="s">
        <v>955</v>
      </c>
      <c r="B148" s="201" t="s">
        <v>870</v>
      </c>
      <c r="C148" s="201" t="s">
        <v>871</v>
      </c>
      <c r="D148" s="201" t="s">
        <v>783</v>
      </c>
      <c r="E148" s="202" t="s">
        <v>501</v>
      </c>
      <c r="F148" s="189">
        <f>SUMIF(Mapping!$C$5:$C$870,'HWB mapped'!$D148,Mapping!J$5:J$870)</f>
        <v>3132.3700741971629</v>
      </c>
      <c r="G148" s="189">
        <f>SUMIF(Mapping!$C$5:$C$870,'HWB mapped'!$D148,Mapping!K$5:K$870)</f>
        <v>3352.2830734340282</v>
      </c>
      <c r="H148" s="189">
        <f>SUMIF(Mapping!$C$5:$C$870,'HWB mapped'!$D148,Mapping!L$5:L$870)</f>
        <v>3476.3700201238253</v>
      </c>
      <c r="I148" s="189">
        <f>SUMIF(Mapping!$C$5:$C$870,'HWB mapped'!$D148,Mapping!M$5:M$870)</f>
        <v>3673.365144267344</v>
      </c>
      <c r="K148" s="458">
        <f t="shared" si="8"/>
        <v>7.0206582883802326E-2</v>
      </c>
      <c r="L148" s="458">
        <f t="shared" si="9"/>
        <v>3.7015652906269736E-2</v>
      </c>
      <c r="M148" s="458">
        <f t="shared" si="10"/>
        <v>5.6666903408775227E-2</v>
      </c>
    </row>
    <row r="149" spans="1:13">
      <c r="A149" s="200" t="s">
        <v>955</v>
      </c>
      <c r="B149" s="201" t="s">
        <v>870</v>
      </c>
      <c r="C149" s="201" t="s">
        <v>871</v>
      </c>
      <c r="D149" s="201" t="s">
        <v>785</v>
      </c>
      <c r="E149" s="202" t="s">
        <v>507</v>
      </c>
      <c r="F149" s="189">
        <f>SUMIF(Mapping!$C$5:$C$870,'HWB mapped'!$D149,Mapping!J$5:J$870)</f>
        <v>2518.510670393191</v>
      </c>
      <c r="G149" s="189">
        <f>SUMIF(Mapping!$C$5:$C$870,'HWB mapped'!$D149,Mapping!K$5:K$870)</f>
        <v>2570.1614887417663</v>
      </c>
      <c r="H149" s="189">
        <f>SUMIF(Mapping!$C$5:$C$870,'HWB mapped'!$D149,Mapping!L$5:L$870)</f>
        <v>2549.2556453147458</v>
      </c>
      <c r="I149" s="189">
        <f>SUMIF(Mapping!$C$5:$C$870,'HWB mapped'!$D149,Mapping!M$5:M$870)</f>
        <v>2788.6342371215433</v>
      </c>
      <c r="K149" s="458">
        <f t="shared" si="8"/>
        <v>2.05084770756645E-2</v>
      </c>
      <c r="L149" s="458">
        <f t="shared" si="9"/>
        <v>-8.1340583144661194E-3</v>
      </c>
      <c r="M149" s="458">
        <f t="shared" si="10"/>
        <v>9.3901367737186048E-2</v>
      </c>
    </row>
    <row r="150" spans="1:13">
      <c r="A150" s="200" t="s">
        <v>955</v>
      </c>
      <c r="B150" s="201" t="s">
        <v>867</v>
      </c>
      <c r="C150" s="201" t="s">
        <v>868</v>
      </c>
      <c r="D150" s="201" t="s">
        <v>869</v>
      </c>
      <c r="E150" s="202" t="s">
        <v>60</v>
      </c>
      <c r="F150" s="189">
        <f>SUMIF(Mapping!$C$5:$C$870,'HWB mapped'!$D150,Mapping!J$5:J$870)</f>
        <v>9631.5586388039756</v>
      </c>
      <c r="G150" s="189">
        <f>SUMIF(Mapping!$C$5:$C$870,'HWB mapped'!$D150,Mapping!K$5:K$870)</f>
        <v>9808.564180944797</v>
      </c>
      <c r="H150" s="189">
        <f>SUMIF(Mapping!$C$5:$C$870,'HWB mapped'!$D150,Mapping!L$5:L$870)</f>
        <v>9710.7333543116965</v>
      </c>
      <c r="I150" s="189">
        <f>SUMIF(Mapping!$C$5:$C$870,'HWB mapped'!$D150,Mapping!M$5:M$870)</f>
        <v>10016.511565927714</v>
      </c>
      <c r="K150" s="458">
        <f t="shared" si="8"/>
        <v>1.8377663343884354E-2</v>
      </c>
      <c r="L150" s="458">
        <f t="shared" si="9"/>
        <v>-9.9740211542028723E-3</v>
      </c>
      <c r="M150" s="458">
        <f t="shared" si="10"/>
        <v>3.1488683754275604E-2</v>
      </c>
    </row>
    <row r="151" spans="1:13">
      <c r="A151" s="200" t="s">
        <v>955</v>
      </c>
      <c r="B151" s="201" t="s">
        <v>867</v>
      </c>
      <c r="C151" s="201" t="s">
        <v>868</v>
      </c>
      <c r="D151" s="201" t="s">
        <v>676</v>
      </c>
      <c r="E151" s="202" t="s">
        <v>158</v>
      </c>
      <c r="F151" s="189">
        <f>SUMIF(Mapping!$C$5:$C$870,'HWB mapped'!$D151,Mapping!J$5:J$870)</f>
        <v>11599.556389959473</v>
      </c>
      <c r="G151" s="189">
        <f>SUMIF(Mapping!$C$5:$C$870,'HWB mapped'!$D151,Mapping!K$5:K$870)</f>
        <v>11804.985254521782</v>
      </c>
      <c r="H151" s="189">
        <f>SUMIF(Mapping!$C$5:$C$870,'HWB mapped'!$D151,Mapping!L$5:L$870)</f>
        <v>11691.799725759391</v>
      </c>
      <c r="I151" s="189">
        <f>SUMIF(Mapping!$C$5:$C$870,'HWB mapped'!$D151,Mapping!M$5:M$870)</f>
        <v>12034.325865061108</v>
      </c>
      <c r="K151" s="458">
        <f t="shared" si="8"/>
        <v>1.7710062148594607E-2</v>
      </c>
      <c r="L151" s="458">
        <f t="shared" si="9"/>
        <v>-9.5879432563489297E-3</v>
      </c>
      <c r="M151" s="458">
        <f t="shared" si="10"/>
        <v>2.9296271518153283E-2</v>
      </c>
    </row>
    <row r="152" spans="1:13">
      <c r="A152" s="200" t="s">
        <v>955</v>
      </c>
      <c r="B152" s="201" t="s">
        <v>867</v>
      </c>
      <c r="C152" s="201" t="s">
        <v>868</v>
      </c>
      <c r="D152" s="201" t="s">
        <v>688</v>
      </c>
      <c r="E152" s="202" t="s">
        <v>205</v>
      </c>
      <c r="F152" s="189">
        <f>SUMIF(Mapping!$C$5:$C$870,'HWB mapped'!$D152,Mapping!J$5:J$870)</f>
        <v>30407.917775044069</v>
      </c>
      <c r="G152" s="189">
        <f>SUMIF(Mapping!$C$5:$C$870,'HWB mapped'!$D152,Mapping!K$5:K$870)</f>
        <v>30273.476286138561</v>
      </c>
      <c r="H152" s="189">
        <f>SUMIF(Mapping!$C$5:$C$870,'HWB mapped'!$D152,Mapping!L$5:L$870)</f>
        <v>29999.294564175718</v>
      </c>
      <c r="I152" s="189">
        <f>SUMIF(Mapping!$C$5:$C$870,'HWB mapped'!$D152,Mapping!M$5:M$870)</f>
        <v>30902.156940504348</v>
      </c>
      <c r="K152" s="458">
        <f t="shared" si="8"/>
        <v>-4.4212658656899162E-3</v>
      </c>
      <c r="L152" s="458">
        <f t="shared" si="9"/>
        <v>-9.0568297928964592E-3</v>
      </c>
      <c r="M152" s="458">
        <f t="shared" si="10"/>
        <v>3.0096120240334034E-2</v>
      </c>
    </row>
    <row r="153" spans="1:13">
      <c r="A153" s="200" t="s">
        <v>955</v>
      </c>
      <c r="B153" s="201" t="s">
        <v>867</v>
      </c>
      <c r="C153" s="201" t="s">
        <v>868</v>
      </c>
      <c r="D153" s="201" t="s">
        <v>697</v>
      </c>
      <c r="E153" s="202" t="s">
        <v>238</v>
      </c>
      <c r="F153" s="189">
        <f>SUMIF(Mapping!$C$5:$C$870,'HWB mapped'!$D153,Mapping!J$5:J$870)</f>
        <v>2820</v>
      </c>
      <c r="G153" s="189">
        <f>SUMIF(Mapping!$C$5:$C$870,'HWB mapped'!$D153,Mapping!K$5:K$870)</f>
        <v>2875</v>
      </c>
      <c r="H153" s="189">
        <f>SUMIF(Mapping!$C$5:$C$870,'HWB mapped'!$D153,Mapping!L$5:L$870)</f>
        <v>2977</v>
      </c>
      <c r="I153" s="189">
        <f>SUMIF(Mapping!$C$5:$C$870,'HWB mapped'!$D153,Mapping!M$5:M$870)</f>
        <v>3123</v>
      </c>
      <c r="K153" s="458">
        <f t="shared" si="8"/>
        <v>1.9503546099290725E-2</v>
      </c>
      <c r="L153" s="458">
        <f t="shared" si="9"/>
        <v>3.5478260869565181E-2</v>
      </c>
      <c r="M153" s="458">
        <f t="shared" si="10"/>
        <v>4.9042660396372284E-2</v>
      </c>
    </row>
    <row r="154" spans="1:13">
      <c r="A154" s="200" t="s">
        <v>955</v>
      </c>
      <c r="B154" s="201" t="s">
        <v>867</v>
      </c>
      <c r="C154" s="201" t="s">
        <v>868</v>
      </c>
      <c r="D154" s="201" t="s">
        <v>735</v>
      </c>
      <c r="E154" s="202" t="s">
        <v>357</v>
      </c>
      <c r="F154" s="189">
        <f>SUMIF(Mapping!$C$5:$C$870,'HWB mapped'!$D154,Mapping!J$5:J$870)</f>
        <v>4878.4388418188064</v>
      </c>
      <c r="G154" s="189">
        <f>SUMIF(Mapping!$C$5:$C$870,'HWB mapped'!$D154,Mapping!K$5:K$870)</f>
        <v>4448.5524919969139</v>
      </c>
      <c r="H154" s="189">
        <f>SUMIF(Mapping!$C$5:$C$870,'HWB mapped'!$D154,Mapping!L$5:L$870)</f>
        <v>4529.092644544894</v>
      </c>
      <c r="I154" s="189">
        <f>SUMIF(Mapping!$C$5:$C$870,'HWB mapped'!$D154,Mapping!M$5:M$870)</f>
        <v>4544.0716434661836</v>
      </c>
      <c r="K154" s="458">
        <f t="shared" si="8"/>
        <v>-8.8119655439119926E-2</v>
      </c>
      <c r="L154" s="458">
        <f t="shared" si="9"/>
        <v>1.8104799863073229E-2</v>
      </c>
      <c r="M154" s="458">
        <f t="shared" si="10"/>
        <v>3.3072847249726589E-3</v>
      </c>
    </row>
    <row r="155" spans="1:13" ht="15.75" thickBot="1">
      <c r="A155" s="203" t="s">
        <v>955</v>
      </c>
      <c r="B155" s="204" t="s">
        <v>867</v>
      </c>
      <c r="C155" s="204" t="s">
        <v>868</v>
      </c>
      <c r="D155" s="204" t="s">
        <v>753</v>
      </c>
      <c r="E155" s="205" t="s">
        <v>411</v>
      </c>
      <c r="F155" s="189">
        <f>SUMIF(Mapping!$C$5:$C$870,'HWB mapped'!$D155,Mapping!J$5:J$870)</f>
        <v>6942.5822053533548</v>
      </c>
      <c r="G155" s="189">
        <f>SUMIF(Mapping!$C$5:$C$870,'HWB mapped'!$D155,Mapping!K$5:K$870)</f>
        <v>7190.3456626225297</v>
      </c>
      <c r="H155" s="189">
        <f>SUMIF(Mapping!$C$5:$C$870,'HWB mapped'!$D155,Mapping!L$5:L$870)</f>
        <v>6994.3375507239825</v>
      </c>
      <c r="I155" s="189">
        <f>SUMIF(Mapping!$C$5:$C$870,'HWB mapped'!$D155,Mapping!M$5:M$870)</f>
        <v>7253.4192330950955</v>
      </c>
      <c r="K155" s="458">
        <f t="shared" si="8"/>
        <v>3.5687507895567627E-2</v>
      </c>
      <c r="L155" s="458">
        <f t="shared" si="9"/>
        <v>-2.7259901136248987E-2</v>
      </c>
      <c r="M155" s="458">
        <f t="shared" si="10"/>
        <v>3.7041632676749314E-2</v>
      </c>
    </row>
    <row r="156" spans="1:13" s="191" customFormat="1" ht="15.75" thickBot="1">
      <c r="E156" s="191" t="s">
        <v>637</v>
      </c>
      <c r="F156" s="206">
        <f>SUM(F4:F155)</f>
        <v>1377180.7790599349</v>
      </c>
      <c r="G156" s="207">
        <f t="shared" ref="G156:I156" si="11">SUM(G4:G155)</f>
        <v>1401230.7158251202</v>
      </c>
      <c r="H156" s="207">
        <f t="shared" si="11"/>
        <v>1364921.5510688599</v>
      </c>
      <c r="I156" s="208">
        <f t="shared" si="11"/>
        <v>1423436.1291225774</v>
      </c>
    </row>
    <row r="157" spans="1:13">
      <c r="E157" s="174" t="s">
        <v>1557</v>
      </c>
      <c r="F157" s="235">
        <f>F156-F130-F133</f>
        <v>1363490.9999999995</v>
      </c>
      <c r="G157" s="235">
        <f t="shared" ref="G157:I157" si="12">G156-G130-G133</f>
        <v>1388124.0000000002</v>
      </c>
      <c r="H157" s="235">
        <f t="shared" si="12"/>
        <v>1352415.9999999995</v>
      </c>
      <c r="I157" s="235">
        <f t="shared" si="12"/>
        <v>1409656.9999999998</v>
      </c>
    </row>
    <row r="158" spans="1:13">
      <c r="A158" s="50" t="s">
        <v>958</v>
      </c>
      <c r="E158" s="174" t="s">
        <v>1558</v>
      </c>
      <c r="F158" s="192">
        <f>F157-'Monthly CCG'!O217</f>
        <v>0</v>
      </c>
      <c r="G158" s="192">
        <f>G157-'Monthly CCG'!P217</f>
        <v>0</v>
      </c>
      <c r="H158" s="192">
        <f>H157-'Monthly CCG'!Q217</f>
        <v>0</v>
      </c>
      <c r="I158" s="192">
        <f>I157-'Monthly CCG'!R217</f>
        <v>0</v>
      </c>
    </row>
  </sheetData>
  <sheetProtection formatColumns="0" autoFilter="0"/>
  <conditionalFormatting sqref="K4:M155">
    <cfRule type="expression" dxfId="0" priority="1">
      <formula>OR(K4&lt;-0.2,K4&gt;0.2)</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A1:DX157"/>
  <sheetViews>
    <sheetView zoomScale="90" zoomScaleNormal="90" workbookViewId="0">
      <pane xSplit="4" ySplit="4" topLeftCell="DB5" activePane="bottomRight" state="frozen"/>
      <selection activeCell="B2" sqref="B2"/>
      <selection pane="topRight" activeCell="B2" sqref="B2"/>
      <selection pane="bottomLeft" activeCell="B2" sqref="B2"/>
      <selection pane="bottomRight" activeCell="CW5" sqref="CW5"/>
    </sheetView>
  </sheetViews>
  <sheetFormatPr defaultRowHeight="15"/>
  <cols>
    <col min="1" max="1" width="9.140625" style="2"/>
    <col min="2" max="2" width="15.5703125" style="2" customWidth="1"/>
    <col min="3" max="3" width="12" style="2" customWidth="1"/>
    <col min="4" max="4" width="24.85546875" style="2" customWidth="1"/>
    <col min="5" max="6" width="20.7109375" style="5" customWidth="1"/>
    <col min="7" max="8" width="17.85546875" style="252" customWidth="1"/>
    <col min="9" max="10" width="17.85546875" style="471" customWidth="1"/>
    <col min="11" max="15" width="20.7109375" style="5" customWidth="1"/>
    <col min="16" max="16" width="18.42578125" style="5" customWidth="1"/>
    <col min="17" max="17" width="24.85546875" style="2" customWidth="1"/>
    <col min="18" max="19" width="20.7109375" style="5" customWidth="1"/>
    <col min="20" max="21" width="20.7109375" style="252" customWidth="1"/>
    <col min="22" max="23" width="20.7109375" style="5" customWidth="1"/>
    <col min="24" max="25" width="20.7109375" style="142" customWidth="1"/>
    <col min="26" max="31" width="20.7109375" style="477" customWidth="1"/>
    <col min="32" max="33" width="20.7109375" style="5" customWidth="1"/>
    <col min="34" max="34" width="24.85546875" style="2" customWidth="1"/>
    <col min="35" max="46" width="9.140625" style="5"/>
    <col min="47" max="52" width="10.5703125" style="5" customWidth="1"/>
    <col min="53" max="53" width="12.140625" style="5" customWidth="1"/>
    <col min="54" max="54" width="12.28515625" style="5" customWidth="1"/>
    <col min="55" max="62" width="10.5703125" style="252" customWidth="1"/>
    <col min="63" max="73" width="10.5703125" style="471" customWidth="1"/>
    <col min="74" max="74" width="10.5703125" style="497" customWidth="1"/>
    <col min="75" max="77" width="10.5703125" style="471" customWidth="1"/>
    <col min="78" max="78" width="10.5703125" style="497" customWidth="1"/>
    <col min="79" max="82" width="14.85546875" style="5" customWidth="1"/>
    <col min="83" max="83" width="24.85546875" style="2" customWidth="1"/>
    <col min="84" max="87" width="13.5703125" style="5" customWidth="1"/>
    <col min="88" max="91" width="16" style="252" customWidth="1"/>
    <col min="92" max="96" width="16.140625" style="252" customWidth="1"/>
    <col min="97" max="112" width="16.140625" style="497" customWidth="1"/>
    <col min="113" max="122" width="16.140625" style="471" customWidth="1"/>
    <col min="123" max="123" width="16.7109375" style="5" customWidth="1"/>
    <col min="124" max="124" width="20.42578125" style="5" customWidth="1"/>
    <col min="125" max="126" width="20.140625" style="5" customWidth="1"/>
    <col min="127" max="127" width="16.28515625" style="252" customWidth="1"/>
    <col min="128" max="16384" width="9.140625" style="5"/>
  </cols>
  <sheetData>
    <row r="1" spans="1:128" s="3" customFormat="1" ht="15" customHeight="1">
      <c r="A1" s="139"/>
      <c r="B1" s="69"/>
      <c r="C1" s="69"/>
      <c r="D1" s="69"/>
      <c r="E1" s="145" t="s">
        <v>790</v>
      </c>
      <c r="F1" s="71"/>
      <c r="G1" s="71"/>
      <c r="H1" s="71"/>
      <c r="I1" s="465"/>
      <c r="J1" s="465"/>
      <c r="K1" s="71"/>
      <c r="L1" s="71"/>
      <c r="M1" s="72"/>
      <c r="N1" s="72"/>
      <c r="O1" s="72"/>
      <c r="P1" s="73"/>
      <c r="Q1" s="69"/>
      <c r="R1" s="70" t="s">
        <v>797</v>
      </c>
      <c r="S1" s="145"/>
      <c r="T1" s="145"/>
      <c r="U1" s="145"/>
      <c r="V1" s="71"/>
      <c r="W1" s="71"/>
      <c r="X1" s="140"/>
      <c r="Y1" s="140"/>
      <c r="Z1" s="472"/>
      <c r="AA1" s="472"/>
      <c r="AB1" s="472"/>
      <c r="AC1" s="472"/>
      <c r="AD1" s="472"/>
      <c r="AE1" s="472"/>
      <c r="AF1" s="143"/>
      <c r="AG1" s="143"/>
      <c r="AH1" s="69"/>
      <c r="AI1" s="72" t="s">
        <v>799</v>
      </c>
      <c r="AJ1" s="72"/>
      <c r="AK1" s="72"/>
      <c r="AL1" s="72"/>
      <c r="AM1" s="72"/>
      <c r="AN1" s="72"/>
      <c r="AO1" s="72"/>
      <c r="AP1" s="72"/>
      <c r="AQ1" s="72"/>
      <c r="AR1" s="72"/>
      <c r="AS1" s="72"/>
      <c r="AT1" s="72"/>
      <c r="AU1" s="72"/>
      <c r="AV1" s="72"/>
      <c r="AW1" s="72"/>
      <c r="AX1" s="72"/>
      <c r="AY1" s="72"/>
      <c r="AZ1" s="72"/>
      <c r="BA1" s="72"/>
      <c r="BB1" s="72"/>
      <c r="BC1" s="251"/>
      <c r="BD1" s="251"/>
      <c r="BE1" s="251"/>
      <c r="BF1" s="251"/>
      <c r="BG1" s="251"/>
      <c r="BH1" s="251"/>
      <c r="BI1" s="251"/>
      <c r="BJ1" s="251"/>
      <c r="BK1" s="480"/>
      <c r="BL1" s="480"/>
      <c r="BM1" s="480"/>
      <c r="BN1" s="480"/>
      <c r="BO1" s="480"/>
      <c r="BP1" s="480"/>
      <c r="BQ1" s="480"/>
      <c r="BR1" s="480"/>
      <c r="BS1" s="480"/>
      <c r="BT1" s="480"/>
      <c r="BU1" s="480"/>
      <c r="BV1" s="491"/>
      <c r="BW1" s="480"/>
      <c r="BX1" s="480"/>
      <c r="BY1" s="480"/>
      <c r="BZ1" s="491"/>
      <c r="CA1" s="72"/>
      <c r="CB1" s="72"/>
      <c r="CC1" s="72"/>
      <c r="CD1" s="148"/>
      <c r="CE1" s="69"/>
      <c r="CF1" s="146" t="s">
        <v>1304</v>
      </c>
      <c r="CG1" s="146"/>
      <c r="CH1" s="146"/>
      <c r="CI1" s="146"/>
      <c r="CJ1" s="244"/>
      <c r="CK1" s="244"/>
      <c r="CL1" s="244"/>
      <c r="CM1" s="244"/>
      <c r="CN1" s="244"/>
      <c r="CO1" s="244"/>
      <c r="CP1" s="244"/>
      <c r="CQ1" s="244"/>
      <c r="CR1" s="244"/>
      <c r="CS1" s="499"/>
      <c r="CT1" s="499"/>
      <c r="CU1" s="499"/>
      <c r="CV1" s="499"/>
      <c r="CW1" s="499"/>
      <c r="CX1" s="499"/>
      <c r="CY1" s="499"/>
      <c r="CZ1" s="499"/>
      <c r="DA1" s="499"/>
      <c r="DB1" s="499"/>
      <c r="DC1" s="499"/>
      <c r="DD1" s="499"/>
      <c r="DE1" s="499"/>
      <c r="DF1" s="499"/>
      <c r="DG1" s="499"/>
      <c r="DH1" s="499"/>
      <c r="DI1" s="487"/>
      <c r="DJ1" s="487"/>
      <c r="DK1" s="487"/>
      <c r="DL1" s="487"/>
      <c r="DM1" s="487"/>
      <c r="DN1" s="487"/>
      <c r="DO1" s="487"/>
      <c r="DP1" s="487"/>
      <c r="DQ1" s="487"/>
      <c r="DR1" s="487"/>
      <c r="DS1" s="74"/>
      <c r="DT1" s="74"/>
      <c r="DU1" s="74"/>
      <c r="DV1" s="74"/>
      <c r="DW1" s="239"/>
    </row>
    <row r="2" spans="1:128" ht="25.5" customHeight="1">
      <c r="A2" s="75"/>
      <c r="B2" s="56"/>
      <c r="C2" s="56"/>
      <c r="D2" s="56"/>
      <c r="E2" s="76"/>
      <c r="F2" s="76"/>
      <c r="G2" s="246" t="s">
        <v>1556</v>
      </c>
      <c r="H2" s="246"/>
      <c r="I2" s="479" t="s">
        <v>1577</v>
      </c>
      <c r="J2" s="466"/>
      <c r="K2" s="76"/>
      <c r="L2" s="76"/>
      <c r="M2" s="76"/>
      <c r="N2" s="76"/>
      <c r="O2" s="77"/>
      <c r="P2" s="77"/>
      <c r="Q2" s="56"/>
      <c r="R2" s="79"/>
      <c r="S2" s="79"/>
      <c r="T2" s="246" t="s">
        <v>1556</v>
      </c>
      <c r="U2" s="245"/>
      <c r="V2" s="79"/>
      <c r="W2" s="79"/>
      <c r="X2" s="246" t="s">
        <v>1556</v>
      </c>
      <c r="Y2" s="245"/>
      <c r="Z2" s="479" t="s">
        <v>1577</v>
      </c>
      <c r="AA2" s="473"/>
      <c r="AB2" s="473"/>
      <c r="AC2" s="473"/>
      <c r="AD2" s="473"/>
      <c r="AE2" s="473"/>
      <c r="AF2" s="80"/>
      <c r="AG2" s="80"/>
      <c r="AH2" s="56"/>
      <c r="AI2" s="77"/>
      <c r="AJ2" s="77"/>
      <c r="AK2" s="77"/>
      <c r="AL2" s="77"/>
      <c r="AM2" s="77"/>
      <c r="AN2" s="77"/>
      <c r="AO2" s="77"/>
      <c r="AP2" s="77"/>
      <c r="AQ2" s="77"/>
      <c r="AR2" s="77"/>
      <c r="AS2" s="77"/>
      <c r="AT2" s="77"/>
      <c r="AU2" s="78"/>
      <c r="AV2" s="77"/>
      <c r="AW2" s="77"/>
      <c r="AX2" s="77"/>
      <c r="AY2" s="77"/>
      <c r="AZ2" s="77"/>
      <c r="BA2" s="77"/>
      <c r="BB2" s="77"/>
      <c r="BC2" s="247" t="s">
        <v>1556</v>
      </c>
      <c r="BD2" s="247"/>
      <c r="BE2" s="247"/>
      <c r="BF2" s="247"/>
      <c r="BG2" s="247"/>
      <c r="BH2" s="247"/>
      <c r="BI2" s="247"/>
      <c r="BJ2" s="247"/>
      <c r="BK2" s="479" t="s">
        <v>1586</v>
      </c>
      <c r="BL2" s="481"/>
      <c r="BM2" s="481"/>
      <c r="BN2" s="481"/>
      <c r="BO2" s="481"/>
      <c r="BP2" s="481"/>
      <c r="BQ2" s="481"/>
      <c r="BR2" s="481"/>
      <c r="BS2" s="481"/>
      <c r="BT2" s="481"/>
      <c r="BU2" s="481"/>
      <c r="BV2" s="492"/>
      <c r="BW2" s="481"/>
      <c r="BX2" s="481"/>
      <c r="BY2" s="481"/>
      <c r="BZ2" s="492"/>
      <c r="CA2" s="77"/>
      <c r="CB2" s="149"/>
      <c r="CC2" s="149"/>
      <c r="CD2" s="150"/>
      <c r="CE2" s="56"/>
      <c r="CF2" s="147"/>
      <c r="CG2" s="147"/>
      <c r="CH2" s="147"/>
      <c r="CI2" s="147"/>
      <c r="CJ2" s="240" t="s">
        <v>1556</v>
      </c>
      <c r="CK2" s="240"/>
      <c r="CL2" s="240"/>
      <c r="CM2" s="240"/>
      <c r="CN2" s="240"/>
      <c r="CO2" s="240"/>
      <c r="CP2" s="240"/>
      <c r="CQ2" s="240"/>
      <c r="CR2" s="240"/>
      <c r="CS2" s="500"/>
      <c r="CT2" s="500"/>
      <c r="CU2" s="500"/>
      <c r="CV2" s="500"/>
      <c r="CW2" s="500"/>
      <c r="CX2" s="500"/>
      <c r="CY2" s="500"/>
      <c r="CZ2" s="500"/>
      <c r="DA2" s="500"/>
      <c r="DB2" s="500"/>
      <c r="DC2" s="500"/>
      <c r="DD2" s="500"/>
      <c r="DE2" s="500"/>
      <c r="DF2" s="500"/>
      <c r="DG2" s="500"/>
      <c r="DH2" s="500"/>
      <c r="DI2" s="479" t="s">
        <v>1586</v>
      </c>
      <c r="DJ2" s="488"/>
      <c r="DK2" s="488"/>
      <c r="DL2" s="488"/>
      <c r="DM2" s="488"/>
      <c r="DN2" s="488"/>
      <c r="DO2" s="488"/>
      <c r="DP2" s="488"/>
      <c r="DQ2" s="488"/>
      <c r="DR2" s="488"/>
      <c r="DS2" s="81"/>
      <c r="DT2" s="81"/>
      <c r="DU2" s="81"/>
      <c r="DV2" s="81"/>
      <c r="DW2" s="236" t="s">
        <v>1556</v>
      </c>
    </row>
    <row r="3" spans="1:128" ht="15" customHeight="1" thickBot="1">
      <c r="A3" s="75"/>
      <c r="B3" s="56"/>
      <c r="C3" s="56"/>
      <c r="D3" s="56"/>
      <c r="E3" s="668" t="s">
        <v>795</v>
      </c>
      <c r="F3" s="670"/>
      <c r="G3" s="670"/>
      <c r="H3" s="669"/>
      <c r="I3" s="467"/>
      <c r="J3" s="467"/>
      <c r="K3" s="668" t="s">
        <v>796</v>
      </c>
      <c r="L3" s="670"/>
      <c r="M3" s="670"/>
      <c r="N3" s="669"/>
      <c r="O3" s="668" t="s">
        <v>1283</v>
      </c>
      <c r="P3" s="669"/>
      <c r="Q3" s="4"/>
      <c r="R3" s="671" t="s">
        <v>795</v>
      </c>
      <c r="S3" s="672"/>
      <c r="T3" s="672"/>
      <c r="U3" s="673"/>
      <c r="V3" s="674" t="s">
        <v>815</v>
      </c>
      <c r="W3" s="675"/>
      <c r="X3" s="675"/>
      <c r="Y3" s="676"/>
      <c r="Z3" s="474"/>
      <c r="AA3" s="474"/>
      <c r="AB3" s="474"/>
      <c r="AC3" s="474"/>
      <c r="AD3" s="474"/>
      <c r="AE3" s="474"/>
      <c r="AF3" s="655" t="s">
        <v>816</v>
      </c>
      <c r="AG3" s="656"/>
      <c r="AH3" s="209"/>
      <c r="AI3" s="7">
        <v>33</v>
      </c>
      <c r="AJ3" s="7">
        <v>34</v>
      </c>
      <c r="AK3" s="7">
        <v>35</v>
      </c>
      <c r="AL3" s="7">
        <v>36</v>
      </c>
      <c r="AM3" s="7">
        <v>37</v>
      </c>
      <c r="AN3" s="7">
        <v>38</v>
      </c>
      <c r="AO3" s="7">
        <v>39</v>
      </c>
      <c r="AP3" s="7">
        <v>40</v>
      </c>
      <c r="AQ3" s="7">
        <v>41</v>
      </c>
      <c r="AR3" s="7">
        <v>42</v>
      </c>
      <c r="AS3" s="7">
        <v>43</v>
      </c>
      <c r="AT3" s="7">
        <v>44</v>
      </c>
      <c r="AU3" s="210" t="s">
        <v>1570</v>
      </c>
      <c r="AV3" s="210"/>
      <c r="AW3" s="210"/>
      <c r="AX3" s="211"/>
      <c r="AY3" s="657" t="s">
        <v>1298</v>
      </c>
      <c r="AZ3" s="658"/>
      <c r="BA3" s="658"/>
      <c r="BB3" s="659"/>
      <c r="BC3" s="660" t="s">
        <v>1299</v>
      </c>
      <c r="BD3" s="661"/>
      <c r="BE3" s="661"/>
      <c r="BF3" s="662"/>
      <c r="BG3" s="234"/>
      <c r="BH3" s="234"/>
      <c r="BI3" s="234"/>
      <c r="BJ3" s="234"/>
      <c r="BK3" s="482"/>
      <c r="BL3" s="482"/>
      <c r="BM3" s="482"/>
      <c r="BN3" s="482"/>
      <c r="BO3" s="482"/>
      <c r="BP3" s="482"/>
      <c r="BQ3" s="482"/>
      <c r="BR3" s="482"/>
      <c r="BS3" s="482"/>
      <c r="BT3" s="482"/>
      <c r="BU3" s="482"/>
      <c r="BV3" s="493"/>
      <c r="BW3" s="482"/>
      <c r="BX3" s="482"/>
      <c r="BY3" s="482"/>
      <c r="BZ3" s="493"/>
      <c r="CA3" s="151" t="s">
        <v>817</v>
      </c>
      <c r="CB3" s="152" t="s">
        <v>819</v>
      </c>
      <c r="CC3" s="152" t="s">
        <v>818</v>
      </c>
      <c r="CD3" s="153"/>
      <c r="CE3" s="209"/>
      <c r="CF3" s="657" t="s">
        <v>1524</v>
      </c>
      <c r="CG3" s="658"/>
      <c r="CH3" s="658"/>
      <c r="CI3" s="659"/>
      <c r="CJ3" s="243" t="s">
        <v>1525</v>
      </c>
      <c r="CK3" s="243"/>
      <c r="CL3" s="243"/>
      <c r="CM3" s="243"/>
      <c r="CN3" s="660" t="s">
        <v>1299</v>
      </c>
      <c r="CO3" s="661"/>
      <c r="CP3" s="661"/>
      <c r="CQ3" s="661"/>
      <c r="CR3" s="662"/>
      <c r="CS3" s="663" t="s">
        <v>1602</v>
      </c>
      <c r="CT3" s="664"/>
      <c r="CU3" s="664"/>
      <c r="CV3" s="664"/>
      <c r="CW3" s="663" t="s">
        <v>1601</v>
      </c>
      <c r="CX3" s="664"/>
      <c r="CY3" s="664"/>
      <c r="CZ3" s="664"/>
      <c r="DA3" s="663" t="s">
        <v>1265</v>
      </c>
      <c r="DB3" s="664"/>
      <c r="DC3" s="664"/>
      <c r="DD3" s="664"/>
      <c r="DE3" s="663" t="s">
        <v>1260</v>
      </c>
      <c r="DF3" s="664"/>
      <c r="DG3" s="664"/>
      <c r="DH3" s="664"/>
      <c r="DI3" s="665" t="s">
        <v>1608</v>
      </c>
      <c r="DJ3" s="666"/>
      <c r="DK3" s="666"/>
      <c r="DL3" s="666"/>
      <c r="DM3" s="667"/>
      <c r="DN3" s="652" t="s">
        <v>1607</v>
      </c>
      <c r="DO3" s="653"/>
      <c r="DP3" s="653"/>
      <c r="DQ3" s="653"/>
      <c r="DR3" s="654"/>
      <c r="DS3" s="151" t="s">
        <v>817</v>
      </c>
      <c r="DT3" s="152" t="s">
        <v>819</v>
      </c>
      <c r="DU3" s="152" t="s">
        <v>818</v>
      </c>
      <c r="DV3" s="152"/>
      <c r="DW3" s="237"/>
    </row>
    <row r="4" spans="1:128" s="217" customFormat="1" ht="88.5" customHeight="1" thickBot="1">
      <c r="A4" s="8" t="s">
        <v>820</v>
      </c>
      <c r="B4" s="9" t="s">
        <v>821</v>
      </c>
      <c r="C4" s="9" t="s">
        <v>822</v>
      </c>
      <c r="D4" s="10" t="s">
        <v>823</v>
      </c>
      <c r="E4" s="11" t="s">
        <v>1280</v>
      </c>
      <c r="F4" s="11" t="s">
        <v>1279</v>
      </c>
      <c r="G4" s="253" t="s">
        <v>1281</v>
      </c>
      <c r="H4" s="253" t="s">
        <v>1282</v>
      </c>
      <c r="I4" s="468" t="s">
        <v>1571</v>
      </c>
      <c r="J4" s="468" t="s">
        <v>1572</v>
      </c>
      <c r="K4" s="11" t="s">
        <v>824</v>
      </c>
      <c r="L4" s="11" t="s">
        <v>969</v>
      </c>
      <c r="M4" s="11" t="s">
        <v>825</v>
      </c>
      <c r="N4" s="11" t="s">
        <v>826</v>
      </c>
      <c r="O4" s="213" t="s">
        <v>1277</v>
      </c>
      <c r="P4" s="11" t="s">
        <v>1278</v>
      </c>
      <c r="Q4" s="12" t="s">
        <v>823</v>
      </c>
      <c r="R4" s="11" t="s">
        <v>1287</v>
      </c>
      <c r="S4" s="11" t="s">
        <v>1286</v>
      </c>
      <c r="T4" s="253" t="s">
        <v>1288</v>
      </c>
      <c r="U4" s="253" t="s">
        <v>1289</v>
      </c>
      <c r="V4" s="253" t="s">
        <v>1291</v>
      </c>
      <c r="W4" s="253" t="s">
        <v>1290</v>
      </c>
      <c r="X4" s="253" t="s">
        <v>1288</v>
      </c>
      <c r="Y4" s="253" t="s">
        <v>1289</v>
      </c>
      <c r="Z4" s="468" t="s">
        <v>1573</v>
      </c>
      <c r="AA4" s="468" t="s">
        <v>1574</v>
      </c>
      <c r="AB4" s="468" t="s">
        <v>1575</v>
      </c>
      <c r="AC4" s="468" t="s">
        <v>1576</v>
      </c>
      <c r="AD4" s="468" t="s">
        <v>1571</v>
      </c>
      <c r="AE4" s="468" t="s">
        <v>1572</v>
      </c>
      <c r="AF4" s="213" t="s">
        <v>1293</v>
      </c>
      <c r="AG4" s="213" t="s">
        <v>1292</v>
      </c>
      <c r="AH4" s="214" t="s">
        <v>823</v>
      </c>
      <c r="AI4" s="13">
        <v>41365</v>
      </c>
      <c r="AJ4" s="13">
        <v>41395</v>
      </c>
      <c r="AK4" s="13">
        <v>41426</v>
      </c>
      <c r="AL4" s="13">
        <v>41456</v>
      </c>
      <c r="AM4" s="13">
        <v>41487</v>
      </c>
      <c r="AN4" s="13">
        <v>41518</v>
      </c>
      <c r="AO4" s="13">
        <v>41548</v>
      </c>
      <c r="AP4" s="13">
        <v>41579</v>
      </c>
      <c r="AQ4" s="13">
        <v>41609</v>
      </c>
      <c r="AR4" s="13">
        <v>41640</v>
      </c>
      <c r="AS4" s="13">
        <v>41671</v>
      </c>
      <c r="AT4" s="13">
        <v>41699</v>
      </c>
      <c r="AU4" s="14" t="s">
        <v>827</v>
      </c>
      <c r="AV4" s="14" t="s">
        <v>828</v>
      </c>
      <c r="AW4" s="14" t="s">
        <v>829</v>
      </c>
      <c r="AX4" s="14" t="s">
        <v>830</v>
      </c>
      <c r="AY4" s="14" t="s">
        <v>827</v>
      </c>
      <c r="AZ4" s="14" t="s">
        <v>828</v>
      </c>
      <c r="BA4" s="14" t="s">
        <v>829</v>
      </c>
      <c r="BB4" s="14" t="s">
        <v>830</v>
      </c>
      <c r="BC4" s="250" t="s">
        <v>831</v>
      </c>
      <c r="BD4" s="250" t="s">
        <v>832</v>
      </c>
      <c r="BE4" s="250" t="s">
        <v>833</v>
      </c>
      <c r="BF4" s="250" t="s">
        <v>834</v>
      </c>
      <c r="BG4" s="250" t="s">
        <v>835</v>
      </c>
      <c r="BH4" s="250" t="s">
        <v>836</v>
      </c>
      <c r="BI4" s="250" t="s">
        <v>837</v>
      </c>
      <c r="BJ4" s="250" t="s">
        <v>838</v>
      </c>
      <c r="BK4" s="483" t="s">
        <v>1578</v>
      </c>
      <c r="BL4" s="483" t="s">
        <v>1579</v>
      </c>
      <c r="BM4" s="483" t="s">
        <v>1580</v>
      </c>
      <c r="BN4" s="483" t="s">
        <v>1581</v>
      </c>
      <c r="BO4" s="483" t="s">
        <v>1582</v>
      </c>
      <c r="BP4" s="483" t="s">
        <v>1583</v>
      </c>
      <c r="BQ4" s="483" t="s">
        <v>1584</v>
      </c>
      <c r="BR4" s="483" t="s">
        <v>1585</v>
      </c>
      <c r="BS4" s="483" t="s">
        <v>1587</v>
      </c>
      <c r="BT4" s="483" t="s">
        <v>1588</v>
      </c>
      <c r="BU4" s="483" t="s">
        <v>1589</v>
      </c>
      <c r="BV4" s="494" t="s">
        <v>1590</v>
      </c>
      <c r="BW4" s="483" t="s">
        <v>1591</v>
      </c>
      <c r="BX4" s="483" t="s">
        <v>1592</v>
      </c>
      <c r="BY4" s="483" t="s">
        <v>1593</v>
      </c>
      <c r="BZ4" s="494" t="s">
        <v>1594</v>
      </c>
      <c r="CA4" s="154" t="s">
        <v>964</v>
      </c>
      <c r="CB4" s="154" t="s">
        <v>839</v>
      </c>
      <c r="CC4" s="154" t="s">
        <v>840</v>
      </c>
      <c r="CD4" s="154" t="s">
        <v>966</v>
      </c>
      <c r="CE4" s="9" t="s">
        <v>823</v>
      </c>
      <c r="CF4" s="215" t="s">
        <v>970</v>
      </c>
      <c r="CG4" s="215" t="s">
        <v>841</v>
      </c>
      <c r="CH4" s="215" t="s">
        <v>842</v>
      </c>
      <c r="CI4" s="215" t="s">
        <v>843</v>
      </c>
      <c r="CJ4" s="242" t="s">
        <v>970</v>
      </c>
      <c r="CK4" s="242" t="s">
        <v>841</v>
      </c>
      <c r="CL4" s="242" t="s">
        <v>842</v>
      </c>
      <c r="CM4" s="242" t="s">
        <v>843</v>
      </c>
      <c r="CN4" s="242" t="s">
        <v>844</v>
      </c>
      <c r="CO4" s="242" t="s">
        <v>845</v>
      </c>
      <c r="CP4" s="242" t="s">
        <v>846</v>
      </c>
      <c r="CQ4" s="242" t="s">
        <v>847</v>
      </c>
      <c r="CR4" s="242" t="s">
        <v>848</v>
      </c>
      <c r="CS4" s="501" t="s">
        <v>844</v>
      </c>
      <c r="CT4" s="501" t="s">
        <v>845</v>
      </c>
      <c r="CU4" s="501" t="s">
        <v>846</v>
      </c>
      <c r="CV4" s="501" t="s">
        <v>847</v>
      </c>
      <c r="CW4" s="501" t="s">
        <v>844</v>
      </c>
      <c r="CX4" s="501" t="s">
        <v>845</v>
      </c>
      <c r="CY4" s="501" t="s">
        <v>846</v>
      </c>
      <c r="CZ4" s="501" t="s">
        <v>847</v>
      </c>
      <c r="DA4" s="501" t="s">
        <v>844</v>
      </c>
      <c r="DB4" s="501" t="s">
        <v>845</v>
      </c>
      <c r="DC4" s="501" t="s">
        <v>846</v>
      </c>
      <c r="DD4" s="501" t="s">
        <v>847</v>
      </c>
      <c r="DE4" s="501" t="s">
        <v>844</v>
      </c>
      <c r="DF4" s="501" t="s">
        <v>845</v>
      </c>
      <c r="DG4" s="501" t="s">
        <v>846</v>
      </c>
      <c r="DH4" s="501" t="s">
        <v>847</v>
      </c>
      <c r="DI4" s="498" t="s">
        <v>1596</v>
      </c>
      <c r="DJ4" s="498" t="s">
        <v>1597</v>
      </c>
      <c r="DK4" s="498" t="s">
        <v>1598</v>
      </c>
      <c r="DL4" s="498" t="s">
        <v>1599</v>
      </c>
      <c r="DM4" s="498" t="s">
        <v>1600</v>
      </c>
      <c r="DN4" s="505" t="s">
        <v>1595</v>
      </c>
      <c r="DO4" s="505" t="s">
        <v>1603</v>
      </c>
      <c r="DP4" s="505" t="s">
        <v>1604</v>
      </c>
      <c r="DQ4" s="505" t="s">
        <v>1605</v>
      </c>
      <c r="DR4" s="505" t="s">
        <v>1606</v>
      </c>
      <c r="DS4" s="216" t="s">
        <v>965</v>
      </c>
      <c r="DT4" s="216" t="s">
        <v>849</v>
      </c>
      <c r="DU4" s="216" t="s">
        <v>850</v>
      </c>
      <c r="DV4" s="216" t="s">
        <v>967</v>
      </c>
      <c r="DW4" s="238" t="s">
        <v>1526</v>
      </c>
      <c r="DX4" s="216"/>
    </row>
    <row r="5" spans="1:128">
      <c r="A5" s="15" t="s">
        <v>851</v>
      </c>
      <c r="B5" s="16" t="s">
        <v>852</v>
      </c>
      <c r="C5" s="17" t="s">
        <v>641</v>
      </c>
      <c r="D5" s="18" t="s">
        <v>9</v>
      </c>
      <c r="E5" s="19">
        <v>135</v>
      </c>
      <c r="F5" s="19">
        <v>135</v>
      </c>
      <c r="G5" s="19">
        <f>INDEX('Feb 2015 final data'!G$7:G$156,MATCH(Data!$D5,'Feb 2015 final data'!$A$7:$A$156,0))</f>
        <v>130</v>
      </c>
      <c r="H5" s="19">
        <f>INDEX('Feb 2015 final data'!H$7:H$156,MATCH(Data!$D5,'Feb 2015 final data'!$A$7:$A$156,0))</f>
        <v>125</v>
      </c>
      <c r="I5" s="469">
        <f>$F5*G5/$E5/M5*100000</f>
        <v>663.36112119051495</v>
      </c>
      <c r="J5" s="469">
        <f>$F5*H5/$E5/N5*100000</f>
        <v>635.5052190230607</v>
      </c>
      <c r="K5" s="19">
        <v>19515</v>
      </c>
      <c r="L5" s="19">
        <v>19540</v>
      </c>
      <c r="M5" s="19">
        <v>19597.168999999998</v>
      </c>
      <c r="N5" s="26">
        <v>19669.39</v>
      </c>
      <c r="O5" s="20">
        <v>696.8</v>
      </c>
      <c r="P5" s="212">
        <v>696</v>
      </c>
      <c r="Q5" s="18" t="s">
        <v>9</v>
      </c>
      <c r="R5" s="19">
        <v>115</v>
      </c>
      <c r="S5" s="19">
        <v>115</v>
      </c>
      <c r="T5" s="19">
        <f>INDEX('Feb 2015 final data'!I$7:I$156,MATCH(Data!$Q5,'Feb 2015 final data'!$A$7:$A$156,0))</f>
        <v>125</v>
      </c>
      <c r="U5" s="19">
        <f>INDEX('Feb 2015 final data'!J$7:J$156,MATCH(Data!$Q5,'Feb 2015 final data'!$A$7:$A$156,0))</f>
        <v>135</v>
      </c>
      <c r="V5" s="19">
        <v>130</v>
      </c>
      <c r="W5" s="19">
        <v>130</v>
      </c>
      <c r="X5" s="19">
        <f>INDEX('Feb 2015 final data'!K$7:K$156,MATCH(Data!$Q5,'Feb 2015 final data'!$A$7:$A$156,0))</f>
        <v>140</v>
      </c>
      <c r="Y5" s="19">
        <f>INDEX('Feb 2015 final data'!L$7:L$156,MATCH(Data!$Q5,'Feb 2015 final data'!$A$7:$A$156,0))</f>
        <v>150</v>
      </c>
      <c r="Z5" s="475">
        <f>IF($R5=0,T5,$S5*T5/$R5)</f>
        <v>125</v>
      </c>
      <c r="AA5" s="475">
        <f>IF($R5=0,U5,$S5*U5/$R5)</f>
        <v>135</v>
      </c>
      <c r="AB5" s="475">
        <f>IF($V5=0,X5,IF($V5=X5,$W5,Z5/(T5/X5)))</f>
        <v>140</v>
      </c>
      <c r="AC5" s="475">
        <f>IF($V5=0,Y5,IF($V5=Y5,$W5,AA5/(U5/Y5)))</f>
        <v>150</v>
      </c>
      <c r="AD5" s="478">
        <f t="shared" ref="AD5:AD36" si="0">Z5/AB5*100</f>
        <v>89.285714285714292</v>
      </c>
      <c r="AE5" s="478">
        <f t="shared" ref="AE5:AE36" si="1">AA5/AC5*100</f>
        <v>90</v>
      </c>
      <c r="AF5" s="22">
        <v>88.3</v>
      </c>
      <c r="AG5" s="21">
        <v>88.3</v>
      </c>
      <c r="AH5" s="16" t="s">
        <v>9</v>
      </c>
      <c r="AI5" s="24">
        <v>270</v>
      </c>
      <c r="AJ5" s="24">
        <v>249</v>
      </c>
      <c r="AK5" s="24">
        <v>238</v>
      </c>
      <c r="AL5" s="24">
        <v>187</v>
      </c>
      <c r="AM5" s="24">
        <v>148</v>
      </c>
      <c r="AN5" s="24">
        <v>158</v>
      </c>
      <c r="AO5" s="24">
        <v>183</v>
      </c>
      <c r="AP5" s="24">
        <v>174</v>
      </c>
      <c r="AQ5" s="23">
        <v>237</v>
      </c>
      <c r="AR5" s="23">
        <v>151</v>
      </c>
      <c r="AS5" s="23">
        <v>172</v>
      </c>
      <c r="AT5" s="23">
        <v>151</v>
      </c>
      <c r="AU5" s="25">
        <v>757</v>
      </c>
      <c r="AV5" s="25">
        <v>493</v>
      </c>
      <c r="AW5" s="25">
        <v>594</v>
      </c>
      <c r="AX5" s="25">
        <v>474</v>
      </c>
      <c r="AY5" s="25">
        <f>SUM(AI5:AK5)</f>
        <v>757</v>
      </c>
      <c r="AZ5" s="25">
        <f>SUM(AL5:AN5)</f>
        <v>493</v>
      </c>
      <c r="BA5" s="25">
        <f>SUM(AO5:AQ5)</f>
        <v>594</v>
      </c>
      <c r="BB5" s="25">
        <f>SUM(AR5:AT5)</f>
        <v>474</v>
      </c>
      <c r="BC5" s="249">
        <f>INDEX('Feb 2015 final data'!T$7:T$156,MATCH(Data!$AH5,'Feb 2015 final data'!$A$7:$A$156,0))</f>
        <v>500</v>
      </c>
      <c r="BD5" s="249">
        <f>INDEX('Feb 2015 final data'!U$7:U$156,MATCH(Data!$AH5,'Feb 2015 final data'!$A$7:$A$156,0))</f>
        <v>504</v>
      </c>
      <c r="BE5" s="249">
        <f>INDEX('Feb 2015 final data'!V$7:V$156,MATCH(Data!$AH5,'Feb 2015 final data'!$A$7:$A$156,0))</f>
        <v>607</v>
      </c>
      <c r="BF5" s="249">
        <f>INDEX('Feb 2015 final data'!W$7:W$156,MATCH(Data!$AH5,'Feb 2015 final data'!$A$7:$A$156,0))</f>
        <v>482</v>
      </c>
      <c r="BG5" s="249">
        <f>INDEX('Feb 2015 final data'!X$7:X$156,MATCH(Data!$AH5,'Feb 2015 final data'!$A$7:$A$156,0))</f>
        <v>509</v>
      </c>
      <c r="BH5" s="249">
        <f>INDEX('Feb 2015 final data'!Y$7:Y$156,MATCH(Data!$AH5,'Feb 2015 final data'!$A$7:$A$156,0))</f>
        <v>513</v>
      </c>
      <c r="BI5" s="249">
        <f>INDEX('Feb 2015 final data'!Z$7:Z$156,MATCH(Data!$AH5,'Feb 2015 final data'!$A$7:$A$156,0))</f>
        <v>618</v>
      </c>
      <c r="BJ5" s="249">
        <f>INDEX('Feb 2015 final data'!AA$7:AA$156,MATCH(Data!$AH5,'Feb 2015 final data'!$A$7:$A$156,0))</f>
        <v>491</v>
      </c>
      <c r="BK5" s="484">
        <f t="shared" ref="BK5:BK36" si="2">BC5/AU5*AY5</f>
        <v>500</v>
      </c>
      <c r="BL5" s="484">
        <f t="shared" ref="BL5:BL36" si="3">BD5/AV5*AZ5</f>
        <v>504.00000000000006</v>
      </c>
      <c r="BM5" s="484">
        <f t="shared" ref="BM5:BM36" si="4">BE5/AW5*BA5</f>
        <v>607</v>
      </c>
      <c r="BN5" s="484">
        <f t="shared" ref="BN5:BN36" si="5">BF5/AX5*BB5</f>
        <v>482</v>
      </c>
      <c r="BO5" s="484">
        <f t="shared" ref="BO5:BO36" si="6">BG5/BC5*BK5</f>
        <v>509</v>
      </c>
      <c r="BP5" s="484">
        <f t="shared" ref="BP5:BP36" si="7">BH5/BD5*BL5</f>
        <v>513</v>
      </c>
      <c r="BQ5" s="484">
        <f t="shared" ref="BQ5:BQ36" si="8">BI5/BE5*BM5</f>
        <v>618</v>
      </c>
      <c r="BR5" s="484">
        <f t="shared" ref="BR5:BR36" si="9">BJ5/BF5*BN5</f>
        <v>490.99999999999994</v>
      </c>
      <c r="BS5" s="486">
        <f>BK5/$CB5*100000</f>
        <v>357.29064020787513</v>
      </c>
      <c r="BT5" s="486">
        <f>BL5/$CB5*100000</f>
        <v>360.14896532953821</v>
      </c>
      <c r="BU5" s="486">
        <f>BM5/$CB5*100000</f>
        <v>433.75083721236041</v>
      </c>
      <c r="BV5" s="495">
        <f>BN5/$CC5*100000</f>
        <v>338.02479251957595</v>
      </c>
      <c r="BW5" s="486">
        <f>BO5/$CC5*100000</f>
        <v>356.95979127067255</v>
      </c>
      <c r="BX5" s="486">
        <f t="shared" ref="BX5:BY5" si="10">BP5/$CC5*100000</f>
        <v>359.76497627083501</v>
      </c>
      <c r="BY5" s="486">
        <f t="shared" si="10"/>
        <v>433.40108252509941</v>
      </c>
      <c r="BZ5" s="495">
        <f>BR5/$CD5*100000</f>
        <v>337.79014522361979</v>
      </c>
      <c r="CA5" s="26">
        <v>136747</v>
      </c>
      <c r="CB5" s="26">
        <v>139942.09299999999</v>
      </c>
      <c r="CC5" s="26">
        <v>142593.09099999996</v>
      </c>
      <c r="CD5" s="155">
        <v>145356.51999999999</v>
      </c>
      <c r="CE5" s="16" t="s">
        <v>9</v>
      </c>
      <c r="CF5" s="26">
        <f>INDEX('HWB mapped'!F$4:F$155,MATCH(Data!$D5,'HWB mapped'!$E$4:$E$155,0))</f>
        <v>5357.2423206148451</v>
      </c>
      <c r="CG5" s="26">
        <f>INDEX('HWB mapped'!G$4:G$155,MATCH(Data!$D5,'HWB mapped'!$E$4:$E$155,0))</f>
        <v>5407.9241409104889</v>
      </c>
      <c r="CH5" s="26">
        <f>INDEX('HWB mapped'!H$4:H$155,MATCH(Data!$D5,'HWB mapped'!$E$4:$E$155,0))</f>
        <v>5480.0691127299842</v>
      </c>
      <c r="CI5" s="26">
        <f>INDEX('HWB mapped'!I$4:I$155,MATCH(Data!$D5,'HWB mapped'!$E$4:$E$155,0))</f>
        <v>5539.7136009410788</v>
      </c>
      <c r="CJ5" s="24">
        <f>INDEX('Feb 2015 final data'!P$7:P$156,MATCH(Data!$CE5,'Feb 2015 final data'!$A$7:$A$156,0))</f>
        <v>5374</v>
      </c>
      <c r="CK5" s="24">
        <f>INDEX('Feb 2015 final data'!Q$7:Q$156,MATCH(Data!$CE5,'Feb 2015 final data'!$A$7:$A$156,0))</f>
        <v>5205</v>
      </c>
      <c r="CL5" s="24">
        <f>INDEX('Feb 2015 final data'!R$7:R$156,MATCH(Data!$CE5,'Feb 2015 final data'!$A$7:$A$156,0))</f>
        <v>4941</v>
      </c>
      <c r="CM5" s="24">
        <f>INDEX('Feb 2015 final data'!S$7:S$156,MATCH(Data!$CE5,'Feb 2015 final data'!$A$7:$A$156,0))</f>
        <v>4972</v>
      </c>
      <c r="CN5" s="24">
        <f>INDEX('Feb 2015 final data'!B$7:B$156,MATCH(Data!$CE5,'Feb 2015 final data'!$A$7:$A$156,0))</f>
        <v>5239.6499999999996</v>
      </c>
      <c r="CO5" s="24">
        <f>INDEX('Feb 2015 final data'!C$7:C$156,MATCH(Data!$CE5,'Feb 2015 final data'!$A$7:$A$156,0))</f>
        <v>5074.875</v>
      </c>
      <c r="CP5" s="24">
        <f>INDEX('Feb 2015 final data'!D$7:D$156,MATCH(Data!$CE5,'Feb 2015 final data'!$A$7:$A$156,0))</f>
        <v>4817.4749999999995</v>
      </c>
      <c r="CQ5" s="24">
        <f>INDEX('Feb 2015 final data'!E$7:E$156,MATCH(Data!$CE5,'Feb 2015 final data'!$A$7:$A$156,0))</f>
        <v>4847.7</v>
      </c>
      <c r="CR5" s="24">
        <f>INDEX('Feb 2015 final data'!F$7:F$156,MATCH(Data!$CE5,'Feb 2015 final data'!$A$7:$A$156,0))</f>
        <v>5108.6587499999996</v>
      </c>
      <c r="CS5" s="502">
        <f t="shared" ref="CS5:CS50" si="11">CJ5</f>
        <v>5374</v>
      </c>
      <c r="CT5" s="502">
        <f t="shared" ref="CT5:CT50" si="12">CJ5+CK5</f>
        <v>10579</v>
      </c>
      <c r="CU5" s="502">
        <f t="shared" ref="CU5:CU50" si="13">CJ5+CK5+CL5</f>
        <v>15520</v>
      </c>
      <c r="CV5" s="502">
        <f t="shared" ref="CV5:CV50" si="14">CJ5+CK5+CL5+CM5</f>
        <v>20492</v>
      </c>
      <c r="CW5" s="502">
        <f>CN5</f>
        <v>5239.6499999999996</v>
      </c>
      <c r="CX5" s="502">
        <f>CN5+CO5</f>
        <v>10314.525</v>
      </c>
      <c r="CY5" s="502">
        <f>CN5+CO5+CP5</f>
        <v>15132</v>
      </c>
      <c r="CZ5" s="502">
        <f>CN5+CO5+CP5+CQ5</f>
        <v>19979.7</v>
      </c>
      <c r="DA5" s="503">
        <f>(CS5-CW5)/$CV5</f>
        <v>6.5562170603162386E-3</v>
      </c>
      <c r="DB5" s="503">
        <f t="shared" ref="DB5:DD5" si="15">(CT5-CX5)/$CV5</f>
        <v>1.2906256099941458E-2</v>
      </c>
      <c r="DC5" s="503">
        <f t="shared" si="15"/>
        <v>1.8934218231504978E-2</v>
      </c>
      <c r="DD5" s="503">
        <f t="shared" si="15"/>
        <v>2.4999999999999963E-2</v>
      </c>
      <c r="DE5" s="502">
        <f t="shared" ref="DE5:DE50" si="16">ROUND(CF5,0)-(SUM($CF5:$CI5)*DA5)</f>
        <v>5214.1731445594551</v>
      </c>
      <c r="DF5" s="502">
        <f t="shared" ref="DF5:DF50" si="17">ROUND(CF5,0)+ROUND(CG5,0)-(SUM($CF5:$CI5)*DB5)</f>
        <v>10483.837866820706</v>
      </c>
      <c r="DG5" s="502">
        <f t="shared" ref="DG5:DG50" si="18">ROUND(CF5,0)+ROUND(CG5,0)+ROUND(CH5,0)-(SUM($CF5:$CI5)*DC5)</f>
        <v>15832.519018154588</v>
      </c>
      <c r="DH5" s="502">
        <f t="shared" ref="DH5:DH50" si="19">ROUND(CF5,0)+ROUND(CG5,0)+ROUND(CH5,0)+ROUND(CI5,0)-(SUM($CF5:$CI5)*DD5)</f>
        <v>21240.376270620091</v>
      </c>
      <c r="DI5" s="489">
        <f>DE5</f>
        <v>5214.1731445594551</v>
      </c>
      <c r="DJ5" s="489">
        <f>DF5-DE5</f>
        <v>5269.664722261251</v>
      </c>
      <c r="DK5" s="489">
        <f>DG5-DF5</f>
        <v>5348.6811513338816</v>
      </c>
      <c r="DL5" s="489">
        <f>DH5-DG5</f>
        <v>5407.8572524655028</v>
      </c>
      <c r="DM5" s="489">
        <f t="shared" ref="DM5:DM50" si="20">CR5/CN5*DI5</f>
        <v>5083.8188159454685</v>
      </c>
      <c r="DN5" s="489">
        <f>ROUND(DI5,0)/$DU5*100000</f>
        <v>2576.6235918522279</v>
      </c>
      <c r="DO5" s="489">
        <f t="shared" ref="DO5:DQ5" si="21">ROUND(DJ5,0)/$DU5*100000</f>
        <v>2604.2973396741927</v>
      </c>
      <c r="DP5" s="489">
        <f t="shared" si="21"/>
        <v>2643.3370910658937</v>
      </c>
      <c r="DQ5" s="489">
        <f t="shared" si="21"/>
        <v>2672.4933610926064</v>
      </c>
      <c r="DR5" s="489">
        <f>ROUND(DM5,0)/$DV5*100000</f>
        <v>2463.2368680549826</v>
      </c>
      <c r="DS5" s="24">
        <v>194352</v>
      </c>
      <c r="DT5" s="24">
        <v>198408.65299999999</v>
      </c>
      <c r="DU5" s="24">
        <v>202357.84599999999</v>
      </c>
      <c r="DV5" s="24">
        <v>206395.092</v>
      </c>
      <c r="DW5" s="24">
        <f>INDEX('Feb 2015 final data'!$AB$7:$AB$156,MATCH(Data!CE5,'Feb 2015 final data'!$A$7:$A$156,0))</f>
        <v>1490</v>
      </c>
    </row>
    <row r="6" spans="1:128">
      <c r="A6" s="28" t="s">
        <v>851</v>
      </c>
      <c r="B6" s="6" t="s">
        <v>852</v>
      </c>
      <c r="C6" s="29" t="s">
        <v>642</v>
      </c>
      <c r="D6" s="30" t="s">
        <v>16</v>
      </c>
      <c r="E6" s="31">
        <v>240</v>
      </c>
      <c r="F6" s="19">
        <v>240</v>
      </c>
      <c r="G6" s="19">
        <f>INDEX('Feb 2015 final data'!G$7:G$156,MATCH(Data!$D6,'Feb 2015 final data'!$A$7:$A$156,0))</f>
        <v>228</v>
      </c>
      <c r="H6" s="19">
        <f>INDEX('Feb 2015 final data'!H$7:H$156,MATCH(Data!$D6,'Feb 2015 final data'!$A$7:$A$156,0))</f>
        <v>213</v>
      </c>
      <c r="I6" s="469">
        <f t="shared" ref="I6:I37" si="22">F6*G6/E6/M6*100000</f>
        <v>438.80600961766544</v>
      </c>
      <c r="J6" s="469">
        <f t="shared" ref="J6:J69" si="23">$F6*H6/$E6/N6*100000</f>
        <v>399.02922372011801</v>
      </c>
      <c r="K6" s="31">
        <v>49295</v>
      </c>
      <c r="L6" s="19">
        <v>50515</v>
      </c>
      <c r="M6" s="31">
        <v>51959.179000000004</v>
      </c>
      <c r="N6" s="27">
        <v>53379.548999999992</v>
      </c>
      <c r="O6" s="20">
        <v>486.9</v>
      </c>
      <c r="P6" s="36">
        <v>475.1</v>
      </c>
      <c r="Q6" s="30" t="s">
        <v>16</v>
      </c>
      <c r="R6" s="31">
        <v>290</v>
      </c>
      <c r="S6" s="19">
        <v>290</v>
      </c>
      <c r="T6" s="19">
        <f>INDEX('Feb 2015 final data'!I$7:I$156,MATCH(Data!$Q6,'Feb 2015 final data'!$A$7:$A$156,0))</f>
        <v>311</v>
      </c>
      <c r="U6" s="19">
        <f>INDEX('Feb 2015 final data'!J$7:J$156,MATCH(Data!$Q6,'Feb 2015 final data'!$A$7:$A$156,0))</f>
        <v>330</v>
      </c>
      <c r="V6" s="31">
        <v>405</v>
      </c>
      <c r="W6" s="19">
        <v>405</v>
      </c>
      <c r="X6" s="19">
        <f>INDEX('Feb 2015 final data'!K$7:K$156,MATCH(Data!$Q6,'Feb 2015 final data'!$A$7:$A$156,0))</f>
        <v>405</v>
      </c>
      <c r="Y6" s="19">
        <f>INDEX('Feb 2015 final data'!L$7:L$156,MATCH(Data!$Q6,'Feb 2015 final data'!$A$7:$A$156,0))</f>
        <v>405</v>
      </c>
      <c r="Z6" s="475">
        <f t="shared" ref="Z6:Z69" si="24">IF($R6=0,T6,$S6*T6/$R6)</f>
        <v>311</v>
      </c>
      <c r="AA6" s="475">
        <f t="shared" ref="AA6:AA69" si="25">IF($R6=0,U6,$S6*U6/$R6)</f>
        <v>330</v>
      </c>
      <c r="AB6" s="475">
        <f t="shared" ref="AB6:AB69" si="26">IF($V6=0,X6,IF($V6=X6,$W6,Z6/(T6/X6)))</f>
        <v>405</v>
      </c>
      <c r="AC6" s="475">
        <f t="shared" ref="AC6:AC69" si="27">IF($V6=0,Y6,IF($V6=Y6,$W6,AA6/(U6/Y6)))</f>
        <v>405</v>
      </c>
      <c r="AD6" s="478">
        <f t="shared" si="0"/>
        <v>76.790123456790127</v>
      </c>
      <c r="AE6" s="478">
        <f t="shared" si="1"/>
        <v>81.481481481481481</v>
      </c>
      <c r="AF6" s="22">
        <v>71.900000000000006</v>
      </c>
      <c r="AG6" s="21">
        <v>71.900000000000006</v>
      </c>
      <c r="AH6" s="6" t="s">
        <v>16</v>
      </c>
      <c r="AI6" s="33">
        <v>699</v>
      </c>
      <c r="AJ6" s="33">
        <v>735</v>
      </c>
      <c r="AK6" s="33">
        <v>593</v>
      </c>
      <c r="AL6" s="33">
        <v>481</v>
      </c>
      <c r="AM6" s="33">
        <v>759</v>
      </c>
      <c r="AN6" s="33">
        <v>655</v>
      </c>
      <c r="AO6" s="33">
        <v>563</v>
      </c>
      <c r="AP6" s="33">
        <v>487</v>
      </c>
      <c r="AQ6" s="32">
        <v>594</v>
      </c>
      <c r="AR6" s="32">
        <v>641</v>
      </c>
      <c r="AS6" s="32">
        <v>480</v>
      </c>
      <c r="AT6" s="32">
        <v>520</v>
      </c>
      <c r="AU6" s="25">
        <v>2027</v>
      </c>
      <c r="AV6" s="25">
        <v>1895</v>
      </c>
      <c r="AW6" s="25">
        <v>1644</v>
      </c>
      <c r="AX6" s="25">
        <v>1641</v>
      </c>
      <c r="AY6" s="25">
        <f t="shared" ref="AY6:AY69" si="28">SUM(AI6:AK6)</f>
        <v>2027</v>
      </c>
      <c r="AZ6" s="25">
        <f t="shared" ref="AZ6:AZ69" si="29">SUM(AL6:AN6)</f>
        <v>1895</v>
      </c>
      <c r="BA6" s="25">
        <f t="shared" ref="BA6:BA69" si="30">SUM(AO6:AQ6)</f>
        <v>1644</v>
      </c>
      <c r="BB6" s="25">
        <f t="shared" ref="BB6:BB69" si="31">SUM(AR6:AT6)</f>
        <v>1641</v>
      </c>
      <c r="BC6" s="249">
        <f>INDEX('Feb 2015 final data'!T$7:T$156,MATCH(Data!$AH6,'Feb 2015 final data'!$A$7:$A$156,0))</f>
        <v>1960</v>
      </c>
      <c r="BD6" s="249">
        <f>INDEX('Feb 2015 final data'!U$7:U$156,MATCH(Data!$AH6,'Feb 2015 final data'!$A$7:$A$156,0))</f>
        <v>1828</v>
      </c>
      <c r="BE6" s="249">
        <f>INDEX('Feb 2015 final data'!V$7:V$156,MATCH(Data!$AH6,'Feb 2015 final data'!$A$7:$A$156,0))</f>
        <v>1577</v>
      </c>
      <c r="BF6" s="249">
        <f>INDEX('Feb 2015 final data'!W$7:W$156,MATCH(Data!$AH6,'Feb 2015 final data'!$A$7:$A$156,0))</f>
        <v>1574</v>
      </c>
      <c r="BG6" s="249">
        <f>INDEX('Feb 2015 final data'!X$7:X$156,MATCH(Data!$AH6,'Feb 2015 final data'!$A$7:$A$156,0))</f>
        <v>1891</v>
      </c>
      <c r="BH6" s="249">
        <f>INDEX('Feb 2015 final data'!Y$7:Y$156,MATCH(Data!$AH6,'Feb 2015 final data'!$A$7:$A$156,0))</f>
        <v>1759</v>
      </c>
      <c r="BI6" s="249">
        <f>INDEX('Feb 2015 final data'!Z$7:Z$156,MATCH(Data!$AH6,'Feb 2015 final data'!$A$7:$A$156,0))</f>
        <v>1508</v>
      </c>
      <c r="BJ6" s="249">
        <f>INDEX('Feb 2015 final data'!AA$7:AA$156,MATCH(Data!$AH6,'Feb 2015 final data'!$A$7:$A$156,0))</f>
        <v>1505</v>
      </c>
      <c r="BK6" s="484">
        <f t="shared" si="2"/>
        <v>1960</v>
      </c>
      <c r="BL6" s="484">
        <f t="shared" si="3"/>
        <v>1828</v>
      </c>
      <c r="BM6" s="484">
        <f t="shared" si="4"/>
        <v>1577</v>
      </c>
      <c r="BN6" s="484">
        <f t="shared" si="5"/>
        <v>1574</v>
      </c>
      <c r="BO6" s="484">
        <f t="shared" si="6"/>
        <v>1891</v>
      </c>
      <c r="BP6" s="484">
        <f t="shared" si="7"/>
        <v>1759</v>
      </c>
      <c r="BQ6" s="484">
        <f t="shared" si="8"/>
        <v>1508</v>
      </c>
      <c r="BR6" s="484">
        <f t="shared" si="9"/>
        <v>1505</v>
      </c>
      <c r="BS6" s="486">
        <f t="shared" ref="BS6:BS69" si="32">BK6/$CB6*100000</f>
        <v>681.45089211413438</v>
      </c>
      <c r="BT6" s="486">
        <f t="shared" ref="BT6:BT69" si="33">BL6/$CB6*100000</f>
        <v>635.55726060440691</v>
      </c>
      <c r="BU6" s="486">
        <f t="shared" ref="BU6:BU69" si="34">BM6/$CB6*100000</f>
        <v>548.2898249306071</v>
      </c>
      <c r="BV6" s="495">
        <f t="shared" ref="BV6:BV69" si="35">BN6/$CC6*100000</f>
        <v>538.81068051480861</v>
      </c>
      <c r="BW6" s="486">
        <f t="shared" ref="BW6:BW69" si="36">BO6/$CC6*100000</f>
        <v>647.32591922077711</v>
      </c>
      <c r="BX6" s="486">
        <f t="shared" ref="BX6:BX69" si="37">BP6/$CC6*100000</f>
        <v>602.13976304037385</v>
      </c>
      <c r="BY6" s="486">
        <f t="shared" ref="BY6:BY69" si="38">BQ6/$CC6*100000</f>
        <v>516.21760242460698</v>
      </c>
      <c r="BZ6" s="495">
        <f t="shared" ref="BZ6:BZ69" si="39">BR6/$CD6*100000</f>
        <v>507.06166759341602</v>
      </c>
      <c r="CA6" s="27">
        <v>282465</v>
      </c>
      <c r="CB6" s="27">
        <v>287621.60599999991</v>
      </c>
      <c r="CC6" s="27">
        <v>292124.87</v>
      </c>
      <c r="CD6" s="156">
        <v>296808.07999999996</v>
      </c>
      <c r="CE6" s="6" t="s">
        <v>16</v>
      </c>
      <c r="CF6" s="27">
        <f>INDEX('HWB mapped'!F$4:F$155,MATCH(Data!$D6,'HWB mapped'!$E$4:$E$155,0))</f>
        <v>7462.8326765921383</v>
      </c>
      <c r="CG6" s="27">
        <f>INDEX('HWB mapped'!G$4:G$155,MATCH(Data!$D6,'HWB mapped'!$E$4:$E$155,0))</f>
        <v>7776.8904247163737</v>
      </c>
      <c r="CH6" s="27">
        <f>INDEX('HWB mapped'!H$4:H$155,MATCH(Data!$D6,'HWB mapped'!$E$4:$E$155,0))</f>
        <v>8155.7583642640511</v>
      </c>
      <c r="CI6" s="27">
        <f>INDEX('HWB mapped'!I$4:I$155,MATCH(Data!$D6,'HWB mapped'!$E$4:$E$155,0))</f>
        <v>8530.936455887284</v>
      </c>
      <c r="CJ6" s="24">
        <f>INDEX('Feb 2015 final data'!P$7:P$156,MATCH(Data!$CE6,'Feb 2015 final data'!$A$7:$A$156,0))</f>
        <v>7458</v>
      </c>
      <c r="CK6" s="24">
        <f>INDEX('Feb 2015 final data'!Q$7:Q$156,MATCH(Data!$CE6,'Feb 2015 final data'!$A$7:$A$156,0))</f>
        <v>7126</v>
      </c>
      <c r="CL6" s="24">
        <f>INDEX('Feb 2015 final data'!R$7:R$156,MATCH(Data!$CE6,'Feb 2015 final data'!$A$7:$A$156,0))</f>
        <v>6851</v>
      </c>
      <c r="CM6" s="24">
        <f>INDEX('Feb 2015 final data'!S$7:S$156,MATCH(Data!$CE6,'Feb 2015 final data'!$A$7:$A$156,0))</f>
        <v>7659</v>
      </c>
      <c r="CN6" s="24">
        <f>INDEX('Feb 2015 final data'!B$7:B$156,MATCH(Data!$CE6,'Feb 2015 final data'!$A$7:$A$156,0))</f>
        <v>7324</v>
      </c>
      <c r="CO6" s="24">
        <f>INDEX('Feb 2015 final data'!C$7:C$156,MATCH(Data!$CE6,'Feb 2015 final data'!$A$7:$A$156,0))</f>
        <v>6823</v>
      </c>
      <c r="CP6" s="24">
        <f>INDEX('Feb 2015 final data'!D$7:D$156,MATCH(Data!$CE6,'Feb 2015 final data'!$A$7:$A$156,0))</f>
        <v>6557</v>
      </c>
      <c r="CQ6" s="24">
        <f>INDEX('Feb 2015 final data'!E$7:E$156,MATCH(Data!$CE6,'Feb 2015 final data'!$A$7:$A$156,0))</f>
        <v>7365</v>
      </c>
      <c r="CR6" s="24">
        <f>INDEX('Feb 2015 final data'!F$7:F$156,MATCH(Data!$CE6,'Feb 2015 final data'!$A$7:$A$156,0))</f>
        <v>7365</v>
      </c>
      <c r="CS6" s="502">
        <f t="shared" si="11"/>
        <v>7458</v>
      </c>
      <c r="CT6" s="502">
        <f t="shared" si="12"/>
        <v>14584</v>
      </c>
      <c r="CU6" s="502">
        <f t="shared" si="13"/>
        <v>21435</v>
      </c>
      <c r="CV6" s="502">
        <f t="shared" si="14"/>
        <v>29094</v>
      </c>
      <c r="CW6" s="502">
        <f t="shared" ref="CW6:CW69" si="40">CN6</f>
        <v>7324</v>
      </c>
      <c r="CX6" s="502">
        <f t="shared" ref="CX6:CX69" si="41">CN6+CO6</f>
        <v>14147</v>
      </c>
      <c r="CY6" s="502">
        <f t="shared" ref="CY6:CY69" si="42">CN6+CO6+CP6</f>
        <v>20704</v>
      </c>
      <c r="CZ6" s="502">
        <f t="shared" ref="CZ6:CZ69" si="43">CN6+CO6+CP6+CQ6</f>
        <v>28069</v>
      </c>
      <c r="DA6" s="503">
        <f t="shared" ref="DA6:DA69" si="44">(CS6-CW6)/$CV6</f>
        <v>4.6057606379322196E-3</v>
      </c>
      <c r="DB6" s="503">
        <f t="shared" ref="DB6:DB69" si="45">(CT6-CX6)/$CV6</f>
        <v>1.5020279095346119E-2</v>
      </c>
      <c r="DC6" s="503">
        <f t="shared" ref="DC6:DC69" si="46">(CU6-CY6)/$CV6</f>
        <v>2.5125455420361587E-2</v>
      </c>
      <c r="DD6" s="503">
        <f t="shared" ref="DD6:DD69" si="47">(CV6-CZ6)/$CV6</f>
        <v>3.5230631745377057E-2</v>
      </c>
      <c r="DE6" s="502">
        <f t="shared" si="16"/>
        <v>7315.9545610271662</v>
      </c>
      <c r="DF6" s="502">
        <f t="shared" si="17"/>
        <v>14760.456292305013</v>
      </c>
      <c r="DG6" s="502">
        <f t="shared" si="18"/>
        <v>22593.834209782526</v>
      </c>
      <c r="DH6" s="502">
        <f t="shared" si="19"/>
        <v>30802.212127260042</v>
      </c>
      <c r="DI6" s="489">
        <f t="shared" ref="DI6:DI69" si="48">DE6</f>
        <v>7315.9545610271662</v>
      </c>
      <c r="DJ6" s="489">
        <f t="shared" ref="DJ6:DJ69" si="49">DF6-DE6</f>
        <v>7444.5017312778464</v>
      </c>
      <c r="DK6" s="489">
        <f t="shared" ref="DK6:DK69" si="50">DG6-DF6</f>
        <v>7833.3779174775136</v>
      </c>
      <c r="DL6" s="489">
        <f t="shared" ref="DL6:DL69" si="51">DH6-DG6</f>
        <v>8208.3779174775154</v>
      </c>
      <c r="DM6" s="489">
        <f t="shared" si="20"/>
        <v>7356.9095223873674</v>
      </c>
      <c r="DN6" s="489">
        <f t="shared" ref="DN6:DN69" si="52">ROUND(DI6,0)/$DU6*100000</f>
        <v>1916.3067687053747</v>
      </c>
      <c r="DO6" s="489">
        <f t="shared" ref="DO6:DO69" si="53">ROUND(DJ6,0)/$DU6*100000</f>
        <v>1950.0962128227877</v>
      </c>
      <c r="DP6" s="489">
        <f t="shared" ref="DP6:DP69" si="54">ROUND(DK6,0)/$DU6*100000</f>
        <v>2051.7264788503553</v>
      </c>
      <c r="DQ6" s="489">
        <f t="shared" ref="DQ6:DQ69" si="55">ROUND(DL6,0)/$DU6*100000</f>
        <v>2149.9516070986492</v>
      </c>
      <c r="DR6" s="489">
        <f t="shared" ref="DR6:DR69" si="56">ROUND(DM6,0)/$DV6*100000</f>
        <v>1895.9573789605877</v>
      </c>
      <c r="DS6" s="33">
        <v>369088</v>
      </c>
      <c r="DT6" s="33">
        <v>375815.15500000003</v>
      </c>
      <c r="DU6" s="33">
        <v>381776.03499999997</v>
      </c>
      <c r="DV6" s="33">
        <v>388036.14899999998</v>
      </c>
      <c r="DW6" s="24">
        <f>INDEX('Feb 2015 final data'!$AB$7:$AB$156,MATCH(Data!CE6,'Feb 2015 final data'!$A$7:$A$156,0))</f>
        <v>2004</v>
      </c>
    </row>
    <row r="7" spans="1:128">
      <c r="A7" s="28" t="s">
        <v>853</v>
      </c>
      <c r="B7" s="6" t="s">
        <v>854</v>
      </c>
      <c r="C7" s="29" t="s">
        <v>643</v>
      </c>
      <c r="D7" s="30" t="s">
        <v>23</v>
      </c>
      <c r="E7" s="31">
        <v>310</v>
      </c>
      <c r="F7" s="19">
        <v>310</v>
      </c>
      <c r="G7" s="19">
        <f>INDEX('Feb 2015 final data'!G$7:G$156,MATCH(Data!$D7,'Feb 2015 final data'!$A$7:$A$156,0))</f>
        <v>281</v>
      </c>
      <c r="H7" s="19">
        <f>INDEX('Feb 2015 final data'!H$7:H$156,MATCH(Data!$D7,'Feb 2015 final data'!$A$7:$A$156,0))</f>
        <v>281</v>
      </c>
      <c r="I7" s="469">
        <f t="shared" si="22"/>
        <v>640.86188762653285</v>
      </c>
      <c r="J7" s="469">
        <f t="shared" si="23"/>
        <v>628.71319748429687</v>
      </c>
      <c r="K7" s="31">
        <v>41820</v>
      </c>
      <c r="L7" s="19">
        <v>42860</v>
      </c>
      <c r="M7" s="31">
        <v>43847.201000000001</v>
      </c>
      <c r="N7" s="27">
        <v>44694.465000000004</v>
      </c>
      <c r="O7" s="20">
        <v>736.5</v>
      </c>
      <c r="P7" s="36">
        <v>718.6</v>
      </c>
      <c r="Q7" s="30" t="s">
        <v>23</v>
      </c>
      <c r="R7" s="31">
        <v>120</v>
      </c>
      <c r="S7" s="19">
        <v>120</v>
      </c>
      <c r="T7" s="19">
        <f>INDEX('Feb 2015 final data'!I$7:I$156,MATCH(Data!$Q7,'Feb 2015 final data'!$A$7:$A$156,0))</f>
        <v>153</v>
      </c>
      <c r="U7" s="19">
        <f>INDEX('Feb 2015 final data'!J$7:J$156,MATCH(Data!$Q7,'Feb 2015 final data'!$A$7:$A$156,0))</f>
        <v>170</v>
      </c>
      <c r="V7" s="31">
        <v>160</v>
      </c>
      <c r="W7" s="19">
        <v>160</v>
      </c>
      <c r="X7" s="19">
        <f>INDEX('Feb 2015 final data'!K$7:K$156,MATCH(Data!$Q7,'Feb 2015 final data'!$A$7:$A$156,0))</f>
        <v>180</v>
      </c>
      <c r="Y7" s="19">
        <f>INDEX('Feb 2015 final data'!L$7:L$156,MATCH(Data!$Q7,'Feb 2015 final data'!$A$7:$A$156,0))</f>
        <v>200</v>
      </c>
      <c r="Z7" s="475">
        <f t="shared" si="24"/>
        <v>153</v>
      </c>
      <c r="AA7" s="475">
        <f t="shared" si="25"/>
        <v>170</v>
      </c>
      <c r="AB7" s="475">
        <f t="shared" si="26"/>
        <v>180</v>
      </c>
      <c r="AC7" s="475">
        <f t="shared" si="27"/>
        <v>200</v>
      </c>
      <c r="AD7" s="478">
        <f t="shared" si="0"/>
        <v>85</v>
      </c>
      <c r="AE7" s="478">
        <f t="shared" si="1"/>
        <v>85</v>
      </c>
      <c r="AF7" s="22">
        <v>77.2</v>
      </c>
      <c r="AG7" s="21">
        <v>77.2</v>
      </c>
      <c r="AH7" s="6" t="s">
        <v>23</v>
      </c>
      <c r="AI7" s="33">
        <v>91</v>
      </c>
      <c r="AJ7" s="33">
        <v>108</v>
      </c>
      <c r="AK7" s="33">
        <v>144</v>
      </c>
      <c r="AL7" s="33">
        <v>99</v>
      </c>
      <c r="AM7" s="33">
        <v>93</v>
      </c>
      <c r="AN7" s="33">
        <v>227</v>
      </c>
      <c r="AO7" s="33">
        <v>55</v>
      </c>
      <c r="AP7" s="33">
        <v>9</v>
      </c>
      <c r="AQ7" s="32">
        <v>39</v>
      </c>
      <c r="AR7" s="32">
        <v>72</v>
      </c>
      <c r="AS7" s="32">
        <v>58</v>
      </c>
      <c r="AT7" s="32">
        <v>109</v>
      </c>
      <c r="AU7" s="25">
        <v>343</v>
      </c>
      <c r="AV7" s="25">
        <v>419</v>
      </c>
      <c r="AW7" s="25">
        <v>103</v>
      </c>
      <c r="AX7" s="25">
        <v>239</v>
      </c>
      <c r="AY7" s="25">
        <f t="shared" si="28"/>
        <v>343</v>
      </c>
      <c r="AZ7" s="25">
        <f t="shared" si="29"/>
        <v>419</v>
      </c>
      <c r="BA7" s="25">
        <f t="shared" si="30"/>
        <v>103</v>
      </c>
      <c r="BB7" s="25">
        <f t="shared" si="31"/>
        <v>239</v>
      </c>
      <c r="BC7" s="249">
        <f>INDEX('Feb 2015 final data'!T$7:T$156,MATCH(Data!$AH7,'Feb 2015 final data'!$A$7:$A$156,0))</f>
        <v>344</v>
      </c>
      <c r="BD7" s="249">
        <f>INDEX('Feb 2015 final data'!U$7:U$156,MATCH(Data!$AH7,'Feb 2015 final data'!$A$7:$A$156,0))</f>
        <v>420</v>
      </c>
      <c r="BE7" s="249">
        <f>INDEX('Feb 2015 final data'!V$7:V$156,MATCH(Data!$AH7,'Feb 2015 final data'!$A$7:$A$156,0))</f>
        <v>103</v>
      </c>
      <c r="BF7" s="249">
        <f>INDEX('Feb 2015 final data'!W$7:W$156,MATCH(Data!$AH7,'Feb 2015 final data'!$A$7:$A$156,0))</f>
        <v>240</v>
      </c>
      <c r="BG7" s="249">
        <f>INDEX('Feb 2015 final data'!X$7:X$156,MATCH(Data!$AH7,'Feb 2015 final data'!$A$7:$A$156,0))</f>
        <v>346</v>
      </c>
      <c r="BH7" s="249">
        <f>INDEX('Feb 2015 final data'!Y$7:Y$156,MATCH(Data!$AH7,'Feb 2015 final data'!$A$7:$A$156,0))</f>
        <v>423</v>
      </c>
      <c r="BI7" s="249">
        <f>INDEX('Feb 2015 final data'!Z$7:Z$156,MATCH(Data!$AH7,'Feb 2015 final data'!$A$7:$A$156,0))</f>
        <v>103</v>
      </c>
      <c r="BJ7" s="249">
        <f>INDEX('Feb 2015 final data'!AA$7:AA$156,MATCH(Data!$AH7,'Feb 2015 final data'!$A$7:$A$156,0))</f>
        <v>241</v>
      </c>
      <c r="BK7" s="484">
        <f t="shared" si="2"/>
        <v>344.00000000000006</v>
      </c>
      <c r="BL7" s="484">
        <f t="shared" si="3"/>
        <v>420</v>
      </c>
      <c r="BM7" s="484">
        <f t="shared" si="4"/>
        <v>103</v>
      </c>
      <c r="BN7" s="484">
        <f t="shared" si="5"/>
        <v>240</v>
      </c>
      <c r="BO7" s="484">
        <f t="shared" si="6"/>
        <v>346.00000000000006</v>
      </c>
      <c r="BP7" s="484">
        <f t="shared" si="7"/>
        <v>423</v>
      </c>
      <c r="BQ7" s="484">
        <f t="shared" si="8"/>
        <v>103</v>
      </c>
      <c r="BR7" s="484">
        <f t="shared" si="9"/>
        <v>241</v>
      </c>
      <c r="BS7" s="486">
        <f t="shared" si="32"/>
        <v>183.83233025097638</v>
      </c>
      <c r="BT7" s="486">
        <f t="shared" si="33"/>
        <v>224.44644972502925</v>
      </c>
      <c r="BU7" s="486">
        <f t="shared" si="34"/>
        <v>55.042819813519081</v>
      </c>
      <c r="BV7" s="495">
        <f t="shared" si="35"/>
        <v>127.32853585229643</v>
      </c>
      <c r="BW7" s="486">
        <f t="shared" si="36"/>
        <v>183.56530585372735</v>
      </c>
      <c r="BX7" s="486">
        <f t="shared" si="37"/>
        <v>224.41654443967241</v>
      </c>
      <c r="BY7" s="486">
        <f t="shared" si="38"/>
        <v>54.645163303277215</v>
      </c>
      <c r="BZ7" s="495">
        <f t="shared" si="39"/>
        <v>126.98559965911805</v>
      </c>
      <c r="CA7" s="27">
        <v>186297</v>
      </c>
      <c r="CB7" s="27">
        <v>187127.04100000006</v>
      </c>
      <c r="CC7" s="27">
        <v>188488.77699999997</v>
      </c>
      <c r="CD7" s="156">
        <v>189785.29899999985</v>
      </c>
      <c r="CE7" s="6" t="s">
        <v>23</v>
      </c>
      <c r="CF7" s="27">
        <f>INDEX('HWB mapped'!F$4:F$155,MATCH(Data!$D7,'HWB mapped'!$E$4:$E$155,0))</f>
        <v>7752.3284381349531</v>
      </c>
      <c r="CG7" s="27">
        <f>INDEX('HWB mapped'!G$4:G$155,MATCH(Data!$D7,'HWB mapped'!$E$4:$E$155,0))</f>
        <v>7878.6471170271379</v>
      </c>
      <c r="CH7" s="27">
        <f>INDEX('HWB mapped'!H$4:H$155,MATCH(Data!$D7,'HWB mapped'!$E$4:$E$155,0))</f>
        <v>7582.9390424515341</v>
      </c>
      <c r="CI7" s="27">
        <f>INDEX('HWB mapped'!I$4:I$155,MATCH(Data!$D7,'HWB mapped'!$E$4:$E$155,0))</f>
        <v>7881.037748392795</v>
      </c>
      <c r="CJ7" s="24">
        <f>INDEX('Feb 2015 final data'!P$7:P$156,MATCH(Data!$CE7,'Feb 2015 final data'!$A$7:$A$156,0))</f>
        <v>7750</v>
      </c>
      <c r="CK7" s="24">
        <f>INDEX('Feb 2015 final data'!Q$7:Q$156,MATCH(Data!$CE7,'Feb 2015 final data'!$A$7:$A$156,0))</f>
        <v>7554</v>
      </c>
      <c r="CL7" s="24">
        <f>INDEX('Feb 2015 final data'!R$7:R$156,MATCH(Data!$CE7,'Feb 2015 final data'!$A$7:$A$156,0))</f>
        <v>7280</v>
      </c>
      <c r="CM7" s="24">
        <f>INDEX('Feb 2015 final data'!S$7:S$156,MATCH(Data!$CE7,'Feb 2015 final data'!$A$7:$A$156,0))</f>
        <v>7614</v>
      </c>
      <c r="CN7" s="24">
        <f>INDEX('Feb 2015 final data'!B$7:B$156,MATCH(Data!$CE7,'Feb 2015 final data'!$A$7:$A$156,0))</f>
        <v>7622</v>
      </c>
      <c r="CO7" s="24">
        <f>INDEX('Feb 2015 final data'!C$7:C$156,MATCH(Data!$CE7,'Feb 2015 final data'!$A$7:$A$156,0))</f>
        <v>7440</v>
      </c>
      <c r="CP7" s="24">
        <f>INDEX('Feb 2015 final data'!D$7:D$156,MATCH(Data!$CE7,'Feb 2015 final data'!$A$7:$A$156,0))</f>
        <v>6871</v>
      </c>
      <c r="CQ7" s="24">
        <f>INDEX('Feb 2015 final data'!E$7:E$156,MATCH(Data!$CE7,'Feb 2015 final data'!$A$7:$A$156,0))</f>
        <v>7205</v>
      </c>
      <c r="CR7" s="24">
        <f>INDEX('Feb 2015 final data'!F$7:F$156,MATCH(Data!$CE7,'Feb 2015 final data'!$A$7:$A$156,0))</f>
        <v>7346</v>
      </c>
      <c r="CS7" s="502">
        <f t="shared" si="11"/>
        <v>7750</v>
      </c>
      <c r="CT7" s="502">
        <f t="shared" si="12"/>
        <v>15304</v>
      </c>
      <c r="CU7" s="502">
        <f t="shared" si="13"/>
        <v>22584</v>
      </c>
      <c r="CV7" s="502">
        <f t="shared" si="14"/>
        <v>30198</v>
      </c>
      <c r="CW7" s="502">
        <f t="shared" si="40"/>
        <v>7622</v>
      </c>
      <c r="CX7" s="502">
        <f t="shared" si="41"/>
        <v>15062</v>
      </c>
      <c r="CY7" s="502">
        <f t="shared" si="42"/>
        <v>21933</v>
      </c>
      <c r="CZ7" s="502">
        <f t="shared" si="43"/>
        <v>29138</v>
      </c>
      <c r="DA7" s="503">
        <f t="shared" si="44"/>
        <v>4.2386913040598712E-3</v>
      </c>
      <c r="DB7" s="503">
        <f t="shared" si="45"/>
        <v>8.0137757467381946E-3</v>
      </c>
      <c r="DC7" s="503">
        <f t="shared" si="46"/>
        <v>2.1557719054242003E-2</v>
      </c>
      <c r="DD7" s="503">
        <f t="shared" si="47"/>
        <v>3.5101662361745813E-2</v>
      </c>
      <c r="DE7" s="502">
        <f t="shared" si="16"/>
        <v>7620.1980958908262</v>
      </c>
      <c r="DF7" s="502">
        <f t="shared" si="17"/>
        <v>15381.812025043593</v>
      </c>
      <c r="DG7" s="502">
        <f t="shared" si="18"/>
        <v>22543.66375331975</v>
      </c>
      <c r="DH7" s="502">
        <f t="shared" si="19"/>
        <v>30003.515481595907</v>
      </c>
      <c r="DI7" s="489">
        <f t="shared" si="48"/>
        <v>7620.1980958908262</v>
      </c>
      <c r="DJ7" s="489">
        <f t="shared" si="49"/>
        <v>7761.613929152767</v>
      </c>
      <c r="DK7" s="489">
        <f t="shared" si="50"/>
        <v>7161.8517282761568</v>
      </c>
      <c r="DL7" s="489">
        <f t="shared" si="51"/>
        <v>7459.8517282761568</v>
      </c>
      <c r="DM7" s="489">
        <f t="shared" si="20"/>
        <v>7344.2633445833126</v>
      </c>
      <c r="DN7" s="489">
        <f t="shared" si="52"/>
        <v>3203.4861462929375</v>
      </c>
      <c r="DO7" s="489">
        <f t="shared" si="53"/>
        <v>3263.1836571556146</v>
      </c>
      <c r="DP7" s="489">
        <f t="shared" si="54"/>
        <v>3010.9406535105009</v>
      </c>
      <c r="DQ7" s="489">
        <f t="shared" si="55"/>
        <v>3136.2213453209074</v>
      </c>
      <c r="DR7" s="489">
        <f t="shared" si="56"/>
        <v>3067.771906129371</v>
      </c>
      <c r="DS7" s="33">
        <v>235757</v>
      </c>
      <c r="DT7" s="33">
        <v>236388.01300000001</v>
      </c>
      <c r="DU7" s="33">
        <v>237865.864</v>
      </c>
      <c r="DV7" s="33">
        <v>239391.98300000001</v>
      </c>
      <c r="DW7" s="24">
        <f>INDEX('Feb 2015 final data'!$AB$7:$AB$156,MATCH(Data!CE7,'Feb 2015 final data'!$A$7:$A$156,0))</f>
        <v>2216</v>
      </c>
    </row>
    <row r="8" spans="1:128">
      <c r="A8" s="28" t="s">
        <v>855</v>
      </c>
      <c r="B8" s="6" t="s">
        <v>856</v>
      </c>
      <c r="C8" s="29" t="s">
        <v>644</v>
      </c>
      <c r="D8" s="30" t="s">
        <v>29</v>
      </c>
      <c r="E8" s="31">
        <v>305</v>
      </c>
      <c r="F8" s="19">
        <v>305</v>
      </c>
      <c r="G8" s="19">
        <f>INDEX('Feb 2015 final data'!G$7:G$156,MATCH(Data!$D8,'Feb 2015 final data'!$A$7:$A$156,0))</f>
        <v>293</v>
      </c>
      <c r="H8" s="19">
        <f>INDEX('Feb 2015 final data'!H$7:H$156,MATCH(Data!$D8,'Feb 2015 final data'!$A$7:$A$156,0))</f>
        <v>269</v>
      </c>
      <c r="I8" s="469">
        <f t="shared" si="22"/>
        <v>846.59726842068528</v>
      </c>
      <c r="J8" s="469">
        <f t="shared" si="23"/>
        <v>764.83973181477688</v>
      </c>
      <c r="K8" s="31">
        <v>33165</v>
      </c>
      <c r="L8" s="19">
        <v>33935</v>
      </c>
      <c r="M8" s="31">
        <v>34609.135999999999</v>
      </c>
      <c r="N8" s="27">
        <v>35170.766999999993</v>
      </c>
      <c r="O8" s="20">
        <v>913.6</v>
      </c>
      <c r="P8" s="36">
        <v>892.9</v>
      </c>
      <c r="Q8" s="30" t="s">
        <v>29</v>
      </c>
      <c r="R8" s="31">
        <v>140</v>
      </c>
      <c r="S8" s="19">
        <v>140</v>
      </c>
      <c r="T8" s="19">
        <f>INDEX('Feb 2015 final data'!I$7:I$156,MATCH(Data!$Q8,'Feb 2015 final data'!$A$7:$A$156,0))</f>
        <v>148</v>
      </c>
      <c r="U8" s="19">
        <f>INDEX('Feb 2015 final data'!J$7:J$156,MATCH(Data!$Q8,'Feb 2015 final data'!$A$7:$A$156,0))</f>
        <v>158</v>
      </c>
      <c r="V8" s="31">
        <v>160</v>
      </c>
      <c r="W8" s="19">
        <v>160</v>
      </c>
      <c r="X8" s="19">
        <f>INDEX('Feb 2015 final data'!K$7:K$156,MATCH(Data!$Q8,'Feb 2015 final data'!$A$7:$A$156,0))</f>
        <v>170</v>
      </c>
      <c r="Y8" s="19">
        <f>INDEX('Feb 2015 final data'!L$7:L$156,MATCH(Data!$Q8,'Feb 2015 final data'!$A$7:$A$156,0))</f>
        <v>180</v>
      </c>
      <c r="Z8" s="475">
        <f t="shared" si="24"/>
        <v>148</v>
      </c>
      <c r="AA8" s="475">
        <f t="shared" si="25"/>
        <v>158</v>
      </c>
      <c r="AB8" s="475">
        <f t="shared" si="26"/>
        <v>170</v>
      </c>
      <c r="AC8" s="475">
        <f t="shared" si="27"/>
        <v>180</v>
      </c>
      <c r="AD8" s="478">
        <f t="shared" si="0"/>
        <v>87.058823529411768</v>
      </c>
      <c r="AE8" s="478">
        <f t="shared" si="1"/>
        <v>87.777777777777771</v>
      </c>
      <c r="AF8" s="22">
        <v>86.3</v>
      </c>
      <c r="AG8" s="21">
        <v>86.3</v>
      </c>
      <c r="AH8" s="6" t="s">
        <v>29</v>
      </c>
      <c r="AI8" s="33">
        <v>320</v>
      </c>
      <c r="AJ8" s="33">
        <v>275</v>
      </c>
      <c r="AK8" s="33">
        <v>294</v>
      </c>
      <c r="AL8" s="33">
        <v>242</v>
      </c>
      <c r="AM8" s="33">
        <v>188</v>
      </c>
      <c r="AN8" s="33">
        <v>335</v>
      </c>
      <c r="AO8" s="33">
        <v>447</v>
      </c>
      <c r="AP8" s="33">
        <v>328</v>
      </c>
      <c r="AQ8" s="32">
        <v>356</v>
      </c>
      <c r="AR8" s="32">
        <v>387</v>
      </c>
      <c r="AS8" s="32">
        <v>476</v>
      </c>
      <c r="AT8" s="32">
        <v>592</v>
      </c>
      <c r="AU8" s="25">
        <v>889</v>
      </c>
      <c r="AV8" s="25">
        <v>765</v>
      </c>
      <c r="AW8" s="25">
        <v>1131</v>
      </c>
      <c r="AX8" s="25">
        <v>1455</v>
      </c>
      <c r="AY8" s="25">
        <f t="shared" si="28"/>
        <v>889</v>
      </c>
      <c r="AZ8" s="25">
        <f t="shared" si="29"/>
        <v>765</v>
      </c>
      <c r="BA8" s="25">
        <f t="shared" si="30"/>
        <v>1131</v>
      </c>
      <c r="BB8" s="25">
        <f t="shared" si="31"/>
        <v>1455</v>
      </c>
      <c r="BC8" s="249">
        <f>INDEX('Feb 2015 final data'!T$7:T$156,MATCH(Data!$AH8,'Feb 2015 final data'!$A$7:$A$156,0))</f>
        <v>1457</v>
      </c>
      <c r="BD8" s="249">
        <f>INDEX('Feb 2015 final data'!U$7:U$156,MATCH(Data!$AH8,'Feb 2015 final data'!$A$7:$A$156,0))</f>
        <v>1000</v>
      </c>
      <c r="BE8" s="249">
        <f>INDEX('Feb 2015 final data'!V$7:V$156,MATCH(Data!$AH8,'Feb 2015 final data'!$A$7:$A$156,0))</f>
        <v>1100</v>
      </c>
      <c r="BF8" s="249">
        <f>INDEX('Feb 2015 final data'!W$7:W$156,MATCH(Data!$AH8,'Feb 2015 final data'!$A$7:$A$156,0))</f>
        <v>1300</v>
      </c>
      <c r="BG8" s="249">
        <f>INDEX('Feb 2015 final data'!X$7:X$156,MATCH(Data!$AH8,'Feb 2015 final data'!$A$7:$A$156,0))</f>
        <v>1200</v>
      </c>
      <c r="BH8" s="249">
        <f>INDEX('Feb 2015 final data'!Y$7:Y$156,MATCH(Data!$AH8,'Feb 2015 final data'!$A$7:$A$156,0))</f>
        <v>900</v>
      </c>
      <c r="BI8" s="249">
        <f>INDEX('Feb 2015 final data'!Z$7:Z$156,MATCH(Data!$AH8,'Feb 2015 final data'!$A$7:$A$156,0))</f>
        <v>1000</v>
      </c>
      <c r="BJ8" s="249">
        <f>INDEX('Feb 2015 final data'!AA$7:AA$156,MATCH(Data!$AH8,'Feb 2015 final data'!$A$7:$A$156,0))</f>
        <v>1100</v>
      </c>
      <c r="BK8" s="484">
        <f t="shared" si="2"/>
        <v>1457</v>
      </c>
      <c r="BL8" s="484">
        <f t="shared" si="3"/>
        <v>1000</v>
      </c>
      <c r="BM8" s="484">
        <f t="shared" si="4"/>
        <v>1100</v>
      </c>
      <c r="BN8" s="484">
        <f t="shared" si="5"/>
        <v>1300</v>
      </c>
      <c r="BO8" s="484">
        <f t="shared" si="6"/>
        <v>1200</v>
      </c>
      <c r="BP8" s="484">
        <f t="shared" si="7"/>
        <v>900</v>
      </c>
      <c r="BQ8" s="484">
        <f t="shared" si="8"/>
        <v>1000</v>
      </c>
      <c r="BR8" s="484">
        <f t="shared" si="9"/>
        <v>1100</v>
      </c>
      <c r="BS8" s="486">
        <f t="shared" si="32"/>
        <v>1002.89480043099</v>
      </c>
      <c r="BT8" s="486">
        <f t="shared" si="33"/>
        <v>688.3286207487921</v>
      </c>
      <c r="BU8" s="486">
        <f t="shared" si="34"/>
        <v>757.16148282367124</v>
      </c>
      <c r="BV8" s="495">
        <f t="shared" si="35"/>
        <v>890.37261189737262</v>
      </c>
      <c r="BW8" s="486">
        <f t="shared" si="36"/>
        <v>821.88241098218998</v>
      </c>
      <c r="BX8" s="486">
        <f t="shared" si="37"/>
        <v>616.41180823664251</v>
      </c>
      <c r="BY8" s="486">
        <f t="shared" si="38"/>
        <v>684.90200915182504</v>
      </c>
      <c r="BZ8" s="495">
        <f t="shared" si="39"/>
        <v>749.57298190081087</v>
      </c>
      <c r="CA8" s="27">
        <v>145883</v>
      </c>
      <c r="CB8" s="27">
        <v>145279.44500000001</v>
      </c>
      <c r="CC8" s="27">
        <v>146006.288</v>
      </c>
      <c r="CD8" s="156">
        <v>146750.21999999997</v>
      </c>
      <c r="CE8" s="6" t="s">
        <v>29</v>
      </c>
      <c r="CF8" s="27">
        <f>INDEX('HWB mapped'!F$4:F$155,MATCH(Data!$D8,'HWB mapped'!$E$4:$E$155,0))</f>
        <v>3669.0968577260564</v>
      </c>
      <c r="CG8" s="27">
        <f>INDEX('HWB mapped'!G$4:G$155,MATCH(Data!$D8,'HWB mapped'!$E$4:$E$155,0))</f>
        <v>3693.2153792261879</v>
      </c>
      <c r="CH8" s="27">
        <f>INDEX('HWB mapped'!H$4:H$155,MATCH(Data!$D8,'HWB mapped'!$E$4:$E$155,0))</f>
        <v>3896.6114340512768</v>
      </c>
      <c r="CI8" s="27">
        <f>INDEX('HWB mapped'!I$4:I$155,MATCH(Data!$D8,'HWB mapped'!$E$4:$E$155,0))</f>
        <v>4247.3513432418931</v>
      </c>
      <c r="CJ8" s="24">
        <f>INDEX('Feb 2015 final data'!P$7:P$156,MATCH(Data!$CE8,'Feb 2015 final data'!$A$7:$A$156,0))</f>
        <v>3665</v>
      </c>
      <c r="CK8" s="24">
        <f>INDEX('Feb 2015 final data'!Q$7:Q$156,MATCH(Data!$CE8,'Feb 2015 final data'!$A$7:$A$156,0))</f>
        <v>3355</v>
      </c>
      <c r="CL8" s="24">
        <f>INDEX('Feb 2015 final data'!R$7:R$156,MATCH(Data!$CE8,'Feb 2015 final data'!$A$7:$A$156,0))</f>
        <v>3141</v>
      </c>
      <c r="CM8" s="24">
        <f>INDEX('Feb 2015 final data'!S$7:S$156,MATCH(Data!$CE8,'Feb 2015 final data'!$A$7:$A$156,0))</f>
        <v>3302</v>
      </c>
      <c r="CN8" s="24">
        <f>INDEX('Feb 2015 final data'!B$7:B$156,MATCH(Data!$CE8,'Feb 2015 final data'!$A$7:$A$156,0))</f>
        <v>3536</v>
      </c>
      <c r="CO8" s="24">
        <f>INDEX('Feb 2015 final data'!C$7:C$156,MATCH(Data!$CE8,'Feb 2015 final data'!$A$7:$A$156,0))</f>
        <v>3237</v>
      </c>
      <c r="CP8" s="24">
        <f>INDEX('Feb 2015 final data'!D$7:D$156,MATCH(Data!$CE8,'Feb 2015 final data'!$A$7:$A$156,0))</f>
        <v>3030</v>
      </c>
      <c r="CQ8" s="24">
        <f>INDEX('Feb 2015 final data'!E$7:E$156,MATCH(Data!$CE8,'Feb 2015 final data'!$A$7:$A$156,0))</f>
        <v>3186</v>
      </c>
      <c r="CR8" s="24">
        <f>INDEX('Feb 2015 final data'!F$7:F$156,MATCH(Data!$CE8,'Feb 2015 final data'!$A$7:$A$156,0))</f>
        <v>3412</v>
      </c>
      <c r="CS8" s="502">
        <f t="shared" si="11"/>
        <v>3665</v>
      </c>
      <c r="CT8" s="502">
        <f t="shared" si="12"/>
        <v>7020</v>
      </c>
      <c r="CU8" s="502">
        <f t="shared" si="13"/>
        <v>10161</v>
      </c>
      <c r="CV8" s="502">
        <f t="shared" si="14"/>
        <v>13463</v>
      </c>
      <c r="CW8" s="502">
        <f t="shared" si="40"/>
        <v>3536</v>
      </c>
      <c r="CX8" s="502">
        <f t="shared" si="41"/>
        <v>6773</v>
      </c>
      <c r="CY8" s="502">
        <f t="shared" si="42"/>
        <v>9803</v>
      </c>
      <c r="CZ8" s="502">
        <f t="shared" si="43"/>
        <v>12989</v>
      </c>
      <c r="DA8" s="503">
        <f t="shared" si="44"/>
        <v>9.5818168313154574E-3</v>
      </c>
      <c r="DB8" s="503">
        <f t="shared" si="45"/>
        <v>1.8346579514224168E-2</v>
      </c>
      <c r="DC8" s="503">
        <f t="shared" si="46"/>
        <v>2.6591398648146771E-2</v>
      </c>
      <c r="DD8" s="503">
        <f t="shared" si="47"/>
        <v>3.5207606031345165E-2</v>
      </c>
      <c r="DE8" s="502">
        <f t="shared" si="16"/>
        <v>3520.4217130774969</v>
      </c>
      <c r="DF8" s="502">
        <f t="shared" si="17"/>
        <v>7077.5128924817191</v>
      </c>
      <c r="DG8" s="502">
        <f t="shared" si="18"/>
        <v>10846.666459548402</v>
      </c>
      <c r="DH8" s="502">
        <f t="shared" si="19"/>
        <v>14960.061178284755</v>
      </c>
      <c r="DI8" s="489">
        <f t="shared" si="48"/>
        <v>3520.4217130774969</v>
      </c>
      <c r="DJ8" s="489">
        <f t="shared" si="49"/>
        <v>3557.0911794042222</v>
      </c>
      <c r="DK8" s="489">
        <f t="shared" si="50"/>
        <v>3769.1535670666826</v>
      </c>
      <c r="DL8" s="489">
        <f t="shared" si="51"/>
        <v>4113.3947187363538</v>
      </c>
      <c r="DM8" s="489">
        <f t="shared" si="20"/>
        <v>3396.9680104695758</v>
      </c>
      <c r="DN8" s="489">
        <f t="shared" si="52"/>
        <v>1951.4900380425242</v>
      </c>
      <c r="DO8" s="489">
        <f t="shared" si="53"/>
        <v>1972.0028594651305</v>
      </c>
      <c r="DP8" s="489">
        <f t="shared" si="54"/>
        <v>2089.5357822108731</v>
      </c>
      <c r="DQ8" s="489">
        <f t="shared" si="55"/>
        <v>2280.2495813832106</v>
      </c>
      <c r="DR8" s="489">
        <f t="shared" si="56"/>
        <v>1873.6550547432421</v>
      </c>
      <c r="DS8" s="33">
        <v>180097</v>
      </c>
      <c r="DT8" s="33">
        <v>179508.761</v>
      </c>
      <c r="DU8" s="33">
        <v>180374.992</v>
      </c>
      <c r="DV8" s="33">
        <v>181303.383</v>
      </c>
      <c r="DW8" s="24">
        <f>INDEX('Feb 2015 final data'!$AB$7:$AB$156,MATCH(Data!CE8,'Feb 2015 final data'!$A$7:$A$156,0))</f>
        <v>1978</v>
      </c>
    </row>
    <row r="9" spans="1:128">
      <c r="A9" s="28" t="s">
        <v>857</v>
      </c>
      <c r="B9" s="6" t="s">
        <v>858</v>
      </c>
      <c r="C9" s="29" t="s">
        <v>645</v>
      </c>
      <c r="D9" s="30" t="s">
        <v>34</v>
      </c>
      <c r="E9" s="31">
        <v>180</v>
      </c>
      <c r="F9" s="19">
        <v>180</v>
      </c>
      <c r="G9" s="19">
        <f>INDEX('Feb 2015 final data'!G$7:G$156,MATCH(Data!$D9,'Feb 2015 final data'!$A$7:$A$156,0))</f>
        <v>188</v>
      </c>
      <c r="H9" s="19">
        <f>INDEX('Feb 2015 final data'!H$7:H$156,MATCH(Data!$D9,'Feb 2015 final data'!$A$7:$A$156,0))</f>
        <v>190</v>
      </c>
      <c r="I9" s="469">
        <f t="shared" si="22"/>
        <v>677.88430577399504</v>
      </c>
      <c r="J9" s="469">
        <f t="shared" si="23"/>
        <v>667.1676041951639</v>
      </c>
      <c r="K9" s="31">
        <v>26070</v>
      </c>
      <c r="L9" s="19">
        <v>27065</v>
      </c>
      <c r="M9" s="31">
        <v>27733.345999999998</v>
      </c>
      <c r="N9" s="27">
        <v>28478.601000000002</v>
      </c>
      <c r="O9" s="20">
        <v>682.8</v>
      </c>
      <c r="P9" s="36">
        <v>657.6</v>
      </c>
      <c r="Q9" s="30" t="s">
        <v>34</v>
      </c>
      <c r="R9" s="31">
        <v>0</v>
      </c>
      <c r="S9" s="19">
        <v>20</v>
      </c>
      <c r="T9" s="19">
        <f>INDEX('Feb 2015 final data'!I$7:I$156,MATCH(Data!$Q9,'Feb 2015 final data'!$A$7:$A$156,0))</f>
        <v>75</v>
      </c>
      <c r="U9" s="19">
        <f>INDEX('Feb 2015 final data'!J$7:J$156,MATCH(Data!$Q9,'Feb 2015 final data'!$A$7:$A$156,0))</f>
        <v>80</v>
      </c>
      <c r="V9" s="31">
        <v>0</v>
      </c>
      <c r="W9" s="19">
        <v>40</v>
      </c>
      <c r="X9" s="19">
        <f>INDEX('Feb 2015 final data'!K$7:K$156,MATCH(Data!$Q9,'Feb 2015 final data'!$A$7:$A$156,0))</f>
        <v>100</v>
      </c>
      <c r="Y9" s="19">
        <f>INDEX('Feb 2015 final data'!L$7:L$156,MATCH(Data!$Q9,'Feb 2015 final data'!$A$7:$A$156,0))</f>
        <v>100</v>
      </c>
      <c r="Z9" s="475">
        <f t="shared" si="24"/>
        <v>75</v>
      </c>
      <c r="AA9" s="475">
        <f t="shared" si="25"/>
        <v>80</v>
      </c>
      <c r="AB9" s="475">
        <f t="shared" si="26"/>
        <v>100</v>
      </c>
      <c r="AC9" s="475">
        <f t="shared" si="27"/>
        <v>100</v>
      </c>
      <c r="AD9" s="478">
        <f t="shared" si="0"/>
        <v>75</v>
      </c>
      <c r="AE9" s="478">
        <f t="shared" si="1"/>
        <v>80</v>
      </c>
      <c r="AF9" s="22">
        <v>0</v>
      </c>
      <c r="AG9" s="21">
        <v>50</v>
      </c>
      <c r="AH9" s="6" t="s">
        <v>34</v>
      </c>
      <c r="AI9" s="33">
        <v>151</v>
      </c>
      <c r="AJ9" s="33">
        <v>206</v>
      </c>
      <c r="AK9" s="33">
        <v>240</v>
      </c>
      <c r="AL9" s="33">
        <v>174</v>
      </c>
      <c r="AM9" s="33">
        <v>439</v>
      </c>
      <c r="AN9" s="33">
        <v>497</v>
      </c>
      <c r="AO9" s="33">
        <v>511</v>
      </c>
      <c r="AP9" s="33">
        <v>561</v>
      </c>
      <c r="AQ9" s="32">
        <v>597</v>
      </c>
      <c r="AR9" s="32">
        <v>124</v>
      </c>
      <c r="AS9" s="32">
        <v>315</v>
      </c>
      <c r="AT9" s="32">
        <v>279</v>
      </c>
      <c r="AU9" s="25">
        <v>597</v>
      </c>
      <c r="AV9" s="25">
        <v>1110</v>
      </c>
      <c r="AW9" s="25">
        <v>1669</v>
      </c>
      <c r="AX9" s="25">
        <v>718</v>
      </c>
      <c r="AY9" s="25">
        <f t="shared" si="28"/>
        <v>597</v>
      </c>
      <c r="AZ9" s="25">
        <f t="shared" si="29"/>
        <v>1110</v>
      </c>
      <c r="BA9" s="25">
        <f t="shared" si="30"/>
        <v>1669</v>
      </c>
      <c r="BB9" s="25">
        <f t="shared" si="31"/>
        <v>718</v>
      </c>
      <c r="BC9" s="249">
        <f>INDEX('Feb 2015 final data'!T$7:T$156,MATCH(Data!$AH9,'Feb 2015 final data'!$A$7:$A$156,0))</f>
        <v>585</v>
      </c>
      <c r="BD9" s="249">
        <f>INDEX('Feb 2015 final data'!U$7:U$156,MATCH(Data!$AH9,'Feb 2015 final data'!$A$7:$A$156,0))</f>
        <v>786</v>
      </c>
      <c r="BE9" s="249">
        <f>INDEX('Feb 2015 final data'!V$7:V$156,MATCH(Data!$AH9,'Feb 2015 final data'!$A$7:$A$156,0))</f>
        <v>1201</v>
      </c>
      <c r="BF9" s="249">
        <f>INDEX('Feb 2015 final data'!W$7:W$156,MATCH(Data!$AH9,'Feb 2015 final data'!$A$7:$A$156,0))</f>
        <v>704</v>
      </c>
      <c r="BG9" s="249">
        <f>INDEX('Feb 2015 final data'!X$7:X$156,MATCH(Data!$AH9,'Feb 2015 final data'!$A$7:$A$156,0))</f>
        <v>573</v>
      </c>
      <c r="BH9" s="249">
        <f>INDEX('Feb 2015 final data'!Y$7:Y$156,MATCH(Data!$AH9,'Feb 2015 final data'!$A$7:$A$156,0))</f>
        <v>770</v>
      </c>
      <c r="BI9" s="249">
        <f>INDEX('Feb 2015 final data'!Z$7:Z$156,MATCH(Data!$AH9,'Feb 2015 final data'!$A$7:$A$156,0))</f>
        <v>1177</v>
      </c>
      <c r="BJ9" s="249">
        <f>INDEX('Feb 2015 final data'!AA$7:AA$156,MATCH(Data!$AH9,'Feb 2015 final data'!$A$7:$A$156,0))</f>
        <v>690</v>
      </c>
      <c r="BK9" s="484">
        <f t="shared" si="2"/>
        <v>585</v>
      </c>
      <c r="BL9" s="484">
        <f t="shared" si="3"/>
        <v>786</v>
      </c>
      <c r="BM9" s="484">
        <f t="shared" si="4"/>
        <v>1201</v>
      </c>
      <c r="BN9" s="484">
        <f t="shared" si="5"/>
        <v>704</v>
      </c>
      <c r="BO9" s="484">
        <f t="shared" si="6"/>
        <v>573</v>
      </c>
      <c r="BP9" s="484">
        <f t="shared" si="7"/>
        <v>770</v>
      </c>
      <c r="BQ9" s="484">
        <f t="shared" si="8"/>
        <v>1177</v>
      </c>
      <c r="BR9" s="484">
        <f t="shared" si="9"/>
        <v>690</v>
      </c>
      <c r="BS9" s="486">
        <f t="shared" si="32"/>
        <v>464.09271801398012</v>
      </c>
      <c r="BT9" s="486">
        <f t="shared" si="33"/>
        <v>623.55021599827069</v>
      </c>
      <c r="BU9" s="486">
        <f t="shared" si="34"/>
        <v>952.77838347827378</v>
      </c>
      <c r="BV9" s="495">
        <f t="shared" si="35"/>
        <v>552.16436784979987</v>
      </c>
      <c r="BW9" s="486">
        <f t="shared" si="36"/>
        <v>449.4178732641127</v>
      </c>
      <c r="BX9" s="486">
        <f t="shared" si="37"/>
        <v>603.92977733571865</v>
      </c>
      <c r="BY9" s="486">
        <f t="shared" si="38"/>
        <v>923.14980249888424</v>
      </c>
      <c r="BZ9" s="495">
        <f t="shared" si="39"/>
        <v>534.80664658630451</v>
      </c>
      <c r="CA9" s="27">
        <v>124626</v>
      </c>
      <c r="CB9" s="27">
        <v>126052.39800000002</v>
      </c>
      <c r="CC9" s="27">
        <v>127498.26699999999</v>
      </c>
      <c r="CD9" s="156">
        <v>129018.59100000004</v>
      </c>
      <c r="CE9" s="6" t="s">
        <v>34</v>
      </c>
      <c r="CF9" s="27">
        <f>INDEX('HWB mapped'!F$4:F$155,MATCH(Data!$D9,'HWB mapped'!$E$4:$E$155,0))</f>
        <v>3449.2092772598958</v>
      </c>
      <c r="CG9" s="27">
        <f>INDEX('HWB mapped'!G$4:G$155,MATCH(Data!$D9,'HWB mapped'!$E$4:$E$155,0))</f>
        <v>3618.0821985386738</v>
      </c>
      <c r="CH9" s="27">
        <f>INDEX('HWB mapped'!H$4:H$155,MATCH(Data!$D9,'HWB mapped'!$E$4:$E$155,0))</f>
        <v>3557.7593629903304</v>
      </c>
      <c r="CI9" s="27">
        <f>INDEX('HWB mapped'!I$4:I$155,MATCH(Data!$D9,'HWB mapped'!$E$4:$E$155,0))</f>
        <v>3958.0361513903345</v>
      </c>
      <c r="CJ9" s="24">
        <f>INDEX('Feb 2015 final data'!P$7:P$156,MATCH(Data!$CE9,'Feb 2015 final data'!$A$7:$A$156,0))</f>
        <v>3449</v>
      </c>
      <c r="CK9" s="24">
        <f>INDEX('Feb 2015 final data'!Q$7:Q$156,MATCH(Data!$CE9,'Feb 2015 final data'!$A$7:$A$156,0))</f>
        <v>3459</v>
      </c>
      <c r="CL9" s="24">
        <f>INDEX('Feb 2015 final data'!R$7:R$156,MATCH(Data!$CE9,'Feb 2015 final data'!$A$7:$A$156,0))</f>
        <v>3398</v>
      </c>
      <c r="CM9" s="24">
        <f>INDEX('Feb 2015 final data'!S$7:S$156,MATCH(Data!$CE9,'Feb 2015 final data'!$A$7:$A$156,0))</f>
        <v>3403</v>
      </c>
      <c r="CN9" s="24">
        <f>INDEX('Feb 2015 final data'!B$7:B$156,MATCH(Data!$CE9,'Feb 2015 final data'!$A$7:$A$156,0))</f>
        <v>3327</v>
      </c>
      <c r="CO9" s="24">
        <f>INDEX('Feb 2015 final data'!C$7:C$156,MATCH(Data!$CE9,'Feb 2015 final data'!$A$7:$A$156,0))</f>
        <v>3337</v>
      </c>
      <c r="CP9" s="24">
        <f>INDEX('Feb 2015 final data'!D$7:D$156,MATCH(Data!$CE9,'Feb 2015 final data'!$A$7:$A$156,0))</f>
        <v>3279</v>
      </c>
      <c r="CQ9" s="24">
        <f>INDEX('Feb 2015 final data'!E$7:E$156,MATCH(Data!$CE9,'Feb 2015 final data'!$A$7:$A$156,0))</f>
        <v>3283</v>
      </c>
      <c r="CR9" s="24">
        <f>INDEX('Feb 2015 final data'!F$7:F$156,MATCH(Data!$CE9,'Feb 2015 final data'!$A$7:$A$156,0))</f>
        <v>3280</v>
      </c>
      <c r="CS9" s="502">
        <f t="shared" si="11"/>
        <v>3449</v>
      </c>
      <c r="CT9" s="502">
        <f t="shared" si="12"/>
        <v>6908</v>
      </c>
      <c r="CU9" s="502">
        <f t="shared" si="13"/>
        <v>10306</v>
      </c>
      <c r="CV9" s="502">
        <f t="shared" si="14"/>
        <v>13709</v>
      </c>
      <c r="CW9" s="502">
        <f t="shared" si="40"/>
        <v>3327</v>
      </c>
      <c r="CX9" s="502">
        <f t="shared" si="41"/>
        <v>6664</v>
      </c>
      <c r="CY9" s="502">
        <f t="shared" si="42"/>
        <v>9943</v>
      </c>
      <c r="CZ9" s="502">
        <f t="shared" si="43"/>
        <v>13226</v>
      </c>
      <c r="DA9" s="503">
        <f t="shared" si="44"/>
        <v>8.8992632577139102E-3</v>
      </c>
      <c r="DB9" s="503">
        <f t="shared" si="45"/>
        <v>1.779852651542782E-2</v>
      </c>
      <c r="DC9" s="503">
        <f t="shared" si="46"/>
        <v>2.6478955430738929E-2</v>
      </c>
      <c r="DD9" s="503">
        <f t="shared" si="47"/>
        <v>3.5232329126850974E-2</v>
      </c>
      <c r="DE9" s="502">
        <f t="shared" si="16"/>
        <v>3319.2212697642522</v>
      </c>
      <c r="DF9" s="502">
        <f t="shared" si="17"/>
        <v>6807.4425395285043</v>
      </c>
      <c r="DG9" s="502">
        <f t="shared" si="18"/>
        <v>10238.855089544455</v>
      </c>
      <c r="DH9" s="502">
        <f t="shared" si="19"/>
        <v>14069.203879476507</v>
      </c>
      <c r="DI9" s="489">
        <f t="shared" si="48"/>
        <v>3319.2212697642522</v>
      </c>
      <c r="DJ9" s="489">
        <f t="shared" si="49"/>
        <v>3488.2212697642522</v>
      </c>
      <c r="DK9" s="489">
        <f t="shared" si="50"/>
        <v>3431.4125500159507</v>
      </c>
      <c r="DL9" s="489">
        <f t="shared" si="51"/>
        <v>3830.3487899320517</v>
      </c>
      <c r="DM9" s="489">
        <f t="shared" si="20"/>
        <v>3272.3311586494583</v>
      </c>
      <c r="DN9" s="489">
        <f t="shared" si="52"/>
        <v>2018.8926502161364</v>
      </c>
      <c r="DO9" s="489">
        <f t="shared" si="53"/>
        <v>2121.6925471388622</v>
      </c>
      <c r="DP9" s="489">
        <f t="shared" si="54"/>
        <v>2087.0203925554579</v>
      </c>
      <c r="DQ9" s="489">
        <f t="shared" si="55"/>
        <v>2329.72547463929</v>
      </c>
      <c r="DR9" s="489">
        <f t="shared" si="56"/>
        <v>1968.9907782509467</v>
      </c>
      <c r="DS9" s="33">
        <v>161382</v>
      </c>
      <c r="DT9" s="33">
        <v>162676.60500000001</v>
      </c>
      <c r="DU9" s="33">
        <v>164397.052</v>
      </c>
      <c r="DV9" s="33">
        <v>166176.50200000001</v>
      </c>
      <c r="DW9" s="24">
        <f>INDEX('Feb 2015 final data'!$AB$7:$AB$156,MATCH(Data!CE9,'Feb 2015 final data'!$A$7:$A$156,0))</f>
        <v>1490</v>
      </c>
    </row>
    <row r="10" spans="1:128">
      <c r="A10" s="28" t="s">
        <v>859</v>
      </c>
      <c r="B10" s="6" t="s">
        <v>860</v>
      </c>
      <c r="C10" s="29" t="s">
        <v>646</v>
      </c>
      <c r="D10" s="30" t="s">
        <v>39</v>
      </c>
      <c r="E10" s="31">
        <v>215</v>
      </c>
      <c r="F10" s="19">
        <v>215</v>
      </c>
      <c r="G10" s="19">
        <f>INDEX('Feb 2015 final data'!G$7:G$156,MATCH(Data!$D10,'Feb 2015 final data'!$A$7:$A$156,0))</f>
        <v>195</v>
      </c>
      <c r="H10" s="19">
        <f>INDEX('Feb 2015 final data'!H$7:H$156,MATCH(Data!$D10,'Feb 2015 final data'!$A$7:$A$156,0))</f>
        <v>197</v>
      </c>
      <c r="I10" s="469">
        <f t="shared" si="22"/>
        <v>490.546613324041</v>
      </c>
      <c r="J10" s="469">
        <f t="shared" si="23"/>
        <v>490.23480878665015</v>
      </c>
      <c r="K10" s="31">
        <v>38520</v>
      </c>
      <c r="L10" s="19">
        <v>39200</v>
      </c>
      <c r="M10" s="31">
        <v>39751.574000000001</v>
      </c>
      <c r="N10" s="27">
        <v>40184.825000000004</v>
      </c>
      <c r="O10" s="20">
        <v>555.6</v>
      </c>
      <c r="P10" s="36">
        <v>545.9</v>
      </c>
      <c r="Q10" s="30" t="s">
        <v>39</v>
      </c>
      <c r="R10" s="31">
        <v>270</v>
      </c>
      <c r="S10" s="19">
        <v>270</v>
      </c>
      <c r="T10" s="19">
        <f>INDEX('Feb 2015 final data'!I$7:I$156,MATCH(Data!$Q10,'Feb 2015 final data'!$A$7:$A$156,0))</f>
        <v>270</v>
      </c>
      <c r="U10" s="19">
        <f>INDEX('Feb 2015 final data'!J$7:J$156,MATCH(Data!$Q10,'Feb 2015 final data'!$A$7:$A$156,0))</f>
        <v>270</v>
      </c>
      <c r="V10" s="31">
        <v>300</v>
      </c>
      <c r="W10" s="19">
        <v>300</v>
      </c>
      <c r="X10" s="19">
        <f>INDEX('Feb 2015 final data'!K$7:K$156,MATCH(Data!$Q10,'Feb 2015 final data'!$A$7:$A$156,0))</f>
        <v>300</v>
      </c>
      <c r="Y10" s="19">
        <f>INDEX('Feb 2015 final data'!L$7:L$156,MATCH(Data!$Q10,'Feb 2015 final data'!$A$7:$A$156,0))</f>
        <v>300</v>
      </c>
      <c r="Z10" s="475">
        <f t="shared" si="24"/>
        <v>270</v>
      </c>
      <c r="AA10" s="475">
        <f t="shared" si="25"/>
        <v>270</v>
      </c>
      <c r="AB10" s="475">
        <f t="shared" si="26"/>
        <v>300</v>
      </c>
      <c r="AC10" s="475">
        <f t="shared" si="27"/>
        <v>300</v>
      </c>
      <c r="AD10" s="478">
        <f t="shared" si="0"/>
        <v>90</v>
      </c>
      <c r="AE10" s="478">
        <f t="shared" si="1"/>
        <v>90</v>
      </c>
      <c r="AF10" s="22">
        <v>90</v>
      </c>
      <c r="AG10" s="21">
        <v>90</v>
      </c>
      <c r="AH10" s="6" t="s">
        <v>39</v>
      </c>
      <c r="AI10" s="33">
        <v>335</v>
      </c>
      <c r="AJ10" s="33">
        <v>370</v>
      </c>
      <c r="AK10" s="33">
        <v>428</v>
      </c>
      <c r="AL10" s="33">
        <v>516</v>
      </c>
      <c r="AM10" s="33">
        <v>659</v>
      </c>
      <c r="AN10" s="33">
        <v>604</v>
      </c>
      <c r="AO10" s="33">
        <v>401</v>
      </c>
      <c r="AP10" s="33">
        <v>402</v>
      </c>
      <c r="AQ10" s="32">
        <v>508</v>
      </c>
      <c r="AR10" s="32">
        <v>618</v>
      </c>
      <c r="AS10" s="32">
        <v>720</v>
      </c>
      <c r="AT10" s="32">
        <v>722</v>
      </c>
      <c r="AU10" s="25">
        <v>1133</v>
      </c>
      <c r="AV10" s="25">
        <v>1779</v>
      </c>
      <c r="AW10" s="25">
        <v>1311</v>
      </c>
      <c r="AX10" s="25">
        <v>2060</v>
      </c>
      <c r="AY10" s="25">
        <f t="shared" si="28"/>
        <v>1133</v>
      </c>
      <c r="AZ10" s="25">
        <f t="shared" si="29"/>
        <v>1779</v>
      </c>
      <c r="BA10" s="25">
        <f t="shared" si="30"/>
        <v>1311</v>
      </c>
      <c r="BB10" s="25">
        <f t="shared" si="31"/>
        <v>2060</v>
      </c>
      <c r="BC10" s="249">
        <f>INDEX('Feb 2015 final data'!T$7:T$156,MATCH(Data!$AH10,'Feb 2015 final data'!$A$7:$A$156,0))</f>
        <v>1139</v>
      </c>
      <c r="BD10" s="249">
        <f>INDEX('Feb 2015 final data'!U$7:U$156,MATCH(Data!$AH10,'Feb 2015 final data'!$A$7:$A$156,0))</f>
        <v>1789</v>
      </c>
      <c r="BE10" s="249">
        <f>INDEX('Feb 2015 final data'!V$7:V$156,MATCH(Data!$AH10,'Feb 2015 final data'!$A$7:$A$156,0))</f>
        <v>1318</v>
      </c>
      <c r="BF10" s="249">
        <f>INDEX('Feb 2015 final data'!W$7:W$156,MATCH(Data!$AH10,'Feb 2015 final data'!$A$7:$A$156,0))</f>
        <v>2076</v>
      </c>
      <c r="BG10" s="249">
        <f>INDEX('Feb 2015 final data'!X$7:X$156,MATCH(Data!$AH10,'Feb 2015 final data'!$A$7:$A$156,0))</f>
        <v>1148</v>
      </c>
      <c r="BH10" s="249">
        <f>INDEX('Feb 2015 final data'!Y$7:Y$156,MATCH(Data!$AH10,'Feb 2015 final data'!$A$7:$A$156,0))</f>
        <v>1803</v>
      </c>
      <c r="BI10" s="249">
        <f>INDEX('Feb 2015 final data'!Z$7:Z$156,MATCH(Data!$AH10,'Feb 2015 final data'!$A$7:$A$156,0))</f>
        <v>1328</v>
      </c>
      <c r="BJ10" s="249">
        <f>INDEX('Feb 2015 final data'!AA$7:AA$156,MATCH(Data!$AH10,'Feb 2015 final data'!$A$7:$A$156,0))</f>
        <v>2093</v>
      </c>
      <c r="BK10" s="484">
        <f t="shared" si="2"/>
        <v>1139</v>
      </c>
      <c r="BL10" s="484">
        <f t="shared" si="3"/>
        <v>1788.9999999999998</v>
      </c>
      <c r="BM10" s="484">
        <f t="shared" si="4"/>
        <v>1318.0000000000002</v>
      </c>
      <c r="BN10" s="484">
        <f t="shared" si="5"/>
        <v>2076</v>
      </c>
      <c r="BO10" s="484">
        <f t="shared" si="6"/>
        <v>1148.0000000000002</v>
      </c>
      <c r="BP10" s="484">
        <f t="shared" si="7"/>
        <v>1803</v>
      </c>
      <c r="BQ10" s="484">
        <f t="shared" si="8"/>
        <v>1328.0000000000002</v>
      </c>
      <c r="BR10" s="484">
        <f t="shared" si="9"/>
        <v>2093</v>
      </c>
      <c r="BS10" s="486">
        <f t="shared" si="32"/>
        <v>623.04758480253372</v>
      </c>
      <c r="BT10" s="486">
        <f t="shared" si="33"/>
        <v>978.60590799976535</v>
      </c>
      <c r="BU10" s="486">
        <f t="shared" si="34"/>
        <v>720.96287688300231</v>
      </c>
      <c r="BV10" s="495">
        <f t="shared" si="35"/>
        <v>1126.4432615331198</v>
      </c>
      <c r="BW10" s="486">
        <f t="shared" si="36"/>
        <v>622.90793075145564</v>
      </c>
      <c r="BX10" s="486">
        <f t="shared" si="37"/>
        <v>978.31271702515187</v>
      </c>
      <c r="BY10" s="486">
        <f t="shared" si="38"/>
        <v>720.57642163583023</v>
      </c>
      <c r="BZ10" s="495">
        <f t="shared" si="39"/>
        <v>1125.955341232763</v>
      </c>
      <c r="CA10" s="27">
        <v>181780</v>
      </c>
      <c r="CB10" s="27">
        <v>182811.07699999996</v>
      </c>
      <c r="CC10" s="27">
        <v>184296.899</v>
      </c>
      <c r="CD10" s="156">
        <v>185886.59099999999</v>
      </c>
      <c r="CE10" s="6" t="s">
        <v>39</v>
      </c>
      <c r="CF10" s="27">
        <f>INDEX('HWB mapped'!F$4:F$155,MATCH(Data!$D10,'HWB mapped'!$E$4:$E$155,0))</f>
        <v>5085.3822725291011</v>
      </c>
      <c r="CG10" s="27">
        <f>INDEX('HWB mapped'!G$4:G$155,MATCH(Data!$D10,'HWB mapped'!$E$4:$E$155,0))</f>
        <v>5360.4502118959126</v>
      </c>
      <c r="CH10" s="27">
        <f>INDEX('HWB mapped'!H$4:H$155,MATCH(Data!$D10,'HWB mapped'!$E$4:$E$155,0))</f>
        <v>5828.4948776742385</v>
      </c>
      <c r="CI10" s="27">
        <f>INDEX('HWB mapped'!I$4:I$155,MATCH(Data!$D10,'HWB mapped'!$E$4:$E$155,0))</f>
        <v>6006.4148763256817</v>
      </c>
      <c r="CJ10" s="24">
        <f>INDEX('Feb 2015 final data'!P$7:P$156,MATCH(Data!$CE10,'Feb 2015 final data'!$A$7:$A$156,0))</f>
        <v>5088</v>
      </c>
      <c r="CK10" s="24">
        <f>INDEX('Feb 2015 final data'!Q$7:Q$156,MATCH(Data!$CE10,'Feb 2015 final data'!$A$7:$A$156,0))</f>
        <v>4889</v>
      </c>
      <c r="CL10" s="24">
        <f>INDEX('Feb 2015 final data'!R$7:R$156,MATCH(Data!$CE10,'Feb 2015 final data'!$A$7:$A$156,0))</f>
        <v>4925</v>
      </c>
      <c r="CM10" s="24">
        <f>INDEX('Feb 2015 final data'!S$7:S$156,MATCH(Data!$CE10,'Feb 2015 final data'!$A$7:$A$156,0))</f>
        <v>4974</v>
      </c>
      <c r="CN10" s="24">
        <f>INDEX('Feb 2015 final data'!B$7:B$156,MATCH(Data!$CE10,'Feb 2015 final data'!$A$7:$A$156,0))</f>
        <v>5037</v>
      </c>
      <c r="CO10" s="24">
        <f>INDEX('Feb 2015 final data'!C$7:C$156,MATCH(Data!$CE10,'Feb 2015 final data'!$A$7:$A$156,0))</f>
        <v>4840</v>
      </c>
      <c r="CP10" s="24">
        <f>INDEX('Feb 2015 final data'!D$7:D$156,MATCH(Data!$CE10,'Feb 2015 final data'!$A$7:$A$156,0))</f>
        <v>4876</v>
      </c>
      <c r="CQ10" s="24">
        <f>INDEX('Feb 2015 final data'!E$7:E$156,MATCH(Data!$CE10,'Feb 2015 final data'!$A$7:$A$156,0))</f>
        <v>4924</v>
      </c>
      <c r="CR10" s="24">
        <f>INDEX('Feb 2015 final data'!F$7:F$156,MATCH(Data!$CE10,'Feb 2015 final data'!$A$7:$A$156,0))</f>
        <v>4987</v>
      </c>
      <c r="CS10" s="502">
        <f t="shared" si="11"/>
        <v>5088</v>
      </c>
      <c r="CT10" s="502">
        <f t="shared" si="12"/>
        <v>9977</v>
      </c>
      <c r="CU10" s="502">
        <f t="shared" si="13"/>
        <v>14902</v>
      </c>
      <c r="CV10" s="502">
        <f t="shared" si="14"/>
        <v>19876</v>
      </c>
      <c r="CW10" s="502">
        <f t="shared" si="40"/>
        <v>5037</v>
      </c>
      <c r="CX10" s="502">
        <f t="shared" si="41"/>
        <v>9877</v>
      </c>
      <c r="CY10" s="502">
        <f t="shared" si="42"/>
        <v>14753</v>
      </c>
      <c r="CZ10" s="502">
        <f t="shared" si="43"/>
        <v>19677</v>
      </c>
      <c r="DA10" s="503">
        <f t="shared" si="44"/>
        <v>2.5659086335278729E-3</v>
      </c>
      <c r="DB10" s="503">
        <f t="shared" si="45"/>
        <v>5.0311933990742604E-3</v>
      </c>
      <c r="DC10" s="503">
        <f t="shared" si="46"/>
        <v>7.4964781646206478E-3</v>
      </c>
      <c r="DD10" s="503">
        <f t="shared" si="47"/>
        <v>1.0012074864157778E-2</v>
      </c>
      <c r="DE10" s="502">
        <f t="shared" si="16"/>
        <v>5027.8296511290164</v>
      </c>
      <c r="DF10" s="502">
        <f t="shared" si="17"/>
        <v>10332.901276723562</v>
      </c>
      <c r="DG10" s="502">
        <f t="shared" si="18"/>
        <v>16105.972902318106</v>
      </c>
      <c r="DH10" s="502">
        <f t="shared" si="19"/>
        <v>22055.923540679887</v>
      </c>
      <c r="DI10" s="489">
        <f t="shared" si="48"/>
        <v>5027.8296511290164</v>
      </c>
      <c r="DJ10" s="489">
        <f t="shared" si="49"/>
        <v>5305.0716255945454</v>
      </c>
      <c r="DK10" s="489">
        <f t="shared" si="50"/>
        <v>5773.0716255945445</v>
      </c>
      <c r="DL10" s="489">
        <f t="shared" si="51"/>
        <v>5949.9506383617809</v>
      </c>
      <c r="DM10" s="489">
        <f t="shared" si="20"/>
        <v>4977.9206809967054</v>
      </c>
      <c r="DN10" s="489">
        <f t="shared" si="52"/>
        <v>2089.0334332724769</v>
      </c>
      <c r="DO10" s="489">
        <f t="shared" si="53"/>
        <v>2204.1213929018472</v>
      </c>
      <c r="DP10" s="489">
        <f t="shared" si="54"/>
        <v>2398.566032275658</v>
      </c>
      <c r="DQ10" s="489">
        <f t="shared" si="55"/>
        <v>2472.1059920388302</v>
      </c>
      <c r="DR10" s="489">
        <f t="shared" si="56"/>
        <v>2048.1945695638883</v>
      </c>
      <c r="DS10" s="33">
        <v>236687</v>
      </c>
      <c r="DT10" s="33">
        <v>238445.89</v>
      </c>
      <c r="DU10" s="33">
        <v>240685.473</v>
      </c>
      <c r="DV10" s="33">
        <v>243043.31599999999</v>
      </c>
      <c r="DW10" s="24">
        <f>INDEX('Feb 2015 final data'!$AB$7:$AB$156,MATCH(Data!CE10,'Feb 2015 final data'!$A$7:$A$156,0))</f>
        <v>1490</v>
      </c>
    </row>
    <row r="11" spans="1:128">
      <c r="A11" s="28" t="s">
        <v>861</v>
      </c>
      <c r="B11" s="6" t="s">
        <v>862</v>
      </c>
      <c r="C11" s="29" t="s">
        <v>647</v>
      </c>
      <c r="D11" s="30" t="s">
        <v>45</v>
      </c>
      <c r="E11" s="31">
        <v>1015</v>
      </c>
      <c r="F11" s="19">
        <v>1015</v>
      </c>
      <c r="G11" s="19">
        <f>INDEX('Feb 2015 final data'!G$7:G$156,MATCH(Data!$D11,'Feb 2015 final data'!$A$7:$A$156,0))</f>
        <v>1000</v>
      </c>
      <c r="H11" s="19">
        <f>INDEX('Feb 2015 final data'!H$7:H$156,MATCH(Data!$D11,'Feb 2015 final data'!$A$7:$A$156,0))</f>
        <v>960.09852216748766</v>
      </c>
      <c r="I11" s="469">
        <f t="shared" si="22"/>
        <v>695.37003507967984</v>
      </c>
      <c r="J11" s="469">
        <f t="shared" si="23"/>
        <v>660.0123729773178</v>
      </c>
      <c r="K11" s="31">
        <v>141035</v>
      </c>
      <c r="L11" s="19">
        <v>142550</v>
      </c>
      <c r="M11" s="31">
        <v>143808.32500000001</v>
      </c>
      <c r="N11" s="27">
        <v>145466.74600000001</v>
      </c>
      <c r="O11" s="20">
        <v>721.1</v>
      </c>
      <c r="P11" s="36">
        <v>713.4</v>
      </c>
      <c r="Q11" s="30" t="s">
        <v>45</v>
      </c>
      <c r="R11" s="31">
        <v>0</v>
      </c>
      <c r="S11" s="19">
        <v>430</v>
      </c>
      <c r="T11" s="19">
        <f>INDEX('Feb 2015 final data'!I$7:I$156,MATCH(Data!$Q11,'Feb 2015 final data'!$A$7:$A$156,0))</f>
        <v>430</v>
      </c>
      <c r="U11" s="19">
        <f>INDEX('Feb 2015 final data'!J$7:J$156,MATCH(Data!$Q11,'Feb 2015 final data'!$A$7:$A$156,0))</f>
        <v>430</v>
      </c>
      <c r="V11" s="31">
        <v>0</v>
      </c>
      <c r="W11" s="19">
        <v>495</v>
      </c>
      <c r="X11" s="19">
        <f>INDEX('Feb 2015 final data'!K$7:K$156,MATCH(Data!$Q11,'Feb 2015 final data'!$A$7:$A$156,0))</f>
        <v>495</v>
      </c>
      <c r="Y11" s="19">
        <f>INDEX('Feb 2015 final data'!L$7:L$156,MATCH(Data!$Q11,'Feb 2015 final data'!$A$7:$A$156,0))</f>
        <v>495</v>
      </c>
      <c r="Z11" s="475">
        <f t="shared" si="24"/>
        <v>430</v>
      </c>
      <c r="AA11" s="475">
        <f t="shared" si="25"/>
        <v>430</v>
      </c>
      <c r="AB11" s="475">
        <f t="shared" si="26"/>
        <v>495</v>
      </c>
      <c r="AC11" s="475">
        <f t="shared" si="27"/>
        <v>495</v>
      </c>
      <c r="AD11" s="478">
        <f t="shared" si="0"/>
        <v>86.868686868686879</v>
      </c>
      <c r="AE11" s="478">
        <f t="shared" si="1"/>
        <v>86.868686868686879</v>
      </c>
      <c r="AF11" s="22">
        <v>0</v>
      </c>
      <c r="AG11" s="21">
        <v>86.9</v>
      </c>
      <c r="AH11" s="6" t="s">
        <v>45</v>
      </c>
      <c r="AI11" s="33">
        <v>4829</v>
      </c>
      <c r="AJ11" s="33">
        <v>5252</v>
      </c>
      <c r="AK11" s="33">
        <v>4930</v>
      </c>
      <c r="AL11" s="33">
        <v>3712</v>
      </c>
      <c r="AM11" s="33">
        <v>4650</v>
      </c>
      <c r="AN11" s="33">
        <v>5209</v>
      </c>
      <c r="AO11" s="33">
        <v>4525</v>
      </c>
      <c r="AP11" s="33">
        <v>4711</v>
      </c>
      <c r="AQ11" s="32">
        <v>4573</v>
      </c>
      <c r="AR11" s="32">
        <v>5007</v>
      </c>
      <c r="AS11" s="32">
        <v>3858</v>
      </c>
      <c r="AT11" s="32">
        <v>4746</v>
      </c>
      <c r="AU11" s="25">
        <v>15011</v>
      </c>
      <c r="AV11" s="25">
        <v>13571</v>
      </c>
      <c r="AW11" s="25">
        <v>13809</v>
      </c>
      <c r="AX11" s="25">
        <v>13611</v>
      </c>
      <c r="AY11" s="25">
        <f t="shared" si="28"/>
        <v>15011</v>
      </c>
      <c r="AZ11" s="25">
        <f t="shared" si="29"/>
        <v>13571</v>
      </c>
      <c r="BA11" s="25">
        <f t="shared" si="30"/>
        <v>13809</v>
      </c>
      <c r="BB11" s="25">
        <f t="shared" si="31"/>
        <v>13611</v>
      </c>
      <c r="BC11" s="249">
        <f>INDEX('Feb 2015 final data'!T$7:T$156,MATCH(Data!$AH11,'Feb 2015 final data'!$A$7:$A$156,0))</f>
        <v>13972</v>
      </c>
      <c r="BD11" s="249">
        <f>INDEX('Feb 2015 final data'!U$7:U$156,MATCH(Data!$AH11,'Feb 2015 final data'!$A$7:$A$156,0))</f>
        <v>13972</v>
      </c>
      <c r="BE11" s="249">
        <f>INDEX('Feb 2015 final data'!V$7:V$156,MATCH(Data!$AH11,'Feb 2015 final data'!$A$7:$A$156,0))</f>
        <v>13972</v>
      </c>
      <c r="BF11" s="249">
        <f>INDEX('Feb 2015 final data'!W$7:W$156,MATCH(Data!$AH11,'Feb 2015 final data'!$A$7:$A$156,0))</f>
        <v>13972</v>
      </c>
      <c r="BG11" s="249">
        <f>INDEX('Feb 2015 final data'!X$7:X$156,MATCH(Data!$AH11,'Feb 2015 final data'!$A$7:$A$156,0))</f>
        <v>13747.826992785971</v>
      </c>
      <c r="BH11" s="249">
        <f>INDEX('Feb 2015 final data'!Y$7:Y$156,MATCH(Data!$AH11,'Feb 2015 final data'!$A$7:$A$156,0))</f>
        <v>13747.826992785971</v>
      </c>
      <c r="BI11" s="249">
        <f>INDEX('Feb 2015 final data'!Z$7:Z$156,MATCH(Data!$AH11,'Feb 2015 final data'!$A$7:$A$156,0))</f>
        <v>13747.826992785971</v>
      </c>
      <c r="BJ11" s="249">
        <f>INDEX('Feb 2015 final data'!AA$7:AA$156,MATCH(Data!$AH11,'Feb 2015 final data'!$A$7:$A$156,0))</f>
        <v>13747.826992785971</v>
      </c>
      <c r="BK11" s="484">
        <f t="shared" si="2"/>
        <v>13972</v>
      </c>
      <c r="BL11" s="484">
        <f t="shared" si="3"/>
        <v>13972</v>
      </c>
      <c r="BM11" s="484">
        <f t="shared" si="4"/>
        <v>13971.999999999998</v>
      </c>
      <c r="BN11" s="484">
        <f t="shared" si="5"/>
        <v>13971.999999999998</v>
      </c>
      <c r="BO11" s="484">
        <f t="shared" si="6"/>
        <v>13747.826992785971</v>
      </c>
      <c r="BP11" s="484">
        <f t="shared" si="7"/>
        <v>13747.826992785971</v>
      </c>
      <c r="BQ11" s="484">
        <f t="shared" si="8"/>
        <v>13747.826992785969</v>
      </c>
      <c r="BR11" s="484">
        <f t="shared" si="9"/>
        <v>13747.826992785969</v>
      </c>
      <c r="BS11" s="486">
        <f t="shared" si="32"/>
        <v>1701.7048407909942</v>
      </c>
      <c r="BT11" s="486">
        <f t="shared" si="33"/>
        <v>1701.7048407909942</v>
      </c>
      <c r="BU11" s="486">
        <f t="shared" si="34"/>
        <v>1701.7048407909938</v>
      </c>
      <c r="BV11" s="495">
        <f t="shared" si="35"/>
        <v>1687.7334829851557</v>
      </c>
      <c r="BW11" s="486">
        <f t="shared" si="36"/>
        <v>1660.6547333246499</v>
      </c>
      <c r="BX11" s="486">
        <f t="shared" si="37"/>
        <v>1660.6547333246499</v>
      </c>
      <c r="BY11" s="486">
        <f t="shared" si="38"/>
        <v>1660.6547333246497</v>
      </c>
      <c r="BZ11" s="495">
        <f t="shared" si="39"/>
        <v>1647.2287761646539</v>
      </c>
      <c r="CA11" s="27">
        <v>812307</v>
      </c>
      <c r="CB11" s="27">
        <v>821058.95600000012</v>
      </c>
      <c r="CC11" s="27">
        <v>827855.82799999998</v>
      </c>
      <c r="CD11" s="156">
        <v>834603.37699999975</v>
      </c>
      <c r="CE11" s="6" t="s">
        <v>45</v>
      </c>
      <c r="CF11" s="27">
        <f>INDEX('HWB mapped'!F$4:F$155,MATCH(Data!$D11,'HWB mapped'!$E$4:$E$155,0))</f>
        <v>31434.853097521864</v>
      </c>
      <c r="CG11" s="27">
        <f>INDEX('HWB mapped'!G$4:G$155,MATCH(Data!$D11,'HWB mapped'!$E$4:$E$155,0))</f>
        <v>32875.734894037239</v>
      </c>
      <c r="CH11" s="27">
        <f>INDEX('HWB mapped'!H$4:H$155,MATCH(Data!$D11,'HWB mapped'!$E$4:$E$155,0))</f>
        <v>17970.241125901764</v>
      </c>
      <c r="CI11" s="27">
        <f>INDEX('HWB mapped'!I$4:I$155,MATCH(Data!$D11,'HWB mapped'!$E$4:$E$155,0))</f>
        <v>18472.010903950122</v>
      </c>
      <c r="CJ11" s="24">
        <f>INDEX('Feb 2015 final data'!P$7:P$156,MATCH(Data!$CE11,'Feb 2015 final data'!$A$7:$A$156,0))</f>
        <v>31428</v>
      </c>
      <c r="CK11" s="24">
        <f>INDEX('Feb 2015 final data'!Q$7:Q$156,MATCH(Data!$CE11,'Feb 2015 final data'!$A$7:$A$156,0))</f>
        <v>31066</v>
      </c>
      <c r="CL11" s="24">
        <f>INDEX('Feb 2015 final data'!R$7:R$156,MATCH(Data!$CE11,'Feb 2015 final data'!$A$7:$A$156,0))</f>
        <v>30796</v>
      </c>
      <c r="CM11" s="24">
        <f>INDEX('Feb 2015 final data'!S$7:S$156,MATCH(Data!$CE11,'Feb 2015 final data'!$A$7:$A$156,0))</f>
        <v>31041</v>
      </c>
      <c r="CN11" s="24">
        <f>INDEX('Feb 2015 final data'!B$7:B$156,MATCH(Data!$CE11,'Feb 2015 final data'!$A$7:$A$156,0))</f>
        <v>31041</v>
      </c>
      <c r="CO11" s="24">
        <f>INDEX('Feb 2015 final data'!C$7:C$156,MATCH(Data!$CE11,'Feb 2015 final data'!$A$7:$A$156,0))</f>
        <v>30170</v>
      </c>
      <c r="CP11" s="24">
        <f>INDEX('Feb 2015 final data'!D$7:D$156,MATCH(Data!$CE11,'Feb 2015 final data'!$A$7:$A$156,0))</f>
        <v>29735.5245</v>
      </c>
      <c r="CQ11" s="24">
        <f>INDEX('Feb 2015 final data'!E$7:E$156,MATCH(Data!$CE11,'Feb 2015 final data'!$A$7:$A$156,0))</f>
        <v>29032.2075</v>
      </c>
      <c r="CR11" s="24">
        <f>INDEX('Feb 2015 final data'!F$7:F$156,MATCH(Data!$CE11,'Feb 2015 final data'!$A$7:$A$156,0))</f>
        <v>28016.080237499998</v>
      </c>
      <c r="CS11" s="502">
        <f t="shared" si="11"/>
        <v>31428</v>
      </c>
      <c r="CT11" s="502">
        <f t="shared" si="12"/>
        <v>62494</v>
      </c>
      <c r="CU11" s="502">
        <f t="shared" si="13"/>
        <v>93290</v>
      </c>
      <c r="CV11" s="502">
        <f t="shared" si="14"/>
        <v>124331</v>
      </c>
      <c r="CW11" s="502">
        <f t="shared" si="40"/>
        <v>31041</v>
      </c>
      <c r="CX11" s="502">
        <f t="shared" si="41"/>
        <v>61211</v>
      </c>
      <c r="CY11" s="502">
        <f t="shared" si="42"/>
        <v>90946.5245</v>
      </c>
      <c r="CZ11" s="502">
        <f t="shared" si="43"/>
        <v>119978.732</v>
      </c>
      <c r="DA11" s="503">
        <f t="shared" si="44"/>
        <v>3.1126589507041685E-3</v>
      </c>
      <c r="DB11" s="503">
        <f t="shared" si="45"/>
        <v>1.0319228510990822E-2</v>
      </c>
      <c r="DC11" s="503">
        <f t="shared" si="46"/>
        <v>1.8848682146849944E-2</v>
      </c>
      <c r="DD11" s="503">
        <f t="shared" si="47"/>
        <v>3.5005493400680411E-2</v>
      </c>
      <c r="DE11" s="502">
        <f t="shared" si="16"/>
        <v>31121.39077069849</v>
      </c>
      <c r="DF11" s="502">
        <f t="shared" si="17"/>
        <v>63271.308420687761</v>
      </c>
      <c r="DG11" s="502">
        <f t="shared" si="18"/>
        <v>80381.941743044008</v>
      </c>
      <c r="DH11" s="502">
        <f t="shared" si="19"/>
        <v>97226.097123530693</v>
      </c>
      <c r="DI11" s="489">
        <f t="shared" si="48"/>
        <v>31121.39077069849</v>
      </c>
      <c r="DJ11" s="489">
        <f t="shared" si="49"/>
        <v>32149.917649989271</v>
      </c>
      <c r="DK11" s="489">
        <f t="shared" si="50"/>
        <v>17110.633322356247</v>
      </c>
      <c r="DL11" s="489">
        <f t="shared" si="51"/>
        <v>16844.155380486685</v>
      </c>
      <c r="DM11" s="489">
        <f t="shared" si="20"/>
        <v>28088.636994120061</v>
      </c>
      <c r="DN11" s="489">
        <f t="shared" si="52"/>
        <v>2804.2964380539588</v>
      </c>
      <c r="DO11" s="489">
        <f t="shared" si="53"/>
        <v>2897.019070191664</v>
      </c>
      <c r="DP11" s="489">
        <f t="shared" si="54"/>
        <v>1541.8629334385555</v>
      </c>
      <c r="DQ11" s="489">
        <f t="shared" si="55"/>
        <v>1517.8037081899965</v>
      </c>
      <c r="DR11" s="489">
        <f t="shared" si="56"/>
        <v>2511.7921303393005</v>
      </c>
      <c r="DS11" s="33">
        <v>1092330</v>
      </c>
      <c r="DT11" s="33">
        <v>1101675.138</v>
      </c>
      <c r="DU11" s="33">
        <v>1109761.4210000001</v>
      </c>
      <c r="DV11" s="33">
        <v>1118285.2139999999</v>
      </c>
      <c r="DW11" s="24">
        <f>INDEX('Feb 2015 final data'!$AB$7:$AB$156,MATCH(Data!CE11,'Feb 2015 final data'!$A$7:$A$156,0))</f>
        <v>1490</v>
      </c>
    </row>
    <row r="12" spans="1:128">
      <c r="A12" s="28" t="s">
        <v>863</v>
      </c>
      <c r="B12" s="6" t="s">
        <v>864</v>
      </c>
      <c r="C12" s="29" t="s">
        <v>648</v>
      </c>
      <c r="D12" s="30" t="s">
        <v>48</v>
      </c>
      <c r="E12" s="31">
        <v>225</v>
      </c>
      <c r="F12" s="19">
        <v>225</v>
      </c>
      <c r="G12" s="19">
        <f>INDEX('Feb 2015 final data'!G$7:G$156,MATCH(Data!$D12,'Feb 2015 final data'!$A$7:$A$156,0))</f>
        <v>212</v>
      </c>
      <c r="H12" s="19">
        <f>INDEX('Feb 2015 final data'!H$7:H$156,MATCH(Data!$D12,'Feb 2015 final data'!$A$7:$A$156,0))</f>
        <v>197</v>
      </c>
      <c r="I12" s="469">
        <f t="shared" si="22"/>
        <v>1022.9323088055074</v>
      </c>
      <c r="J12" s="469">
        <f t="shared" si="23"/>
        <v>931.53008024114968</v>
      </c>
      <c r="K12" s="31">
        <v>19825</v>
      </c>
      <c r="L12" s="19">
        <v>20205</v>
      </c>
      <c r="M12" s="31">
        <v>20724.734</v>
      </c>
      <c r="N12" s="27">
        <v>21148.002000000008</v>
      </c>
      <c r="O12" s="20">
        <v>1140</v>
      </c>
      <c r="P12" s="36">
        <v>1118.5999999999999</v>
      </c>
      <c r="Q12" s="30" t="s">
        <v>48</v>
      </c>
      <c r="R12" s="31">
        <v>55</v>
      </c>
      <c r="S12" s="19">
        <v>55</v>
      </c>
      <c r="T12" s="19">
        <f>INDEX('Feb 2015 final data'!I$7:I$156,MATCH(Data!$Q12,'Feb 2015 final data'!$A$7:$A$156,0))</f>
        <v>58</v>
      </c>
      <c r="U12" s="19">
        <f>INDEX('Feb 2015 final data'!J$7:J$156,MATCH(Data!$Q12,'Feb 2015 final data'!$A$7:$A$156,0))</f>
        <v>63</v>
      </c>
      <c r="V12" s="31">
        <v>55</v>
      </c>
      <c r="W12" s="19">
        <v>55</v>
      </c>
      <c r="X12" s="19">
        <f>INDEX('Feb 2015 final data'!K$7:K$156,MATCH(Data!$Q12,'Feb 2015 final data'!$A$7:$A$156,0))</f>
        <v>61</v>
      </c>
      <c r="Y12" s="19">
        <f>INDEX('Feb 2015 final data'!L$7:L$156,MATCH(Data!$Q12,'Feb 2015 final data'!$A$7:$A$156,0))</f>
        <v>66</v>
      </c>
      <c r="Z12" s="475">
        <f t="shared" si="24"/>
        <v>58</v>
      </c>
      <c r="AA12" s="475">
        <f t="shared" si="25"/>
        <v>63</v>
      </c>
      <c r="AB12" s="475">
        <f t="shared" si="26"/>
        <v>61</v>
      </c>
      <c r="AC12" s="475">
        <f t="shared" si="27"/>
        <v>66</v>
      </c>
      <c r="AD12" s="478">
        <f t="shared" si="0"/>
        <v>95.081967213114751</v>
      </c>
      <c r="AE12" s="478">
        <f t="shared" si="1"/>
        <v>95.454545454545453</v>
      </c>
      <c r="AF12" s="22">
        <v>94.7</v>
      </c>
      <c r="AG12" s="21">
        <v>94.7</v>
      </c>
      <c r="AH12" s="6" t="s">
        <v>48</v>
      </c>
      <c r="AI12" s="33">
        <v>166</v>
      </c>
      <c r="AJ12" s="33">
        <v>197</v>
      </c>
      <c r="AK12" s="33">
        <v>149</v>
      </c>
      <c r="AL12" s="33">
        <v>290</v>
      </c>
      <c r="AM12" s="33">
        <v>437</v>
      </c>
      <c r="AN12" s="33">
        <v>254</v>
      </c>
      <c r="AO12" s="33">
        <v>83</v>
      </c>
      <c r="AP12" s="33">
        <v>142</v>
      </c>
      <c r="AQ12" s="32">
        <v>138</v>
      </c>
      <c r="AR12" s="32">
        <v>183</v>
      </c>
      <c r="AS12" s="32">
        <v>209</v>
      </c>
      <c r="AT12" s="32">
        <v>302</v>
      </c>
      <c r="AU12" s="25">
        <v>512</v>
      </c>
      <c r="AV12" s="25">
        <v>981</v>
      </c>
      <c r="AW12" s="25">
        <v>363</v>
      </c>
      <c r="AX12" s="25">
        <v>694</v>
      </c>
      <c r="AY12" s="25">
        <f t="shared" si="28"/>
        <v>512</v>
      </c>
      <c r="AZ12" s="25">
        <f t="shared" si="29"/>
        <v>981</v>
      </c>
      <c r="BA12" s="25">
        <f t="shared" si="30"/>
        <v>363</v>
      </c>
      <c r="BB12" s="25">
        <f t="shared" si="31"/>
        <v>694</v>
      </c>
      <c r="BC12" s="249">
        <f>INDEX('Feb 2015 final data'!T$7:T$156,MATCH(Data!$AH12,'Feb 2015 final data'!$A$7:$A$156,0))</f>
        <v>1386</v>
      </c>
      <c r="BD12" s="249">
        <f>INDEX('Feb 2015 final data'!U$7:U$156,MATCH(Data!$AH12,'Feb 2015 final data'!$A$7:$A$156,0))</f>
        <v>932</v>
      </c>
      <c r="BE12" s="249">
        <f>INDEX('Feb 2015 final data'!V$7:V$156,MATCH(Data!$AH12,'Feb 2015 final data'!$A$7:$A$156,0))</f>
        <v>345</v>
      </c>
      <c r="BF12" s="249">
        <f>INDEX('Feb 2015 final data'!W$7:W$156,MATCH(Data!$AH12,'Feb 2015 final data'!$A$7:$A$156,0))</f>
        <v>659</v>
      </c>
      <c r="BG12" s="249">
        <f>INDEX('Feb 2015 final data'!X$7:X$156,MATCH(Data!$AH12,'Feb 2015 final data'!$A$7:$A$156,0))</f>
        <v>1317</v>
      </c>
      <c r="BH12" s="249">
        <f>INDEX('Feb 2015 final data'!Y$7:Y$156,MATCH(Data!$AH12,'Feb 2015 final data'!$A$7:$A$156,0))</f>
        <v>885</v>
      </c>
      <c r="BI12" s="249">
        <f>INDEX('Feb 2015 final data'!Z$7:Z$156,MATCH(Data!$AH12,'Feb 2015 final data'!$A$7:$A$156,0))</f>
        <v>328</v>
      </c>
      <c r="BJ12" s="249">
        <f>INDEX('Feb 2015 final data'!AA$7:AA$156,MATCH(Data!$AH12,'Feb 2015 final data'!$A$7:$A$156,0))</f>
        <v>626</v>
      </c>
      <c r="BK12" s="484">
        <f t="shared" si="2"/>
        <v>1386</v>
      </c>
      <c r="BL12" s="484">
        <f t="shared" si="3"/>
        <v>932</v>
      </c>
      <c r="BM12" s="484">
        <f t="shared" si="4"/>
        <v>345</v>
      </c>
      <c r="BN12" s="484">
        <f t="shared" si="5"/>
        <v>659</v>
      </c>
      <c r="BO12" s="484">
        <f t="shared" si="6"/>
        <v>1317</v>
      </c>
      <c r="BP12" s="484">
        <f t="shared" si="7"/>
        <v>885</v>
      </c>
      <c r="BQ12" s="484">
        <f t="shared" si="8"/>
        <v>328</v>
      </c>
      <c r="BR12" s="484">
        <f t="shared" si="9"/>
        <v>626</v>
      </c>
      <c r="BS12" s="486">
        <f t="shared" si="32"/>
        <v>1263.5395648697934</v>
      </c>
      <c r="BT12" s="486">
        <f t="shared" si="33"/>
        <v>849.65286757478168</v>
      </c>
      <c r="BU12" s="486">
        <f t="shared" si="34"/>
        <v>314.51742415590093</v>
      </c>
      <c r="BV12" s="495">
        <f t="shared" si="35"/>
        <v>598.97891636933662</v>
      </c>
      <c r="BW12" s="486">
        <f t="shared" si="36"/>
        <v>1197.048911773014</v>
      </c>
      <c r="BX12" s="486">
        <f t="shared" si="37"/>
        <v>804.39505460828968</v>
      </c>
      <c r="BY12" s="486">
        <f t="shared" si="38"/>
        <v>298.1260767361797</v>
      </c>
      <c r="BZ12" s="495">
        <f t="shared" si="39"/>
        <v>567.67506554924034</v>
      </c>
      <c r="CA12" s="27">
        <v>108833</v>
      </c>
      <c r="CB12" s="27">
        <v>109691.85599999997</v>
      </c>
      <c r="CC12" s="27">
        <v>110020.56700000001</v>
      </c>
      <c r="CD12" s="156">
        <v>110274.35199999998</v>
      </c>
      <c r="CE12" s="6" t="s">
        <v>48</v>
      </c>
      <c r="CF12" s="27">
        <f>INDEX('HWB mapped'!F$4:F$155,MATCH(Data!$D12,'HWB mapped'!$E$4:$E$155,0))</f>
        <v>4919.1937406438656</v>
      </c>
      <c r="CG12" s="27">
        <f>INDEX('HWB mapped'!G$4:G$155,MATCH(Data!$D12,'HWB mapped'!$E$4:$E$155,0))</f>
        <v>4756.9503861542062</v>
      </c>
      <c r="CH12" s="27">
        <f>INDEX('HWB mapped'!H$4:H$155,MATCH(Data!$D12,'HWB mapped'!$E$4:$E$155,0))</f>
        <v>4564.6261193037326</v>
      </c>
      <c r="CI12" s="27">
        <f>INDEX('HWB mapped'!I$4:I$155,MATCH(Data!$D12,'HWB mapped'!$E$4:$E$155,0))</f>
        <v>5026.9435359384015</v>
      </c>
      <c r="CJ12" s="24">
        <f>INDEX('Feb 2015 final data'!P$7:P$156,MATCH(Data!$CE12,'Feb 2015 final data'!$A$7:$A$156,0))</f>
        <v>4920</v>
      </c>
      <c r="CK12" s="24">
        <f>INDEX('Feb 2015 final data'!Q$7:Q$156,MATCH(Data!$CE12,'Feb 2015 final data'!$A$7:$A$156,0))</f>
        <v>4745</v>
      </c>
      <c r="CL12" s="24">
        <f>INDEX('Feb 2015 final data'!R$7:R$156,MATCH(Data!$CE12,'Feb 2015 final data'!$A$7:$A$156,0))</f>
        <v>4629</v>
      </c>
      <c r="CM12" s="24">
        <f>INDEX('Feb 2015 final data'!S$7:S$156,MATCH(Data!$CE12,'Feb 2015 final data'!$A$7:$A$156,0))</f>
        <v>4993</v>
      </c>
      <c r="CN12" s="24">
        <f>INDEX('Feb 2015 final data'!B$7:B$156,MATCH(Data!$CE12,'Feb 2015 final data'!$A$7:$A$156,0))</f>
        <v>4920</v>
      </c>
      <c r="CO12" s="24">
        <f>INDEX('Feb 2015 final data'!C$7:C$156,MATCH(Data!$CE12,'Feb 2015 final data'!$A$7:$A$156,0))</f>
        <v>4570</v>
      </c>
      <c r="CP12" s="24">
        <f>INDEX('Feb 2015 final data'!D$7:D$156,MATCH(Data!$CE12,'Feb 2015 final data'!$A$7:$A$156,0))</f>
        <v>4548</v>
      </c>
      <c r="CQ12" s="24">
        <f>INDEX('Feb 2015 final data'!E$7:E$156,MATCH(Data!$CE12,'Feb 2015 final data'!$A$7:$A$156,0))</f>
        <v>4823</v>
      </c>
      <c r="CR12" s="24">
        <f>INDEX('Feb 2015 final data'!F$7:F$156,MATCH(Data!$CE12,'Feb 2015 final data'!$A$7:$A$156,0))</f>
        <v>4688</v>
      </c>
      <c r="CS12" s="502">
        <f t="shared" si="11"/>
        <v>4920</v>
      </c>
      <c r="CT12" s="502">
        <f t="shared" si="12"/>
        <v>9665</v>
      </c>
      <c r="CU12" s="502">
        <f t="shared" si="13"/>
        <v>14294</v>
      </c>
      <c r="CV12" s="502">
        <f t="shared" si="14"/>
        <v>19287</v>
      </c>
      <c r="CW12" s="502">
        <f t="shared" si="40"/>
        <v>4920</v>
      </c>
      <c r="CX12" s="502">
        <f t="shared" si="41"/>
        <v>9490</v>
      </c>
      <c r="CY12" s="502">
        <f t="shared" si="42"/>
        <v>14038</v>
      </c>
      <c r="CZ12" s="502">
        <f t="shared" si="43"/>
        <v>18861</v>
      </c>
      <c r="DA12" s="503">
        <f t="shared" si="44"/>
        <v>0</v>
      </c>
      <c r="DB12" s="503">
        <f t="shared" si="45"/>
        <v>9.0734691761289992E-3</v>
      </c>
      <c r="DC12" s="503">
        <f t="shared" si="46"/>
        <v>1.3273189194794421E-2</v>
      </c>
      <c r="DD12" s="503">
        <f t="shared" si="47"/>
        <v>2.208741639446259E-2</v>
      </c>
      <c r="DE12" s="502">
        <f t="shared" si="16"/>
        <v>4919</v>
      </c>
      <c r="DF12" s="502">
        <f t="shared" si="17"/>
        <v>9501.1749929041816</v>
      </c>
      <c r="DG12" s="502">
        <f t="shared" si="18"/>
        <v>13985.255989619833</v>
      </c>
      <c r="DH12" s="502">
        <f t="shared" si="19"/>
        <v>18842.425982726752</v>
      </c>
      <c r="DI12" s="489">
        <f t="shared" si="48"/>
        <v>4919</v>
      </c>
      <c r="DJ12" s="489">
        <f t="shared" si="49"/>
        <v>4582.1749929041816</v>
      </c>
      <c r="DK12" s="489">
        <f t="shared" si="50"/>
        <v>4484.0809967156511</v>
      </c>
      <c r="DL12" s="489">
        <f t="shared" si="51"/>
        <v>4857.1699931069197</v>
      </c>
      <c r="DM12" s="489">
        <f t="shared" si="20"/>
        <v>4687.0471544715447</v>
      </c>
      <c r="DN12" s="489">
        <f t="shared" si="52"/>
        <v>3316.2894662127037</v>
      </c>
      <c r="DO12" s="489">
        <f t="shared" si="53"/>
        <v>3089.0909400663977</v>
      </c>
      <c r="DP12" s="489">
        <f t="shared" si="54"/>
        <v>3023.0213389912105</v>
      </c>
      <c r="DQ12" s="489">
        <f t="shared" si="55"/>
        <v>3274.490330838606</v>
      </c>
      <c r="DR12" s="489">
        <f t="shared" si="56"/>
        <v>3154.1139157601519</v>
      </c>
      <c r="DS12" s="33">
        <v>147369</v>
      </c>
      <c r="DT12" s="33">
        <v>148112.606</v>
      </c>
      <c r="DU12" s="33">
        <v>148328.427</v>
      </c>
      <c r="DV12" s="33">
        <v>148599.579</v>
      </c>
      <c r="DW12" s="24">
        <f>INDEX('Feb 2015 final data'!$AB$7:$AB$156,MATCH(Data!CE12,'Feb 2015 final data'!$A$7:$A$156,0))</f>
        <v>1490</v>
      </c>
    </row>
    <row r="13" spans="1:128">
      <c r="A13" s="28" t="s">
        <v>863</v>
      </c>
      <c r="B13" s="6" t="s">
        <v>864</v>
      </c>
      <c r="C13" s="29" t="s">
        <v>649</v>
      </c>
      <c r="D13" s="30" t="s">
        <v>52</v>
      </c>
      <c r="E13" s="31">
        <v>275</v>
      </c>
      <c r="F13" s="19">
        <v>270</v>
      </c>
      <c r="G13" s="19">
        <f>INDEX('Feb 2015 final data'!G$7:G$156,MATCH(Data!$D13,'Feb 2015 final data'!$A$7:$A$156,0))</f>
        <v>278</v>
      </c>
      <c r="H13" s="19">
        <f>INDEX('Feb 2015 final data'!H$7:H$156,MATCH(Data!$D13,'Feb 2015 final data'!$A$7:$A$156,0))</f>
        <v>265.10000000000002</v>
      </c>
      <c r="I13" s="469">
        <f t="shared" si="22"/>
        <v>952.53958207421022</v>
      </c>
      <c r="J13" s="469">
        <f t="shared" si="23"/>
        <v>902.36677825834136</v>
      </c>
      <c r="K13" s="31">
        <v>27925</v>
      </c>
      <c r="L13" s="19">
        <v>28180</v>
      </c>
      <c r="M13" s="31">
        <v>28654.499999999996</v>
      </c>
      <c r="N13" s="27">
        <v>28844.146999999994</v>
      </c>
      <c r="O13" s="20">
        <v>988.3</v>
      </c>
      <c r="P13" s="36">
        <v>965.3</v>
      </c>
      <c r="Q13" s="30" t="s">
        <v>52</v>
      </c>
      <c r="R13" s="31">
        <v>75</v>
      </c>
      <c r="S13" s="19">
        <v>75</v>
      </c>
      <c r="T13" s="19">
        <f>INDEX('Feb 2015 final data'!I$7:I$156,MATCH(Data!$Q13,'Feb 2015 final data'!$A$7:$A$156,0))</f>
        <v>78</v>
      </c>
      <c r="U13" s="19">
        <f>INDEX('Feb 2015 final data'!J$7:J$156,MATCH(Data!$Q13,'Feb 2015 final data'!$A$7:$A$156,0))</f>
        <v>81</v>
      </c>
      <c r="V13" s="31">
        <v>90</v>
      </c>
      <c r="W13" s="19">
        <v>90</v>
      </c>
      <c r="X13" s="19">
        <f>INDEX('Feb 2015 final data'!K$7:K$156,MATCH(Data!$Q13,'Feb 2015 final data'!$A$7:$A$156,0))</f>
        <v>90</v>
      </c>
      <c r="Y13" s="19">
        <f>INDEX('Feb 2015 final data'!L$7:L$156,MATCH(Data!$Q13,'Feb 2015 final data'!$A$7:$A$156,0))</f>
        <v>90</v>
      </c>
      <c r="Z13" s="475">
        <f t="shared" si="24"/>
        <v>78</v>
      </c>
      <c r="AA13" s="475">
        <f t="shared" si="25"/>
        <v>81</v>
      </c>
      <c r="AB13" s="475">
        <f t="shared" si="26"/>
        <v>90</v>
      </c>
      <c r="AC13" s="475">
        <f t="shared" si="27"/>
        <v>90</v>
      </c>
      <c r="AD13" s="478">
        <f t="shared" si="0"/>
        <v>86.666666666666671</v>
      </c>
      <c r="AE13" s="478">
        <f t="shared" si="1"/>
        <v>90</v>
      </c>
      <c r="AF13" s="22">
        <v>83.7</v>
      </c>
      <c r="AG13" s="21">
        <v>83.7</v>
      </c>
      <c r="AH13" s="6" t="s">
        <v>52</v>
      </c>
      <c r="AI13" s="33">
        <v>291</v>
      </c>
      <c r="AJ13" s="33">
        <v>213</v>
      </c>
      <c r="AK13" s="33">
        <v>222</v>
      </c>
      <c r="AL13" s="33">
        <v>229</v>
      </c>
      <c r="AM13" s="33">
        <v>312</v>
      </c>
      <c r="AN13" s="33">
        <v>181</v>
      </c>
      <c r="AO13" s="33">
        <v>362</v>
      </c>
      <c r="AP13" s="33">
        <v>274</v>
      </c>
      <c r="AQ13" s="32">
        <v>161</v>
      </c>
      <c r="AR13" s="32">
        <v>286</v>
      </c>
      <c r="AS13" s="32">
        <v>275</v>
      </c>
      <c r="AT13" s="32">
        <v>434</v>
      </c>
      <c r="AU13" s="25">
        <v>726</v>
      </c>
      <c r="AV13" s="25">
        <v>722</v>
      </c>
      <c r="AW13" s="25">
        <v>797</v>
      </c>
      <c r="AX13" s="25">
        <v>995</v>
      </c>
      <c r="AY13" s="25">
        <f t="shared" si="28"/>
        <v>726</v>
      </c>
      <c r="AZ13" s="25">
        <f t="shared" si="29"/>
        <v>722</v>
      </c>
      <c r="BA13" s="25">
        <f t="shared" si="30"/>
        <v>797</v>
      </c>
      <c r="BB13" s="25">
        <f t="shared" si="31"/>
        <v>995</v>
      </c>
      <c r="BC13" s="249">
        <f>INDEX('Feb 2015 final data'!T$7:T$156,MATCH(Data!$AH13,'Feb 2015 final data'!$A$7:$A$156,0))</f>
        <v>850</v>
      </c>
      <c r="BD13" s="249">
        <f>INDEX('Feb 2015 final data'!U$7:U$156,MATCH(Data!$AH13,'Feb 2015 final data'!$A$7:$A$156,0))</f>
        <v>825</v>
      </c>
      <c r="BE13" s="249">
        <f>INDEX('Feb 2015 final data'!V$7:V$156,MATCH(Data!$AH13,'Feb 2015 final data'!$A$7:$A$156,0))</f>
        <v>795</v>
      </c>
      <c r="BF13" s="249">
        <f>INDEX('Feb 2015 final data'!W$7:W$156,MATCH(Data!$AH13,'Feb 2015 final data'!$A$7:$A$156,0))</f>
        <v>785</v>
      </c>
      <c r="BG13" s="249">
        <f>INDEX('Feb 2015 final data'!X$7:X$156,MATCH(Data!$AH13,'Feb 2015 final data'!$A$7:$A$156,0))</f>
        <v>770</v>
      </c>
      <c r="BH13" s="249">
        <f>INDEX('Feb 2015 final data'!Y$7:Y$156,MATCH(Data!$AH13,'Feb 2015 final data'!$A$7:$A$156,0))</f>
        <v>775</v>
      </c>
      <c r="BI13" s="249">
        <f>INDEX('Feb 2015 final data'!Z$7:Z$156,MATCH(Data!$AH13,'Feb 2015 final data'!$A$7:$A$156,0))</f>
        <v>770</v>
      </c>
      <c r="BJ13" s="249">
        <f>INDEX('Feb 2015 final data'!AA$7:AA$156,MATCH(Data!$AH13,'Feb 2015 final data'!$A$7:$A$156,0))</f>
        <v>765</v>
      </c>
      <c r="BK13" s="484">
        <f t="shared" si="2"/>
        <v>850</v>
      </c>
      <c r="BL13" s="484">
        <f t="shared" si="3"/>
        <v>825.00000000000011</v>
      </c>
      <c r="BM13" s="484">
        <f t="shared" si="4"/>
        <v>795</v>
      </c>
      <c r="BN13" s="484">
        <f t="shared" si="5"/>
        <v>785</v>
      </c>
      <c r="BO13" s="484">
        <f t="shared" si="6"/>
        <v>770</v>
      </c>
      <c r="BP13" s="484">
        <f t="shared" si="7"/>
        <v>775.00000000000011</v>
      </c>
      <c r="BQ13" s="484">
        <f t="shared" si="8"/>
        <v>770</v>
      </c>
      <c r="BR13" s="484">
        <f t="shared" si="9"/>
        <v>765</v>
      </c>
      <c r="BS13" s="486">
        <f t="shared" si="32"/>
        <v>755.51756477454296</v>
      </c>
      <c r="BT13" s="486">
        <f t="shared" si="33"/>
        <v>733.29645992823305</v>
      </c>
      <c r="BU13" s="486">
        <f t="shared" si="34"/>
        <v>706.63113411266079</v>
      </c>
      <c r="BV13" s="495">
        <f t="shared" si="35"/>
        <v>697.93298566609258</v>
      </c>
      <c r="BW13" s="486">
        <f t="shared" si="36"/>
        <v>684.59668657693157</v>
      </c>
      <c r="BX13" s="486">
        <f t="shared" si="37"/>
        <v>689.04211960665202</v>
      </c>
      <c r="BY13" s="486">
        <f t="shared" si="38"/>
        <v>684.59668657693157</v>
      </c>
      <c r="BZ13" s="495">
        <f t="shared" si="39"/>
        <v>680.91476813610473</v>
      </c>
      <c r="CA13" s="27">
        <v>112370</v>
      </c>
      <c r="CB13" s="27">
        <v>112505.65699999998</v>
      </c>
      <c r="CC13" s="27">
        <v>112474.98199999997</v>
      </c>
      <c r="CD13" s="156">
        <v>112348.86300000001</v>
      </c>
      <c r="CE13" s="6" t="s">
        <v>52</v>
      </c>
      <c r="CF13" s="27">
        <f>INDEX('HWB mapped'!F$4:F$155,MATCH(Data!$D13,'HWB mapped'!$E$4:$E$155,0))</f>
        <v>4850.7415284507661</v>
      </c>
      <c r="CG13" s="27">
        <f>INDEX('HWB mapped'!G$4:G$155,MATCH(Data!$D13,'HWB mapped'!$E$4:$E$155,0))</f>
        <v>5153.0485564925621</v>
      </c>
      <c r="CH13" s="27">
        <f>INDEX('HWB mapped'!H$4:H$155,MATCH(Data!$D13,'HWB mapped'!$E$4:$E$155,0))</f>
        <v>4945.5639274439527</v>
      </c>
      <c r="CI13" s="27">
        <f>INDEX('HWB mapped'!I$4:I$155,MATCH(Data!$D13,'HWB mapped'!$E$4:$E$155,0))</f>
        <v>5100.6676423710333</v>
      </c>
      <c r="CJ13" s="24">
        <f>INDEX('Feb 2015 final data'!P$7:P$156,MATCH(Data!$CE13,'Feb 2015 final data'!$A$7:$A$156,0))</f>
        <v>4851</v>
      </c>
      <c r="CK13" s="24">
        <f>INDEX('Feb 2015 final data'!Q$7:Q$156,MATCH(Data!$CE13,'Feb 2015 final data'!$A$7:$A$156,0))</f>
        <v>5551</v>
      </c>
      <c r="CL13" s="24">
        <f>INDEX('Feb 2015 final data'!R$7:R$156,MATCH(Data!$CE13,'Feb 2015 final data'!$A$7:$A$156,0))</f>
        <v>4646</v>
      </c>
      <c r="CM13" s="24">
        <f>INDEX('Feb 2015 final data'!S$7:S$156,MATCH(Data!$CE13,'Feb 2015 final data'!$A$7:$A$156,0))</f>
        <v>4916</v>
      </c>
      <c r="CN13" s="24">
        <f>INDEX('Feb 2015 final data'!B$7:B$156,MATCH(Data!$CE13,'Feb 2015 final data'!$A$7:$A$156,0))</f>
        <v>4749</v>
      </c>
      <c r="CO13" s="24">
        <f>INDEX('Feb 2015 final data'!C$7:C$156,MATCH(Data!$CE13,'Feb 2015 final data'!$A$7:$A$156,0))</f>
        <v>5384</v>
      </c>
      <c r="CP13" s="24">
        <f>INDEX('Feb 2015 final data'!D$7:D$156,MATCH(Data!$CE13,'Feb 2015 final data'!$A$7:$A$156,0))</f>
        <v>4460</v>
      </c>
      <c r="CQ13" s="24">
        <f>INDEX('Feb 2015 final data'!E$7:E$156,MATCH(Data!$CE13,'Feb 2015 final data'!$A$7:$A$156,0))</f>
        <v>4670</v>
      </c>
      <c r="CR13" s="24">
        <f>INDEX('Feb 2015 final data'!F$7:F$156,MATCH(Data!$CE13,'Feb 2015 final data'!$A$7:$A$156,0))</f>
        <v>4680</v>
      </c>
      <c r="CS13" s="502">
        <f t="shared" si="11"/>
        <v>4851</v>
      </c>
      <c r="CT13" s="502">
        <f t="shared" si="12"/>
        <v>10402</v>
      </c>
      <c r="CU13" s="502">
        <f t="shared" si="13"/>
        <v>15048</v>
      </c>
      <c r="CV13" s="502">
        <f t="shared" si="14"/>
        <v>19964</v>
      </c>
      <c r="CW13" s="502">
        <f t="shared" si="40"/>
        <v>4749</v>
      </c>
      <c r="CX13" s="502">
        <f t="shared" si="41"/>
        <v>10133</v>
      </c>
      <c r="CY13" s="502">
        <f t="shared" si="42"/>
        <v>14593</v>
      </c>
      <c r="CZ13" s="502">
        <f t="shared" si="43"/>
        <v>19263</v>
      </c>
      <c r="DA13" s="503">
        <f t="shared" si="44"/>
        <v>5.1091965537968347E-3</v>
      </c>
      <c r="DB13" s="503">
        <f t="shared" si="45"/>
        <v>1.3474253656581848E-2</v>
      </c>
      <c r="DC13" s="503">
        <f t="shared" si="46"/>
        <v>2.279102384291725E-2</v>
      </c>
      <c r="DD13" s="503">
        <f t="shared" si="47"/>
        <v>3.5113203766780204E-2</v>
      </c>
      <c r="DE13" s="502">
        <f t="shared" si="16"/>
        <v>4748.5604984579568</v>
      </c>
      <c r="DF13" s="502">
        <f t="shared" si="17"/>
        <v>9733.8409224038278</v>
      </c>
      <c r="DG13" s="502">
        <f t="shared" si="18"/>
        <v>14493.039478415396</v>
      </c>
      <c r="DH13" s="502">
        <f t="shared" si="19"/>
        <v>19346.979504108116</v>
      </c>
      <c r="DI13" s="489">
        <f t="shared" si="48"/>
        <v>4748.5604984579568</v>
      </c>
      <c r="DJ13" s="489">
        <f t="shared" si="49"/>
        <v>4985.280423945871</v>
      </c>
      <c r="DK13" s="489">
        <f t="shared" si="50"/>
        <v>4759.1985560115681</v>
      </c>
      <c r="DL13" s="489">
        <f t="shared" si="51"/>
        <v>4853.9400256927202</v>
      </c>
      <c r="DM13" s="489">
        <f t="shared" si="20"/>
        <v>4679.5668841405004</v>
      </c>
      <c r="DN13" s="489">
        <f t="shared" si="52"/>
        <v>3356.5870341778659</v>
      </c>
      <c r="DO13" s="489">
        <f t="shared" si="53"/>
        <v>3523.3915277693541</v>
      </c>
      <c r="DP13" s="489">
        <f t="shared" si="54"/>
        <v>3363.6550211944545</v>
      </c>
      <c r="DQ13" s="489">
        <f t="shared" si="55"/>
        <v>3430.8008978520447</v>
      </c>
      <c r="DR13" s="489">
        <f t="shared" si="56"/>
        <v>3308.9242663171008</v>
      </c>
      <c r="DS13" s="33">
        <v>141400</v>
      </c>
      <c r="DT13" s="33">
        <v>141581.712</v>
      </c>
      <c r="DU13" s="33">
        <v>141482.99900000001</v>
      </c>
      <c r="DV13" s="33">
        <v>141435.69399999999</v>
      </c>
      <c r="DW13" s="24">
        <f>INDEX('Feb 2015 final data'!$AB$7:$AB$156,MATCH(Data!CE13,'Feb 2015 final data'!$A$7:$A$156,0))</f>
        <v>1900</v>
      </c>
    </row>
    <row r="14" spans="1:128">
      <c r="A14" s="28" t="s">
        <v>865</v>
      </c>
      <c r="B14" s="6" t="s">
        <v>866</v>
      </c>
      <c r="C14" s="29" t="s">
        <v>650</v>
      </c>
      <c r="D14" s="30" t="s">
        <v>56</v>
      </c>
      <c r="E14" s="31">
        <v>380</v>
      </c>
      <c r="F14" s="19">
        <v>380</v>
      </c>
      <c r="G14" s="19">
        <f>INDEX('Feb 2015 final data'!G$7:G$156,MATCH(Data!$D14,'Feb 2015 final data'!$A$7:$A$156,0))</f>
        <v>378</v>
      </c>
      <c r="H14" s="19">
        <f>INDEX('Feb 2015 final data'!H$7:H$156,MATCH(Data!$D14,'Feb 2015 final data'!$A$7:$A$156,0))</f>
        <v>361</v>
      </c>
      <c r="I14" s="469">
        <f t="shared" si="22"/>
        <v>805.70332230272891</v>
      </c>
      <c r="J14" s="469">
        <f t="shared" si="23"/>
        <v>752.61748791585057</v>
      </c>
      <c r="K14" s="31">
        <v>44385</v>
      </c>
      <c r="L14" s="19">
        <v>45660</v>
      </c>
      <c r="M14" s="31">
        <v>46915.532000000007</v>
      </c>
      <c r="N14" s="27">
        <v>47965.933000000005</v>
      </c>
      <c r="O14" s="20">
        <v>858.4</v>
      </c>
      <c r="P14" s="36">
        <v>834.4</v>
      </c>
      <c r="Q14" s="30" t="s">
        <v>56</v>
      </c>
      <c r="R14" s="31">
        <v>330</v>
      </c>
      <c r="S14" s="19">
        <v>330</v>
      </c>
      <c r="T14" s="19">
        <f>INDEX('Feb 2015 final data'!I$7:I$156,MATCH(Data!$Q14,'Feb 2015 final data'!$A$7:$A$156,0))</f>
        <v>578.80499999999995</v>
      </c>
      <c r="U14" s="19">
        <f>INDEX('Feb 2015 final data'!J$7:J$156,MATCH(Data!$Q14,'Feb 2015 final data'!$A$7:$A$156,0))</f>
        <v>1096.5</v>
      </c>
      <c r="V14" s="31">
        <v>420</v>
      </c>
      <c r="W14" s="19">
        <v>420</v>
      </c>
      <c r="X14" s="19">
        <f>INDEX('Feb 2015 final data'!K$7:K$156,MATCH(Data!$Q14,'Feb 2015 final data'!$A$7:$A$156,0))</f>
        <v>705</v>
      </c>
      <c r="Y14" s="19">
        <f>INDEX('Feb 2015 final data'!L$7:L$156,MATCH(Data!$Q14,'Feb 2015 final data'!$A$7:$A$156,0))</f>
        <v>1275</v>
      </c>
      <c r="Z14" s="475">
        <f t="shared" si="24"/>
        <v>578.80499999999995</v>
      </c>
      <c r="AA14" s="475">
        <f t="shared" si="25"/>
        <v>1096.5</v>
      </c>
      <c r="AB14" s="475">
        <f t="shared" si="26"/>
        <v>705</v>
      </c>
      <c r="AC14" s="475">
        <f t="shared" si="27"/>
        <v>1275</v>
      </c>
      <c r="AD14" s="478">
        <f t="shared" si="0"/>
        <v>82.1</v>
      </c>
      <c r="AE14" s="478">
        <f t="shared" si="1"/>
        <v>86</v>
      </c>
      <c r="AF14" s="22">
        <v>78.5</v>
      </c>
      <c r="AG14" s="21">
        <v>78.5</v>
      </c>
      <c r="AH14" s="6" t="s">
        <v>56</v>
      </c>
      <c r="AI14" s="33">
        <v>300</v>
      </c>
      <c r="AJ14" s="33">
        <v>309</v>
      </c>
      <c r="AK14" s="33">
        <v>258</v>
      </c>
      <c r="AL14" s="33">
        <v>315</v>
      </c>
      <c r="AM14" s="33">
        <v>346</v>
      </c>
      <c r="AN14" s="33">
        <v>270</v>
      </c>
      <c r="AO14" s="33">
        <v>214</v>
      </c>
      <c r="AP14" s="33">
        <v>231</v>
      </c>
      <c r="AQ14" s="32">
        <v>221</v>
      </c>
      <c r="AR14" s="32">
        <v>332</v>
      </c>
      <c r="AS14" s="32">
        <v>392</v>
      </c>
      <c r="AT14" s="32">
        <v>691</v>
      </c>
      <c r="AU14" s="25">
        <v>867</v>
      </c>
      <c r="AV14" s="25">
        <v>931</v>
      </c>
      <c r="AW14" s="25">
        <v>666</v>
      </c>
      <c r="AX14" s="25">
        <v>1415</v>
      </c>
      <c r="AY14" s="25">
        <f t="shared" si="28"/>
        <v>867</v>
      </c>
      <c r="AZ14" s="25">
        <f t="shared" si="29"/>
        <v>931</v>
      </c>
      <c r="BA14" s="25">
        <f t="shared" si="30"/>
        <v>666</v>
      </c>
      <c r="BB14" s="25">
        <f t="shared" si="31"/>
        <v>1415</v>
      </c>
      <c r="BC14" s="249">
        <f>INDEX('Feb 2015 final data'!T$7:T$156,MATCH(Data!$AH14,'Feb 2015 final data'!$A$7:$A$156,0))</f>
        <v>1101</v>
      </c>
      <c r="BD14" s="249">
        <f>INDEX('Feb 2015 final data'!U$7:U$156,MATCH(Data!$AH14,'Feb 2015 final data'!$A$7:$A$156,0))</f>
        <v>1101</v>
      </c>
      <c r="BE14" s="249">
        <f>INDEX('Feb 2015 final data'!V$7:V$156,MATCH(Data!$AH14,'Feb 2015 final data'!$A$7:$A$156,0))</f>
        <v>1101</v>
      </c>
      <c r="BF14" s="249">
        <f>INDEX('Feb 2015 final data'!W$7:W$156,MATCH(Data!$AH14,'Feb 2015 final data'!$A$7:$A$156,0))</f>
        <v>962</v>
      </c>
      <c r="BG14" s="249">
        <f>INDEX('Feb 2015 final data'!X$7:X$156,MATCH(Data!$AH14,'Feb 2015 final data'!$A$7:$A$156,0))</f>
        <v>962</v>
      </c>
      <c r="BH14" s="249">
        <f>INDEX('Feb 2015 final data'!Y$7:Y$156,MATCH(Data!$AH14,'Feb 2015 final data'!$A$7:$A$156,0))</f>
        <v>923</v>
      </c>
      <c r="BI14" s="249">
        <f>INDEX('Feb 2015 final data'!Z$7:Z$156,MATCH(Data!$AH14,'Feb 2015 final data'!$A$7:$A$156,0))</f>
        <v>923</v>
      </c>
      <c r="BJ14" s="249">
        <f>INDEX('Feb 2015 final data'!AA$7:AA$156,MATCH(Data!$AH14,'Feb 2015 final data'!$A$7:$A$156,0))</f>
        <v>923</v>
      </c>
      <c r="BK14" s="484">
        <f t="shared" si="2"/>
        <v>1101</v>
      </c>
      <c r="BL14" s="484">
        <f t="shared" si="3"/>
        <v>1101</v>
      </c>
      <c r="BM14" s="484">
        <f t="shared" si="4"/>
        <v>1101</v>
      </c>
      <c r="BN14" s="484">
        <f t="shared" si="5"/>
        <v>962</v>
      </c>
      <c r="BO14" s="484">
        <f t="shared" si="6"/>
        <v>962</v>
      </c>
      <c r="BP14" s="484">
        <f t="shared" si="7"/>
        <v>923.00000000000011</v>
      </c>
      <c r="BQ14" s="484">
        <f t="shared" si="8"/>
        <v>923.00000000000011</v>
      </c>
      <c r="BR14" s="484">
        <f t="shared" si="9"/>
        <v>923</v>
      </c>
      <c r="BS14" s="486">
        <f t="shared" si="32"/>
        <v>509.15832937244244</v>
      </c>
      <c r="BT14" s="486">
        <f t="shared" si="33"/>
        <v>509.15832937244244</v>
      </c>
      <c r="BU14" s="486">
        <f t="shared" si="34"/>
        <v>509.15832937244244</v>
      </c>
      <c r="BV14" s="495">
        <f t="shared" si="35"/>
        <v>441.98148551502624</v>
      </c>
      <c r="BW14" s="486">
        <f t="shared" si="36"/>
        <v>441.98148551502624</v>
      </c>
      <c r="BX14" s="486">
        <f t="shared" si="37"/>
        <v>424.06331718333598</v>
      </c>
      <c r="BY14" s="486">
        <f t="shared" si="38"/>
        <v>424.06331718333598</v>
      </c>
      <c r="BZ14" s="495">
        <f t="shared" si="39"/>
        <v>421.55813403590224</v>
      </c>
      <c r="CA14" s="27">
        <v>214210</v>
      </c>
      <c r="CB14" s="27">
        <v>216239.21999999991</v>
      </c>
      <c r="CC14" s="27">
        <v>217656.17600000001</v>
      </c>
      <c r="CD14" s="156">
        <v>218949.63599999997</v>
      </c>
      <c r="CE14" s="6" t="s">
        <v>56</v>
      </c>
      <c r="CF14" s="27">
        <f>INDEX('HWB mapped'!F$4:F$155,MATCH(Data!$D14,'HWB mapped'!$E$4:$E$155,0))</f>
        <v>8338.1386202137164</v>
      </c>
      <c r="CG14" s="27">
        <f>INDEX('HWB mapped'!G$4:G$155,MATCH(Data!$D14,'HWB mapped'!$E$4:$E$155,0))</f>
        <v>8610.1094826848603</v>
      </c>
      <c r="CH14" s="27">
        <f>INDEX('HWB mapped'!H$4:H$155,MATCH(Data!$D14,'HWB mapped'!$E$4:$E$155,0))</f>
        <v>8310.1266411184388</v>
      </c>
      <c r="CI14" s="27">
        <f>INDEX('HWB mapped'!I$4:I$155,MATCH(Data!$D14,'HWB mapped'!$E$4:$E$155,0))</f>
        <v>8983.4341718664637</v>
      </c>
      <c r="CJ14" s="24">
        <f>INDEX('Feb 2015 final data'!P$7:P$156,MATCH(Data!$CE14,'Feb 2015 final data'!$A$7:$A$156,0))</f>
        <v>8338</v>
      </c>
      <c r="CK14" s="24">
        <f>INDEX('Feb 2015 final data'!Q$7:Q$156,MATCH(Data!$CE14,'Feb 2015 final data'!$A$7:$A$156,0))</f>
        <v>7748</v>
      </c>
      <c r="CL14" s="24">
        <f>INDEX('Feb 2015 final data'!R$7:R$156,MATCH(Data!$CE14,'Feb 2015 final data'!$A$7:$A$156,0))</f>
        <v>7665</v>
      </c>
      <c r="CM14" s="24">
        <f>INDEX('Feb 2015 final data'!S$7:S$156,MATCH(Data!$CE14,'Feb 2015 final data'!$A$7:$A$156,0))</f>
        <v>7708</v>
      </c>
      <c r="CN14" s="24">
        <f>INDEX('Feb 2015 final data'!B$7:B$156,MATCH(Data!$CE14,'Feb 2015 final data'!$A$7:$A$156,0))</f>
        <v>8046.17</v>
      </c>
      <c r="CO14" s="24">
        <f>INDEX('Feb 2015 final data'!C$7:C$156,MATCH(Data!$CE14,'Feb 2015 final data'!$A$7:$A$156,0))</f>
        <v>7476.82</v>
      </c>
      <c r="CP14" s="24">
        <f>INDEX('Feb 2015 final data'!D$7:D$156,MATCH(Data!$CE14,'Feb 2015 final data'!$A$7:$A$156,0))</f>
        <v>7396.7249999999995</v>
      </c>
      <c r="CQ14" s="24">
        <f>INDEX('Feb 2015 final data'!E$7:E$156,MATCH(Data!$CE14,'Feb 2015 final data'!$A$7:$A$156,0))</f>
        <v>7438.2199999999993</v>
      </c>
      <c r="CR14" s="24">
        <f>INDEX('Feb 2015 final data'!F$7:F$156,MATCH(Data!$CE14,'Feb 2015 final data'!$A$7:$A$156,0))</f>
        <v>7764.5540499999997</v>
      </c>
      <c r="CS14" s="502">
        <f t="shared" si="11"/>
        <v>8338</v>
      </c>
      <c r="CT14" s="502">
        <f t="shared" si="12"/>
        <v>16086</v>
      </c>
      <c r="CU14" s="502">
        <f t="shared" si="13"/>
        <v>23751</v>
      </c>
      <c r="CV14" s="502">
        <f t="shared" si="14"/>
        <v>31459</v>
      </c>
      <c r="CW14" s="502">
        <f t="shared" si="40"/>
        <v>8046.17</v>
      </c>
      <c r="CX14" s="502">
        <f t="shared" si="41"/>
        <v>15522.99</v>
      </c>
      <c r="CY14" s="502">
        <f t="shared" si="42"/>
        <v>22919.715</v>
      </c>
      <c r="CZ14" s="502">
        <f t="shared" si="43"/>
        <v>30357.934999999998</v>
      </c>
      <c r="DA14" s="503">
        <f t="shared" si="44"/>
        <v>9.2765186433135163E-3</v>
      </c>
      <c r="DB14" s="503">
        <f t="shared" si="45"/>
        <v>1.7896627356241465E-2</v>
      </c>
      <c r="DC14" s="503">
        <f t="shared" si="46"/>
        <v>2.6424393655233792E-2</v>
      </c>
      <c r="DD14" s="503">
        <f t="shared" si="47"/>
        <v>3.5000000000000073E-2</v>
      </c>
      <c r="DE14" s="502">
        <f t="shared" si="16"/>
        <v>8020.355221211028</v>
      </c>
      <c r="DF14" s="502">
        <f t="shared" si="17"/>
        <v>16335.187105828807</v>
      </c>
      <c r="DG14" s="502">
        <f t="shared" si="18"/>
        <v>24353.180961739399</v>
      </c>
      <c r="DH14" s="502">
        <f t="shared" si="19"/>
        <v>33042.536687944077</v>
      </c>
      <c r="DI14" s="489">
        <f t="shared" si="48"/>
        <v>8020.355221211028</v>
      </c>
      <c r="DJ14" s="489">
        <f t="shared" si="49"/>
        <v>8314.831884617779</v>
      </c>
      <c r="DK14" s="489">
        <f t="shared" si="50"/>
        <v>8017.9938559105922</v>
      </c>
      <c r="DL14" s="489">
        <f t="shared" si="51"/>
        <v>8689.3557262046779</v>
      </c>
      <c r="DM14" s="489">
        <f t="shared" si="20"/>
        <v>7739.6427884686418</v>
      </c>
      <c r="DN14" s="489">
        <f t="shared" si="52"/>
        <v>2825.4734369632438</v>
      </c>
      <c r="DO14" s="489">
        <f t="shared" si="53"/>
        <v>2929.4029461782261</v>
      </c>
      <c r="DP14" s="489">
        <f t="shared" si="54"/>
        <v>2824.7688301211083</v>
      </c>
      <c r="DQ14" s="489">
        <f t="shared" si="55"/>
        <v>3061.1644256575596</v>
      </c>
      <c r="DR14" s="489">
        <f t="shared" si="56"/>
        <v>2710.3948274516956</v>
      </c>
      <c r="DS14" s="33">
        <v>280057</v>
      </c>
      <c r="DT14" s="33">
        <v>282162.58299999998</v>
      </c>
      <c r="DU14" s="33">
        <v>283846.23599999998</v>
      </c>
      <c r="DV14" s="33">
        <v>285567.25099999999</v>
      </c>
      <c r="DW14" s="24">
        <f>INDEX('Feb 2015 final data'!$AB$7:$AB$156,MATCH(Data!CE14,'Feb 2015 final data'!$A$7:$A$156,0))</f>
        <v>1490</v>
      </c>
    </row>
    <row r="15" spans="1:128">
      <c r="A15" s="28" t="s">
        <v>867</v>
      </c>
      <c r="B15" s="6" t="s">
        <v>868</v>
      </c>
      <c r="C15" s="29" t="s">
        <v>869</v>
      </c>
      <c r="D15" s="30" t="s">
        <v>60</v>
      </c>
      <c r="E15" s="35">
        <v>565</v>
      </c>
      <c r="F15" s="19">
        <v>565</v>
      </c>
      <c r="G15" s="19">
        <f>INDEX('Feb 2015 final data'!G$7:G$156,MATCH(Data!$D15,'Feb 2015 final data'!$A$7:$A$156,0))</f>
        <v>555</v>
      </c>
      <c r="H15" s="19">
        <f>INDEX('Feb 2015 final data'!H$7:H$156,MATCH(Data!$D15,'Feb 2015 final data'!$A$7:$A$156,0))</f>
        <v>540</v>
      </c>
      <c r="I15" s="469">
        <f t="shared" si="22"/>
        <v>824.1294898388993</v>
      </c>
      <c r="J15" s="469">
        <f t="shared" si="23"/>
        <v>788.31125932855048</v>
      </c>
      <c r="K15" s="35">
        <v>64805</v>
      </c>
      <c r="L15" s="19">
        <v>66045</v>
      </c>
      <c r="M15" s="35">
        <v>67343.785999999993</v>
      </c>
      <c r="N15" s="27">
        <v>68500.861000000004</v>
      </c>
      <c r="O15" s="137">
        <v>873.39861121827016</v>
      </c>
      <c r="P15" s="36">
        <v>856.96571277159501</v>
      </c>
      <c r="Q15" s="30" t="s">
        <v>60</v>
      </c>
      <c r="R15" s="35">
        <v>410</v>
      </c>
      <c r="S15" s="19">
        <v>410</v>
      </c>
      <c r="T15" s="19">
        <f>INDEX('Feb 2015 final data'!I$7:I$156,MATCH(Data!$Q15,'Feb 2015 final data'!$A$7:$A$156,0))</f>
        <v>1820</v>
      </c>
      <c r="U15" s="19">
        <f>INDEX('Feb 2015 final data'!J$7:J$156,MATCH(Data!$Q15,'Feb 2015 final data'!$A$7:$A$156,0))</f>
        <v>1835</v>
      </c>
      <c r="V15" s="35">
        <v>505</v>
      </c>
      <c r="W15" s="19">
        <v>505</v>
      </c>
      <c r="X15" s="19">
        <f>INDEX('Feb 2015 final data'!K$7:K$156,MATCH(Data!$Q15,'Feb 2015 final data'!$A$7:$A$156,0))</f>
        <v>2147</v>
      </c>
      <c r="Y15" s="19">
        <f>INDEX('Feb 2015 final data'!L$7:L$156,MATCH(Data!$Q15,'Feb 2015 final data'!$A$7:$A$156,0))</f>
        <v>2147</v>
      </c>
      <c r="Z15" s="475">
        <f t="shared" si="24"/>
        <v>1820</v>
      </c>
      <c r="AA15" s="475">
        <f t="shared" si="25"/>
        <v>1835</v>
      </c>
      <c r="AB15" s="475">
        <f t="shared" si="26"/>
        <v>2147</v>
      </c>
      <c r="AC15" s="475">
        <f t="shared" si="27"/>
        <v>2147</v>
      </c>
      <c r="AD15" s="478">
        <f t="shared" si="0"/>
        <v>84.769445738239398</v>
      </c>
      <c r="AE15" s="478">
        <f t="shared" si="1"/>
        <v>85.468095016301817</v>
      </c>
      <c r="AF15" s="137">
        <v>81.023762376237627</v>
      </c>
      <c r="AG15" s="21">
        <v>81.023762376237627</v>
      </c>
      <c r="AH15" s="6" t="s">
        <v>60</v>
      </c>
      <c r="AI15" s="27">
        <v>412</v>
      </c>
      <c r="AJ15" s="27">
        <v>515</v>
      </c>
      <c r="AK15" s="27">
        <v>453</v>
      </c>
      <c r="AL15" s="27">
        <v>472</v>
      </c>
      <c r="AM15" s="27">
        <v>416</v>
      </c>
      <c r="AN15" s="27">
        <v>390</v>
      </c>
      <c r="AO15" s="27">
        <v>741</v>
      </c>
      <c r="AP15" s="27">
        <v>486</v>
      </c>
      <c r="AQ15" s="32">
        <v>414</v>
      </c>
      <c r="AR15" s="32">
        <v>970</v>
      </c>
      <c r="AS15" s="32">
        <v>768</v>
      </c>
      <c r="AT15" s="32">
        <v>772</v>
      </c>
      <c r="AU15" s="25">
        <v>1380</v>
      </c>
      <c r="AV15" s="25">
        <v>1278</v>
      </c>
      <c r="AW15" s="25">
        <v>1641</v>
      </c>
      <c r="AX15" s="25">
        <v>2510</v>
      </c>
      <c r="AY15" s="25">
        <f t="shared" si="28"/>
        <v>1380</v>
      </c>
      <c r="AZ15" s="25">
        <f t="shared" si="29"/>
        <v>1278</v>
      </c>
      <c r="BA15" s="25">
        <f t="shared" si="30"/>
        <v>1641</v>
      </c>
      <c r="BB15" s="25">
        <f t="shared" si="31"/>
        <v>2510</v>
      </c>
      <c r="BC15" s="249">
        <f>INDEX('Feb 2015 final data'!T$7:T$156,MATCH(Data!$AH15,'Feb 2015 final data'!$A$7:$A$156,0))</f>
        <v>2440</v>
      </c>
      <c r="BD15" s="249">
        <f>INDEX('Feb 2015 final data'!U$7:U$156,MATCH(Data!$AH15,'Feb 2015 final data'!$A$7:$A$156,0))</f>
        <v>2350</v>
      </c>
      <c r="BE15" s="249">
        <f>INDEX('Feb 2015 final data'!V$7:V$156,MATCH(Data!$AH15,'Feb 2015 final data'!$A$7:$A$156,0))</f>
        <v>2256</v>
      </c>
      <c r="BF15" s="249">
        <f>INDEX('Feb 2015 final data'!W$7:W$156,MATCH(Data!$AH15,'Feb 2015 final data'!$A$7:$A$156,0))</f>
        <v>2165</v>
      </c>
      <c r="BG15" s="249">
        <f>INDEX('Feb 2015 final data'!X$7:X$156,MATCH(Data!$AH15,'Feb 2015 final data'!$A$7:$A$156,0))</f>
        <v>2080</v>
      </c>
      <c r="BH15" s="249">
        <f>INDEX('Feb 2015 final data'!Y$7:Y$156,MATCH(Data!$AH15,'Feb 2015 final data'!$A$7:$A$156,0))</f>
        <v>2000</v>
      </c>
      <c r="BI15" s="249">
        <f>INDEX('Feb 2015 final data'!Z$7:Z$156,MATCH(Data!$AH15,'Feb 2015 final data'!$A$7:$A$156,0))</f>
        <v>1920</v>
      </c>
      <c r="BJ15" s="249">
        <f>INDEX('Feb 2015 final data'!AA$7:AA$156,MATCH(Data!$AH15,'Feb 2015 final data'!$A$7:$A$156,0))</f>
        <v>1845</v>
      </c>
      <c r="BK15" s="484">
        <f t="shared" si="2"/>
        <v>2440</v>
      </c>
      <c r="BL15" s="484">
        <f t="shared" si="3"/>
        <v>2350</v>
      </c>
      <c r="BM15" s="484">
        <f t="shared" si="4"/>
        <v>2256</v>
      </c>
      <c r="BN15" s="484">
        <f t="shared" si="5"/>
        <v>2165</v>
      </c>
      <c r="BO15" s="484">
        <f t="shared" si="6"/>
        <v>2080</v>
      </c>
      <c r="BP15" s="484">
        <f t="shared" si="7"/>
        <v>2000</v>
      </c>
      <c r="BQ15" s="484">
        <f t="shared" si="8"/>
        <v>1920</v>
      </c>
      <c r="BR15" s="484">
        <f t="shared" si="9"/>
        <v>1845</v>
      </c>
      <c r="BS15" s="486">
        <f t="shared" si="32"/>
        <v>877.95470348148558</v>
      </c>
      <c r="BT15" s="486">
        <f t="shared" si="33"/>
        <v>845.57112835307021</v>
      </c>
      <c r="BU15" s="486">
        <f t="shared" si="34"/>
        <v>811.74828321894722</v>
      </c>
      <c r="BV15" s="495">
        <f t="shared" si="35"/>
        <v>772.66627491832219</v>
      </c>
      <c r="BW15" s="486">
        <f t="shared" si="36"/>
        <v>742.33064749658672</v>
      </c>
      <c r="BX15" s="486">
        <f t="shared" si="37"/>
        <v>713.77946874671795</v>
      </c>
      <c r="BY15" s="486">
        <f t="shared" si="38"/>
        <v>685.2282899968493</v>
      </c>
      <c r="BZ15" s="495">
        <f t="shared" si="39"/>
        <v>652.98596999653694</v>
      </c>
      <c r="CA15" s="35">
        <v>274775</v>
      </c>
      <c r="CB15" s="35">
        <v>277918.66599999997</v>
      </c>
      <c r="CC15" s="35">
        <v>280198.58900000004</v>
      </c>
      <c r="CD15" s="157">
        <v>282548.18400000001</v>
      </c>
      <c r="CE15" s="6" t="s">
        <v>60</v>
      </c>
      <c r="CF15" s="27">
        <f>INDEX('HWB mapped'!F$4:F$155,MATCH(Data!$D15,'HWB mapped'!$E$4:$E$155,0))</f>
        <v>9631.5586388039756</v>
      </c>
      <c r="CG15" s="27">
        <f>INDEX('HWB mapped'!G$4:G$155,MATCH(Data!$D15,'HWB mapped'!$E$4:$E$155,0))</f>
        <v>9808.564180944797</v>
      </c>
      <c r="CH15" s="27">
        <f>INDEX('HWB mapped'!H$4:H$155,MATCH(Data!$D15,'HWB mapped'!$E$4:$E$155,0))</f>
        <v>9710.7333543116965</v>
      </c>
      <c r="CI15" s="27">
        <f>INDEX('HWB mapped'!I$4:I$155,MATCH(Data!$D15,'HWB mapped'!$E$4:$E$155,0))</f>
        <v>10016.511565927714</v>
      </c>
      <c r="CJ15" s="24">
        <f>INDEX('Feb 2015 final data'!P$7:P$156,MATCH(Data!$CE15,'Feb 2015 final data'!$A$7:$A$156,0))</f>
        <v>9627</v>
      </c>
      <c r="CK15" s="24">
        <f>INDEX('Feb 2015 final data'!Q$7:Q$156,MATCH(Data!$CE15,'Feb 2015 final data'!$A$7:$A$156,0))</f>
        <v>8765</v>
      </c>
      <c r="CL15" s="24">
        <f>INDEX('Feb 2015 final data'!R$7:R$156,MATCH(Data!$CE15,'Feb 2015 final data'!$A$7:$A$156,0))</f>
        <v>8908</v>
      </c>
      <c r="CM15" s="24">
        <f>INDEX('Feb 2015 final data'!S$7:S$156,MATCH(Data!$CE15,'Feb 2015 final data'!$A$7:$A$156,0))</f>
        <v>9228</v>
      </c>
      <c r="CN15" s="24">
        <f>INDEX('Feb 2015 final data'!B$7:B$156,MATCH(Data!$CE15,'Feb 2015 final data'!$A$7:$A$156,0))</f>
        <v>9610</v>
      </c>
      <c r="CO15" s="24">
        <f>INDEX('Feb 2015 final data'!C$7:C$156,MATCH(Data!$CE15,'Feb 2015 final data'!$A$7:$A$156,0))</f>
        <v>9130</v>
      </c>
      <c r="CP15" s="24">
        <f>INDEX('Feb 2015 final data'!D$7:D$156,MATCH(Data!$CE15,'Feb 2015 final data'!$A$7:$A$156,0))</f>
        <v>8535</v>
      </c>
      <c r="CQ15" s="24">
        <f>INDEX('Feb 2015 final data'!E$7:E$156,MATCH(Data!$CE15,'Feb 2015 final data'!$A$7:$A$156,0))</f>
        <v>7960</v>
      </c>
      <c r="CR15" s="24">
        <f>INDEX('Feb 2015 final data'!F$7:F$156,MATCH(Data!$CE15,'Feb 2015 final data'!$A$7:$A$156,0))</f>
        <v>7720</v>
      </c>
      <c r="CS15" s="502">
        <f t="shared" si="11"/>
        <v>9627</v>
      </c>
      <c r="CT15" s="502">
        <f t="shared" si="12"/>
        <v>18392</v>
      </c>
      <c r="CU15" s="502">
        <f t="shared" si="13"/>
        <v>27300</v>
      </c>
      <c r="CV15" s="502">
        <f t="shared" si="14"/>
        <v>36528</v>
      </c>
      <c r="CW15" s="502">
        <f t="shared" si="40"/>
        <v>9610</v>
      </c>
      <c r="CX15" s="502">
        <f t="shared" si="41"/>
        <v>18740</v>
      </c>
      <c r="CY15" s="502">
        <f t="shared" si="42"/>
        <v>27275</v>
      </c>
      <c r="CZ15" s="502">
        <f t="shared" si="43"/>
        <v>35235</v>
      </c>
      <c r="DA15" s="503">
        <f t="shared" si="44"/>
        <v>4.653964082347788E-4</v>
      </c>
      <c r="DB15" s="503">
        <f t="shared" si="45"/>
        <v>-9.5269382391590021E-3</v>
      </c>
      <c r="DC15" s="503">
        <f t="shared" si="46"/>
        <v>6.8440648269820414E-4</v>
      </c>
      <c r="DD15" s="503">
        <f t="shared" si="47"/>
        <v>3.5397503285151115E-2</v>
      </c>
      <c r="DE15" s="502">
        <f t="shared" si="16"/>
        <v>9613.7716477337981</v>
      </c>
      <c r="DF15" s="502">
        <f t="shared" si="17"/>
        <v>19814.145093449297</v>
      </c>
      <c r="DG15" s="502">
        <f t="shared" si="18"/>
        <v>29125.193599608527</v>
      </c>
      <c r="DH15" s="502">
        <f t="shared" si="19"/>
        <v>37782.572971753048</v>
      </c>
      <c r="DI15" s="489">
        <f t="shared" si="48"/>
        <v>9613.7716477337981</v>
      </c>
      <c r="DJ15" s="489">
        <f t="shared" si="49"/>
        <v>10200.373445715499</v>
      </c>
      <c r="DK15" s="489">
        <f t="shared" si="50"/>
        <v>9311.0485061592299</v>
      </c>
      <c r="DL15" s="489">
        <f t="shared" si="51"/>
        <v>8657.3793721445218</v>
      </c>
      <c r="DM15" s="489">
        <f t="shared" si="20"/>
        <v>7723.0298772637798</v>
      </c>
      <c r="DN15" s="489">
        <f t="shared" si="52"/>
        <v>2792.0959984986457</v>
      </c>
      <c r="DO15" s="489">
        <f t="shared" si="53"/>
        <v>2962.282003815913</v>
      </c>
      <c r="DP15" s="489">
        <f t="shared" si="54"/>
        <v>2704.0987977970553</v>
      </c>
      <c r="DQ15" s="489">
        <f t="shared" si="55"/>
        <v>2514.1642457876824</v>
      </c>
      <c r="DR15" s="489">
        <f t="shared" si="56"/>
        <v>2223.3797026852212</v>
      </c>
      <c r="DS15" s="35">
        <v>337742</v>
      </c>
      <c r="DT15" s="35">
        <v>341423.60200000001</v>
      </c>
      <c r="DU15" s="35">
        <v>344329.13500000001</v>
      </c>
      <c r="DV15" s="35">
        <v>347354.07500000001</v>
      </c>
      <c r="DW15" s="24">
        <f>INDEX('Feb 2015 final data'!$AB$7:$AB$156,MATCH(Data!CE15,'Feb 2015 final data'!$A$7:$A$156,0))</f>
        <v>1490</v>
      </c>
    </row>
    <row r="16" spans="1:128">
      <c r="A16" s="28" t="s">
        <v>870</v>
      </c>
      <c r="B16" s="6" t="s">
        <v>871</v>
      </c>
      <c r="C16" s="29" t="s">
        <v>651</v>
      </c>
      <c r="D16" s="30" t="s">
        <v>64</v>
      </c>
      <c r="E16" s="31">
        <v>95</v>
      </c>
      <c r="F16" s="19">
        <v>95</v>
      </c>
      <c r="G16" s="19">
        <f>INDEX('Feb 2015 final data'!G$7:G$156,MATCH(Data!$D16,'Feb 2015 final data'!$A$7:$A$156,0))</f>
        <v>96</v>
      </c>
      <c r="H16" s="19">
        <f>INDEX('Feb 2015 final data'!H$7:H$156,MATCH(Data!$D16,'Feb 2015 final data'!$A$7:$A$156,0))</f>
        <v>98</v>
      </c>
      <c r="I16" s="469">
        <f t="shared" si="22"/>
        <v>601.6007090867023</v>
      </c>
      <c r="J16" s="469">
        <f t="shared" si="23"/>
        <v>596.81244906921324</v>
      </c>
      <c r="K16" s="31">
        <v>14920</v>
      </c>
      <c r="L16" s="19">
        <v>15555</v>
      </c>
      <c r="M16" s="31">
        <v>15957.428000000002</v>
      </c>
      <c r="N16" s="27">
        <v>16420.568999999996</v>
      </c>
      <c r="O16" s="20">
        <v>623.29999999999995</v>
      </c>
      <c r="P16" s="36">
        <v>597.79999999999995</v>
      </c>
      <c r="Q16" s="30" t="s">
        <v>64</v>
      </c>
      <c r="R16" s="31">
        <v>65</v>
      </c>
      <c r="S16" s="19">
        <v>65</v>
      </c>
      <c r="T16" s="19">
        <f>INDEX('Feb 2015 final data'!I$7:I$156,MATCH(Data!$Q16,'Feb 2015 final data'!$A$7:$A$156,0))</f>
        <v>65</v>
      </c>
      <c r="U16" s="19">
        <f>INDEX('Feb 2015 final data'!J$7:J$156,MATCH(Data!$Q16,'Feb 2015 final data'!$A$7:$A$156,0))</f>
        <v>65</v>
      </c>
      <c r="V16" s="31">
        <v>80</v>
      </c>
      <c r="W16" s="19">
        <v>80</v>
      </c>
      <c r="X16" s="19">
        <f>INDEX('Feb 2015 final data'!K$7:K$156,MATCH(Data!$Q16,'Feb 2015 final data'!$A$7:$A$156,0))</f>
        <v>80</v>
      </c>
      <c r="Y16" s="19">
        <f>INDEX('Feb 2015 final data'!L$7:L$156,MATCH(Data!$Q16,'Feb 2015 final data'!$A$7:$A$156,0))</f>
        <v>80</v>
      </c>
      <c r="Z16" s="475">
        <f t="shared" si="24"/>
        <v>65</v>
      </c>
      <c r="AA16" s="475">
        <f t="shared" si="25"/>
        <v>65</v>
      </c>
      <c r="AB16" s="475">
        <f t="shared" si="26"/>
        <v>80</v>
      </c>
      <c r="AC16" s="475">
        <f t="shared" si="27"/>
        <v>80</v>
      </c>
      <c r="AD16" s="478">
        <f t="shared" si="0"/>
        <v>81.25</v>
      </c>
      <c r="AE16" s="478">
        <f t="shared" si="1"/>
        <v>81.25</v>
      </c>
      <c r="AF16" s="22">
        <v>80.8</v>
      </c>
      <c r="AG16" s="21">
        <v>80.8</v>
      </c>
      <c r="AH16" s="6" t="s">
        <v>64</v>
      </c>
      <c r="AI16" s="33">
        <v>83</v>
      </c>
      <c r="AJ16" s="33">
        <v>128</v>
      </c>
      <c r="AK16" s="33">
        <v>89</v>
      </c>
      <c r="AL16" s="33">
        <v>51</v>
      </c>
      <c r="AM16" s="33">
        <v>222</v>
      </c>
      <c r="AN16" s="33">
        <v>204</v>
      </c>
      <c r="AO16" s="33">
        <v>124</v>
      </c>
      <c r="AP16" s="33">
        <v>232</v>
      </c>
      <c r="AQ16" s="32">
        <v>170</v>
      </c>
      <c r="AR16" s="32">
        <v>34</v>
      </c>
      <c r="AS16" s="32">
        <v>147</v>
      </c>
      <c r="AT16" s="32">
        <v>251</v>
      </c>
      <c r="AU16" s="25">
        <v>300</v>
      </c>
      <c r="AV16" s="25">
        <v>477</v>
      </c>
      <c r="AW16" s="25">
        <v>526</v>
      </c>
      <c r="AX16" s="25">
        <v>432</v>
      </c>
      <c r="AY16" s="25">
        <f t="shared" si="28"/>
        <v>300</v>
      </c>
      <c r="AZ16" s="25">
        <f t="shared" si="29"/>
        <v>477</v>
      </c>
      <c r="BA16" s="25">
        <f t="shared" si="30"/>
        <v>526</v>
      </c>
      <c r="BB16" s="25">
        <f t="shared" si="31"/>
        <v>432</v>
      </c>
      <c r="BC16" s="249">
        <f>INDEX('Feb 2015 final data'!T$7:T$156,MATCH(Data!$AH16,'Feb 2015 final data'!$A$7:$A$156,0))</f>
        <v>905</v>
      </c>
      <c r="BD16" s="249">
        <f>INDEX('Feb 2015 final data'!U$7:U$156,MATCH(Data!$AH16,'Feb 2015 final data'!$A$7:$A$156,0))</f>
        <v>600</v>
      </c>
      <c r="BE16" s="249">
        <f>INDEX('Feb 2015 final data'!V$7:V$156,MATCH(Data!$AH16,'Feb 2015 final data'!$A$7:$A$156,0))</f>
        <v>580</v>
      </c>
      <c r="BF16" s="249">
        <f>INDEX('Feb 2015 final data'!W$7:W$156,MATCH(Data!$AH16,'Feb 2015 final data'!$A$7:$A$156,0))</f>
        <v>560</v>
      </c>
      <c r="BG16" s="249">
        <f>INDEX('Feb 2015 final data'!X$7:X$156,MATCH(Data!$AH16,'Feb 2015 final data'!$A$7:$A$156,0))</f>
        <v>540</v>
      </c>
      <c r="BH16" s="249">
        <f>INDEX('Feb 2015 final data'!Y$7:Y$156,MATCH(Data!$AH16,'Feb 2015 final data'!$A$7:$A$156,0))</f>
        <v>520</v>
      </c>
      <c r="BI16" s="249">
        <f>INDEX('Feb 2015 final data'!Z$7:Z$156,MATCH(Data!$AH16,'Feb 2015 final data'!$A$7:$A$156,0))</f>
        <v>500</v>
      </c>
      <c r="BJ16" s="249">
        <f>INDEX('Feb 2015 final data'!AA$7:AA$156,MATCH(Data!$AH16,'Feb 2015 final data'!$A$7:$A$156,0))</f>
        <v>480</v>
      </c>
      <c r="BK16" s="484">
        <f t="shared" si="2"/>
        <v>905</v>
      </c>
      <c r="BL16" s="484">
        <f t="shared" si="3"/>
        <v>600</v>
      </c>
      <c r="BM16" s="484">
        <f t="shared" si="4"/>
        <v>580</v>
      </c>
      <c r="BN16" s="484">
        <f t="shared" si="5"/>
        <v>560</v>
      </c>
      <c r="BO16" s="484">
        <f t="shared" si="6"/>
        <v>540</v>
      </c>
      <c r="BP16" s="484">
        <f t="shared" si="7"/>
        <v>520</v>
      </c>
      <c r="BQ16" s="484">
        <f t="shared" si="8"/>
        <v>499.99999999999994</v>
      </c>
      <c r="BR16" s="484">
        <f t="shared" si="9"/>
        <v>480</v>
      </c>
      <c r="BS16" s="486">
        <f t="shared" si="32"/>
        <v>1005.2681605580985</v>
      </c>
      <c r="BT16" s="486">
        <f t="shared" si="33"/>
        <v>666.47612854680574</v>
      </c>
      <c r="BU16" s="486">
        <f t="shared" si="34"/>
        <v>644.26025759524555</v>
      </c>
      <c r="BV16" s="495">
        <f t="shared" si="35"/>
        <v>615.438530505112</v>
      </c>
      <c r="BW16" s="486">
        <f t="shared" si="36"/>
        <v>593.4585829870723</v>
      </c>
      <c r="BX16" s="486">
        <f t="shared" si="37"/>
        <v>571.47863546903261</v>
      </c>
      <c r="BY16" s="486">
        <f t="shared" si="38"/>
        <v>549.4986879509928</v>
      </c>
      <c r="BZ16" s="495">
        <f t="shared" si="39"/>
        <v>521.34881018100384</v>
      </c>
      <c r="CA16" s="27">
        <v>89178</v>
      </c>
      <c r="CB16" s="27">
        <v>90025.729999999967</v>
      </c>
      <c r="CC16" s="27">
        <v>90992.027999999991</v>
      </c>
      <c r="CD16" s="156">
        <v>92068.877999999997</v>
      </c>
      <c r="CE16" s="6" t="s">
        <v>64</v>
      </c>
      <c r="CF16" s="27">
        <f>INDEX('HWB mapped'!F$4:F$155,MATCH(Data!$D16,'HWB mapped'!$E$4:$E$155,0))</f>
        <v>2146.872622454533</v>
      </c>
      <c r="CG16" s="27">
        <f>INDEX('HWB mapped'!G$4:G$155,MATCH(Data!$D16,'HWB mapped'!$E$4:$E$155,0))</f>
        <v>2157.5846044404338</v>
      </c>
      <c r="CH16" s="27">
        <f>INDEX('HWB mapped'!H$4:H$155,MATCH(Data!$D16,'HWB mapped'!$E$4:$E$155,0))</f>
        <v>2221.7936388597536</v>
      </c>
      <c r="CI16" s="27">
        <f>INDEX('HWB mapped'!I$4:I$155,MATCH(Data!$D16,'HWB mapped'!$E$4:$E$155,0))</f>
        <v>2297.9161438602478</v>
      </c>
      <c r="CJ16" s="24">
        <f>INDEX('Feb 2015 final data'!P$7:P$156,MATCH(Data!$CE16,'Feb 2015 final data'!$A$7:$A$156,0))</f>
        <v>2143</v>
      </c>
      <c r="CK16" s="24">
        <f>INDEX('Feb 2015 final data'!Q$7:Q$156,MATCH(Data!$CE16,'Feb 2015 final data'!$A$7:$A$156,0))</f>
        <v>2154</v>
      </c>
      <c r="CL16" s="24">
        <f>INDEX('Feb 2015 final data'!R$7:R$156,MATCH(Data!$CE16,'Feb 2015 final data'!$A$7:$A$156,0))</f>
        <v>1969</v>
      </c>
      <c r="CM16" s="24">
        <f>INDEX('Feb 2015 final data'!S$7:S$156,MATCH(Data!$CE16,'Feb 2015 final data'!$A$7:$A$156,0))</f>
        <v>2066</v>
      </c>
      <c r="CN16" s="24">
        <f>INDEX('Feb 2015 final data'!B$7:B$156,MATCH(Data!$CE16,'Feb 2015 final data'!$A$7:$A$156,0))</f>
        <v>2068</v>
      </c>
      <c r="CO16" s="24">
        <f>INDEX('Feb 2015 final data'!C$7:C$156,MATCH(Data!$CE16,'Feb 2015 final data'!$A$7:$A$156,0))</f>
        <v>2079</v>
      </c>
      <c r="CP16" s="24">
        <f>INDEX('Feb 2015 final data'!D$7:D$156,MATCH(Data!$CE16,'Feb 2015 final data'!$A$7:$A$156,0))</f>
        <v>1900</v>
      </c>
      <c r="CQ16" s="24">
        <f>INDEX('Feb 2015 final data'!E$7:E$156,MATCH(Data!$CE16,'Feb 2015 final data'!$A$7:$A$156,0))</f>
        <v>1993</v>
      </c>
      <c r="CR16" s="24">
        <f>INDEX('Feb 2015 final data'!F$7:F$156,MATCH(Data!$CE16,'Feb 2015 final data'!$A$7:$A$156,0))</f>
        <v>1996</v>
      </c>
      <c r="CS16" s="502">
        <f t="shared" si="11"/>
        <v>2143</v>
      </c>
      <c r="CT16" s="502">
        <f t="shared" si="12"/>
        <v>4297</v>
      </c>
      <c r="CU16" s="502">
        <f t="shared" si="13"/>
        <v>6266</v>
      </c>
      <c r="CV16" s="502">
        <f t="shared" si="14"/>
        <v>8332</v>
      </c>
      <c r="CW16" s="502">
        <f t="shared" si="40"/>
        <v>2068</v>
      </c>
      <c r="CX16" s="502">
        <f t="shared" si="41"/>
        <v>4147</v>
      </c>
      <c r="CY16" s="502">
        <f t="shared" si="42"/>
        <v>6047</v>
      </c>
      <c r="CZ16" s="502">
        <f t="shared" si="43"/>
        <v>8040</v>
      </c>
      <c r="DA16" s="503">
        <f t="shared" si="44"/>
        <v>9.0014402304368704E-3</v>
      </c>
      <c r="DB16" s="503">
        <f t="shared" si="45"/>
        <v>1.8002880460873741E-2</v>
      </c>
      <c r="DC16" s="503">
        <f t="shared" si="46"/>
        <v>2.628420547287566E-2</v>
      </c>
      <c r="DD16" s="503">
        <f t="shared" si="47"/>
        <v>3.5045607297167547E-2</v>
      </c>
      <c r="DE16" s="502">
        <f t="shared" si="16"/>
        <v>2067.5697880795578</v>
      </c>
      <c r="DF16" s="502">
        <f t="shared" si="17"/>
        <v>4146.1395761591157</v>
      </c>
      <c r="DG16" s="502">
        <f t="shared" si="18"/>
        <v>6295.0637811923098</v>
      </c>
      <c r="DH16" s="502">
        <f t="shared" si="19"/>
        <v>8515.7517082564118</v>
      </c>
      <c r="DI16" s="489">
        <f t="shared" si="48"/>
        <v>2067.5697880795578</v>
      </c>
      <c r="DJ16" s="489">
        <f t="shared" si="49"/>
        <v>2078.5697880795578</v>
      </c>
      <c r="DK16" s="489">
        <f t="shared" si="50"/>
        <v>2148.9242050331941</v>
      </c>
      <c r="DL16" s="489">
        <f t="shared" si="51"/>
        <v>2220.687927064102</v>
      </c>
      <c r="DM16" s="489">
        <f t="shared" si="20"/>
        <v>1995.5847664442929</v>
      </c>
      <c r="DN16" s="489">
        <f t="shared" si="52"/>
        <v>1745.2132757800027</v>
      </c>
      <c r="DO16" s="489">
        <f t="shared" si="53"/>
        <v>1754.496325119258</v>
      </c>
      <c r="DP16" s="489">
        <f t="shared" si="54"/>
        <v>1813.5702754599738</v>
      </c>
      <c r="DQ16" s="489">
        <f t="shared" si="55"/>
        <v>1874.3320529532814</v>
      </c>
      <c r="DR16" s="489">
        <f t="shared" si="56"/>
        <v>1667.8042579025994</v>
      </c>
      <c r="DS16" s="33">
        <v>116567</v>
      </c>
      <c r="DT16" s="33">
        <v>117329.96400000001</v>
      </c>
      <c r="DU16" s="33">
        <v>118495.546</v>
      </c>
      <c r="DV16" s="33">
        <v>119678.31299999999</v>
      </c>
      <c r="DW16" s="24">
        <f>INDEX('Feb 2015 final data'!$AB$7:$AB$156,MATCH(Data!CE16,'Feb 2015 final data'!$A$7:$A$156,0))</f>
        <v>1490</v>
      </c>
    </row>
    <row r="17" spans="1:127">
      <c r="A17" s="28" t="s">
        <v>872</v>
      </c>
      <c r="B17" s="6" t="s">
        <v>873</v>
      </c>
      <c r="C17" s="29" t="s">
        <v>652</v>
      </c>
      <c r="D17" s="30" t="s">
        <v>68</v>
      </c>
      <c r="E17" s="31">
        <v>455</v>
      </c>
      <c r="F17" s="19">
        <v>455</v>
      </c>
      <c r="G17" s="19">
        <f>INDEX('Feb 2015 final data'!G$7:G$156,MATCH(Data!$D17,'Feb 2015 final data'!$A$7:$A$156,0))</f>
        <v>444</v>
      </c>
      <c r="H17" s="19">
        <f>INDEX('Feb 2015 final data'!H$7:H$156,MATCH(Data!$D17,'Feb 2015 final data'!$A$7:$A$156,0))</f>
        <v>437</v>
      </c>
      <c r="I17" s="469">
        <f t="shared" si="22"/>
        <v>591.78190864060241</v>
      </c>
      <c r="J17" s="469">
        <f t="shared" si="23"/>
        <v>571.00764229049878</v>
      </c>
      <c r="K17" s="31">
        <v>71910</v>
      </c>
      <c r="L17" s="19">
        <v>73570</v>
      </c>
      <c r="M17" s="31">
        <v>75027.639999999985</v>
      </c>
      <c r="N17" s="27">
        <v>76531.374999999971</v>
      </c>
      <c r="O17" s="20">
        <v>629.9</v>
      </c>
      <c r="P17" s="36">
        <v>615.70000000000005</v>
      </c>
      <c r="Q17" s="30" t="s">
        <v>68</v>
      </c>
      <c r="R17" s="31">
        <v>165</v>
      </c>
      <c r="S17" s="19">
        <v>165</v>
      </c>
      <c r="T17" s="19">
        <f>INDEX('Feb 2015 final data'!I$7:I$156,MATCH(Data!$Q17,'Feb 2015 final data'!$A$7:$A$156,0))</f>
        <v>282</v>
      </c>
      <c r="U17" s="19">
        <f>INDEX('Feb 2015 final data'!J$7:J$156,MATCH(Data!$Q17,'Feb 2015 final data'!$A$7:$A$156,0))</f>
        <v>285</v>
      </c>
      <c r="V17" s="31">
        <v>175</v>
      </c>
      <c r="W17" s="19">
        <v>175</v>
      </c>
      <c r="X17" s="19">
        <f>INDEX('Feb 2015 final data'!K$7:K$156,MATCH(Data!$Q17,'Feb 2015 final data'!$A$7:$A$156,0))</f>
        <v>300</v>
      </c>
      <c r="Y17" s="19">
        <f>INDEX('Feb 2015 final data'!L$7:L$156,MATCH(Data!$Q17,'Feb 2015 final data'!$A$7:$A$156,0))</f>
        <v>300</v>
      </c>
      <c r="Z17" s="475">
        <f t="shared" si="24"/>
        <v>282</v>
      </c>
      <c r="AA17" s="475">
        <f t="shared" si="25"/>
        <v>285</v>
      </c>
      <c r="AB17" s="475">
        <f t="shared" si="26"/>
        <v>300</v>
      </c>
      <c r="AC17" s="475">
        <f t="shared" si="27"/>
        <v>300</v>
      </c>
      <c r="AD17" s="478">
        <f t="shared" si="0"/>
        <v>94</v>
      </c>
      <c r="AE17" s="478">
        <f t="shared" si="1"/>
        <v>95</v>
      </c>
      <c r="AF17" s="22">
        <v>93.2</v>
      </c>
      <c r="AG17" s="21">
        <v>93.2</v>
      </c>
      <c r="AH17" s="6" t="s">
        <v>68</v>
      </c>
      <c r="AI17" s="33">
        <v>406</v>
      </c>
      <c r="AJ17" s="33">
        <v>413</v>
      </c>
      <c r="AK17" s="33">
        <v>361</v>
      </c>
      <c r="AL17" s="33">
        <v>424</v>
      </c>
      <c r="AM17" s="33">
        <v>561</v>
      </c>
      <c r="AN17" s="33">
        <v>463</v>
      </c>
      <c r="AO17" s="33">
        <v>500</v>
      </c>
      <c r="AP17" s="33">
        <v>473</v>
      </c>
      <c r="AQ17" s="32">
        <v>516</v>
      </c>
      <c r="AR17" s="32">
        <v>462</v>
      </c>
      <c r="AS17" s="32">
        <v>365</v>
      </c>
      <c r="AT17" s="32">
        <v>596</v>
      </c>
      <c r="AU17" s="25">
        <v>1180</v>
      </c>
      <c r="AV17" s="25">
        <v>1448</v>
      </c>
      <c r="AW17" s="25">
        <v>1489</v>
      </c>
      <c r="AX17" s="25">
        <v>1423</v>
      </c>
      <c r="AY17" s="25">
        <f t="shared" si="28"/>
        <v>1180</v>
      </c>
      <c r="AZ17" s="25">
        <f t="shared" si="29"/>
        <v>1448</v>
      </c>
      <c r="BA17" s="25">
        <f t="shared" si="30"/>
        <v>1489</v>
      </c>
      <c r="BB17" s="25">
        <f t="shared" si="31"/>
        <v>1423</v>
      </c>
      <c r="BC17" s="249">
        <f>INDEX('Feb 2015 final data'!T$7:T$156,MATCH(Data!$AH17,'Feb 2015 final data'!$A$7:$A$156,0))</f>
        <v>1420</v>
      </c>
      <c r="BD17" s="249">
        <f>INDEX('Feb 2015 final data'!U$7:U$156,MATCH(Data!$AH17,'Feb 2015 final data'!$A$7:$A$156,0))</f>
        <v>1417</v>
      </c>
      <c r="BE17" s="249">
        <f>INDEX('Feb 2015 final data'!V$7:V$156,MATCH(Data!$AH17,'Feb 2015 final data'!$A$7:$A$156,0))</f>
        <v>1414</v>
      </c>
      <c r="BF17" s="249">
        <f>INDEX('Feb 2015 final data'!W$7:W$156,MATCH(Data!$AH17,'Feb 2015 final data'!$A$7:$A$156,0))</f>
        <v>1411</v>
      </c>
      <c r="BG17" s="249">
        <f>INDEX('Feb 2015 final data'!X$7:X$156,MATCH(Data!$AH17,'Feb 2015 final data'!$A$7:$A$156,0))</f>
        <v>1396</v>
      </c>
      <c r="BH17" s="249">
        <f>INDEX('Feb 2015 final data'!Y$7:Y$156,MATCH(Data!$AH17,'Feb 2015 final data'!$A$7:$A$156,0))</f>
        <v>1382</v>
      </c>
      <c r="BI17" s="249">
        <f>INDEX('Feb 2015 final data'!Z$7:Z$156,MATCH(Data!$AH17,'Feb 2015 final data'!$A$7:$A$156,0))</f>
        <v>1368</v>
      </c>
      <c r="BJ17" s="249">
        <f>INDEX('Feb 2015 final data'!AA$7:AA$156,MATCH(Data!$AH17,'Feb 2015 final data'!$A$7:$A$156,0))</f>
        <v>1354</v>
      </c>
      <c r="BK17" s="484">
        <f t="shared" si="2"/>
        <v>1419.9999999999998</v>
      </c>
      <c r="BL17" s="484">
        <f t="shared" si="3"/>
        <v>1417</v>
      </c>
      <c r="BM17" s="484">
        <f t="shared" si="4"/>
        <v>1414</v>
      </c>
      <c r="BN17" s="484">
        <f t="shared" si="5"/>
        <v>1411</v>
      </c>
      <c r="BO17" s="484">
        <f t="shared" si="6"/>
        <v>1395.9999999999998</v>
      </c>
      <c r="BP17" s="484">
        <f t="shared" si="7"/>
        <v>1382</v>
      </c>
      <c r="BQ17" s="484">
        <f t="shared" si="8"/>
        <v>1368</v>
      </c>
      <c r="BR17" s="484">
        <f t="shared" si="9"/>
        <v>1354</v>
      </c>
      <c r="BS17" s="486">
        <f t="shared" si="32"/>
        <v>361.74434713827219</v>
      </c>
      <c r="BT17" s="486">
        <f t="shared" si="33"/>
        <v>360.98009851755756</v>
      </c>
      <c r="BU17" s="486">
        <f t="shared" si="34"/>
        <v>360.21584989684294</v>
      </c>
      <c r="BV17" s="495">
        <f t="shared" si="35"/>
        <v>356.96322805667216</v>
      </c>
      <c r="BW17" s="486">
        <f t="shared" si="36"/>
        <v>353.16843824742324</v>
      </c>
      <c r="BX17" s="486">
        <f t="shared" si="37"/>
        <v>349.62663442545778</v>
      </c>
      <c r="BY17" s="486">
        <f t="shared" si="38"/>
        <v>346.08483060349221</v>
      </c>
      <c r="BZ17" s="495">
        <f t="shared" si="39"/>
        <v>340.07401643153759</v>
      </c>
      <c r="CA17" s="27">
        <v>388064</v>
      </c>
      <c r="CB17" s="27">
        <v>392542.41599999979</v>
      </c>
      <c r="CC17" s="27">
        <v>395278.81000000006</v>
      </c>
      <c r="CD17" s="156">
        <v>398148.61900000001</v>
      </c>
      <c r="CE17" s="6" t="s">
        <v>68</v>
      </c>
      <c r="CF17" s="27">
        <f>INDEX('HWB mapped'!F$4:F$155,MATCH(Data!$D17,'HWB mapped'!$E$4:$E$155,0))</f>
        <v>15802.058881498429</v>
      </c>
      <c r="CG17" s="27">
        <f>INDEX('HWB mapped'!G$4:G$155,MATCH(Data!$D17,'HWB mapped'!$E$4:$E$155,0))</f>
        <v>15693.396516766208</v>
      </c>
      <c r="CH17" s="27">
        <f>INDEX('HWB mapped'!H$4:H$155,MATCH(Data!$D17,'HWB mapped'!$E$4:$E$155,0))</f>
        <v>15325.296588192245</v>
      </c>
      <c r="CI17" s="27">
        <f>INDEX('HWB mapped'!I$4:I$155,MATCH(Data!$D17,'HWB mapped'!$E$4:$E$155,0))</f>
        <v>15414.589228554256</v>
      </c>
      <c r="CJ17" s="24">
        <f>INDEX('Feb 2015 final data'!P$7:P$156,MATCH(Data!$CE17,'Feb 2015 final data'!$A$7:$A$156,0))</f>
        <v>15813</v>
      </c>
      <c r="CK17" s="24">
        <f>INDEX('Feb 2015 final data'!Q$7:Q$156,MATCH(Data!$CE17,'Feb 2015 final data'!$A$7:$A$156,0))</f>
        <v>14967</v>
      </c>
      <c r="CL17" s="24">
        <f>INDEX('Feb 2015 final data'!R$7:R$156,MATCH(Data!$CE17,'Feb 2015 final data'!$A$7:$A$156,0))</f>
        <v>15216</v>
      </c>
      <c r="CM17" s="24">
        <f>INDEX('Feb 2015 final data'!S$7:S$156,MATCH(Data!$CE17,'Feb 2015 final data'!$A$7:$A$156,0))</f>
        <v>15481</v>
      </c>
      <c r="CN17" s="24">
        <f>INDEX('Feb 2015 final data'!B$7:B$156,MATCH(Data!$CE17,'Feb 2015 final data'!$A$7:$A$156,0))</f>
        <v>15773</v>
      </c>
      <c r="CO17" s="24">
        <f>INDEX('Feb 2015 final data'!C$7:C$156,MATCH(Data!$CE17,'Feb 2015 final data'!$A$7:$A$156,0))</f>
        <v>14543</v>
      </c>
      <c r="CP17" s="24">
        <f>INDEX('Feb 2015 final data'!D$7:D$156,MATCH(Data!$CE17,'Feb 2015 final data'!$A$7:$A$156,0))</f>
        <v>14780</v>
      </c>
      <c r="CQ17" s="24">
        <f>INDEX('Feb 2015 final data'!E$7:E$156,MATCH(Data!$CE17,'Feb 2015 final data'!$A$7:$A$156,0))</f>
        <v>15034</v>
      </c>
      <c r="CR17" s="24">
        <f>INDEX('Feb 2015 final data'!F$7:F$156,MATCH(Data!$CE17,'Feb 2015 final data'!$A$7:$A$156,0))</f>
        <v>15308</v>
      </c>
      <c r="CS17" s="502">
        <f t="shared" si="11"/>
        <v>15813</v>
      </c>
      <c r="CT17" s="502">
        <f t="shared" si="12"/>
        <v>30780</v>
      </c>
      <c r="CU17" s="502">
        <f t="shared" si="13"/>
        <v>45996</v>
      </c>
      <c r="CV17" s="502">
        <f t="shared" si="14"/>
        <v>61477</v>
      </c>
      <c r="CW17" s="502">
        <f t="shared" si="40"/>
        <v>15773</v>
      </c>
      <c r="CX17" s="502">
        <f t="shared" si="41"/>
        <v>30316</v>
      </c>
      <c r="CY17" s="502">
        <f t="shared" si="42"/>
        <v>45096</v>
      </c>
      <c r="CZ17" s="502">
        <f t="shared" si="43"/>
        <v>60130</v>
      </c>
      <c r="DA17" s="503">
        <f t="shared" si="44"/>
        <v>6.5064983652422857E-4</v>
      </c>
      <c r="DB17" s="503">
        <f t="shared" si="45"/>
        <v>7.5475381036810511E-3</v>
      </c>
      <c r="DC17" s="503">
        <f t="shared" si="46"/>
        <v>1.4639621321795143E-2</v>
      </c>
      <c r="DD17" s="503">
        <f t="shared" si="47"/>
        <v>2.1910633244953397E-2</v>
      </c>
      <c r="DE17" s="502">
        <f t="shared" si="16"/>
        <v>15761.506585412424</v>
      </c>
      <c r="DF17" s="502">
        <f t="shared" si="17"/>
        <v>31025.276390784111</v>
      </c>
      <c r="DG17" s="502">
        <f t="shared" si="18"/>
        <v>45908.898171779525</v>
      </c>
      <c r="DH17" s="502">
        <f t="shared" si="19"/>
        <v>60871.384263763357</v>
      </c>
      <c r="DI17" s="489">
        <f t="shared" si="48"/>
        <v>15761.506585412424</v>
      </c>
      <c r="DJ17" s="489">
        <f t="shared" si="49"/>
        <v>15263.769805371687</v>
      </c>
      <c r="DK17" s="489">
        <f t="shared" si="50"/>
        <v>14883.621780995414</v>
      </c>
      <c r="DL17" s="489">
        <f t="shared" si="51"/>
        <v>14962.486091983832</v>
      </c>
      <c r="DM17" s="489">
        <f t="shared" si="20"/>
        <v>15296.845419989437</v>
      </c>
      <c r="DN17" s="489">
        <f t="shared" si="52"/>
        <v>2948.1225760835723</v>
      </c>
      <c r="DO17" s="489">
        <f t="shared" si="53"/>
        <v>2854.9767162377648</v>
      </c>
      <c r="DP17" s="489">
        <f t="shared" si="54"/>
        <v>2783.9015621385543</v>
      </c>
      <c r="DQ17" s="489">
        <f t="shared" si="55"/>
        <v>2798.4906727168132</v>
      </c>
      <c r="DR17" s="489">
        <f t="shared" si="56"/>
        <v>2842.4565212019552</v>
      </c>
      <c r="DS17" s="33">
        <v>526369</v>
      </c>
      <c r="DT17" s="33">
        <v>531260.68900000001</v>
      </c>
      <c r="DU17" s="33">
        <v>534645.34100000001</v>
      </c>
      <c r="DV17" s="33">
        <v>538161.26599999995</v>
      </c>
      <c r="DW17" s="24">
        <f>INDEX('Feb 2015 final data'!$AB$7:$AB$156,MATCH(Data!CE17,'Feb 2015 final data'!$A$7:$A$156,0))</f>
        <v>1490</v>
      </c>
    </row>
    <row r="18" spans="1:127">
      <c r="A18" s="28" t="s">
        <v>874</v>
      </c>
      <c r="B18" s="6" t="s">
        <v>875</v>
      </c>
      <c r="C18" s="29" t="s">
        <v>653</v>
      </c>
      <c r="D18" s="30" t="s">
        <v>72</v>
      </c>
      <c r="E18" s="31">
        <v>145</v>
      </c>
      <c r="F18" s="19">
        <v>145</v>
      </c>
      <c r="G18" s="19">
        <f>INDEX('Feb 2015 final data'!G$7:G$156,MATCH(Data!$D18,'Feb 2015 final data'!$A$7:$A$156,0))</f>
        <v>135</v>
      </c>
      <c r="H18" s="19">
        <f>INDEX('Feb 2015 final data'!H$7:H$156,MATCH(Data!$D18,'Feb 2015 final data'!$A$7:$A$156,0))</f>
        <v>117</v>
      </c>
      <c r="I18" s="469">
        <f t="shared" si="22"/>
        <v>384.49808531346054</v>
      </c>
      <c r="J18" s="469">
        <f t="shared" si="23"/>
        <v>324.57627468940063</v>
      </c>
      <c r="K18" s="31">
        <v>33720</v>
      </c>
      <c r="L18" s="19">
        <v>34525</v>
      </c>
      <c r="M18" s="31">
        <v>35110.707999999999</v>
      </c>
      <c r="N18" s="27">
        <v>36046.996999999996</v>
      </c>
      <c r="O18" s="20">
        <v>424.1</v>
      </c>
      <c r="P18" s="36">
        <v>425.8</v>
      </c>
      <c r="Q18" s="30" t="s">
        <v>72</v>
      </c>
      <c r="R18" s="31">
        <v>535</v>
      </c>
      <c r="S18" s="19">
        <v>530</v>
      </c>
      <c r="T18" s="19">
        <f>INDEX('Feb 2015 final data'!I$7:I$156,MATCH(Data!$Q18,'Feb 2015 final data'!$A$7:$A$156,0))</f>
        <v>553.15</v>
      </c>
      <c r="U18" s="19">
        <f>INDEX('Feb 2015 final data'!J$7:J$156,MATCH(Data!$Q18,'Feb 2015 final data'!$A$7:$A$156,0))</f>
        <v>572.65</v>
      </c>
      <c r="V18" s="31">
        <v>650</v>
      </c>
      <c r="W18" s="19">
        <v>640</v>
      </c>
      <c r="X18" s="19">
        <f>INDEX('Feb 2015 final data'!K$7:K$156,MATCH(Data!$Q18,'Feb 2015 final data'!$A$7:$A$156,0))</f>
        <v>650</v>
      </c>
      <c r="Y18" s="19">
        <f>INDEX('Feb 2015 final data'!L$7:L$156,MATCH(Data!$Q18,'Feb 2015 final data'!$A$7:$A$156,0))</f>
        <v>650</v>
      </c>
      <c r="Z18" s="475">
        <f t="shared" si="24"/>
        <v>547.98037383177575</v>
      </c>
      <c r="AA18" s="475">
        <f t="shared" si="25"/>
        <v>567.29813084112152</v>
      </c>
      <c r="AB18" s="475">
        <f t="shared" si="26"/>
        <v>640</v>
      </c>
      <c r="AC18" s="475">
        <f t="shared" si="27"/>
        <v>640</v>
      </c>
      <c r="AD18" s="478">
        <f t="shared" si="0"/>
        <v>85.621933411214954</v>
      </c>
      <c r="AE18" s="478">
        <f t="shared" si="1"/>
        <v>88.640332943925245</v>
      </c>
      <c r="AF18" s="22">
        <v>82.1</v>
      </c>
      <c r="AG18" s="21">
        <v>83.4</v>
      </c>
      <c r="AH18" s="6" t="s">
        <v>72</v>
      </c>
      <c r="AI18" s="33">
        <v>560</v>
      </c>
      <c r="AJ18" s="33">
        <v>980</v>
      </c>
      <c r="AK18" s="33">
        <v>845</v>
      </c>
      <c r="AL18" s="33">
        <v>874</v>
      </c>
      <c r="AM18" s="33">
        <v>839</v>
      </c>
      <c r="AN18" s="33">
        <v>815</v>
      </c>
      <c r="AO18" s="33">
        <v>937</v>
      </c>
      <c r="AP18" s="33">
        <v>709</v>
      </c>
      <c r="AQ18" s="32">
        <v>494</v>
      </c>
      <c r="AR18" s="32">
        <v>622</v>
      </c>
      <c r="AS18" s="32">
        <v>681</v>
      </c>
      <c r="AT18" s="32">
        <v>620</v>
      </c>
      <c r="AU18" s="25">
        <v>2385</v>
      </c>
      <c r="AV18" s="25">
        <v>2528</v>
      </c>
      <c r="AW18" s="25">
        <v>2140</v>
      </c>
      <c r="AX18" s="25">
        <v>1923</v>
      </c>
      <c r="AY18" s="25">
        <f t="shared" si="28"/>
        <v>2385</v>
      </c>
      <c r="AZ18" s="25">
        <f t="shared" si="29"/>
        <v>2528</v>
      </c>
      <c r="BA18" s="25">
        <f t="shared" si="30"/>
        <v>2140</v>
      </c>
      <c r="BB18" s="25">
        <f t="shared" si="31"/>
        <v>1923</v>
      </c>
      <c r="BC18" s="249">
        <f>INDEX('Feb 2015 final data'!T$7:T$156,MATCH(Data!$AH18,'Feb 2015 final data'!$A$7:$A$156,0))</f>
        <v>1944</v>
      </c>
      <c r="BD18" s="249">
        <f>INDEX('Feb 2015 final data'!U$7:U$156,MATCH(Data!$AH18,'Feb 2015 final data'!$A$7:$A$156,0))</f>
        <v>1944</v>
      </c>
      <c r="BE18" s="249">
        <f>INDEX('Feb 2015 final data'!V$7:V$156,MATCH(Data!$AH18,'Feb 2015 final data'!$A$7:$A$156,0))</f>
        <v>2144</v>
      </c>
      <c r="BF18" s="249">
        <f>INDEX('Feb 2015 final data'!W$7:W$156,MATCH(Data!$AH18,'Feb 2015 final data'!$A$7:$A$156,0))</f>
        <v>2144</v>
      </c>
      <c r="BG18" s="249">
        <f>INDEX('Feb 2015 final data'!X$7:X$156,MATCH(Data!$AH18,'Feb 2015 final data'!$A$7:$A$156,0))</f>
        <v>1797</v>
      </c>
      <c r="BH18" s="249">
        <f>INDEX('Feb 2015 final data'!Y$7:Y$156,MATCH(Data!$AH18,'Feb 2015 final data'!$A$7:$A$156,0))</f>
        <v>1797</v>
      </c>
      <c r="BI18" s="249">
        <f>INDEX('Feb 2015 final data'!Z$7:Z$156,MATCH(Data!$AH18,'Feb 2015 final data'!$A$7:$A$156,0))</f>
        <v>1997</v>
      </c>
      <c r="BJ18" s="249">
        <f>INDEX('Feb 2015 final data'!AA$7:AA$156,MATCH(Data!$AH18,'Feb 2015 final data'!$A$7:$A$156,0))</f>
        <v>1997</v>
      </c>
      <c r="BK18" s="484">
        <f t="shared" si="2"/>
        <v>1944</v>
      </c>
      <c r="BL18" s="484">
        <f t="shared" si="3"/>
        <v>1944</v>
      </c>
      <c r="BM18" s="484">
        <f t="shared" si="4"/>
        <v>2144</v>
      </c>
      <c r="BN18" s="484">
        <f t="shared" si="5"/>
        <v>2144</v>
      </c>
      <c r="BO18" s="484">
        <f t="shared" si="6"/>
        <v>1797</v>
      </c>
      <c r="BP18" s="484">
        <f t="shared" si="7"/>
        <v>1797</v>
      </c>
      <c r="BQ18" s="484">
        <f t="shared" si="8"/>
        <v>1997</v>
      </c>
      <c r="BR18" s="484">
        <f t="shared" si="9"/>
        <v>1997</v>
      </c>
      <c r="BS18" s="486">
        <f t="shared" si="32"/>
        <v>787.12130582744408</v>
      </c>
      <c r="BT18" s="486">
        <f t="shared" si="33"/>
        <v>787.12130582744408</v>
      </c>
      <c r="BU18" s="486">
        <f t="shared" si="34"/>
        <v>868.10086404014407</v>
      </c>
      <c r="BV18" s="495">
        <f t="shared" si="35"/>
        <v>860.72541102609171</v>
      </c>
      <c r="BW18" s="486">
        <f t="shared" si="36"/>
        <v>721.41957258110381</v>
      </c>
      <c r="BX18" s="486">
        <f t="shared" si="37"/>
        <v>721.41957258110381</v>
      </c>
      <c r="BY18" s="486">
        <f t="shared" si="38"/>
        <v>801.71112211711977</v>
      </c>
      <c r="BZ18" s="495">
        <f t="shared" si="39"/>
        <v>794.29765717232476</v>
      </c>
      <c r="CA18" s="27">
        <v>244716</v>
      </c>
      <c r="CB18" s="27">
        <v>246975.90900000001</v>
      </c>
      <c r="CC18" s="27">
        <v>249092.21600000001</v>
      </c>
      <c r="CD18" s="156">
        <v>251417.08300000007</v>
      </c>
      <c r="CE18" s="6" t="s">
        <v>72</v>
      </c>
      <c r="CF18" s="27">
        <f>INDEX('HWB mapped'!F$4:F$155,MATCH(Data!$D18,'HWB mapped'!$E$4:$E$155,0))</f>
        <v>7902.4534056567763</v>
      </c>
      <c r="CG18" s="27">
        <f>INDEX('HWB mapped'!G$4:G$155,MATCH(Data!$D18,'HWB mapped'!$E$4:$E$155,0))</f>
        <v>7759.856720526529</v>
      </c>
      <c r="CH18" s="27">
        <f>INDEX('HWB mapped'!H$4:H$155,MATCH(Data!$D18,'HWB mapped'!$E$4:$E$155,0))</f>
        <v>7580.2477996660691</v>
      </c>
      <c r="CI18" s="27">
        <f>INDEX('HWB mapped'!I$4:I$155,MATCH(Data!$D18,'HWB mapped'!$E$4:$E$155,0))</f>
        <v>7452.1310178048325</v>
      </c>
      <c r="CJ18" s="24">
        <f>INDEX('Feb 2015 final data'!P$7:P$156,MATCH(Data!$CE18,'Feb 2015 final data'!$A$7:$A$156,0))</f>
        <v>7901</v>
      </c>
      <c r="CK18" s="24">
        <f>INDEX('Feb 2015 final data'!Q$7:Q$156,MATCH(Data!$CE18,'Feb 2015 final data'!$A$7:$A$156,0))</f>
        <v>7788</v>
      </c>
      <c r="CL18" s="24">
        <f>INDEX('Feb 2015 final data'!R$7:R$156,MATCH(Data!$CE18,'Feb 2015 final data'!$A$7:$A$156,0))</f>
        <v>7538</v>
      </c>
      <c r="CM18" s="24">
        <f>INDEX('Feb 2015 final data'!S$7:S$156,MATCH(Data!$CE18,'Feb 2015 final data'!$A$7:$A$156,0))</f>
        <v>7758</v>
      </c>
      <c r="CN18" s="24">
        <f>INDEX('Feb 2015 final data'!B$7:B$156,MATCH(Data!$CE18,'Feb 2015 final data'!$A$7:$A$156,0))</f>
        <v>7624.4650000000001</v>
      </c>
      <c r="CO18" s="24">
        <f>INDEX('Feb 2015 final data'!C$7:C$156,MATCH(Data!$CE18,'Feb 2015 final data'!$A$7:$A$156,0))</f>
        <v>7515</v>
      </c>
      <c r="CP18" s="24">
        <f>INDEX('Feb 2015 final data'!D$7:D$156,MATCH(Data!$CE18,'Feb 2015 final data'!$A$7:$A$156,0))</f>
        <v>7272</v>
      </c>
      <c r="CQ18" s="24">
        <f>INDEX('Feb 2015 final data'!E$7:E$156,MATCH(Data!$CE18,'Feb 2015 final data'!$A$7:$A$156,0))</f>
        <v>7486</v>
      </c>
      <c r="CR18" s="24">
        <f>INDEX('Feb 2015 final data'!F$7:F$156,MATCH(Data!$CE18,'Feb 2015 final data'!$A$7:$A$156,0))</f>
        <v>7357</v>
      </c>
      <c r="CS18" s="502">
        <f t="shared" si="11"/>
        <v>7901</v>
      </c>
      <c r="CT18" s="502">
        <f t="shared" si="12"/>
        <v>15689</v>
      </c>
      <c r="CU18" s="502">
        <f t="shared" si="13"/>
        <v>23227</v>
      </c>
      <c r="CV18" s="502">
        <f t="shared" si="14"/>
        <v>30985</v>
      </c>
      <c r="CW18" s="502">
        <f t="shared" si="40"/>
        <v>7624.4650000000001</v>
      </c>
      <c r="CX18" s="502">
        <f t="shared" si="41"/>
        <v>15139.465</v>
      </c>
      <c r="CY18" s="502">
        <f t="shared" si="42"/>
        <v>22411.465</v>
      </c>
      <c r="CZ18" s="502">
        <f t="shared" si="43"/>
        <v>29897.465</v>
      </c>
      <c r="DA18" s="503">
        <f t="shared" si="44"/>
        <v>8.9248023237050132E-3</v>
      </c>
      <c r="DB18" s="503">
        <f t="shared" si="45"/>
        <v>1.7735517185735027E-2</v>
      </c>
      <c r="DC18" s="503">
        <f t="shared" si="46"/>
        <v>2.6320316282071966E-2</v>
      </c>
      <c r="DD18" s="503">
        <f t="shared" si="47"/>
        <v>3.5098757463288686E-2</v>
      </c>
      <c r="DE18" s="502">
        <f t="shared" si="16"/>
        <v>7628.0559687902723</v>
      </c>
      <c r="DF18" s="502">
        <f t="shared" si="17"/>
        <v>15117.61381672903</v>
      </c>
      <c r="DG18" s="502">
        <f t="shared" si="18"/>
        <v>22434.106078823203</v>
      </c>
      <c r="DH18" s="502">
        <f t="shared" si="19"/>
        <v>29616.654557355592</v>
      </c>
      <c r="DI18" s="489">
        <f t="shared" si="48"/>
        <v>7628.0559687902723</v>
      </c>
      <c r="DJ18" s="489">
        <f t="shared" si="49"/>
        <v>7489.5578479387577</v>
      </c>
      <c r="DK18" s="489">
        <f t="shared" si="50"/>
        <v>7316.4922620941725</v>
      </c>
      <c r="DL18" s="489">
        <f t="shared" si="51"/>
        <v>7182.5484785323897</v>
      </c>
      <c r="DM18" s="489">
        <f t="shared" si="20"/>
        <v>7360.4649981854509</v>
      </c>
      <c r="DN18" s="489">
        <f t="shared" si="52"/>
        <v>2365.8714642255673</v>
      </c>
      <c r="DO18" s="489">
        <f t="shared" si="53"/>
        <v>2323.0699091569868</v>
      </c>
      <c r="DP18" s="489">
        <f t="shared" si="54"/>
        <v>2269.1027310270383</v>
      </c>
      <c r="DQ18" s="489">
        <f t="shared" si="55"/>
        <v>2227.8519569392042</v>
      </c>
      <c r="DR18" s="489">
        <f t="shared" si="56"/>
        <v>2261.5809692386269</v>
      </c>
      <c r="DS18" s="33">
        <v>317264</v>
      </c>
      <c r="DT18" s="33">
        <v>319793.78899999999</v>
      </c>
      <c r="DU18" s="33">
        <v>322418.19199999998</v>
      </c>
      <c r="DV18" s="33">
        <v>325436.06</v>
      </c>
      <c r="DW18" s="24">
        <f>INDEX('Feb 2015 final data'!$AB$7:$AB$156,MATCH(Data!CE18,'Feb 2015 final data'!$A$7:$A$156,0))</f>
        <v>1490</v>
      </c>
    </row>
    <row r="19" spans="1:127">
      <c r="A19" s="28" t="s">
        <v>876</v>
      </c>
      <c r="B19" s="6" t="s">
        <v>877</v>
      </c>
      <c r="C19" s="29" t="s">
        <v>654</v>
      </c>
      <c r="D19" s="30" t="s">
        <v>76</v>
      </c>
      <c r="E19" s="31">
        <v>270</v>
      </c>
      <c r="F19" s="19">
        <v>270</v>
      </c>
      <c r="G19" s="19">
        <f>INDEX('Feb 2015 final data'!G$7:G$156,MATCH(Data!$D19,'Feb 2015 final data'!$A$7:$A$156,0))</f>
        <v>240</v>
      </c>
      <c r="H19" s="19">
        <f>INDEX('Feb 2015 final data'!H$7:H$156,MATCH(Data!$D19,'Feb 2015 final data'!$A$7:$A$156,0))</f>
        <v>208</v>
      </c>
      <c r="I19" s="469">
        <f t="shared" si="22"/>
        <v>637.21956464787638</v>
      </c>
      <c r="J19" s="469">
        <f t="shared" si="23"/>
        <v>545.90341740263466</v>
      </c>
      <c r="K19" s="31">
        <v>36605</v>
      </c>
      <c r="L19" s="19">
        <v>37195</v>
      </c>
      <c r="M19" s="31">
        <v>37663.627</v>
      </c>
      <c r="N19" s="27">
        <v>38101.977999999996</v>
      </c>
      <c r="O19" s="20">
        <v>734.9</v>
      </c>
      <c r="P19" s="36">
        <v>723.3</v>
      </c>
      <c r="Q19" s="30" t="s">
        <v>76</v>
      </c>
      <c r="R19" s="31">
        <v>265</v>
      </c>
      <c r="S19" s="19">
        <v>265</v>
      </c>
      <c r="T19" s="19">
        <f>INDEX('Feb 2015 final data'!I$7:I$156,MATCH(Data!$Q19,'Feb 2015 final data'!$A$7:$A$156,0))</f>
        <v>313</v>
      </c>
      <c r="U19" s="19">
        <f>INDEX('Feb 2015 final data'!J$7:J$156,MATCH(Data!$Q19,'Feb 2015 final data'!$A$7:$A$156,0))</f>
        <v>350</v>
      </c>
      <c r="V19" s="31">
        <v>330</v>
      </c>
      <c r="W19" s="19">
        <v>330</v>
      </c>
      <c r="X19" s="19">
        <f>INDEX('Feb 2015 final data'!K$7:K$156,MATCH(Data!$Q19,'Feb 2015 final data'!$A$7:$A$156,0))</f>
        <v>368</v>
      </c>
      <c r="Y19" s="19">
        <f>INDEX('Feb 2015 final data'!L$7:L$156,MATCH(Data!$Q19,'Feb 2015 final data'!$A$7:$A$156,0))</f>
        <v>393</v>
      </c>
      <c r="Z19" s="475">
        <f t="shared" si="24"/>
        <v>313</v>
      </c>
      <c r="AA19" s="475">
        <f t="shared" si="25"/>
        <v>350</v>
      </c>
      <c r="AB19" s="475">
        <f t="shared" si="26"/>
        <v>368</v>
      </c>
      <c r="AC19" s="475">
        <f t="shared" si="27"/>
        <v>393</v>
      </c>
      <c r="AD19" s="478">
        <f t="shared" si="0"/>
        <v>85.054347826086953</v>
      </c>
      <c r="AE19" s="478">
        <f t="shared" si="1"/>
        <v>89.05852417302799</v>
      </c>
      <c r="AF19" s="22">
        <v>80.099999999999994</v>
      </c>
      <c r="AG19" s="21">
        <v>80.099999999999994</v>
      </c>
      <c r="AH19" s="6" t="s">
        <v>76</v>
      </c>
      <c r="AI19" s="33">
        <v>672</v>
      </c>
      <c r="AJ19" s="33">
        <v>472</v>
      </c>
      <c r="AK19" s="33">
        <v>596</v>
      </c>
      <c r="AL19" s="33">
        <v>446</v>
      </c>
      <c r="AM19" s="33">
        <v>530</v>
      </c>
      <c r="AN19" s="33">
        <v>503</v>
      </c>
      <c r="AO19" s="33">
        <v>442</v>
      </c>
      <c r="AP19" s="33">
        <v>406</v>
      </c>
      <c r="AQ19" s="32">
        <v>541</v>
      </c>
      <c r="AR19" s="32">
        <v>637</v>
      </c>
      <c r="AS19" s="32">
        <v>418</v>
      </c>
      <c r="AT19" s="32">
        <v>609</v>
      </c>
      <c r="AU19" s="25">
        <v>1740</v>
      </c>
      <c r="AV19" s="25">
        <v>1479</v>
      </c>
      <c r="AW19" s="25">
        <v>1389</v>
      </c>
      <c r="AX19" s="25">
        <v>1664</v>
      </c>
      <c r="AY19" s="25">
        <f t="shared" si="28"/>
        <v>1740</v>
      </c>
      <c r="AZ19" s="25">
        <f t="shared" si="29"/>
        <v>1479</v>
      </c>
      <c r="BA19" s="25">
        <f t="shared" si="30"/>
        <v>1389</v>
      </c>
      <c r="BB19" s="25">
        <f t="shared" si="31"/>
        <v>1664</v>
      </c>
      <c r="BC19" s="249">
        <f>INDEX('Feb 2015 final data'!T$7:T$156,MATCH(Data!$AH19,'Feb 2015 final data'!$A$7:$A$156,0))</f>
        <v>1656</v>
      </c>
      <c r="BD19" s="249">
        <f>INDEX('Feb 2015 final data'!U$7:U$156,MATCH(Data!$AH19,'Feb 2015 final data'!$A$7:$A$156,0))</f>
        <v>1400</v>
      </c>
      <c r="BE19" s="249">
        <f>INDEX('Feb 2015 final data'!V$7:V$156,MATCH(Data!$AH19,'Feb 2015 final data'!$A$7:$A$156,0))</f>
        <v>1313</v>
      </c>
      <c r="BF19" s="249">
        <f>INDEX('Feb 2015 final data'!W$7:W$156,MATCH(Data!$AH19,'Feb 2015 final data'!$A$7:$A$156,0))</f>
        <v>1583</v>
      </c>
      <c r="BG19" s="249">
        <f>INDEX('Feb 2015 final data'!X$7:X$156,MATCH(Data!$AH19,'Feb 2015 final data'!$A$7:$A$156,0))</f>
        <v>1575</v>
      </c>
      <c r="BH19" s="249">
        <f>INDEX('Feb 2015 final data'!Y$7:Y$156,MATCH(Data!$AH19,'Feb 2015 final data'!$A$7:$A$156,0))</f>
        <v>1325</v>
      </c>
      <c r="BI19" s="249">
        <f>INDEX('Feb 2015 final data'!Z$7:Z$156,MATCH(Data!$AH19,'Feb 2015 final data'!$A$7:$A$156,0))</f>
        <v>1240</v>
      </c>
      <c r="BJ19" s="249">
        <f>INDEX('Feb 2015 final data'!AA$7:AA$156,MATCH(Data!$AH19,'Feb 2015 final data'!$A$7:$A$156,0))</f>
        <v>1504</v>
      </c>
      <c r="BK19" s="484">
        <f t="shared" si="2"/>
        <v>1656</v>
      </c>
      <c r="BL19" s="484">
        <f t="shared" si="3"/>
        <v>1400</v>
      </c>
      <c r="BM19" s="484">
        <f t="shared" si="4"/>
        <v>1313</v>
      </c>
      <c r="BN19" s="484">
        <f t="shared" si="5"/>
        <v>1583</v>
      </c>
      <c r="BO19" s="484">
        <f t="shared" si="6"/>
        <v>1575</v>
      </c>
      <c r="BP19" s="484">
        <f t="shared" si="7"/>
        <v>1325</v>
      </c>
      <c r="BQ19" s="484">
        <f t="shared" si="8"/>
        <v>1240</v>
      </c>
      <c r="BR19" s="484">
        <f t="shared" si="9"/>
        <v>1504</v>
      </c>
      <c r="BS19" s="486">
        <f t="shared" si="32"/>
        <v>723.3575268615823</v>
      </c>
      <c r="BT19" s="486">
        <f t="shared" si="33"/>
        <v>611.53414106655509</v>
      </c>
      <c r="BU19" s="486">
        <f t="shared" si="34"/>
        <v>573.53166230027625</v>
      </c>
      <c r="BV19" s="495">
        <f t="shared" si="35"/>
        <v>686.12618780340881</v>
      </c>
      <c r="BW19" s="486">
        <f t="shared" si="36"/>
        <v>682.65871496548891</v>
      </c>
      <c r="BX19" s="486">
        <f t="shared" si="37"/>
        <v>574.30018878049066</v>
      </c>
      <c r="BY19" s="486">
        <f t="shared" si="38"/>
        <v>537.45828987759126</v>
      </c>
      <c r="BZ19" s="495">
        <f t="shared" si="39"/>
        <v>646.63738606020286</v>
      </c>
      <c r="CA19" s="27">
        <v>227451</v>
      </c>
      <c r="CB19" s="27">
        <v>228932.43500000008</v>
      </c>
      <c r="CC19" s="27">
        <v>230715.57799999998</v>
      </c>
      <c r="CD19" s="156">
        <v>232587.85100000008</v>
      </c>
      <c r="CE19" s="6" t="s">
        <v>76</v>
      </c>
      <c r="CF19" s="27">
        <f>INDEX('HWB mapped'!F$4:F$155,MATCH(Data!$D19,'HWB mapped'!$E$4:$E$155,0))</f>
        <v>6090.7308808322141</v>
      </c>
      <c r="CG19" s="27">
        <f>INDEX('HWB mapped'!G$4:G$155,MATCH(Data!$D19,'HWB mapped'!$E$4:$E$155,0))</f>
        <v>6651.9081578584492</v>
      </c>
      <c r="CH19" s="27">
        <f>INDEX('HWB mapped'!H$4:H$155,MATCH(Data!$D19,'HWB mapped'!$E$4:$E$155,0))</f>
        <v>6398.5214865788284</v>
      </c>
      <c r="CI19" s="27">
        <f>INDEX('HWB mapped'!I$4:I$155,MATCH(Data!$D19,'HWB mapped'!$E$4:$E$155,0))</f>
        <v>6467.7337822466552</v>
      </c>
      <c r="CJ19" s="24">
        <f>INDEX('Feb 2015 final data'!P$7:P$156,MATCH(Data!$CE19,'Feb 2015 final data'!$A$7:$A$156,0))</f>
        <v>6091</v>
      </c>
      <c r="CK19" s="24">
        <f>INDEX('Feb 2015 final data'!Q$7:Q$156,MATCH(Data!$CE19,'Feb 2015 final data'!$A$7:$A$156,0))</f>
        <v>6650</v>
      </c>
      <c r="CL19" s="24">
        <f>INDEX('Feb 2015 final data'!R$7:R$156,MATCH(Data!$CE19,'Feb 2015 final data'!$A$7:$A$156,0))</f>
        <v>6748</v>
      </c>
      <c r="CM19" s="24">
        <f>INDEX('Feb 2015 final data'!S$7:S$156,MATCH(Data!$CE19,'Feb 2015 final data'!$A$7:$A$156,0))</f>
        <v>6660</v>
      </c>
      <c r="CN19" s="24">
        <f>INDEX('Feb 2015 final data'!B$7:B$156,MATCH(Data!$CE19,'Feb 2015 final data'!$A$7:$A$156,0))</f>
        <v>5861.3666666666668</v>
      </c>
      <c r="CO19" s="24">
        <f>INDEX('Feb 2015 final data'!C$7:C$156,MATCH(Data!$CE19,'Feb 2015 final data'!$A$7:$A$156,0))</f>
        <v>6394.1880416666663</v>
      </c>
      <c r="CP19" s="24">
        <f>INDEX('Feb 2015 final data'!D$7:D$156,MATCH(Data!$CE19,'Feb 2015 final data'!$A$7:$A$156,0))</f>
        <v>6478.8713749999997</v>
      </c>
      <c r="CQ19" s="24">
        <f>INDEX('Feb 2015 final data'!E$7:E$156,MATCH(Data!$CE19,'Feb 2015 final data'!$A$7:$A$156,0))</f>
        <v>6458.5547083333331</v>
      </c>
      <c r="CR19" s="24">
        <f>INDEX('Feb 2015 final data'!F$7:F$156,MATCH(Data!$CE19,'Feb 2015 final data'!$A$7:$A$156,0))</f>
        <v>5622.8568749999995</v>
      </c>
      <c r="CS19" s="502">
        <f t="shared" si="11"/>
        <v>6091</v>
      </c>
      <c r="CT19" s="502">
        <f t="shared" si="12"/>
        <v>12741</v>
      </c>
      <c r="CU19" s="502">
        <f t="shared" si="13"/>
        <v>19489</v>
      </c>
      <c r="CV19" s="502">
        <f t="shared" si="14"/>
        <v>26149</v>
      </c>
      <c r="CW19" s="502">
        <f t="shared" si="40"/>
        <v>5861.3666666666668</v>
      </c>
      <c r="CX19" s="502">
        <f t="shared" si="41"/>
        <v>12255.554708333333</v>
      </c>
      <c r="CY19" s="502">
        <f t="shared" si="42"/>
        <v>18734.426083333332</v>
      </c>
      <c r="CZ19" s="502">
        <f t="shared" si="43"/>
        <v>25192.980791666665</v>
      </c>
      <c r="DA19" s="503">
        <f t="shared" si="44"/>
        <v>8.7817252412456769E-3</v>
      </c>
      <c r="DB19" s="503">
        <f t="shared" si="45"/>
        <v>1.8564583413004966E-2</v>
      </c>
      <c r="DC19" s="503">
        <f t="shared" si="46"/>
        <v>2.8856702614504116E-2</v>
      </c>
      <c r="DD19" s="503">
        <f t="shared" si="47"/>
        <v>3.6560450049077785E-2</v>
      </c>
      <c r="DE19" s="502">
        <f t="shared" si="16"/>
        <v>5866.1097264592927</v>
      </c>
      <c r="DF19" s="502">
        <f t="shared" si="17"/>
        <v>12267.581545513289</v>
      </c>
      <c r="DG19" s="502">
        <f t="shared" si="18"/>
        <v>18403.011752681738</v>
      </c>
      <c r="DH19" s="502">
        <f t="shared" si="19"/>
        <v>24673.727298857943</v>
      </c>
      <c r="DI19" s="489">
        <f t="shared" si="48"/>
        <v>5866.1097264592927</v>
      </c>
      <c r="DJ19" s="489">
        <f t="shared" si="49"/>
        <v>6401.4718190539961</v>
      </c>
      <c r="DK19" s="489">
        <f t="shared" si="50"/>
        <v>6135.4302071684488</v>
      </c>
      <c r="DL19" s="489">
        <f t="shared" si="51"/>
        <v>6270.715546176205</v>
      </c>
      <c r="DM19" s="489">
        <f t="shared" si="20"/>
        <v>5627.4069309647921</v>
      </c>
      <c r="DN19" s="489">
        <f t="shared" si="52"/>
        <v>2083.0999789055054</v>
      </c>
      <c r="DO19" s="489">
        <f t="shared" si="53"/>
        <v>2273.0860833573374</v>
      </c>
      <c r="DP19" s="489">
        <f t="shared" si="54"/>
        <v>2178.6257024523143</v>
      </c>
      <c r="DQ19" s="489">
        <f t="shared" si="55"/>
        <v>2226.921235546612</v>
      </c>
      <c r="DR19" s="489">
        <f t="shared" si="56"/>
        <v>1983.339762709664</v>
      </c>
      <c r="DS19" s="33">
        <v>278112</v>
      </c>
      <c r="DT19" s="33">
        <v>279669.72100000002</v>
      </c>
      <c r="DU19" s="33">
        <v>281599.54200000002</v>
      </c>
      <c r="DV19" s="33">
        <v>283713.36599999998</v>
      </c>
      <c r="DW19" s="24">
        <f>INDEX('Feb 2015 final data'!$AB$7:$AB$156,MATCH(Data!CE19,'Feb 2015 final data'!$A$7:$A$156,0))</f>
        <v>1490</v>
      </c>
    </row>
    <row r="20" spans="1:127">
      <c r="A20" s="28" t="s">
        <v>878</v>
      </c>
      <c r="B20" s="6" t="s">
        <v>879</v>
      </c>
      <c r="C20" s="29" t="s">
        <v>655</v>
      </c>
      <c r="D20" s="30" t="s">
        <v>79</v>
      </c>
      <c r="E20" s="31">
        <v>415</v>
      </c>
      <c r="F20" s="19">
        <v>415</v>
      </c>
      <c r="G20" s="19">
        <f>INDEX('Feb 2015 final data'!G$7:G$156,MATCH(Data!$D20,'Feb 2015 final data'!$A$7:$A$156,0))</f>
        <v>410</v>
      </c>
      <c r="H20" s="19">
        <f>INDEX('Feb 2015 final data'!H$7:H$156,MATCH(Data!$D20,'Feb 2015 final data'!$A$7:$A$156,0))</f>
        <v>405</v>
      </c>
      <c r="I20" s="469">
        <f t="shared" si="22"/>
        <v>696.55112225683501</v>
      </c>
      <c r="J20" s="469">
        <f t="shared" si="23"/>
        <v>678.45475948075216</v>
      </c>
      <c r="K20" s="31">
        <v>57190</v>
      </c>
      <c r="L20" s="19">
        <v>58025</v>
      </c>
      <c r="M20" s="31">
        <v>58861.437000000005</v>
      </c>
      <c r="N20" s="27">
        <v>59694.473999999987</v>
      </c>
      <c r="O20" s="20">
        <v>725.7</v>
      </c>
      <c r="P20" s="36">
        <v>715.2</v>
      </c>
      <c r="Q20" s="30" t="s">
        <v>79</v>
      </c>
      <c r="R20" s="31">
        <v>115</v>
      </c>
      <c r="S20" s="19">
        <v>115</v>
      </c>
      <c r="T20" s="19">
        <f>INDEX('Feb 2015 final data'!I$7:I$156,MATCH(Data!$Q20,'Feb 2015 final data'!$A$7:$A$156,0))</f>
        <v>120</v>
      </c>
      <c r="U20" s="19">
        <f>INDEX('Feb 2015 final data'!J$7:J$156,MATCH(Data!$Q20,'Feb 2015 final data'!$A$7:$A$156,0))</f>
        <v>120</v>
      </c>
      <c r="V20" s="31">
        <v>160</v>
      </c>
      <c r="W20" s="19">
        <v>160</v>
      </c>
      <c r="X20" s="19">
        <f>INDEX('Feb 2015 final data'!K$7:K$156,MATCH(Data!$Q20,'Feb 2015 final data'!$A$7:$A$156,0))</f>
        <v>160</v>
      </c>
      <c r="Y20" s="19">
        <f>INDEX('Feb 2015 final data'!L$7:L$156,MATCH(Data!$Q20,'Feb 2015 final data'!$A$7:$A$156,0))</f>
        <v>160</v>
      </c>
      <c r="Z20" s="475">
        <f t="shared" si="24"/>
        <v>120</v>
      </c>
      <c r="AA20" s="475">
        <f t="shared" si="25"/>
        <v>120</v>
      </c>
      <c r="AB20" s="475">
        <f t="shared" si="26"/>
        <v>160</v>
      </c>
      <c r="AC20" s="475">
        <f t="shared" si="27"/>
        <v>160</v>
      </c>
      <c r="AD20" s="478">
        <f t="shared" si="0"/>
        <v>75</v>
      </c>
      <c r="AE20" s="478">
        <f t="shared" si="1"/>
        <v>75</v>
      </c>
      <c r="AF20" s="22">
        <v>73.099999999999994</v>
      </c>
      <c r="AG20" s="21">
        <v>73.099999999999994</v>
      </c>
      <c r="AH20" s="6" t="s">
        <v>79</v>
      </c>
      <c r="AI20" s="33">
        <v>1108</v>
      </c>
      <c r="AJ20" s="33">
        <v>1245</v>
      </c>
      <c r="AK20" s="33">
        <v>1335</v>
      </c>
      <c r="AL20" s="33">
        <v>1420</v>
      </c>
      <c r="AM20" s="33">
        <v>1316</v>
      </c>
      <c r="AN20" s="33">
        <v>1206</v>
      </c>
      <c r="AO20" s="33">
        <v>1289</v>
      </c>
      <c r="AP20" s="33">
        <v>2152</v>
      </c>
      <c r="AQ20" s="32">
        <v>1679</v>
      </c>
      <c r="AR20" s="32">
        <v>2007</v>
      </c>
      <c r="AS20" s="32">
        <v>2043</v>
      </c>
      <c r="AT20" s="32">
        <v>2521</v>
      </c>
      <c r="AU20" s="25">
        <v>3688</v>
      </c>
      <c r="AV20" s="25">
        <v>3942</v>
      </c>
      <c r="AW20" s="25">
        <v>5120</v>
      </c>
      <c r="AX20" s="25">
        <v>6571</v>
      </c>
      <c r="AY20" s="25">
        <f t="shared" si="28"/>
        <v>3688</v>
      </c>
      <c r="AZ20" s="25">
        <f t="shared" si="29"/>
        <v>3942</v>
      </c>
      <c r="BA20" s="25">
        <f t="shared" si="30"/>
        <v>5120</v>
      </c>
      <c r="BB20" s="25">
        <f t="shared" si="31"/>
        <v>6571</v>
      </c>
      <c r="BC20" s="249">
        <f>INDEX('Feb 2015 final data'!T$7:T$156,MATCH(Data!$AH20,'Feb 2015 final data'!$A$7:$A$156,0))</f>
        <v>3651.12</v>
      </c>
      <c r="BD20" s="249">
        <f>INDEX('Feb 2015 final data'!U$7:U$156,MATCH(Data!$AH20,'Feb 2015 final data'!$A$7:$A$156,0))</f>
        <v>3902.58</v>
      </c>
      <c r="BE20" s="249">
        <f>INDEX('Feb 2015 final data'!V$7:V$156,MATCH(Data!$AH20,'Feb 2015 final data'!$A$7:$A$156,0))</f>
        <v>5068.8</v>
      </c>
      <c r="BF20" s="249">
        <f>INDEX('Feb 2015 final data'!W$7:W$156,MATCH(Data!$AH20,'Feb 2015 final data'!$A$7:$A$156,0))</f>
        <v>6505.2900000000009</v>
      </c>
      <c r="BG20" s="249">
        <f>INDEX('Feb 2015 final data'!X$7:X$156,MATCH(Data!$AH20,'Feb 2015 final data'!$A$7:$A$156,0))</f>
        <v>3614.6088</v>
      </c>
      <c r="BH20" s="249">
        <f>INDEX('Feb 2015 final data'!Y$7:Y$156,MATCH(Data!$AH20,'Feb 2015 final data'!$A$7:$A$156,0))</f>
        <v>3863.5542</v>
      </c>
      <c r="BI20" s="249">
        <f>INDEX('Feb 2015 final data'!Z$7:Z$156,MATCH(Data!$AH20,'Feb 2015 final data'!$A$7:$A$156,0))</f>
        <v>5018.1120000000001</v>
      </c>
      <c r="BJ20" s="249">
        <f>INDEX('Feb 2015 final data'!AA$7:AA$156,MATCH(Data!$AH20,'Feb 2015 final data'!$A$7:$A$156,0))</f>
        <v>6440.2371000000012</v>
      </c>
      <c r="BK20" s="484">
        <f t="shared" si="2"/>
        <v>3651.12</v>
      </c>
      <c r="BL20" s="484">
        <f t="shared" si="3"/>
        <v>3902.58</v>
      </c>
      <c r="BM20" s="484">
        <f t="shared" si="4"/>
        <v>5068.8</v>
      </c>
      <c r="BN20" s="484">
        <f t="shared" si="5"/>
        <v>6505.2900000000009</v>
      </c>
      <c r="BO20" s="484">
        <f t="shared" si="6"/>
        <v>3614.6088</v>
      </c>
      <c r="BP20" s="484">
        <f t="shared" si="7"/>
        <v>3863.5542</v>
      </c>
      <c r="BQ20" s="484">
        <f t="shared" si="8"/>
        <v>5018.1120000000001</v>
      </c>
      <c r="BR20" s="484">
        <f t="shared" si="9"/>
        <v>6440.2371000000012</v>
      </c>
      <c r="BS20" s="486">
        <f t="shared" si="32"/>
        <v>1043.8124249929206</v>
      </c>
      <c r="BT20" s="486">
        <f t="shared" si="33"/>
        <v>1115.7018924409147</v>
      </c>
      <c r="BU20" s="486">
        <f t="shared" si="34"/>
        <v>1449.1105249359418</v>
      </c>
      <c r="BV20" s="495">
        <f t="shared" si="35"/>
        <v>1841.7702985274079</v>
      </c>
      <c r="BW20" s="486">
        <f t="shared" si="36"/>
        <v>1023.3639282239216</v>
      </c>
      <c r="BX20" s="486">
        <f t="shared" si="37"/>
        <v>1093.8450664475863</v>
      </c>
      <c r="BY20" s="486">
        <f t="shared" si="38"/>
        <v>1420.722156319544</v>
      </c>
      <c r="BZ20" s="495">
        <f t="shared" si="39"/>
        <v>1805.6759412021113</v>
      </c>
      <c r="CA20" s="27">
        <v>346951</v>
      </c>
      <c r="CB20" s="27">
        <v>349786.98400000005</v>
      </c>
      <c r="CC20" s="27">
        <v>353208.54099999997</v>
      </c>
      <c r="CD20" s="156">
        <v>356666.27399999998</v>
      </c>
      <c r="CE20" s="6" t="s">
        <v>79</v>
      </c>
      <c r="CF20" s="27">
        <f>INDEX('HWB mapped'!F$4:F$155,MATCH(Data!$D20,'HWB mapped'!$E$4:$E$155,0))</f>
        <v>9375.2489937431765</v>
      </c>
      <c r="CG20" s="27">
        <f>INDEX('HWB mapped'!G$4:G$155,MATCH(Data!$D20,'HWB mapped'!$E$4:$E$155,0))</f>
        <v>9766.2748228456512</v>
      </c>
      <c r="CH20" s="27">
        <f>INDEX('HWB mapped'!H$4:H$155,MATCH(Data!$D20,'HWB mapped'!$E$4:$E$155,0))</f>
        <v>9870.0656667661351</v>
      </c>
      <c r="CI20" s="27">
        <f>INDEX('HWB mapped'!I$4:I$155,MATCH(Data!$D20,'HWB mapped'!$E$4:$E$155,0))</f>
        <v>10230.634907029405</v>
      </c>
      <c r="CJ20" s="24">
        <f>INDEX('Feb 2015 final data'!P$7:P$156,MATCH(Data!$CE20,'Feb 2015 final data'!$A$7:$A$156,0))</f>
        <v>9378</v>
      </c>
      <c r="CK20" s="24">
        <f>INDEX('Feb 2015 final data'!Q$7:Q$156,MATCH(Data!$CE20,'Feb 2015 final data'!$A$7:$A$156,0))</f>
        <v>9242</v>
      </c>
      <c r="CL20" s="24">
        <f>INDEX('Feb 2015 final data'!R$7:R$156,MATCH(Data!$CE20,'Feb 2015 final data'!$A$7:$A$156,0))</f>
        <v>9844</v>
      </c>
      <c r="CM20" s="24">
        <f>INDEX('Feb 2015 final data'!S$7:S$156,MATCH(Data!$CE20,'Feb 2015 final data'!$A$7:$A$156,0))</f>
        <v>9695</v>
      </c>
      <c r="CN20" s="24">
        <f>INDEX('Feb 2015 final data'!B$7:B$156,MATCH(Data!$CE20,'Feb 2015 final data'!$A$7:$A$156,0))</f>
        <v>9051</v>
      </c>
      <c r="CO20" s="24">
        <f>INDEX('Feb 2015 final data'!C$7:C$156,MATCH(Data!$CE20,'Feb 2015 final data'!$A$7:$A$156,0))</f>
        <v>8910</v>
      </c>
      <c r="CP20" s="24">
        <f>INDEX('Feb 2015 final data'!D$7:D$156,MATCH(Data!$CE20,'Feb 2015 final data'!$A$7:$A$156,0))</f>
        <v>9500</v>
      </c>
      <c r="CQ20" s="24">
        <f>INDEX('Feb 2015 final data'!E$7:E$156,MATCH(Data!$CE20,'Feb 2015 final data'!$A$7:$A$156,0))</f>
        <v>9350</v>
      </c>
      <c r="CR20" s="24">
        <f>INDEX('Feb 2015 final data'!F$7:F$156,MATCH(Data!$CE20,'Feb 2015 final data'!$A$7:$A$156,0))</f>
        <v>9053</v>
      </c>
      <c r="CS20" s="502">
        <f t="shared" si="11"/>
        <v>9378</v>
      </c>
      <c r="CT20" s="502">
        <f t="shared" si="12"/>
        <v>18620</v>
      </c>
      <c r="CU20" s="502">
        <f t="shared" si="13"/>
        <v>28464</v>
      </c>
      <c r="CV20" s="502">
        <f t="shared" si="14"/>
        <v>38159</v>
      </c>
      <c r="CW20" s="502">
        <f t="shared" si="40"/>
        <v>9051</v>
      </c>
      <c r="CX20" s="502">
        <f t="shared" si="41"/>
        <v>17961</v>
      </c>
      <c r="CY20" s="502">
        <f t="shared" si="42"/>
        <v>27461</v>
      </c>
      <c r="CZ20" s="502">
        <f t="shared" si="43"/>
        <v>36811</v>
      </c>
      <c r="DA20" s="503">
        <f t="shared" si="44"/>
        <v>8.569406955108886E-3</v>
      </c>
      <c r="DB20" s="503">
        <f t="shared" si="45"/>
        <v>1.726984459760476E-2</v>
      </c>
      <c r="DC20" s="503">
        <f t="shared" si="46"/>
        <v>2.6284755889829398E-2</v>
      </c>
      <c r="DD20" s="503">
        <f t="shared" si="47"/>
        <v>3.5325873319531437E-2</v>
      </c>
      <c r="DE20" s="502">
        <f t="shared" si="16"/>
        <v>9038.7174093750964</v>
      </c>
      <c r="DF20" s="502">
        <f t="shared" si="17"/>
        <v>18463.292883113725</v>
      </c>
      <c r="DG20" s="502">
        <f t="shared" si="18"/>
        <v>27979.527711324838</v>
      </c>
      <c r="DH20" s="502">
        <f t="shared" si="19"/>
        <v>37855.734152408651</v>
      </c>
      <c r="DI20" s="489">
        <f t="shared" si="48"/>
        <v>9038.7174093750964</v>
      </c>
      <c r="DJ20" s="489">
        <f t="shared" si="49"/>
        <v>9424.5754737386287</v>
      </c>
      <c r="DK20" s="489">
        <f t="shared" si="50"/>
        <v>9516.2348282111125</v>
      </c>
      <c r="DL20" s="489">
        <f t="shared" si="51"/>
        <v>9876.2064410838138</v>
      </c>
      <c r="DM20" s="489">
        <f t="shared" si="20"/>
        <v>9040.7146952903277</v>
      </c>
      <c r="DN20" s="489">
        <f t="shared" si="52"/>
        <v>2027.5437887043929</v>
      </c>
      <c r="DO20" s="489">
        <f t="shared" si="53"/>
        <v>2114.1276920609471</v>
      </c>
      <c r="DP20" s="489">
        <f t="shared" si="54"/>
        <v>2134.53995943257</v>
      </c>
      <c r="DQ20" s="489">
        <f t="shared" si="55"/>
        <v>2215.291786397232</v>
      </c>
      <c r="DR20" s="489">
        <f t="shared" si="56"/>
        <v>2007.0815992599341</v>
      </c>
      <c r="DS20" s="33">
        <v>437492</v>
      </c>
      <c r="DT20" s="33">
        <v>441285.527</v>
      </c>
      <c r="DU20" s="33">
        <v>445810.34700000001</v>
      </c>
      <c r="DV20" s="33">
        <v>450455.02899999998</v>
      </c>
      <c r="DW20" s="24">
        <f>INDEX('Feb 2015 final data'!$AB$7:$AB$156,MATCH(Data!CE20,'Feb 2015 final data'!$A$7:$A$156,0))</f>
        <v>1490</v>
      </c>
    </row>
    <row r="21" spans="1:127">
      <c r="A21" s="28" t="s">
        <v>859</v>
      </c>
      <c r="B21" s="6" t="s">
        <v>860</v>
      </c>
      <c r="C21" s="29" t="s">
        <v>656</v>
      </c>
      <c r="D21" s="30" t="s">
        <v>83</v>
      </c>
      <c r="E21" s="31">
        <v>250</v>
      </c>
      <c r="F21" s="19">
        <v>250</v>
      </c>
      <c r="G21" s="19">
        <f>INDEX('Feb 2015 final data'!G$7:G$156,MATCH(Data!$D21,'Feb 2015 final data'!$A$7:$A$156,0))</f>
        <v>233.75</v>
      </c>
      <c r="H21" s="19">
        <f>INDEX('Feb 2015 final data'!H$7:H$156,MATCH(Data!$D21,'Feb 2015 final data'!$A$7:$A$156,0))</f>
        <v>217.25</v>
      </c>
      <c r="I21" s="469">
        <f t="shared" si="22"/>
        <v>414.89129430979119</v>
      </c>
      <c r="J21" s="469">
        <f t="shared" si="23"/>
        <v>380.26997295173373</v>
      </c>
      <c r="K21" s="31">
        <v>54140</v>
      </c>
      <c r="L21" s="19">
        <v>55410</v>
      </c>
      <c r="M21" s="31">
        <v>56340.059000000008</v>
      </c>
      <c r="N21" s="27">
        <v>57130.464000000007</v>
      </c>
      <c r="O21" s="20">
        <v>458.1</v>
      </c>
      <c r="P21" s="36">
        <v>447.6</v>
      </c>
      <c r="Q21" s="30" t="s">
        <v>83</v>
      </c>
      <c r="R21" s="31">
        <v>70</v>
      </c>
      <c r="S21" s="19">
        <v>70</v>
      </c>
      <c r="T21" s="19">
        <f>INDEX('Feb 2015 final data'!I$7:I$156,MATCH(Data!$Q21,'Feb 2015 final data'!$A$7:$A$156,0))</f>
        <v>72.099999999999994</v>
      </c>
      <c r="U21" s="19">
        <f>INDEX('Feb 2015 final data'!J$7:J$156,MATCH(Data!$Q21,'Feb 2015 final data'!$A$7:$A$156,0))</f>
        <v>74.2</v>
      </c>
      <c r="V21" s="31">
        <v>85</v>
      </c>
      <c r="W21" s="19">
        <v>85</v>
      </c>
      <c r="X21" s="19">
        <f>INDEX('Feb 2015 final data'!K$7:K$156,MATCH(Data!$Q21,'Feb 2015 final data'!$A$7:$A$156,0))</f>
        <v>85</v>
      </c>
      <c r="Y21" s="19">
        <f>INDEX('Feb 2015 final data'!L$7:L$156,MATCH(Data!$Q21,'Feb 2015 final data'!$A$7:$A$156,0))</f>
        <v>85</v>
      </c>
      <c r="Z21" s="475">
        <f t="shared" si="24"/>
        <v>72.099999999999994</v>
      </c>
      <c r="AA21" s="475">
        <f t="shared" si="25"/>
        <v>74.2</v>
      </c>
      <c r="AB21" s="475">
        <f t="shared" si="26"/>
        <v>85</v>
      </c>
      <c r="AC21" s="475">
        <f t="shared" si="27"/>
        <v>85</v>
      </c>
      <c r="AD21" s="478">
        <f t="shared" si="0"/>
        <v>84.823529411764696</v>
      </c>
      <c r="AE21" s="478">
        <f t="shared" si="1"/>
        <v>87.294117647058826</v>
      </c>
      <c r="AF21" s="22">
        <v>82.6</v>
      </c>
      <c r="AG21" s="21">
        <v>82.6</v>
      </c>
      <c r="AH21" s="6" t="s">
        <v>83</v>
      </c>
      <c r="AI21" s="33">
        <v>211</v>
      </c>
      <c r="AJ21" s="33">
        <v>204</v>
      </c>
      <c r="AK21" s="33">
        <v>185</v>
      </c>
      <c r="AL21" s="33">
        <v>148</v>
      </c>
      <c r="AM21" s="33">
        <v>193</v>
      </c>
      <c r="AN21" s="33">
        <v>188</v>
      </c>
      <c r="AO21" s="33">
        <v>260</v>
      </c>
      <c r="AP21" s="33">
        <v>223</v>
      </c>
      <c r="AQ21" s="32">
        <v>225</v>
      </c>
      <c r="AR21" s="32">
        <v>179</v>
      </c>
      <c r="AS21" s="32">
        <v>135</v>
      </c>
      <c r="AT21" s="32">
        <v>233</v>
      </c>
      <c r="AU21" s="25">
        <v>600</v>
      </c>
      <c r="AV21" s="25">
        <v>529</v>
      </c>
      <c r="AW21" s="25">
        <v>708</v>
      </c>
      <c r="AX21" s="25">
        <v>547</v>
      </c>
      <c r="AY21" s="25">
        <f t="shared" si="28"/>
        <v>600</v>
      </c>
      <c r="AZ21" s="25">
        <f t="shared" si="29"/>
        <v>529</v>
      </c>
      <c r="BA21" s="25">
        <f t="shared" si="30"/>
        <v>708</v>
      </c>
      <c r="BB21" s="25">
        <f t="shared" si="31"/>
        <v>547</v>
      </c>
      <c r="BC21" s="249">
        <f>INDEX('Feb 2015 final data'!T$7:T$156,MATCH(Data!$AH21,'Feb 2015 final data'!$A$7:$A$156,0))</f>
        <v>588</v>
      </c>
      <c r="BD21" s="249">
        <f>INDEX('Feb 2015 final data'!U$7:U$156,MATCH(Data!$AH21,'Feb 2015 final data'!$A$7:$A$156,0))</f>
        <v>517</v>
      </c>
      <c r="BE21" s="249">
        <f>INDEX('Feb 2015 final data'!V$7:V$156,MATCH(Data!$AH21,'Feb 2015 final data'!$A$7:$A$156,0))</f>
        <v>696</v>
      </c>
      <c r="BF21" s="249">
        <f>INDEX('Feb 2015 final data'!W$7:W$156,MATCH(Data!$AH21,'Feb 2015 final data'!$A$7:$A$156,0))</f>
        <v>535</v>
      </c>
      <c r="BG21" s="249">
        <f>INDEX('Feb 2015 final data'!X$7:X$156,MATCH(Data!$AH21,'Feb 2015 final data'!$A$7:$A$156,0))</f>
        <v>576</v>
      </c>
      <c r="BH21" s="249">
        <f>INDEX('Feb 2015 final data'!Y$7:Y$156,MATCH(Data!$AH21,'Feb 2015 final data'!$A$7:$A$156,0))</f>
        <v>505</v>
      </c>
      <c r="BI21" s="249">
        <f>INDEX('Feb 2015 final data'!Z$7:Z$156,MATCH(Data!$AH21,'Feb 2015 final data'!$A$7:$A$156,0))</f>
        <v>684</v>
      </c>
      <c r="BJ21" s="249">
        <f>INDEX('Feb 2015 final data'!AA$7:AA$156,MATCH(Data!$AH21,'Feb 2015 final data'!$A$7:$A$156,0))</f>
        <v>524</v>
      </c>
      <c r="BK21" s="484">
        <f t="shared" si="2"/>
        <v>588</v>
      </c>
      <c r="BL21" s="484">
        <f t="shared" si="3"/>
        <v>517</v>
      </c>
      <c r="BM21" s="484">
        <f t="shared" si="4"/>
        <v>696</v>
      </c>
      <c r="BN21" s="484">
        <f t="shared" si="5"/>
        <v>535</v>
      </c>
      <c r="BO21" s="484">
        <f t="shared" si="6"/>
        <v>576</v>
      </c>
      <c r="BP21" s="484">
        <f t="shared" si="7"/>
        <v>505</v>
      </c>
      <c r="BQ21" s="484">
        <f t="shared" si="8"/>
        <v>684</v>
      </c>
      <c r="BR21" s="484">
        <f t="shared" si="9"/>
        <v>524</v>
      </c>
      <c r="BS21" s="486">
        <f t="shared" si="32"/>
        <v>235.9292090556323</v>
      </c>
      <c r="BT21" s="486">
        <f t="shared" si="33"/>
        <v>207.44115830231613</v>
      </c>
      <c r="BU21" s="486">
        <f t="shared" si="34"/>
        <v>279.26314541278924</v>
      </c>
      <c r="BV21" s="495">
        <f t="shared" si="35"/>
        <v>212.39115737245476</v>
      </c>
      <c r="BW21" s="486">
        <f t="shared" si="36"/>
        <v>228.66786289071766</v>
      </c>
      <c r="BX21" s="486">
        <f t="shared" si="37"/>
        <v>200.48137284689656</v>
      </c>
      <c r="BY21" s="486">
        <f t="shared" si="38"/>
        <v>271.54308718272722</v>
      </c>
      <c r="BZ21" s="495">
        <f t="shared" si="39"/>
        <v>205.89071730934961</v>
      </c>
      <c r="CA21" s="27">
        <v>247450</v>
      </c>
      <c r="CB21" s="27">
        <v>249227.30100000001</v>
      </c>
      <c r="CC21" s="27">
        <v>251893.726</v>
      </c>
      <c r="CD21" s="156">
        <v>254503.94600000011</v>
      </c>
      <c r="CE21" s="6" t="s">
        <v>83</v>
      </c>
      <c r="CF21" s="27">
        <f>INDEX('HWB mapped'!F$4:F$155,MATCH(Data!$D21,'HWB mapped'!$E$4:$E$155,0))</f>
        <v>5897.3949408642457</v>
      </c>
      <c r="CG21" s="27">
        <f>INDEX('HWB mapped'!G$4:G$155,MATCH(Data!$D21,'HWB mapped'!$E$4:$E$155,0))</f>
        <v>6573.0628584262749</v>
      </c>
      <c r="CH21" s="27">
        <f>INDEX('HWB mapped'!H$4:H$155,MATCH(Data!$D21,'HWB mapped'!$E$4:$E$155,0))</f>
        <v>7191.5349342589088</v>
      </c>
      <c r="CI21" s="27">
        <f>INDEX('HWB mapped'!I$4:I$155,MATCH(Data!$D21,'HWB mapped'!$E$4:$E$155,0))</f>
        <v>7299.9328940781324</v>
      </c>
      <c r="CJ21" s="24">
        <f>INDEX('Feb 2015 final data'!P$7:P$156,MATCH(Data!$CE21,'Feb 2015 final data'!$A$7:$A$156,0))</f>
        <v>5891</v>
      </c>
      <c r="CK21" s="24">
        <f>INDEX('Feb 2015 final data'!Q$7:Q$156,MATCH(Data!$CE21,'Feb 2015 final data'!$A$7:$A$156,0))</f>
        <v>5973</v>
      </c>
      <c r="CL21" s="24">
        <f>INDEX('Feb 2015 final data'!R$7:R$156,MATCH(Data!$CE21,'Feb 2015 final data'!$A$7:$A$156,0))</f>
        <v>5804</v>
      </c>
      <c r="CM21" s="24">
        <f>INDEX('Feb 2015 final data'!S$7:S$156,MATCH(Data!$CE21,'Feb 2015 final data'!$A$7:$A$156,0))</f>
        <v>5677</v>
      </c>
      <c r="CN21" s="24">
        <f>INDEX('Feb 2015 final data'!B$7:B$156,MATCH(Data!$CE21,'Feb 2015 final data'!$A$7:$A$156,0))</f>
        <v>5786</v>
      </c>
      <c r="CO21" s="24">
        <f>INDEX('Feb 2015 final data'!C$7:C$156,MATCH(Data!$CE21,'Feb 2015 final data'!$A$7:$A$156,0))</f>
        <v>5820</v>
      </c>
      <c r="CP21" s="24">
        <f>INDEX('Feb 2015 final data'!D$7:D$156,MATCH(Data!$CE21,'Feb 2015 final data'!$A$7:$A$156,0))</f>
        <v>5602</v>
      </c>
      <c r="CQ21" s="24">
        <f>INDEX('Feb 2015 final data'!E$7:E$156,MATCH(Data!$CE21,'Feb 2015 final data'!$A$7:$A$156,0))</f>
        <v>5475</v>
      </c>
      <c r="CR21" s="24">
        <f>INDEX('Feb 2015 final data'!F$7:F$156,MATCH(Data!$CE21,'Feb 2015 final data'!$A$7:$A$156,0))</f>
        <v>5670.75</v>
      </c>
      <c r="CS21" s="502">
        <f t="shared" si="11"/>
        <v>5891</v>
      </c>
      <c r="CT21" s="502">
        <f t="shared" si="12"/>
        <v>11864</v>
      </c>
      <c r="CU21" s="502">
        <f t="shared" si="13"/>
        <v>17668</v>
      </c>
      <c r="CV21" s="502">
        <f t="shared" si="14"/>
        <v>23345</v>
      </c>
      <c r="CW21" s="502">
        <f t="shared" si="40"/>
        <v>5786</v>
      </c>
      <c r="CX21" s="502">
        <f t="shared" si="41"/>
        <v>11606</v>
      </c>
      <c r="CY21" s="502">
        <f t="shared" si="42"/>
        <v>17208</v>
      </c>
      <c r="CZ21" s="502">
        <f t="shared" si="43"/>
        <v>22683</v>
      </c>
      <c r="DA21" s="503">
        <f t="shared" si="44"/>
        <v>4.4977511244377807E-3</v>
      </c>
      <c r="DB21" s="503">
        <f t="shared" si="45"/>
        <v>1.1051617048618548E-2</v>
      </c>
      <c r="DC21" s="503">
        <f t="shared" si="46"/>
        <v>1.9704433497536946E-2</v>
      </c>
      <c r="DD21" s="503">
        <f t="shared" si="47"/>
        <v>2.8357249946455342E-2</v>
      </c>
      <c r="DE21" s="502">
        <f t="shared" si="16"/>
        <v>5775.7319686913306</v>
      </c>
      <c r="DF21" s="502">
        <f t="shared" si="17"/>
        <v>12172.027123070126</v>
      </c>
      <c r="DG21" s="502">
        <f t="shared" si="18"/>
        <v>19130.730529504875</v>
      </c>
      <c r="DH21" s="502">
        <f t="shared" si="19"/>
        <v>26197.433935939625</v>
      </c>
      <c r="DI21" s="489">
        <f t="shared" si="48"/>
        <v>5775.7319686913306</v>
      </c>
      <c r="DJ21" s="489">
        <f t="shared" si="49"/>
        <v>6396.2951543787949</v>
      </c>
      <c r="DK21" s="489">
        <f t="shared" si="50"/>
        <v>6958.7034064347499</v>
      </c>
      <c r="DL21" s="489">
        <f t="shared" si="51"/>
        <v>7066.7034064347499</v>
      </c>
      <c r="DM21" s="489">
        <f t="shared" si="20"/>
        <v>5660.6864952396063</v>
      </c>
      <c r="DN21" s="489">
        <f t="shared" si="52"/>
        <v>1783.0240227573627</v>
      </c>
      <c r="DO21" s="489">
        <f t="shared" si="53"/>
        <v>1974.4151055325644</v>
      </c>
      <c r="DP21" s="489">
        <f t="shared" si="54"/>
        <v>2148.2105565042398</v>
      </c>
      <c r="DQ21" s="489">
        <f t="shared" si="55"/>
        <v>2181.5496483425004</v>
      </c>
      <c r="DR21" s="489">
        <f t="shared" si="56"/>
        <v>1728.3630131670761</v>
      </c>
      <c r="DS21" s="33">
        <v>317899</v>
      </c>
      <c r="DT21" s="33">
        <v>320459.88099999999</v>
      </c>
      <c r="DU21" s="33">
        <v>323944.03700000001</v>
      </c>
      <c r="DV21" s="33">
        <v>327535.359</v>
      </c>
      <c r="DW21" s="24">
        <f>INDEX('Feb 2015 final data'!$AB$7:$AB$156,MATCH(Data!CE21,'Feb 2015 final data'!$A$7:$A$156,0))</f>
        <v>2130.37</v>
      </c>
    </row>
    <row r="22" spans="1:127">
      <c r="A22" s="28" t="s">
        <v>870</v>
      </c>
      <c r="B22" s="6" t="s">
        <v>871</v>
      </c>
      <c r="C22" s="29" t="s">
        <v>657</v>
      </c>
      <c r="D22" s="30" t="s">
        <v>86</v>
      </c>
      <c r="E22" s="31">
        <v>610</v>
      </c>
      <c r="F22" s="19">
        <v>610</v>
      </c>
      <c r="G22" s="19">
        <f>INDEX('Feb 2015 final data'!G$7:G$156,MATCH(Data!$D22,'Feb 2015 final data'!$A$7:$A$156,0))</f>
        <v>658.3</v>
      </c>
      <c r="H22" s="19">
        <f>INDEX('Feb 2015 final data'!H$7:H$156,MATCH(Data!$D22,'Feb 2015 final data'!$A$7:$A$156,0))</f>
        <v>675</v>
      </c>
      <c r="I22" s="469">
        <f t="shared" si="22"/>
        <v>696.95218036720109</v>
      </c>
      <c r="J22" s="469">
        <f t="shared" si="23"/>
        <v>697.16924292563772</v>
      </c>
      <c r="K22" s="31">
        <v>88735</v>
      </c>
      <c r="L22" s="19">
        <v>91815</v>
      </c>
      <c r="M22" s="31">
        <v>94454.112999999998</v>
      </c>
      <c r="N22" s="27">
        <v>96820.106</v>
      </c>
      <c r="O22" s="20">
        <v>687.4</v>
      </c>
      <c r="P22" s="36">
        <v>664.4</v>
      </c>
      <c r="Q22" s="30" t="s">
        <v>86</v>
      </c>
      <c r="R22" s="31">
        <v>415</v>
      </c>
      <c r="S22" s="19">
        <v>415</v>
      </c>
      <c r="T22" s="19">
        <f>INDEX('Feb 2015 final data'!I$7:I$156,MATCH(Data!$Q22,'Feb 2015 final data'!$A$7:$A$156,0))</f>
        <v>589</v>
      </c>
      <c r="U22" s="19">
        <f>INDEX('Feb 2015 final data'!J$7:J$156,MATCH(Data!$Q22,'Feb 2015 final data'!$A$7:$A$156,0))</f>
        <v>589</v>
      </c>
      <c r="V22" s="31">
        <v>685</v>
      </c>
      <c r="W22" s="19">
        <v>685</v>
      </c>
      <c r="X22" s="19">
        <f>INDEX('Feb 2015 final data'!K$7:K$156,MATCH(Data!$Q22,'Feb 2015 final data'!$A$7:$A$156,0))</f>
        <v>685</v>
      </c>
      <c r="Y22" s="19">
        <f>INDEX('Feb 2015 final data'!L$7:L$156,MATCH(Data!$Q22,'Feb 2015 final data'!$A$7:$A$156,0))</f>
        <v>685</v>
      </c>
      <c r="Z22" s="475">
        <f t="shared" si="24"/>
        <v>589</v>
      </c>
      <c r="AA22" s="475">
        <f t="shared" si="25"/>
        <v>589</v>
      </c>
      <c r="AB22" s="475">
        <f t="shared" si="26"/>
        <v>685</v>
      </c>
      <c r="AC22" s="475">
        <f t="shared" si="27"/>
        <v>685</v>
      </c>
      <c r="AD22" s="478">
        <f t="shared" si="0"/>
        <v>85.985401459854018</v>
      </c>
      <c r="AE22" s="478">
        <f t="shared" si="1"/>
        <v>85.985401459854018</v>
      </c>
      <c r="AF22" s="22">
        <v>60.8</v>
      </c>
      <c r="AG22" s="21">
        <v>60.8</v>
      </c>
      <c r="AH22" s="6" t="s">
        <v>86</v>
      </c>
      <c r="AI22" s="33">
        <v>450</v>
      </c>
      <c r="AJ22" s="33">
        <v>666</v>
      </c>
      <c r="AK22" s="33">
        <v>858</v>
      </c>
      <c r="AL22" s="33">
        <v>777</v>
      </c>
      <c r="AM22" s="33">
        <v>965</v>
      </c>
      <c r="AN22" s="33">
        <v>875</v>
      </c>
      <c r="AO22" s="33">
        <v>913</v>
      </c>
      <c r="AP22" s="33">
        <v>680</v>
      </c>
      <c r="AQ22" s="32">
        <v>547</v>
      </c>
      <c r="AR22" s="32">
        <v>627</v>
      </c>
      <c r="AS22" s="32">
        <v>551</v>
      </c>
      <c r="AT22" s="32">
        <v>712</v>
      </c>
      <c r="AU22" s="25">
        <v>1974</v>
      </c>
      <c r="AV22" s="25">
        <v>2617</v>
      </c>
      <c r="AW22" s="25">
        <v>2140</v>
      </c>
      <c r="AX22" s="25">
        <v>1890</v>
      </c>
      <c r="AY22" s="25">
        <f t="shared" si="28"/>
        <v>1974</v>
      </c>
      <c r="AZ22" s="25">
        <f t="shared" si="29"/>
        <v>2617</v>
      </c>
      <c r="BA22" s="25">
        <f t="shared" si="30"/>
        <v>2140</v>
      </c>
      <c r="BB22" s="25">
        <f t="shared" si="31"/>
        <v>1890</v>
      </c>
      <c r="BC22" s="249">
        <f>INDEX('Feb 2015 final data'!T$7:T$156,MATCH(Data!$AH22,'Feb 2015 final data'!$A$7:$A$156,0))</f>
        <v>2225</v>
      </c>
      <c r="BD22" s="249">
        <f>INDEX('Feb 2015 final data'!U$7:U$156,MATCH(Data!$AH22,'Feb 2015 final data'!$A$7:$A$156,0))</f>
        <v>1890</v>
      </c>
      <c r="BE22" s="249">
        <f>INDEX('Feb 2015 final data'!V$7:V$156,MATCH(Data!$AH22,'Feb 2015 final data'!$A$7:$A$156,0))</f>
        <v>1890</v>
      </c>
      <c r="BF22" s="249">
        <f>INDEX('Feb 2015 final data'!W$7:W$156,MATCH(Data!$AH22,'Feb 2015 final data'!$A$7:$A$156,0))</f>
        <v>1890</v>
      </c>
      <c r="BG22" s="249">
        <f>INDEX('Feb 2015 final data'!X$7:X$156,MATCH(Data!$AH22,'Feb 2015 final data'!$A$7:$A$156,0))</f>
        <v>1890</v>
      </c>
      <c r="BH22" s="249">
        <f>INDEX('Feb 2015 final data'!Y$7:Y$156,MATCH(Data!$AH22,'Feb 2015 final data'!$A$7:$A$156,0))</f>
        <v>1890</v>
      </c>
      <c r="BI22" s="249">
        <f>INDEX('Feb 2015 final data'!Z$7:Z$156,MATCH(Data!$AH22,'Feb 2015 final data'!$A$7:$A$156,0))</f>
        <v>1890</v>
      </c>
      <c r="BJ22" s="249">
        <f>INDEX('Feb 2015 final data'!AA$7:AA$156,MATCH(Data!$AH22,'Feb 2015 final data'!$A$7:$A$156,0))</f>
        <v>1890</v>
      </c>
      <c r="BK22" s="484">
        <f t="shared" si="2"/>
        <v>2225</v>
      </c>
      <c r="BL22" s="484">
        <f t="shared" si="3"/>
        <v>1890</v>
      </c>
      <c r="BM22" s="484">
        <f t="shared" si="4"/>
        <v>1890</v>
      </c>
      <c r="BN22" s="484">
        <f t="shared" si="5"/>
        <v>1890</v>
      </c>
      <c r="BO22" s="484">
        <f t="shared" si="6"/>
        <v>1890</v>
      </c>
      <c r="BP22" s="484">
        <f t="shared" si="7"/>
        <v>1890</v>
      </c>
      <c r="BQ22" s="484">
        <f t="shared" si="8"/>
        <v>1890</v>
      </c>
      <c r="BR22" s="484">
        <f t="shared" si="9"/>
        <v>1890</v>
      </c>
      <c r="BS22" s="486">
        <f t="shared" si="32"/>
        <v>556.06822963675472</v>
      </c>
      <c r="BT22" s="486">
        <f t="shared" si="33"/>
        <v>472.34559730942306</v>
      </c>
      <c r="BU22" s="486">
        <f t="shared" si="34"/>
        <v>472.34559730942306</v>
      </c>
      <c r="BV22" s="495">
        <f t="shared" si="35"/>
        <v>468.7943924570892</v>
      </c>
      <c r="BW22" s="486">
        <f t="shared" si="36"/>
        <v>468.7943924570892</v>
      </c>
      <c r="BX22" s="486">
        <f t="shared" si="37"/>
        <v>468.7943924570892</v>
      </c>
      <c r="BY22" s="486">
        <f t="shared" si="38"/>
        <v>468.7943924570892</v>
      </c>
      <c r="BZ22" s="495">
        <f t="shared" si="39"/>
        <v>465.19251637857906</v>
      </c>
      <c r="CA22" s="27">
        <v>398213</v>
      </c>
      <c r="CB22" s="27">
        <v>400130.75400000036</v>
      </c>
      <c r="CC22" s="27">
        <v>403161.81900000008</v>
      </c>
      <c r="CD22" s="156">
        <v>406283.40600000019</v>
      </c>
      <c r="CE22" s="6" t="s">
        <v>86</v>
      </c>
      <c r="CF22" s="27">
        <f>INDEX('HWB mapped'!F$4:F$155,MATCH(Data!$D22,'HWB mapped'!$E$4:$E$155,0))</f>
        <v>10603.89572893814</v>
      </c>
      <c r="CG22" s="27">
        <f>INDEX('HWB mapped'!G$4:G$155,MATCH(Data!$D22,'HWB mapped'!$E$4:$E$155,0))</f>
        <v>12468.295609249493</v>
      </c>
      <c r="CH22" s="27">
        <f>INDEX('HWB mapped'!H$4:H$155,MATCH(Data!$D22,'HWB mapped'!$E$4:$E$155,0))</f>
        <v>12558.79647995324</v>
      </c>
      <c r="CI22" s="27">
        <f>INDEX('HWB mapped'!I$4:I$155,MATCH(Data!$D22,'HWB mapped'!$E$4:$E$155,0))</f>
        <v>13348.570668981125</v>
      </c>
      <c r="CJ22" s="24">
        <f>INDEX('Feb 2015 final data'!P$7:P$156,MATCH(Data!$CE22,'Feb 2015 final data'!$A$7:$A$156,0))</f>
        <v>10605</v>
      </c>
      <c r="CK22" s="24">
        <f>INDEX('Feb 2015 final data'!Q$7:Q$156,MATCH(Data!$CE22,'Feb 2015 final data'!$A$7:$A$156,0))</f>
        <v>10385</v>
      </c>
      <c r="CL22" s="24">
        <f>INDEX('Feb 2015 final data'!R$7:R$156,MATCH(Data!$CE22,'Feb 2015 final data'!$A$7:$A$156,0))</f>
        <v>10713</v>
      </c>
      <c r="CM22" s="24">
        <f>INDEX('Feb 2015 final data'!S$7:S$156,MATCH(Data!$CE22,'Feb 2015 final data'!$A$7:$A$156,0))</f>
        <v>10826</v>
      </c>
      <c r="CN22" s="24">
        <f>INDEX('Feb 2015 final data'!B$7:B$156,MATCH(Data!$CE22,'Feb 2015 final data'!$A$7:$A$156,0))</f>
        <v>10435</v>
      </c>
      <c r="CO22" s="24">
        <f>INDEX('Feb 2015 final data'!C$7:C$156,MATCH(Data!$CE22,'Feb 2015 final data'!$A$7:$A$156,0))</f>
        <v>10219</v>
      </c>
      <c r="CP22" s="24">
        <f>INDEX('Feb 2015 final data'!D$7:D$156,MATCH(Data!$CE22,'Feb 2015 final data'!$A$7:$A$156,0))</f>
        <v>10542</v>
      </c>
      <c r="CQ22" s="24">
        <f>INDEX('Feb 2015 final data'!E$7:E$156,MATCH(Data!$CE22,'Feb 2015 final data'!$A$7:$A$156,0))</f>
        <v>10650</v>
      </c>
      <c r="CR22" s="24">
        <f>INDEX('Feb 2015 final data'!F$7:F$156,MATCH(Data!$CE22,'Feb 2015 final data'!$A$7:$A$156,0))</f>
        <v>10434</v>
      </c>
      <c r="CS22" s="502">
        <f t="shared" si="11"/>
        <v>10605</v>
      </c>
      <c r="CT22" s="502">
        <f t="shared" si="12"/>
        <v>20990</v>
      </c>
      <c r="CU22" s="502">
        <f t="shared" si="13"/>
        <v>31703</v>
      </c>
      <c r="CV22" s="502">
        <f t="shared" si="14"/>
        <v>42529</v>
      </c>
      <c r="CW22" s="502">
        <f t="shared" si="40"/>
        <v>10435</v>
      </c>
      <c r="CX22" s="502">
        <f t="shared" si="41"/>
        <v>20654</v>
      </c>
      <c r="CY22" s="502">
        <f t="shared" si="42"/>
        <v>31196</v>
      </c>
      <c r="CZ22" s="502">
        <f t="shared" si="43"/>
        <v>41846</v>
      </c>
      <c r="DA22" s="503">
        <f t="shared" si="44"/>
        <v>3.9972724493874765E-3</v>
      </c>
      <c r="DB22" s="503">
        <f t="shared" si="45"/>
        <v>7.900491429377602E-3</v>
      </c>
      <c r="DC22" s="503">
        <f t="shared" si="46"/>
        <v>1.1921277246114416E-2</v>
      </c>
      <c r="DD22" s="503">
        <f t="shared" si="47"/>
        <v>1.6059629899597923E-2</v>
      </c>
      <c r="DE22" s="502">
        <f t="shared" si="16"/>
        <v>10408.215360276265</v>
      </c>
      <c r="DF22" s="502">
        <f t="shared" si="17"/>
        <v>22685.037417957792</v>
      </c>
      <c r="DG22" s="502">
        <f t="shared" si="18"/>
        <v>35047.101103882742</v>
      </c>
      <c r="DH22" s="502">
        <f t="shared" si="19"/>
        <v>48193.406418051112</v>
      </c>
      <c r="DI22" s="489">
        <f t="shared" si="48"/>
        <v>10408.215360276265</v>
      </c>
      <c r="DJ22" s="489">
        <f t="shared" si="49"/>
        <v>12276.822057681527</v>
      </c>
      <c r="DK22" s="489">
        <f t="shared" si="50"/>
        <v>12362.06368592495</v>
      </c>
      <c r="DL22" s="489">
        <f t="shared" si="51"/>
        <v>13146.30531416837</v>
      </c>
      <c r="DM22" s="489">
        <f t="shared" si="20"/>
        <v>10407.217927084097</v>
      </c>
      <c r="DN22" s="489">
        <f t="shared" si="52"/>
        <v>1992.7726837153755</v>
      </c>
      <c r="DO22" s="489">
        <f t="shared" si="53"/>
        <v>2350.6216600666476</v>
      </c>
      <c r="DP22" s="489">
        <f t="shared" si="54"/>
        <v>2366.8962256042923</v>
      </c>
      <c r="DQ22" s="489">
        <f t="shared" si="55"/>
        <v>2517.0051595044511</v>
      </c>
      <c r="DR22" s="489">
        <f t="shared" si="56"/>
        <v>1977.1788421071885</v>
      </c>
      <c r="DS22" s="33">
        <v>516096</v>
      </c>
      <c r="DT22" s="33">
        <v>518468.78800000006</v>
      </c>
      <c r="DU22" s="33">
        <v>522287.36800000002</v>
      </c>
      <c r="DV22" s="33">
        <v>526356.027</v>
      </c>
      <c r="DW22" s="24">
        <f>INDEX('Feb 2015 final data'!$AB$7:$AB$156,MATCH(Data!CE22,'Feb 2015 final data'!$A$7:$A$156,0))</f>
        <v>1490</v>
      </c>
    </row>
    <row r="23" spans="1:127">
      <c r="A23" s="28" t="s">
        <v>865</v>
      </c>
      <c r="B23" s="6" t="s">
        <v>866</v>
      </c>
      <c r="C23" s="29" t="s">
        <v>658</v>
      </c>
      <c r="D23" s="30" t="s">
        <v>90</v>
      </c>
      <c r="E23" s="31">
        <v>225</v>
      </c>
      <c r="F23" s="19">
        <v>225</v>
      </c>
      <c r="G23" s="19">
        <f>INDEX('Feb 2015 final data'!G$7:G$156,MATCH(Data!$D23,'Feb 2015 final data'!$A$7:$A$156,0))</f>
        <v>218</v>
      </c>
      <c r="H23" s="19">
        <f>INDEX('Feb 2015 final data'!H$7:H$156,MATCH(Data!$D23,'Feb 2015 final data'!$A$7:$A$156,0))</f>
        <v>211</v>
      </c>
      <c r="I23" s="469">
        <f t="shared" si="22"/>
        <v>666.25843565697767</v>
      </c>
      <c r="J23" s="469">
        <f t="shared" si="23"/>
        <v>630.73181271366411</v>
      </c>
      <c r="K23" s="31">
        <v>31080</v>
      </c>
      <c r="L23" s="19">
        <v>31920</v>
      </c>
      <c r="M23" s="31">
        <v>32720.036000000007</v>
      </c>
      <c r="N23" s="27">
        <v>33453.204000000005</v>
      </c>
      <c r="O23" s="20">
        <v>720.7</v>
      </c>
      <c r="P23" s="36">
        <v>701.7</v>
      </c>
      <c r="Q23" s="30" t="s">
        <v>90</v>
      </c>
      <c r="R23" s="31">
        <v>90</v>
      </c>
      <c r="S23" s="19">
        <v>170</v>
      </c>
      <c r="T23" s="19">
        <f>INDEX('Feb 2015 final data'!I$7:I$156,MATCH(Data!$Q23,'Feb 2015 final data'!$A$7:$A$156,0))</f>
        <v>182</v>
      </c>
      <c r="U23" s="19">
        <f>INDEX('Feb 2015 final data'!J$7:J$156,MATCH(Data!$Q23,'Feb 2015 final data'!$A$7:$A$156,0))</f>
        <v>189</v>
      </c>
      <c r="V23" s="31">
        <v>115</v>
      </c>
      <c r="W23" s="19">
        <v>210</v>
      </c>
      <c r="X23" s="19">
        <f>INDEX('Feb 2015 final data'!K$7:K$156,MATCH(Data!$Q23,'Feb 2015 final data'!$A$7:$A$156,0))</f>
        <v>221</v>
      </c>
      <c r="Y23" s="19">
        <f>INDEX('Feb 2015 final data'!L$7:L$156,MATCH(Data!$Q23,'Feb 2015 final data'!$A$7:$A$156,0))</f>
        <v>226</v>
      </c>
      <c r="Z23" s="475">
        <f t="shared" si="24"/>
        <v>343.77777777777777</v>
      </c>
      <c r="AA23" s="475">
        <f t="shared" si="25"/>
        <v>357</v>
      </c>
      <c r="AB23" s="475">
        <f t="shared" si="26"/>
        <v>417.44444444444446</v>
      </c>
      <c r="AC23" s="475">
        <f t="shared" si="27"/>
        <v>426.88888888888891</v>
      </c>
      <c r="AD23" s="478">
        <f t="shared" si="0"/>
        <v>82.35294117647058</v>
      </c>
      <c r="AE23" s="478">
        <f t="shared" si="1"/>
        <v>83.628318584070797</v>
      </c>
      <c r="AF23" s="22">
        <v>81.400000000000006</v>
      </c>
      <c r="AG23" s="21">
        <v>81.400000000000006</v>
      </c>
      <c r="AH23" s="6" t="s">
        <v>90</v>
      </c>
      <c r="AI23" s="33">
        <v>127</v>
      </c>
      <c r="AJ23" s="33">
        <v>126</v>
      </c>
      <c r="AK23" s="33">
        <v>133</v>
      </c>
      <c r="AL23" s="33">
        <v>51</v>
      </c>
      <c r="AM23" s="33">
        <v>82</v>
      </c>
      <c r="AN23" s="33">
        <v>156</v>
      </c>
      <c r="AO23" s="33">
        <v>72</v>
      </c>
      <c r="AP23" s="33">
        <v>132</v>
      </c>
      <c r="AQ23" s="32">
        <v>198</v>
      </c>
      <c r="AR23" s="32">
        <v>189</v>
      </c>
      <c r="AS23" s="32">
        <v>192</v>
      </c>
      <c r="AT23" s="32">
        <v>290</v>
      </c>
      <c r="AU23" s="25">
        <v>386</v>
      </c>
      <c r="AV23" s="25">
        <v>289</v>
      </c>
      <c r="AW23" s="25">
        <v>402</v>
      </c>
      <c r="AX23" s="25">
        <v>671</v>
      </c>
      <c r="AY23" s="25">
        <f t="shared" si="28"/>
        <v>386</v>
      </c>
      <c r="AZ23" s="25">
        <f t="shared" si="29"/>
        <v>289</v>
      </c>
      <c r="BA23" s="25">
        <f t="shared" si="30"/>
        <v>402</v>
      </c>
      <c r="BB23" s="25">
        <f t="shared" si="31"/>
        <v>671</v>
      </c>
      <c r="BC23" s="249">
        <f>INDEX('Feb 2015 final data'!T$7:T$156,MATCH(Data!$AH23,'Feb 2015 final data'!$A$7:$A$156,0))</f>
        <v>929</v>
      </c>
      <c r="BD23" s="249">
        <f>INDEX('Feb 2015 final data'!U$7:U$156,MATCH(Data!$AH23,'Feb 2015 final data'!$A$7:$A$156,0))</f>
        <v>1185</v>
      </c>
      <c r="BE23" s="249">
        <f>INDEX('Feb 2015 final data'!V$7:V$156,MATCH(Data!$AH23,'Feb 2015 final data'!$A$7:$A$156,0))</f>
        <v>780</v>
      </c>
      <c r="BF23" s="249">
        <f>INDEX('Feb 2015 final data'!W$7:W$156,MATCH(Data!$AH23,'Feb 2015 final data'!$A$7:$A$156,0))</f>
        <v>599</v>
      </c>
      <c r="BG23" s="249">
        <f>INDEX('Feb 2015 final data'!X$7:X$156,MATCH(Data!$AH23,'Feb 2015 final data'!$A$7:$A$156,0))</f>
        <v>690</v>
      </c>
      <c r="BH23" s="249">
        <f>INDEX('Feb 2015 final data'!Y$7:Y$156,MATCH(Data!$AH23,'Feb 2015 final data'!$A$7:$A$156,0))</f>
        <v>460</v>
      </c>
      <c r="BI23" s="249">
        <f>INDEX('Feb 2015 final data'!Z$7:Z$156,MATCH(Data!$AH23,'Feb 2015 final data'!$A$7:$A$156,0))</f>
        <v>413</v>
      </c>
      <c r="BJ23" s="249">
        <f>INDEX('Feb 2015 final data'!AA$7:AA$156,MATCH(Data!$AH23,'Feb 2015 final data'!$A$7:$A$156,0))</f>
        <v>591</v>
      </c>
      <c r="BK23" s="484">
        <f t="shared" si="2"/>
        <v>929</v>
      </c>
      <c r="BL23" s="484">
        <f t="shared" si="3"/>
        <v>1185.0000000000002</v>
      </c>
      <c r="BM23" s="484">
        <f t="shared" si="4"/>
        <v>780</v>
      </c>
      <c r="BN23" s="484">
        <f t="shared" si="5"/>
        <v>599</v>
      </c>
      <c r="BO23" s="484">
        <f t="shared" si="6"/>
        <v>690</v>
      </c>
      <c r="BP23" s="484">
        <f t="shared" si="7"/>
        <v>460.00000000000006</v>
      </c>
      <c r="BQ23" s="484">
        <f t="shared" si="8"/>
        <v>413</v>
      </c>
      <c r="BR23" s="484">
        <f t="shared" si="9"/>
        <v>591</v>
      </c>
      <c r="BS23" s="486">
        <f t="shared" si="32"/>
        <v>639.43458619630906</v>
      </c>
      <c r="BT23" s="486">
        <f t="shared" si="33"/>
        <v>815.6404570964761</v>
      </c>
      <c r="BU23" s="486">
        <f t="shared" si="34"/>
        <v>536.87726289894624</v>
      </c>
      <c r="BV23" s="495">
        <f t="shared" si="35"/>
        <v>410.11305659890212</v>
      </c>
      <c r="BW23" s="486">
        <f t="shared" si="36"/>
        <v>472.41737738437797</v>
      </c>
      <c r="BX23" s="486">
        <f t="shared" si="37"/>
        <v>314.94491825625204</v>
      </c>
      <c r="BY23" s="486">
        <f t="shared" si="38"/>
        <v>282.76576356485231</v>
      </c>
      <c r="BZ23" s="495">
        <f t="shared" si="39"/>
        <v>402.55405631755741</v>
      </c>
      <c r="CA23" s="27">
        <v>144168</v>
      </c>
      <c r="CB23" s="27">
        <v>145284.60299999994</v>
      </c>
      <c r="CC23" s="27">
        <v>146057.28599999993</v>
      </c>
      <c r="CD23" s="156">
        <v>146812.58100000009</v>
      </c>
      <c r="CE23" s="6" t="s">
        <v>90</v>
      </c>
      <c r="CF23" s="27">
        <f>INDEX('HWB mapped'!F$4:F$155,MATCH(Data!$D23,'HWB mapped'!$E$4:$E$155,0))</f>
        <v>4924.3718734259319</v>
      </c>
      <c r="CG23" s="27">
        <f>INDEX('HWB mapped'!G$4:G$155,MATCH(Data!$D23,'HWB mapped'!$E$4:$E$155,0))</f>
        <v>5210.6466254761945</v>
      </c>
      <c r="CH23" s="27">
        <f>INDEX('HWB mapped'!H$4:H$155,MATCH(Data!$D23,'HWB mapped'!$E$4:$E$155,0))</f>
        <v>4880.5826641554158</v>
      </c>
      <c r="CI23" s="27">
        <f>INDEX('HWB mapped'!I$4:I$155,MATCH(Data!$D23,'HWB mapped'!$E$4:$E$155,0))</f>
        <v>5019.077145927221</v>
      </c>
      <c r="CJ23" s="24">
        <f>INDEX('Feb 2015 final data'!P$7:P$156,MATCH(Data!$CE23,'Feb 2015 final data'!$A$7:$A$156,0))</f>
        <v>4922</v>
      </c>
      <c r="CK23" s="24">
        <f>INDEX('Feb 2015 final data'!Q$7:Q$156,MATCH(Data!$CE23,'Feb 2015 final data'!$A$7:$A$156,0))</f>
        <v>4999</v>
      </c>
      <c r="CL23" s="24">
        <f>INDEX('Feb 2015 final data'!R$7:R$156,MATCH(Data!$CE23,'Feb 2015 final data'!$A$7:$A$156,0))</f>
        <v>4852</v>
      </c>
      <c r="CM23" s="24">
        <f>INDEX('Feb 2015 final data'!S$7:S$156,MATCH(Data!$CE23,'Feb 2015 final data'!$A$7:$A$156,0))</f>
        <v>4940</v>
      </c>
      <c r="CN23" s="24">
        <f>INDEX('Feb 2015 final data'!B$7:B$156,MATCH(Data!$CE23,'Feb 2015 final data'!$A$7:$A$156,0))</f>
        <v>4675.8999999999996</v>
      </c>
      <c r="CO23" s="24">
        <f>INDEX('Feb 2015 final data'!C$7:C$156,MATCH(Data!$CE23,'Feb 2015 final data'!$A$7:$A$156,0))</f>
        <v>4749.05</v>
      </c>
      <c r="CP23" s="24">
        <f>INDEX('Feb 2015 final data'!D$7:D$156,MATCH(Data!$CE23,'Feb 2015 final data'!$A$7:$A$156,0))</f>
        <v>4609.3999999999996</v>
      </c>
      <c r="CQ23" s="24">
        <f>INDEX('Feb 2015 final data'!E$7:E$156,MATCH(Data!$CE23,'Feb 2015 final data'!$A$7:$A$156,0))</f>
        <v>4693</v>
      </c>
      <c r="CR23" s="24">
        <f>INDEX('Feb 2015 final data'!F$7:F$156,MATCH(Data!$CE23,'Feb 2015 final data'!$A$7:$A$156,0))</f>
        <v>4675.8999999999996</v>
      </c>
      <c r="CS23" s="502">
        <f t="shared" si="11"/>
        <v>4922</v>
      </c>
      <c r="CT23" s="502">
        <f t="shared" si="12"/>
        <v>9921</v>
      </c>
      <c r="CU23" s="502">
        <f t="shared" si="13"/>
        <v>14773</v>
      </c>
      <c r="CV23" s="502">
        <f t="shared" si="14"/>
        <v>19713</v>
      </c>
      <c r="CW23" s="502">
        <f t="shared" si="40"/>
        <v>4675.8999999999996</v>
      </c>
      <c r="CX23" s="502">
        <f t="shared" si="41"/>
        <v>9424.9500000000007</v>
      </c>
      <c r="CY23" s="502">
        <f t="shared" si="42"/>
        <v>14034.35</v>
      </c>
      <c r="CZ23" s="502">
        <f t="shared" si="43"/>
        <v>18727.349999999999</v>
      </c>
      <c r="DA23" s="503">
        <f t="shared" si="44"/>
        <v>1.2484147516867061E-2</v>
      </c>
      <c r="DB23" s="503">
        <f t="shared" si="45"/>
        <v>2.516359762593209E-2</v>
      </c>
      <c r="DC23" s="503">
        <f t="shared" si="46"/>
        <v>3.7470197331710017E-2</v>
      </c>
      <c r="DD23" s="503">
        <f t="shared" si="47"/>
        <v>5.0000000000000072E-2</v>
      </c>
      <c r="DE23" s="502">
        <f t="shared" si="16"/>
        <v>4673.8841205376575</v>
      </c>
      <c r="DF23" s="502">
        <f t="shared" si="17"/>
        <v>9630.8554164677171</v>
      </c>
      <c r="DG23" s="502">
        <f t="shared" si="18"/>
        <v>14265.29665028501</v>
      </c>
      <c r="DH23" s="502">
        <f t="shared" si="19"/>
        <v>19033.26608455076</v>
      </c>
      <c r="DI23" s="489">
        <f t="shared" si="48"/>
        <v>4673.8841205376575</v>
      </c>
      <c r="DJ23" s="489">
        <f t="shared" si="49"/>
        <v>4956.9712959300596</v>
      </c>
      <c r="DK23" s="489">
        <f t="shared" si="50"/>
        <v>4634.4412338172933</v>
      </c>
      <c r="DL23" s="489">
        <f t="shared" si="51"/>
        <v>4767.9694342657494</v>
      </c>
      <c r="DM23" s="489">
        <f t="shared" si="20"/>
        <v>4673.8841205376575</v>
      </c>
      <c r="DN23" s="489">
        <f t="shared" si="52"/>
        <v>2474.1953179966677</v>
      </c>
      <c r="DO23" s="489">
        <f t="shared" si="53"/>
        <v>2624.0021804256485</v>
      </c>
      <c r="DP23" s="489">
        <f t="shared" si="54"/>
        <v>2453.0212031657161</v>
      </c>
      <c r="DQ23" s="489">
        <f t="shared" si="55"/>
        <v>2523.9544878494034</v>
      </c>
      <c r="DR23" s="489">
        <f t="shared" si="56"/>
        <v>2460.7292176768487</v>
      </c>
      <c r="DS23" s="33">
        <v>186527</v>
      </c>
      <c r="DT23" s="33">
        <v>187921.946</v>
      </c>
      <c r="DU23" s="33">
        <v>188909.90400000001</v>
      </c>
      <c r="DV23" s="33">
        <v>189943.69500000001</v>
      </c>
      <c r="DW23" s="24">
        <f>INDEX('Feb 2015 final data'!$AB$7:$AB$156,MATCH(Data!CE23,'Feb 2015 final data'!$A$7:$A$156,0))</f>
        <v>1765</v>
      </c>
    </row>
    <row r="24" spans="1:127">
      <c r="A24" s="28" t="s">
        <v>872</v>
      </c>
      <c r="B24" s="6" t="s">
        <v>873</v>
      </c>
      <c r="C24" s="29" t="s">
        <v>659</v>
      </c>
      <c r="D24" s="30" t="s">
        <v>94</v>
      </c>
      <c r="E24" s="31">
        <v>230</v>
      </c>
      <c r="F24" s="19">
        <v>230</v>
      </c>
      <c r="G24" s="19">
        <f>INDEX('Feb 2015 final data'!G$7:G$156,MATCH(Data!$D24,'Feb 2015 final data'!$A$7:$A$156,0))</f>
        <v>201</v>
      </c>
      <c r="H24" s="19">
        <f>INDEX('Feb 2015 final data'!H$7:H$156,MATCH(Data!$D24,'Feb 2015 final data'!$A$7:$A$156,0))</f>
        <v>201</v>
      </c>
      <c r="I24" s="469">
        <f t="shared" si="22"/>
        <v>555.02153524976279</v>
      </c>
      <c r="J24" s="469">
        <f t="shared" si="23"/>
        <v>541.38022221153221</v>
      </c>
      <c r="K24" s="31">
        <v>34140</v>
      </c>
      <c r="L24" s="19">
        <v>35255</v>
      </c>
      <c r="M24" s="31">
        <v>36214.811000000002</v>
      </c>
      <c r="N24" s="27">
        <v>37127.326000000001</v>
      </c>
      <c r="O24" s="20">
        <v>667.8</v>
      </c>
      <c r="P24" s="36">
        <v>646.70000000000005</v>
      </c>
      <c r="Q24" s="30" t="s">
        <v>94</v>
      </c>
      <c r="R24" s="31">
        <v>45</v>
      </c>
      <c r="S24" s="19">
        <v>45</v>
      </c>
      <c r="T24" s="19">
        <f>INDEX('Feb 2015 final data'!I$7:I$156,MATCH(Data!$Q24,'Feb 2015 final data'!$A$7:$A$156,0))</f>
        <v>59</v>
      </c>
      <c r="U24" s="19">
        <f>INDEX('Feb 2015 final data'!J$7:J$156,MATCH(Data!$Q24,'Feb 2015 final data'!$A$7:$A$156,0))</f>
        <v>63</v>
      </c>
      <c r="V24" s="31">
        <v>65</v>
      </c>
      <c r="W24" s="19">
        <v>65</v>
      </c>
      <c r="X24" s="19">
        <f>INDEX('Feb 2015 final data'!K$7:K$156,MATCH(Data!$Q24,'Feb 2015 final data'!$A$7:$A$156,0))</f>
        <v>80</v>
      </c>
      <c r="Y24" s="19">
        <f>INDEX('Feb 2015 final data'!L$7:L$156,MATCH(Data!$Q24,'Feb 2015 final data'!$A$7:$A$156,0))</f>
        <v>80</v>
      </c>
      <c r="Z24" s="475">
        <f t="shared" si="24"/>
        <v>59</v>
      </c>
      <c r="AA24" s="475">
        <f t="shared" si="25"/>
        <v>63</v>
      </c>
      <c r="AB24" s="475">
        <f t="shared" si="26"/>
        <v>80</v>
      </c>
      <c r="AC24" s="475">
        <f t="shared" si="27"/>
        <v>80</v>
      </c>
      <c r="AD24" s="478">
        <f t="shared" si="0"/>
        <v>73.75</v>
      </c>
      <c r="AE24" s="478">
        <f t="shared" si="1"/>
        <v>78.75</v>
      </c>
      <c r="AF24" s="22">
        <v>71.900000000000006</v>
      </c>
      <c r="AG24" s="21">
        <v>71.900000000000006</v>
      </c>
      <c r="AH24" s="6" t="s">
        <v>94</v>
      </c>
      <c r="AI24" s="33">
        <v>752</v>
      </c>
      <c r="AJ24" s="33">
        <v>969</v>
      </c>
      <c r="AK24" s="33">
        <v>787</v>
      </c>
      <c r="AL24" s="33">
        <v>776</v>
      </c>
      <c r="AM24" s="33">
        <v>768</v>
      </c>
      <c r="AN24" s="33">
        <v>524</v>
      </c>
      <c r="AO24" s="33">
        <v>694</v>
      </c>
      <c r="AP24" s="33">
        <v>657</v>
      </c>
      <c r="AQ24" s="32">
        <v>626</v>
      </c>
      <c r="AR24" s="32">
        <v>637</v>
      </c>
      <c r="AS24" s="32">
        <v>594</v>
      </c>
      <c r="AT24" s="32">
        <v>551</v>
      </c>
      <c r="AU24" s="25">
        <v>2508</v>
      </c>
      <c r="AV24" s="25">
        <v>2068</v>
      </c>
      <c r="AW24" s="25">
        <v>1977</v>
      </c>
      <c r="AX24" s="25">
        <v>1782</v>
      </c>
      <c r="AY24" s="25">
        <f t="shared" si="28"/>
        <v>2508</v>
      </c>
      <c r="AZ24" s="25">
        <f t="shared" si="29"/>
        <v>2068</v>
      </c>
      <c r="BA24" s="25">
        <f t="shared" si="30"/>
        <v>1977</v>
      </c>
      <c r="BB24" s="25">
        <f t="shared" si="31"/>
        <v>1782</v>
      </c>
      <c r="BC24" s="249">
        <f>INDEX('Feb 2015 final data'!T$7:T$156,MATCH(Data!$AH24,'Feb 2015 final data'!$A$7:$A$156,0))</f>
        <v>2526</v>
      </c>
      <c r="BD24" s="249">
        <f>INDEX('Feb 2015 final data'!U$7:U$156,MATCH(Data!$AH24,'Feb 2015 final data'!$A$7:$A$156,0))</f>
        <v>2083</v>
      </c>
      <c r="BE24" s="249">
        <f>INDEX('Feb 2015 final data'!V$7:V$156,MATCH(Data!$AH24,'Feb 2015 final data'!$A$7:$A$156,0))</f>
        <v>1991</v>
      </c>
      <c r="BF24" s="249">
        <f>INDEX('Feb 2015 final data'!W$7:W$156,MATCH(Data!$AH24,'Feb 2015 final data'!$A$7:$A$156,0))</f>
        <v>1794</v>
      </c>
      <c r="BG24" s="249">
        <f>INDEX('Feb 2015 final data'!X$7:X$156,MATCH(Data!$AH24,'Feb 2015 final data'!$A$7:$A$156,0))</f>
        <v>2543</v>
      </c>
      <c r="BH24" s="249">
        <f>INDEX('Feb 2015 final data'!Y$7:Y$156,MATCH(Data!$AH24,'Feb 2015 final data'!$A$7:$A$156,0))</f>
        <v>2097</v>
      </c>
      <c r="BI24" s="249">
        <f>INDEX('Feb 2015 final data'!Z$7:Z$156,MATCH(Data!$AH24,'Feb 2015 final data'!$A$7:$A$156,0))</f>
        <v>2004</v>
      </c>
      <c r="BJ24" s="249">
        <f>INDEX('Feb 2015 final data'!AA$7:AA$156,MATCH(Data!$AH24,'Feb 2015 final data'!$A$7:$A$156,0))</f>
        <v>1806</v>
      </c>
      <c r="BK24" s="484">
        <f t="shared" si="2"/>
        <v>2526</v>
      </c>
      <c r="BL24" s="484">
        <f t="shared" si="3"/>
        <v>2083</v>
      </c>
      <c r="BM24" s="484">
        <f t="shared" si="4"/>
        <v>1991.0000000000002</v>
      </c>
      <c r="BN24" s="484">
        <f t="shared" si="5"/>
        <v>1794</v>
      </c>
      <c r="BO24" s="484">
        <f t="shared" si="6"/>
        <v>2543</v>
      </c>
      <c r="BP24" s="484">
        <f t="shared" si="7"/>
        <v>2097</v>
      </c>
      <c r="BQ24" s="484">
        <f t="shared" si="8"/>
        <v>2004</v>
      </c>
      <c r="BR24" s="484">
        <f t="shared" si="9"/>
        <v>1806</v>
      </c>
      <c r="BS24" s="486">
        <f t="shared" si="32"/>
        <v>1560.2982445236403</v>
      </c>
      <c r="BT24" s="486">
        <f t="shared" si="33"/>
        <v>1286.6592412283223</v>
      </c>
      <c r="BU24" s="486">
        <f t="shared" si="34"/>
        <v>1229.8312766613492</v>
      </c>
      <c r="BV24" s="495">
        <f t="shared" si="35"/>
        <v>1100.6512972144897</v>
      </c>
      <c r="BW24" s="486">
        <f t="shared" si="36"/>
        <v>1560.1762813915536</v>
      </c>
      <c r="BX24" s="486">
        <f t="shared" si="37"/>
        <v>1286.5472520951978</v>
      </c>
      <c r="BY24" s="486">
        <f t="shared" si="38"/>
        <v>1229.4900778248816</v>
      </c>
      <c r="BZ24" s="495">
        <f t="shared" si="39"/>
        <v>1100.614717696682</v>
      </c>
      <c r="CA24" s="27">
        <v>160676</v>
      </c>
      <c r="CB24" s="27">
        <v>161892.12600000002</v>
      </c>
      <c r="CC24" s="27">
        <v>162994.40199999997</v>
      </c>
      <c r="CD24" s="156">
        <v>164090.11900000006</v>
      </c>
      <c r="CE24" s="6" t="s">
        <v>94</v>
      </c>
      <c r="CF24" s="27">
        <f>INDEX('HWB mapped'!F$4:F$155,MATCH(Data!$D24,'HWB mapped'!$E$4:$E$155,0))</f>
        <v>6025.8692089276046</v>
      </c>
      <c r="CG24" s="27">
        <f>INDEX('HWB mapped'!G$4:G$155,MATCH(Data!$D24,'HWB mapped'!$E$4:$E$155,0))</f>
        <v>6006.0373034089043</v>
      </c>
      <c r="CH24" s="27">
        <f>INDEX('HWB mapped'!H$4:H$155,MATCH(Data!$D24,'HWB mapped'!$E$4:$E$155,0))</f>
        <v>5792.4074044308736</v>
      </c>
      <c r="CI24" s="27">
        <f>INDEX('HWB mapped'!I$4:I$155,MATCH(Data!$D24,'HWB mapped'!$E$4:$E$155,0))</f>
        <v>6077.6272738134448</v>
      </c>
      <c r="CJ24" s="24">
        <f>INDEX('Feb 2015 final data'!P$7:P$156,MATCH(Data!$CE24,'Feb 2015 final data'!$A$7:$A$156,0))</f>
        <v>6024</v>
      </c>
      <c r="CK24" s="24">
        <f>INDEX('Feb 2015 final data'!Q$7:Q$156,MATCH(Data!$CE24,'Feb 2015 final data'!$A$7:$A$156,0))</f>
        <v>6112</v>
      </c>
      <c r="CL24" s="24">
        <f>INDEX('Feb 2015 final data'!R$7:R$156,MATCH(Data!$CE24,'Feb 2015 final data'!$A$7:$A$156,0))</f>
        <v>5850</v>
      </c>
      <c r="CM24" s="24">
        <f>INDEX('Feb 2015 final data'!S$7:S$156,MATCH(Data!$CE24,'Feb 2015 final data'!$A$7:$A$156,0))</f>
        <v>6542</v>
      </c>
      <c r="CN24" s="24">
        <f>INDEX('Feb 2015 final data'!B$7:B$156,MATCH(Data!$CE24,'Feb 2015 final data'!$A$7:$A$156,0))</f>
        <v>5815</v>
      </c>
      <c r="CO24" s="24">
        <f>INDEX('Feb 2015 final data'!C$7:C$156,MATCH(Data!$CE24,'Feb 2015 final data'!$A$7:$A$156,0))</f>
        <v>5898</v>
      </c>
      <c r="CP24" s="24">
        <f>INDEX('Feb 2015 final data'!D$7:D$156,MATCH(Data!$CE24,'Feb 2015 final data'!$A$7:$A$156,0))</f>
        <v>5644</v>
      </c>
      <c r="CQ24" s="24">
        <f>INDEX('Feb 2015 final data'!E$7:E$156,MATCH(Data!$CE24,'Feb 2015 final data'!$A$7:$A$156,0))</f>
        <v>6312</v>
      </c>
      <c r="CR24" s="24">
        <f>INDEX('Feb 2015 final data'!F$7:F$156,MATCH(Data!$CE24,'Feb 2015 final data'!$A$7:$A$156,0))</f>
        <v>5815</v>
      </c>
      <c r="CS24" s="502">
        <f t="shared" si="11"/>
        <v>6024</v>
      </c>
      <c r="CT24" s="502">
        <f t="shared" si="12"/>
        <v>12136</v>
      </c>
      <c r="CU24" s="502">
        <f t="shared" si="13"/>
        <v>17986</v>
      </c>
      <c r="CV24" s="502">
        <f t="shared" si="14"/>
        <v>24528</v>
      </c>
      <c r="CW24" s="502">
        <f t="shared" si="40"/>
        <v>5815</v>
      </c>
      <c r="CX24" s="502">
        <f t="shared" si="41"/>
        <v>11713</v>
      </c>
      <c r="CY24" s="502">
        <f t="shared" si="42"/>
        <v>17357</v>
      </c>
      <c r="CZ24" s="502">
        <f t="shared" si="43"/>
        <v>23669</v>
      </c>
      <c r="DA24" s="503">
        <f t="shared" si="44"/>
        <v>8.5208741030658834E-3</v>
      </c>
      <c r="DB24" s="503">
        <f t="shared" si="45"/>
        <v>1.7245596868884539E-2</v>
      </c>
      <c r="DC24" s="503">
        <f t="shared" si="46"/>
        <v>2.5644161774298759E-2</v>
      </c>
      <c r="DD24" s="503">
        <f t="shared" si="47"/>
        <v>3.502120026092629E-2</v>
      </c>
      <c r="DE24" s="502">
        <f t="shared" si="16"/>
        <v>5822.3345682961763</v>
      </c>
      <c r="DF24" s="502">
        <f t="shared" si="17"/>
        <v>11619.796757843456</v>
      </c>
      <c r="DG24" s="502">
        <f t="shared" si="18"/>
        <v>17211.054753388969</v>
      </c>
      <c r="DH24" s="502">
        <f t="shared" si="19"/>
        <v>23064.925330939786</v>
      </c>
      <c r="DI24" s="489">
        <f t="shared" si="48"/>
        <v>5822.3345682961763</v>
      </c>
      <c r="DJ24" s="489">
        <f t="shared" si="49"/>
        <v>5797.4621895472801</v>
      </c>
      <c r="DK24" s="489">
        <f t="shared" si="50"/>
        <v>5591.257995545513</v>
      </c>
      <c r="DL24" s="489">
        <f t="shared" si="51"/>
        <v>5853.870577550817</v>
      </c>
      <c r="DM24" s="489">
        <f t="shared" si="20"/>
        <v>5822.3345682961763</v>
      </c>
      <c r="DN24" s="489">
        <f t="shared" si="52"/>
        <v>2784.1423496117559</v>
      </c>
      <c r="DO24" s="489">
        <f t="shared" si="53"/>
        <v>2772.1870835965901</v>
      </c>
      <c r="DP24" s="489">
        <f t="shared" si="54"/>
        <v>2673.6756916316258</v>
      </c>
      <c r="DQ24" s="489">
        <f t="shared" si="55"/>
        <v>2799.4450901111677</v>
      </c>
      <c r="DR24" s="489">
        <f t="shared" si="56"/>
        <v>2766.4792879844495</v>
      </c>
      <c r="DS24" s="33">
        <v>206355</v>
      </c>
      <c r="DT24" s="33">
        <v>207806.25</v>
      </c>
      <c r="DU24" s="33">
        <v>209112.87100000001</v>
      </c>
      <c r="DV24" s="33">
        <v>210447.98800000001</v>
      </c>
      <c r="DW24" s="24">
        <f>INDEX('Feb 2015 final data'!$AB$7:$AB$156,MATCH(Data!CE24,'Feb 2015 final data'!$A$7:$A$156,0))</f>
        <v>1490</v>
      </c>
    </row>
    <row r="25" spans="1:127">
      <c r="A25" s="28" t="s">
        <v>880</v>
      </c>
      <c r="B25" s="6" t="s">
        <v>881</v>
      </c>
      <c r="C25" s="29" t="s">
        <v>660</v>
      </c>
      <c r="D25" s="30" t="s">
        <v>98</v>
      </c>
      <c r="E25" s="31">
        <v>780</v>
      </c>
      <c r="F25" s="19">
        <v>795</v>
      </c>
      <c r="G25" s="19">
        <f>INDEX('Feb 2015 final data'!G$7:G$156,MATCH(Data!$D25,'Feb 2015 final data'!$A$7:$A$156,0))</f>
        <v>735</v>
      </c>
      <c r="H25" s="19">
        <f>INDEX('Feb 2015 final data'!H$7:H$156,MATCH(Data!$D25,'Feb 2015 final data'!$A$7:$A$156,0))</f>
        <v>675</v>
      </c>
      <c r="I25" s="469">
        <f t="shared" si="22"/>
        <v>658.99811807121978</v>
      </c>
      <c r="J25" s="469">
        <f t="shared" si="23"/>
        <v>588.16048345028651</v>
      </c>
      <c r="K25" s="31">
        <v>106235</v>
      </c>
      <c r="L25" s="19">
        <v>109840</v>
      </c>
      <c r="M25" s="31">
        <v>113677.80800000012</v>
      </c>
      <c r="N25" s="27">
        <v>116971.60700000002</v>
      </c>
      <c r="O25" s="20">
        <v>734.2</v>
      </c>
      <c r="P25" s="36">
        <v>722</v>
      </c>
      <c r="Q25" s="30" t="s">
        <v>98</v>
      </c>
      <c r="R25" s="31">
        <v>450</v>
      </c>
      <c r="S25" s="19">
        <v>450</v>
      </c>
      <c r="T25" s="19">
        <f>INDEX('Feb 2015 final data'!I$7:I$156,MATCH(Data!$Q25,'Feb 2015 final data'!$A$7:$A$156,0))</f>
        <v>525</v>
      </c>
      <c r="U25" s="19">
        <f>INDEX('Feb 2015 final data'!J$7:J$156,MATCH(Data!$Q25,'Feb 2015 final data'!$A$7:$A$156,0))</f>
        <v>525</v>
      </c>
      <c r="V25" s="31">
        <v>540</v>
      </c>
      <c r="W25" s="19">
        <v>540</v>
      </c>
      <c r="X25" s="19">
        <f>INDEX('Feb 2015 final data'!K$7:K$156,MATCH(Data!$Q25,'Feb 2015 final data'!$A$7:$A$156,0))</f>
        <v>606</v>
      </c>
      <c r="Y25" s="19">
        <f>INDEX('Feb 2015 final data'!L$7:L$156,MATCH(Data!$Q25,'Feb 2015 final data'!$A$7:$A$156,0))</f>
        <v>606</v>
      </c>
      <c r="Z25" s="475">
        <f t="shared" si="24"/>
        <v>525</v>
      </c>
      <c r="AA25" s="475">
        <f t="shared" si="25"/>
        <v>525</v>
      </c>
      <c r="AB25" s="475">
        <f t="shared" si="26"/>
        <v>606</v>
      </c>
      <c r="AC25" s="475">
        <f t="shared" si="27"/>
        <v>606</v>
      </c>
      <c r="AD25" s="478">
        <f t="shared" si="0"/>
        <v>86.633663366336634</v>
      </c>
      <c r="AE25" s="478">
        <f t="shared" si="1"/>
        <v>86.633663366336634</v>
      </c>
      <c r="AF25" s="22">
        <v>83.7</v>
      </c>
      <c r="AG25" s="21">
        <v>83.7</v>
      </c>
      <c r="AH25" s="6" t="s">
        <v>98</v>
      </c>
      <c r="AI25" s="33">
        <v>2651</v>
      </c>
      <c r="AJ25" s="33">
        <v>2979</v>
      </c>
      <c r="AK25" s="33">
        <v>2065</v>
      </c>
      <c r="AL25" s="33">
        <v>1653</v>
      </c>
      <c r="AM25" s="33">
        <v>2195</v>
      </c>
      <c r="AN25" s="33">
        <v>2356</v>
      </c>
      <c r="AO25" s="33">
        <v>2305</v>
      </c>
      <c r="AP25" s="33">
        <v>2197</v>
      </c>
      <c r="AQ25" s="32">
        <v>2544</v>
      </c>
      <c r="AR25" s="32">
        <v>2423</v>
      </c>
      <c r="AS25" s="32">
        <v>2158</v>
      </c>
      <c r="AT25" s="32">
        <v>1971</v>
      </c>
      <c r="AU25" s="25">
        <v>7695</v>
      </c>
      <c r="AV25" s="25">
        <v>6204</v>
      </c>
      <c r="AW25" s="25">
        <v>7046</v>
      </c>
      <c r="AX25" s="25">
        <v>6552</v>
      </c>
      <c r="AY25" s="25">
        <f t="shared" si="28"/>
        <v>7695</v>
      </c>
      <c r="AZ25" s="25">
        <f t="shared" si="29"/>
        <v>6204</v>
      </c>
      <c r="BA25" s="25">
        <f t="shared" si="30"/>
        <v>7046</v>
      </c>
      <c r="BB25" s="25">
        <f t="shared" si="31"/>
        <v>6552</v>
      </c>
      <c r="BC25" s="249">
        <f>INDEX('Feb 2015 final data'!T$7:T$156,MATCH(Data!$AH25,'Feb 2015 final data'!$A$7:$A$156,0))</f>
        <v>6696</v>
      </c>
      <c r="BD25" s="249">
        <f>INDEX('Feb 2015 final data'!U$7:U$156,MATCH(Data!$AH25,'Feb 2015 final data'!$A$7:$A$156,0))</f>
        <v>6696</v>
      </c>
      <c r="BE25" s="249">
        <f>INDEX('Feb 2015 final data'!V$7:V$156,MATCH(Data!$AH25,'Feb 2015 final data'!$A$7:$A$156,0))</f>
        <v>6696</v>
      </c>
      <c r="BF25" s="249">
        <f>INDEX('Feb 2015 final data'!W$7:W$156,MATCH(Data!$AH25,'Feb 2015 final data'!$A$7:$A$156,0))</f>
        <v>6435</v>
      </c>
      <c r="BG25" s="249">
        <f>INDEX('Feb 2015 final data'!X$7:X$156,MATCH(Data!$AH25,'Feb 2015 final data'!$A$7:$A$156,0))</f>
        <v>6435</v>
      </c>
      <c r="BH25" s="249">
        <f>INDEX('Feb 2015 final data'!Y$7:Y$156,MATCH(Data!$AH25,'Feb 2015 final data'!$A$7:$A$156,0))</f>
        <v>6185</v>
      </c>
      <c r="BI25" s="249">
        <f>INDEX('Feb 2015 final data'!Z$7:Z$156,MATCH(Data!$AH25,'Feb 2015 final data'!$A$7:$A$156,0))</f>
        <v>6185</v>
      </c>
      <c r="BJ25" s="249">
        <f>INDEX('Feb 2015 final data'!AA$7:AA$156,MATCH(Data!$AH25,'Feb 2015 final data'!$A$7:$A$156,0))</f>
        <v>6185</v>
      </c>
      <c r="BK25" s="484">
        <f t="shared" si="2"/>
        <v>6696</v>
      </c>
      <c r="BL25" s="484">
        <f t="shared" si="3"/>
        <v>6696.0000000000009</v>
      </c>
      <c r="BM25" s="484">
        <f t="shared" si="4"/>
        <v>6696</v>
      </c>
      <c r="BN25" s="484">
        <f t="shared" si="5"/>
        <v>6435</v>
      </c>
      <c r="BO25" s="484">
        <f t="shared" si="6"/>
        <v>6435</v>
      </c>
      <c r="BP25" s="484">
        <f t="shared" si="7"/>
        <v>6185.0000000000009</v>
      </c>
      <c r="BQ25" s="484">
        <f t="shared" si="8"/>
        <v>6185</v>
      </c>
      <c r="BR25" s="484">
        <f t="shared" si="9"/>
        <v>6185</v>
      </c>
      <c r="BS25" s="486">
        <f t="shared" si="32"/>
        <v>1320.2110089943321</v>
      </c>
      <c r="BT25" s="486">
        <f t="shared" si="33"/>
        <v>1320.2110089943324</v>
      </c>
      <c r="BU25" s="486">
        <f t="shared" si="34"/>
        <v>1320.2110089943321</v>
      </c>
      <c r="BV25" s="495">
        <f t="shared" si="35"/>
        <v>1258.0904404168959</v>
      </c>
      <c r="BW25" s="486">
        <f t="shared" si="36"/>
        <v>1258.0904404168959</v>
      </c>
      <c r="BX25" s="486">
        <f t="shared" si="37"/>
        <v>1209.2135779298374</v>
      </c>
      <c r="BY25" s="486">
        <f t="shared" si="38"/>
        <v>1209.2135779298371</v>
      </c>
      <c r="BZ25" s="495">
        <f t="shared" si="39"/>
        <v>1198.2905816222139</v>
      </c>
      <c r="CA25" s="27">
        <v>502057</v>
      </c>
      <c r="CB25" s="27">
        <v>507191.64999999985</v>
      </c>
      <c r="CC25" s="27">
        <v>511489.45999999979</v>
      </c>
      <c r="CD25" s="156">
        <v>516151.93300000002</v>
      </c>
      <c r="CE25" s="6" t="s">
        <v>98</v>
      </c>
      <c r="CF25" s="27">
        <f>INDEX('HWB mapped'!F$4:F$155,MATCH(Data!$D25,'HWB mapped'!$E$4:$E$155,0))</f>
        <v>13790.986905954973</v>
      </c>
      <c r="CG25" s="27">
        <f>INDEX('HWB mapped'!G$4:G$155,MATCH(Data!$D25,'HWB mapped'!$E$4:$E$155,0))</f>
        <v>14322.872265831487</v>
      </c>
      <c r="CH25" s="27">
        <f>INDEX('HWB mapped'!H$4:H$155,MATCH(Data!$D25,'HWB mapped'!$E$4:$E$155,0))</f>
        <v>14055.433412450577</v>
      </c>
      <c r="CI25" s="27">
        <f>INDEX('HWB mapped'!I$4:I$155,MATCH(Data!$D25,'HWB mapped'!$E$4:$E$155,0))</f>
        <v>14735.123562837141</v>
      </c>
      <c r="CJ25" s="24">
        <f>INDEX('Feb 2015 final data'!P$7:P$156,MATCH(Data!$CE25,'Feb 2015 final data'!$A$7:$A$156,0))</f>
        <v>13788</v>
      </c>
      <c r="CK25" s="24">
        <f>INDEX('Feb 2015 final data'!Q$7:Q$156,MATCH(Data!$CE25,'Feb 2015 final data'!$A$7:$A$156,0))</f>
        <v>12956</v>
      </c>
      <c r="CL25" s="24">
        <f>INDEX('Feb 2015 final data'!R$7:R$156,MATCH(Data!$CE25,'Feb 2015 final data'!$A$7:$A$156,0))</f>
        <v>13187</v>
      </c>
      <c r="CM25" s="24">
        <f>INDEX('Feb 2015 final data'!S$7:S$156,MATCH(Data!$CE25,'Feb 2015 final data'!$A$7:$A$156,0))</f>
        <v>13868</v>
      </c>
      <c r="CN25" s="24">
        <f>INDEX('Feb 2015 final data'!B$7:B$156,MATCH(Data!$CE25,'Feb 2015 final data'!$A$7:$A$156,0))</f>
        <v>13788</v>
      </c>
      <c r="CO25" s="24">
        <f>INDEX('Feb 2015 final data'!C$7:C$156,MATCH(Data!$CE25,'Feb 2015 final data'!$A$7:$A$156,0))</f>
        <v>12800</v>
      </c>
      <c r="CP25" s="24">
        <f>INDEX('Feb 2015 final data'!D$7:D$156,MATCH(Data!$CE25,'Feb 2015 final data'!$A$7:$A$156,0))</f>
        <v>13000</v>
      </c>
      <c r="CQ25" s="24">
        <f>INDEX('Feb 2015 final data'!E$7:E$156,MATCH(Data!$CE25,'Feb 2015 final data'!$A$7:$A$156,0))</f>
        <v>13650</v>
      </c>
      <c r="CR25" s="24">
        <f>INDEX('Feb 2015 final data'!F$7:F$156,MATCH(Data!$CE25,'Feb 2015 final data'!$A$7:$A$156,0))</f>
        <v>13600</v>
      </c>
      <c r="CS25" s="502">
        <f t="shared" si="11"/>
        <v>13788</v>
      </c>
      <c r="CT25" s="502">
        <f t="shared" si="12"/>
        <v>26744</v>
      </c>
      <c r="CU25" s="502">
        <f t="shared" si="13"/>
        <v>39931</v>
      </c>
      <c r="CV25" s="502">
        <f t="shared" si="14"/>
        <v>53799</v>
      </c>
      <c r="CW25" s="502">
        <f t="shared" si="40"/>
        <v>13788</v>
      </c>
      <c r="CX25" s="502">
        <f t="shared" si="41"/>
        <v>26588</v>
      </c>
      <c r="CY25" s="502">
        <f t="shared" si="42"/>
        <v>39588</v>
      </c>
      <c r="CZ25" s="502">
        <f t="shared" si="43"/>
        <v>53238</v>
      </c>
      <c r="DA25" s="503">
        <f t="shared" si="44"/>
        <v>0</v>
      </c>
      <c r="DB25" s="503">
        <f t="shared" si="45"/>
        <v>2.8996821502258407E-3</v>
      </c>
      <c r="DC25" s="503">
        <f t="shared" si="46"/>
        <v>6.3755831892786108E-3</v>
      </c>
      <c r="DD25" s="503">
        <f t="shared" si="47"/>
        <v>1.0427703117158311E-2</v>
      </c>
      <c r="DE25" s="502">
        <f t="shared" si="16"/>
        <v>13791</v>
      </c>
      <c r="DF25" s="502">
        <f t="shared" si="17"/>
        <v>27948.995280229305</v>
      </c>
      <c r="DG25" s="502">
        <f t="shared" si="18"/>
        <v>41806.201161017001</v>
      </c>
      <c r="DH25" s="502">
        <f t="shared" si="19"/>
        <v>56310.617642363082</v>
      </c>
      <c r="DI25" s="489">
        <f t="shared" si="48"/>
        <v>13791</v>
      </c>
      <c r="DJ25" s="489">
        <f t="shared" si="49"/>
        <v>14157.995280229305</v>
      </c>
      <c r="DK25" s="489">
        <f t="shared" si="50"/>
        <v>13857.205880787697</v>
      </c>
      <c r="DL25" s="489">
        <f t="shared" si="51"/>
        <v>14504.416481346081</v>
      </c>
      <c r="DM25" s="489">
        <f t="shared" si="20"/>
        <v>13602.9590948651</v>
      </c>
      <c r="DN25" s="489">
        <f t="shared" si="52"/>
        <v>2141.9821612165742</v>
      </c>
      <c r="DO25" s="489">
        <f t="shared" si="53"/>
        <v>2198.9836442973137</v>
      </c>
      <c r="DP25" s="489">
        <f t="shared" si="54"/>
        <v>2152.2331091275519</v>
      </c>
      <c r="DQ25" s="489">
        <f t="shared" si="55"/>
        <v>2252.7234621336515</v>
      </c>
      <c r="DR25" s="489">
        <f t="shared" si="56"/>
        <v>2093.7957672943471</v>
      </c>
      <c r="DS25" s="33">
        <v>632095</v>
      </c>
      <c r="DT25" s="33">
        <v>638354.30700000003</v>
      </c>
      <c r="DU25" s="33">
        <v>643842.897</v>
      </c>
      <c r="DV25" s="33">
        <v>649681.321</v>
      </c>
      <c r="DW25" s="24">
        <f>INDEX('Feb 2015 final data'!$AB$7:$AB$156,MATCH(Data!CE25,'Feb 2015 final data'!$A$7:$A$156,0))</f>
        <v>1490</v>
      </c>
    </row>
    <row r="26" spans="1:127">
      <c r="A26" s="28" t="s">
        <v>851</v>
      </c>
      <c r="B26" s="6" t="s">
        <v>852</v>
      </c>
      <c r="C26" s="29" t="s">
        <v>661</v>
      </c>
      <c r="D26" s="30" t="s">
        <v>102</v>
      </c>
      <c r="E26" s="31">
        <v>120</v>
      </c>
      <c r="F26" s="19">
        <v>120</v>
      </c>
      <c r="G26" s="19">
        <f>INDEX('Feb 2015 final data'!G$7:G$156,MATCH(Data!$D26,'Feb 2015 final data'!$A$7:$A$156,0))</f>
        <v>112</v>
      </c>
      <c r="H26" s="19">
        <f>INDEX('Feb 2015 final data'!H$7:H$156,MATCH(Data!$D26,'Feb 2015 final data'!$A$7:$A$156,0))</f>
        <v>107</v>
      </c>
      <c r="I26" s="469">
        <f t="shared" si="22"/>
        <v>423.24731209614356</v>
      </c>
      <c r="J26" s="469">
        <f t="shared" si="23"/>
        <v>395.62369206160361</v>
      </c>
      <c r="K26" s="31">
        <v>25205</v>
      </c>
      <c r="L26" s="19">
        <v>26190</v>
      </c>
      <c r="M26" s="31">
        <v>26462.070000000003</v>
      </c>
      <c r="N26" s="27">
        <v>27045.902999999998</v>
      </c>
      <c r="O26" s="20">
        <v>468.2</v>
      </c>
      <c r="P26" s="36">
        <v>450.6</v>
      </c>
      <c r="Q26" s="30" t="s">
        <v>102</v>
      </c>
      <c r="R26" s="31">
        <v>80</v>
      </c>
      <c r="S26" s="19">
        <v>80</v>
      </c>
      <c r="T26" s="19">
        <f>INDEX('Feb 2015 final data'!I$7:I$156,MATCH(Data!$Q26,'Feb 2015 final data'!$A$7:$A$156,0))</f>
        <v>80</v>
      </c>
      <c r="U26" s="19">
        <f>INDEX('Feb 2015 final data'!J$7:J$156,MATCH(Data!$Q26,'Feb 2015 final data'!$A$7:$A$156,0))</f>
        <v>85</v>
      </c>
      <c r="V26" s="31">
        <v>80</v>
      </c>
      <c r="W26" s="19">
        <v>80</v>
      </c>
      <c r="X26" s="19">
        <f>INDEX('Feb 2015 final data'!K$7:K$156,MATCH(Data!$Q26,'Feb 2015 final data'!$A$7:$A$156,0))</f>
        <v>85</v>
      </c>
      <c r="Y26" s="19">
        <f>INDEX('Feb 2015 final data'!L$7:L$156,MATCH(Data!$Q26,'Feb 2015 final data'!$A$7:$A$156,0))</f>
        <v>90</v>
      </c>
      <c r="Z26" s="475">
        <f t="shared" si="24"/>
        <v>80</v>
      </c>
      <c r="AA26" s="475">
        <f t="shared" si="25"/>
        <v>85</v>
      </c>
      <c r="AB26" s="475">
        <f t="shared" si="26"/>
        <v>85</v>
      </c>
      <c r="AC26" s="475">
        <f t="shared" si="27"/>
        <v>90</v>
      </c>
      <c r="AD26" s="478">
        <f t="shared" si="0"/>
        <v>94.117647058823522</v>
      </c>
      <c r="AE26" s="478">
        <f t="shared" si="1"/>
        <v>94.444444444444443</v>
      </c>
      <c r="AF26" s="22">
        <v>97.6</v>
      </c>
      <c r="AG26" s="21">
        <v>97.6</v>
      </c>
      <c r="AH26" s="6" t="s">
        <v>102</v>
      </c>
      <c r="AI26" s="33">
        <v>480</v>
      </c>
      <c r="AJ26" s="33">
        <v>421</v>
      </c>
      <c r="AK26" s="33">
        <v>211</v>
      </c>
      <c r="AL26" s="33">
        <v>243</v>
      </c>
      <c r="AM26" s="33">
        <v>310</v>
      </c>
      <c r="AN26" s="33">
        <v>280</v>
      </c>
      <c r="AO26" s="33">
        <v>201</v>
      </c>
      <c r="AP26" s="33">
        <v>232</v>
      </c>
      <c r="AQ26" s="32">
        <v>259</v>
      </c>
      <c r="AR26" s="32">
        <v>254</v>
      </c>
      <c r="AS26" s="32">
        <v>203</v>
      </c>
      <c r="AT26" s="32">
        <v>311</v>
      </c>
      <c r="AU26" s="25">
        <v>1112</v>
      </c>
      <c r="AV26" s="25">
        <v>833</v>
      </c>
      <c r="AW26" s="25">
        <v>692</v>
      </c>
      <c r="AX26" s="25">
        <v>768</v>
      </c>
      <c r="AY26" s="25">
        <f t="shared" si="28"/>
        <v>1112</v>
      </c>
      <c r="AZ26" s="25">
        <f t="shared" si="29"/>
        <v>833</v>
      </c>
      <c r="BA26" s="25">
        <f t="shared" si="30"/>
        <v>692</v>
      </c>
      <c r="BB26" s="25">
        <f t="shared" si="31"/>
        <v>768</v>
      </c>
      <c r="BC26" s="249">
        <f>INDEX('Feb 2015 final data'!T$7:T$156,MATCH(Data!$AH26,'Feb 2015 final data'!$A$7:$A$156,0))</f>
        <v>851</v>
      </c>
      <c r="BD26" s="249">
        <f>INDEX('Feb 2015 final data'!U$7:U$156,MATCH(Data!$AH26,'Feb 2015 final data'!$A$7:$A$156,0))</f>
        <v>851</v>
      </c>
      <c r="BE26" s="249">
        <f>INDEX('Feb 2015 final data'!V$7:V$156,MATCH(Data!$AH26,'Feb 2015 final data'!$A$7:$A$156,0))</f>
        <v>851</v>
      </c>
      <c r="BF26" s="249">
        <f>INDEX('Feb 2015 final data'!W$7:W$156,MATCH(Data!$AH26,'Feb 2015 final data'!$A$7:$A$156,0))</f>
        <v>851</v>
      </c>
      <c r="BG26" s="249">
        <f>INDEX('Feb 2015 final data'!X$7:X$156,MATCH(Data!$AH26,'Feb 2015 final data'!$A$7:$A$156,0))</f>
        <v>851</v>
      </c>
      <c r="BH26" s="249">
        <f>INDEX('Feb 2015 final data'!Y$7:Y$156,MATCH(Data!$AH26,'Feb 2015 final data'!$A$7:$A$156,0))</f>
        <v>851</v>
      </c>
      <c r="BI26" s="249">
        <f>INDEX('Feb 2015 final data'!Z$7:Z$156,MATCH(Data!$AH26,'Feb 2015 final data'!$A$7:$A$156,0))</f>
        <v>851</v>
      </c>
      <c r="BJ26" s="249">
        <f>INDEX('Feb 2015 final data'!AA$7:AA$156,MATCH(Data!$AH26,'Feb 2015 final data'!$A$7:$A$156,0))</f>
        <v>851</v>
      </c>
      <c r="BK26" s="484">
        <f t="shared" si="2"/>
        <v>851</v>
      </c>
      <c r="BL26" s="484">
        <f t="shared" si="3"/>
        <v>851</v>
      </c>
      <c r="BM26" s="484">
        <f t="shared" si="4"/>
        <v>851</v>
      </c>
      <c r="BN26" s="484">
        <f t="shared" si="5"/>
        <v>851</v>
      </c>
      <c r="BO26" s="484">
        <f t="shared" si="6"/>
        <v>851</v>
      </c>
      <c r="BP26" s="484">
        <f t="shared" si="7"/>
        <v>851</v>
      </c>
      <c r="BQ26" s="484">
        <f t="shared" si="8"/>
        <v>851</v>
      </c>
      <c r="BR26" s="484">
        <f t="shared" si="9"/>
        <v>851</v>
      </c>
      <c r="BS26" s="486">
        <f t="shared" si="32"/>
        <v>449.19907619966625</v>
      </c>
      <c r="BT26" s="486">
        <f t="shared" si="33"/>
        <v>449.19907619966625</v>
      </c>
      <c r="BU26" s="486">
        <f t="shared" si="34"/>
        <v>449.19907619966625</v>
      </c>
      <c r="BV26" s="495">
        <f t="shared" si="35"/>
        <v>443.22524689338945</v>
      </c>
      <c r="BW26" s="486">
        <f t="shared" si="36"/>
        <v>443.22524689338945</v>
      </c>
      <c r="BX26" s="486">
        <f t="shared" si="37"/>
        <v>443.22524689338945</v>
      </c>
      <c r="BY26" s="486">
        <f t="shared" si="38"/>
        <v>443.22524689338945</v>
      </c>
      <c r="BZ26" s="495">
        <f t="shared" si="39"/>
        <v>436.79072128807007</v>
      </c>
      <c r="CA26" s="27">
        <v>187334</v>
      </c>
      <c r="CB26" s="27">
        <v>189448.29699999999</v>
      </c>
      <c r="CC26" s="27">
        <v>192001.698</v>
      </c>
      <c r="CD26" s="156">
        <v>194830.14599999998</v>
      </c>
      <c r="CE26" s="6" t="s">
        <v>102</v>
      </c>
      <c r="CF26" s="27">
        <f>INDEX('HWB mapped'!F$4:F$155,MATCH(Data!$D26,'HWB mapped'!$E$4:$E$155,0))</f>
        <v>4166.8470750000233</v>
      </c>
      <c r="CG26" s="27">
        <f>INDEX('HWB mapped'!G$4:G$155,MATCH(Data!$D26,'HWB mapped'!$E$4:$E$155,0))</f>
        <v>4167.8467366356408</v>
      </c>
      <c r="CH26" s="27">
        <f>INDEX('HWB mapped'!H$4:H$155,MATCH(Data!$D26,'HWB mapped'!$E$4:$E$155,0))</f>
        <v>4349.0806754771229</v>
      </c>
      <c r="CI26" s="27">
        <f>INDEX('HWB mapped'!I$4:I$155,MATCH(Data!$D26,'HWB mapped'!$E$4:$E$155,0))</f>
        <v>4561.8554573785959</v>
      </c>
      <c r="CJ26" s="24">
        <f>INDEX('Feb 2015 final data'!P$7:P$156,MATCH(Data!$CE26,'Feb 2015 final data'!$A$7:$A$156,0))</f>
        <v>4168</v>
      </c>
      <c r="CK26" s="24">
        <f>INDEX('Feb 2015 final data'!Q$7:Q$156,MATCH(Data!$CE26,'Feb 2015 final data'!$A$7:$A$156,0))</f>
        <v>4628</v>
      </c>
      <c r="CL26" s="24">
        <f>INDEX('Feb 2015 final data'!R$7:R$156,MATCH(Data!$CE26,'Feb 2015 final data'!$A$7:$A$156,0))</f>
        <v>4674</v>
      </c>
      <c r="CM26" s="24">
        <f>INDEX('Feb 2015 final data'!S$7:S$156,MATCH(Data!$CE26,'Feb 2015 final data'!$A$7:$A$156,0))</f>
        <v>4729</v>
      </c>
      <c r="CN26" s="24">
        <f>INDEX('Feb 2015 final data'!B$7:B$156,MATCH(Data!$CE26,'Feb 2015 final data'!$A$7:$A$156,0))</f>
        <v>4022.12</v>
      </c>
      <c r="CO26" s="24">
        <f>INDEX('Feb 2015 final data'!C$7:C$156,MATCH(Data!$CE26,'Feb 2015 final data'!$A$7:$A$156,0))</f>
        <v>4466.0199999999995</v>
      </c>
      <c r="CP26" s="24">
        <f>INDEX('Feb 2015 final data'!D$7:D$156,MATCH(Data!$CE26,'Feb 2015 final data'!$A$7:$A$156,0))</f>
        <v>4510.41</v>
      </c>
      <c r="CQ26" s="24">
        <f>INDEX('Feb 2015 final data'!E$7:E$156,MATCH(Data!$CE26,'Feb 2015 final data'!$A$7:$A$156,0))</f>
        <v>4563.4849999999997</v>
      </c>
      <c r="CR26" s="24">
        <f>INDEX('Feb 2015 final data'!F$7:F$156,MATCH(Data!$CE26,'Feb 2015 final data'!$A$7:$A$156,0))</f>
        <v>3881.3457999999996</v>
      </c>
      <c r="CS26" s="502">
        <f t="shared" si="11"/>
        <v>4168</v>
      </c>
      <c r="CT26" s="502">
        <f t="shared" si="12"/>
        <v>8796</v>
      </c>
      <c r="CU26" s="502">
        <f t="shared" si="13"/>
        <v>13470</v>
      </c>
      <c r="CV26" s="502">
        <f t="shared" si="14"/>
        <v>18199</v>
      </c>
      <c r="CW26" s="502">
        <f t="shared" si="40"/>
        <v>4022.12</v>
      </c>
      <c r="CX26" s="502">
        <f t="shared" si="41"/>
        <v>8488.14</v>
      </c>
      <c r="CY26" s="502">
        <f t="shared" si="42"/>
        <v>12998.55</v>
      </c>
      <c r="CZ26" s="502">
        <f t="shared" si="43"/>
        <v>17562.035</v>
      </c>
      <c r="DA26" s="503">
        <f t="shared" si="44"/>
        <v>8.0158250453321676E-3</v>
      </c>
      <c r="DB26" s="503">
        <f t="shared" si="45"/>
        <v>1.6916314083191417E-2</v>
      </c>
      <c r="DC26" s="503">
        <f t="shared" si="46"/>
        <v>2.5905269520303354E-2</v>
      </c>
      <c r="DD26" s="503">
        <f t="shared" si="47"/>
        <v>3.500000000000001E-2</v>
      </c>
      <c r="DE26" s="502">
        <f t="shared" si="16"/>
        <v>4028.7620475684157</v>
      </c>
      <c r="DF26" s="502">
        <f t="shared" si="17"/>
        <v>8043.267507296493</v>
      </c>
      <c r="DG26" s="502">
        <f t="shared" si="18"/>
        <v>12237.247308240536</v>
      </c>
      <c r="DH26" s="502">
        <f t="shared" si="19"/>
        <v>16642.4029519428</v>
      </c>
      <c r="DI26" s="489">
        <f t="shared" si="48"/>
        <v>4028.7620475684157</v>
      </c>
      <c r="DJ26" s="489">
        <f t="shared" si="49"/>
        <v>4014.5054597280773</v>
      </c>
      <c r="DK26" s="489">
        <f t="shared" si="50"/>
        <v>4193.9798009440428</v>
      </c>
      <c r="DL26" s="489">
        <f t="shared" si="51"/>
        <v>4405.1556437022646</v>
      </c>
      <c r="DM26" s="489">
        <f t="shared" si="20"/>
        <v>3887.7553759035209</v>
      </c>
      <c r="DN26" s="489">
        <f t="shared" si="52"/>
        <v>1717.8482842102344</v>
      </c>
      <c r="DO26" s="489">
        <f t="shared" si="53"/>
        <v>1711.8790918600375</v>
      </c>
      <c r="DP26" s="489">
        <f t="shared" si="54"/>
        <v>1788.1994797661262</v>
      </c>
      <c r="DQ26" s="489">
        <f t="shared" si="55"/>
        <v>1878.1637359012366</v>
      </c>
      <c r="DR26" s="489">
        <f t="shared" si="56"/>
        <v>1633.9124032917066</v>
      </c>
      <c r="DS26" s="33">
        <v>229719</v>
      </c>
      <c r="DT26" s="33">
        <v>231468.38500000001</v>
      </c>
      <c r="DU26" s="33">
        <v>234537.592</v>
      </c>
      <c r="DV26" s="33">
        <v>237956.45300000001</v>
      </c>
      <c r="DW26" s="24">
        <f>INDEX('Feb 2015 final data'!$AB$7:$AB$156,MATCH(Data!CE26,'Feb 2015 final data'!$A$7:$A$156,0))</f>
        <v>2118</v>
      </c>
    </row>
    <row r="27" spans="1:127">
      <c r="A27" s="28" t="s">
        <v>857</v>
      </c>
      <c r="B27" s="6" t="s">
        <v>858</v>
      </c>
      <c r="C27" s="29" t="s">
        <v>662</v>
      </c>
      <c r="D27" s="30" t="s">
        <v>106</v>
      </c>
      <c r="E27" s="31">
        <v>225</v>
      </c>
      <c r="F27" s="19">
        <v>225</v>
      </c>
      <c r="G27" s="19">
        <f>INDEX('Feb 2015 final data'!G$7:G$156,MATCH(Data!$D27,'Feb 2015 final data'!$A$7:$A$156,0))</f>
        <v>207</v>
      </c>
      <c r="H27" s="19">
        <f>INDEX('Feb 2015 final data'!H$7:H$156,MATCH(Data!$D27,'Feb 2015 final data'!$A$7:$A$156,0))</f>
        <v>181</v>
      </c>
      <c r="I27" s="469">
        <f t="shared" si="22"/>
        <v>452.97726198572366</v>
      </c>
      <c r="J27" s="469">
        <f t="shared" si="23"/>
        <v>383.4706034507397</v>
      </c>
      <c r="K27" s="31">
        <v>42465</v>
      </c>
      <c r="L27" s="19">
        <v>44150</v>
      </c>
      <c r="M27" s="31">
        <v>45697.658000000003</v>
      </c>
      <c r="N27" s="27">
        <v>47200.488999999994</v>
      </c>
      <c r="O27" s="20">
        <v>529.9</v>
      </c>
      <c r="P27" s="36">
        <v>509.6</v>
      </c>
      <c r="Q27" s="30" t="s">
        <v>106</v>
      </c>
      <c r="R27" s="31">
        <v>60</v>
      </c>
      <c r="S27" s="19">
        <v>60</v>
      </c>
      <c r="T27" s="19">
        <f>INDEX('Feb 2015 final data'!I$7:I$156,MATCH(Data!$Q27,'Feb 2015 final data'!$A$7:$A$156,0))</f>
        <v>69</v>
      </c>
      <c r="U27" s="19">
        <f>INDEX('Feb 2015 final data'!J$7:J$156,MATCH(Data!$Q27,'Feb 2015 final data'!$A$7:$A$156,0))</f>
        <v>75</v>
      </c>
      <c r="V27" s="31">
        <v>80</v>
      </c>
      <c r="W27" s="19">
        <v>80</v>
      </c>
      <c r="X27" s="19">
        <f>INDEX('Feb 2015 final data'!K$7:K$156,MATCH(Data!$Q27,'Feb 2015 final data'!$A$7:$A$156,0))</f>
        <v>80</v>
      </c>
      <c r="Y27" s="19">
        <f>INDEX('Feb 2015 final data'!L$7:L$156,MATCH(Data!$Q27,'Feb 2015 final data'!$A$7:$A$156,0))</f>
        <v>80</v>
      </c>
      <c r="Z27" s="475">
        <f t="shared" si="24"/>
        <v>69</v>
      </c>
      <c r="AA27" s="475">
        <f t="shared" si="25"/>
        <v>75</v>
      </c>
      <c r="AB27" s="475">
        <f t="shared" si="26"/>
        <v>80</v>
      </c>
      <c r="AC27" s="475">
        <f t="shared" si="27"/>
        <v>80</v>
      </c>
      <c r="AD27" s="478">
        <f t="shared" si="0"/>
        <v>86.25</v>
      </c>
      <c r="AE27" s="478">
        <f t="shared" si="1"/>
        <v>93.75</v>
      </c>
      <c r="AF27" s="22">
        <v>75</v>
      </c>
      <c r="AG27" s="21">
        <v>75</v>
      </c>
      <c r="AH27" s="6" t="s">
        <v>106</v>
      </c>
      <c r="AI27" s="33">
        <v>460</v>
      </c>
      <c r="AJ27" s="33">
        <v>508</v>
      </c>
      <c r="AK27" s="33">
        <v>350</v>
      </c>
      <c r="AL27" s="33">
        <v>323</v>
      </c>
      <c r="AM27" s="33">
        <v>168</v>
      </c>
      <c r="AN27" s="33">
        <v>145</v>
      </c>
      <c r="AO27" s="33">
        <v>176</v>
      </c>
      <c r="AP27" s="33">
        <v>177</v>
      </c>
      <c r="AQ27" s="32">
        <v>31</v>
      </c>
      <c r="AR27" s="32">
        <v>485</v>
      </c>
      <c r="AS27" s="32">
        <v>232</v>
      </c>
      <c r="AT27" s="32">
        <v>474</v>
      </c>
      <c r="AU27" s="25">
        <v>1318</v>
      </c>
      <c r="AV27" s="25">
        <v>636</v>
      </c>
      <c r="AW27" s="25">
        <v>384</v>
      </c>
      <c r="AX27" s="25">
        <v>1191</v>
      </c>
      <c r="AY27" s="25">
        <f t="shared" si="28"/>
        <v>1318</v>
      </c>
      <c r="AZ27" s="25">
        <f t="shared" si="29"/>
        <v>636</v>
      </c>
      <c r="BA27" s="25">
        <f t="shared" si="30"/>
        <v>384</v>
      </c>
      <c r="BB27" s="25">
        <f t="shared" si="31"/>
        <v>1191</v>
      </c>
      <c r="BC27" s="249">
        <f>INDEX('Feb 2015 final data'!T$7:T$156,MATCH(Data!$AH27,'Feb 2015 final data'!$A$7:$A$156,0))</f>
        <v>1245</v>
      </c>
      <c r="BD27" s="249">
        <f>INDEX('Feb 2015 final data'!U$7:U$156,MATCH(Data!$AH27,'Feb 2015 final data'!$A$7:$A$156,0))</f>
        <v>1007</v>
      </c>
      <c r="BE27" s="249">
        <f>INDEX('Feb 2015 final data'!V$7:V$156,MATCH(Data!$AH27,'Feb 2015 final data'!$A$7:$A$156,0))</f>
        <v>1322</v>
      </c>
      <c r="BF27" s="249">
        <f>INDEX('Feb 2015 final data'!W$7:W$156,MATCH(Data!$AH27,'Feb 2015 final data'!$A$7:$A$156,0))</f>
        <v>1127</v>
      </c>
      <c r="BG27" s="249">
        <f>INDEX('Feb 2015 final data'!X$7:X$156,MATCH(Data!$AH27,'Feb 2015 final data'!$A$7:$A$156,0))</f>
        <v>1180</v>
      </c>
      <c r="BH27" s="249">
        <f>INDEX('Feb 2015 final data'!Y$7:Y$156,MATCH(Data!$AH27,'Feb 2015 final data'!$A$7:$A$156,0))</f>
        <v>947</v>
      </c>
      <c r="BI27" s="249">
        <f>INDEX('Feb 2015 final data'!Z$7:Z$156,MATCH(Data!$AH27,'Feb 2015 final data'!$A$7:$A$156,0))</f>
        <v>1256</v>
      </c>
      <c r="BJ27" s="249">
        <f>INDEX('Feb 2015 final data'!AA$7:AA$156,MATCH(Data!$AH27,'Feb 2015 final data'!$A$7:$A$156,0))</f>
        <v>1078</v>
      </c>
      <c r="BK27" s="484">
        <f t="shared" si="2"/>
        <v>1245</v>
      </c>
      <c r="BL27" s="484">
        <f t="shared" si="3"/>
        <v>1007</v>
      </c>
      <c r="BM27" s="484">
        <f t="shared" si="4"/>
        <v>1322</v>
      </c>
      <c r="BN27" s="484">
        <f t="shared" si="5"/>
        <v>1127</v>
      </c>
      <c r="BO27" s="484">
        <f t="shared" si="6"/>
        <v>1180</v>
      </c>
      <c r="BP27" s="484">
        <f t="shared" si="7"/>
        <v>947</v>
      </c>
      <c r="BQ27" s="484">
        <f t="shared" si="8"/>
        <v>1256</v>
      </c>
      <c r="BR27" s="484">
        <f t="shared" si="9"/>
        <v>1078</v>
      </c>
      <c r="BS27" s="486">
        <f t="shared" si="32"/>
        <v>597.97607145676693</v>
      </c>
      <c r="BT27" s="486">
        <f t="shared" si="33"/>
        <v>483.66417988511188</v>
      </c>
      <c r="BU27" s="486">
        <f t="shared" si="34"/>
        <v>634.95933049465532</v>
      </c>
      <c r="BV27" s="495">
        <f t="shared" si="35"/>
        <v>534.24492678149579</v>
      </c>
      <c r="BW27" s="486">
        <f t="shared" si="36"/>
        <v>559.36913363102485</v>
      </c>
      <c r="BX27" s="486">
        <f t="shared" si="37"/>
        <v>448.91743182083098</v>
      </c>
      <c r="BY27" s="486">
        <f t="shared" si="38"/>
        <v>595.39629816997228</v>
      </c>
      <c r="BZ27" s="495">
        <f t="shared" si="39"/>
        <v>504.59093260111024</v>
      </c>
      <c r="CA27" s="27">
        <v>206519</v>
      </c>
      <c r="CB27" s="27">
        <v>208202.31099999999</v>
      </c>
      <c r="CC27" s="27">
        <v>210951.93299999999</v>
      </c>
      <c r="CD27" s="156">
        <v>213638.4010000001</v>
      </c>
      <c r="CE27" s="6" t="s">
        <v>106</v>
      </c>
      <c r="CF27" s="27">
        <f>INDEX('HWB mapped'!F$4:F$155,MATCH(Data!$D27,'HWB mapped'!$E$4:$E$155,0))</f>
        <v>5433.8131932562173</v>
      </c>
      <c r="CG27" s="27">
        <f>INDEX('HWB mapped'!G$4:G$155,MATCH(Data!$D27,'HWB mapped'!$E$4:$E$155,0))</f>
        <v>5708.2099037698308</v>
      </c>
      <c r="CH27" s="27">
        <f>INDEX('HWB mapped'!H$4:H$155,MATCH(Data!$D27,'HWB mapped'!$E$4:$E$155,0))</f>
        <v>5615.2005594866896</v>
      </c>
      <c r="CI27" s="27">
        <f>INDEX('HWB mapped'!I$4:I$155,MATCH(Data!$D27,'HWB mapped'!$E$4:$E$155,0))</f>
        <v>6232.3430149950036</v>
      </c>
      <c r="CJ27" s="24">
        <f>INDEX('Feb 2015 final data'!P$7:P$156,MATCH(Data!$CE27,'Feb 2015 final data'!$A$7:$A$156,0))</f>
        <v>5433</v>
      </c>
      <c r="CK27" s="24">
        <f>INDEX('Feb 2015 final data'!Q$7:Q$156,MATCH(Data!$CE27,'Feb 2015 final data'!$A$7:$A$156,0))</f>
        <v>5454</v>
      </c>
      <c r="CL27" s="24">
        <f>INDEX('Feb 2015 final data'!R$7:R$156,MATCH(Data!$CE27,'Feb 2015 final data'!$A$7:$A$156,0))</f>
        <v>5358</v>
      </c>
      <c r="CM27" s="24">
        <f>INDEX('Feb 2015 final data'!S$7:S$156,MATCH(Data!$CE27,'Feb 2015 final data'!$A$7:$A$156,0))</f>
        <v>5357</v>
      </c>
      <c r="CN27" s="24">
        <f>INDEX('Feb 2015 final data'!B$7:B$156,MATCH(Data!$CE27,'Feb 2015 final data'!$A$7:$A$156,0))</f>
        <v>5433</v>
      </c>
      <c r="CO27" s="24">
        <f>INDEX('Feb 2015 final data'!C$7:C$156,MATCH(Data!$CE27,'Feb 2015 final data'!$A$7:$A$156,0))</f>
        <v>5238</v>
      </c>
      <c r="CP27" s="24">
        <f>INDEX('Feb 2015 final data'!D$7:D$156,MATCH(Data!$CE27,'Feb 2015 final data'!$A$7:$A$156,0))</f>
        <v>5142</v>
      </c>
      <c r="CQ27" s="24">
        <f>INDEX('Feb 2015 final data'!E$7:E$156,MATCH(Data!$CE27,'Feb 2015 final data'!$A$7:$A$156,0))</f>
        <v>5032</v>
      </c>
      <c r="CR27" s="24">
        <f>INDEX('Feb 2015 final data'!F$7:F$156,MATCH(Data!$CE27,'Feb 2015 final data'!$A$7:$A$156,0))</f>
        <v>5032</v>
      </c>
      <c r="CS27" s="502">
        <f t="shared" si="11"/>
        <v>5433</v>
      </c>
      <c r="CT27" s="502">
        <f t="shared" si="12"/>
        <v>10887</v>
      </c>
      <c r="CU27" s="502">
        <f t="shared" si="13"/>
        <v>16245</v>
      </c>
      <c r="CV27" s="502">
        <f t="shared" si="14"/>
        <v>21602</v>
      </c>
      <c r="CW27" s="502">
        <f t="shared" si="40"/>
        <v>5433</v>
      </c>
      <c r="CX27" s="502">
        <f t="shared" si="41"/>
        <v>10671</v>
      </c>
      <c r="CY27" s="502">
        <f t="shared" si="42"/>
        <v>15813</v>
      </c>
      <c r="CZ27" s="502">
        <f t="shared" si="43"/>
        <v>20845</v>
      </c>
      <c r="DA27" s="503">
        <f t="shared" si="44"/>
        <v>0</v>
      </c>
      <c r="DB27" s="503">
        <f t="shared" si="45"/>
        <v>9.9990741598000189E-3</v>
      </c>
      <c r="DC27" s="503">
        <f t="shared" si="46"/>
        <v>1.9998148319600038E-2</v>
      </c>
      <c r="DD27" s="503">
        <f t="shared" si="47"/>
        <v>3.5043051569299141E-2</v>
      </c>
      <c r="DE27" s="502">
        <f t="shared" si="16"/>
        <v>5434</v>
      </c>
      <c r="DF27" s="502">
        <f t="shared" si="17"/>
        <v>10912.125617949927</v>
      </c>
      <c r="DG27" s="502">
        <f t="shared" si="18"/>
        <v>16297.251235899854</v>
      </c>
      <c r="DH27" s="502">
        <f t="shared" si="19"/>
        <v>22183.375429574513</v>
      </c>
      <c r="DI27" s="489">
        <f t="shared" si="48"/>
        <v>5434</v>
      </c>
      <c r="DJ27" s="489">
        <f t="shared" si="49"/>
        <v>5478.1256179499269</v>
      </c>
      <c r="DK27" s="489">
        <f t="shared" si="50"/>
        <v>5385.1256179499269</v>
      </c>
      <c r="DL27" s="489">
        <f t="shared" si="51"/>
        <v>5886.1241936746592</v>
      </c>
      <c r="DM27" s="489">
        <f t="shared" si="20"/>
        <v>5032.926191790908</v>
      </c>
      <c r="DN27" s="489">
        <f t="shared" si="52"/>
        <v>2015.5815881110063</v>
      </c>
      <c r="DO27" s="489">
        <f t="shared" si="53"/>
        <v>2031.9020868001644</v>
      </c>
      <c r="DP27" s="489">
        <f t="shared" si="54"/>
        <v>1997.4064872980805</v>
      </c>
      <c r="DQ27" s="489">
        <f t="shared" si="55"/>
        <v>2183.2376200996291</v>
      </c>
      <c r="DR27" s="489">
        <f t="shared" si="56"/>
        <v>1843.6881546658967</v>
      </c>
      <c r="DS27" s="33">
        <v>264528</v>
      </c>
      <c r="DT27" s="33">
        <v>266324.02899999998</v>
      </c>
      <c r="DU27" s="33">
        <v>269599.60499999998</v>
      </c>
      <c r="DV27" s="33">
        <v>272985.42800000001</v>
      </c>
      <c r="DW27" s="24">
        <f>INDEX('Feb 2015 final data'!$AB$7:$AB$156,MATCH(Data!CE27,'Feb 2015 final data'!$A$7:$A$156,0))</f>
        <v>1490</v>
      </c>
    </row>
    <row r="28" spans="1:127">
      <c r="A28" s="28" t="s">
        <v>882</v>
      </c>
      <c r="B28" s="6" t="s">
        <v>883</v>
      </c>
      <c r="C28" s="29" t="s">
        <v>663</v>
      </c>
      <c r="D28" s="30" t="s">
        <v>110</v>
      </c>
      <c r="E28" s="31">
        <v>460</v>
      </c>
      <c r="F28" s="19">
        <v>460</v>
      </c>
      <c r="G28" s="19">
        <f>INDEX('Feb 2015 final data'!G$7:G$156,MATCH(Data!$D28,'Feb 2015 final data'!$A$7:$A$156,0))</f>
        <v>459</v>
      </c>
      <c r="H28" s="19">
        <f>INDEX('Feb 2015 final data'!H$7:H$156,MATCH(Data!$D28,'Feb 2015 final data'!$A$7:$A$156,0))</f>
        <v>450</v>
      </c>
      <c r="I28" s="469">
        <f t="shared" si="22"/>
        <v>571.91070657212867</v>
      </c>
      <c r="J28" s="469">
        <f t="shared" si="23"/>
        <v>546.64554363498451</v>
      </c>
      <c r="K28" s="31">
        <v>75325</v>
      </c>
      <c r="L28" s="19">
        <v>78035</v>
      </c>
      <c r="M28" s="31">
        <v>80257.284</v>
      </c>
      <c r="N28" s="27">
        <v>82320.253999999986</v>
      </c>
      <c r="O28" s="20">
        <v>613.29999999999995</v>
      </c>
      <c r="P28" s="36">
        <v>592</v>
      </c>
      <c r="Q28" s="30" t="s">
        <v>110</v>
      </c>
      <c r="R28" s="31">
        <v>235</v>
      </c>
      <c r="S28" s="19">
        <v>235</v>
      </c>
      <c r="T28" s="19">
        <f>INDEX('Feb 2015 final data'!I$7:I$156,MATCH(Data!$Q28,'Feb 2015 final data'!$A$7:$A$156,0))</f>
        <v>245</v>
      </c>
      <c r="U28" s="19">
        <f>INDEX('Feb 2015 final data'!J$7:J$156,MATCH(Data!$Q28,'Feb 2015 final data'!$A$7:$A$156,0))</f>
        <v>270</v>
      </c>
      <c r="V28" s="31">
        <v>270</v>
      </c>
      <c r="W28" s="19">
        <v>270</v>
      </c>
      <c r="X28" s="19">
        <f>INDEX('Feb 2015 final data'!K$7:K$156,MATCH(Data!$Q28,'Feb 2015 final data'!$A$7:$A$156,0))</f>
        <v>280</v>
      </c>
      <c r="Y28" s="19">
        <f>INDEX('Feb 2015 final data'!L$7:L$156,MATCH(Data!$Q28,'Feb 2015 final data'!$A$7:$A$156,0))</f>
        <v>300</v>
      </c>
      <c r="Z28" s="475">
        <f t="shared" si="24"/>
        <v>245</v>
      </c>
      <c r="AA28" s="475">
        <f t="shared" si="25"/>
        <v>270</v>
      </c>
      <c r="AB28" s="475">
        <f t="shared" si="26"/>
        <v>280</v>
      </c>
      <c r="AC28" s="475">
        <f t="shared" si="27"/>
        <v>300</v>
      </c>
      <c r="AD28" s="478">
        <f t="shared" si="0"/>
        <v>87.5</v>
      </c>
      <c r="AE28" s="478">
        <f t="shared" si="1"/>
        <v>90</v>
      </c>
      <c r="AF28" s="22">
        <v>86.6</v>
      </c>
      <c r="AG28" s="21">
        <v>86.6</v>
      </c>
      <c r="AH28" s="6" t="s">
        <v>110</v>
      </c>
      <c r="AI28" s="33">
        <v>847</v>
      </c>
      <c r="AJ28" s="33">
        <v>1013</v>
      </c>
      <c r="AK28" s="33">
        <v>978</v>
      </c>
      <c r="AL28" s="33">
        <v>826</v>
      </c>
      <c r="AM28" s="33">
        <v>789</v>
      </c>
      <c r="AN28" s="33">
        <v>824</v>
      </c>
      <c r="AO28" s="33">
        <v>958</v>
      </c>
      <c r="AP28" s="33">
        <v>962</v>
      </c>
      <c r="AQ28" s="32">
        <v>561</v>
      </c>
      <c r="AR28" s="32">
        <v>937</v>
      </c>
      <c r="AS28" s="32">
        <v>871</v>
      </c>
      <c r="AT28" s="32">
        <v>964</v>
      </c>
      <c r="AU28" s="25">
        <v>2838</v>
      </c>
      <c r="AV28" s="25">
        <v>2439</v>
      </c>
      <c r="AW28" s="25">
        <v>2481</v>
      </c>
      <c r="AX28" s="25">
        <v>2772</v>
      </c>
      <c r="AY28" s="25">
        <f t="shared" si="28"/>
        <v>2838</v>
      </c>
      <c r="AZ28" s="25">
        <f t="shared" si="29"/>
        <v>2439</v>
      </c>
      <c r="BA28" s="25">
        <f t="shared" si="30"/>
        <v>2481</v>
      </c>
      <c r="BB28" s="25">
        <f t="shared" si="31"/>
        <v>2772</v>
      </c>
      <c r="BC28" s="249">
        <f>INDEX('Feb 2015 final data'!T$7:T$156,MATCH(Data!$AH28,'Feb 2015 final data'!$A$7:$A$156,0))</f>
        <v>2809.62</v>
      </c>
      <c r="BD28" s="249">
        <f>INDEX('Feb 2015 final data'!U$7:U$156,MATCH(Data!$AH28,'Feb 2015 final data'!$A$7:$A$156,0))</f>
        <v>2365.83</v>
      </c>
      <c r="BE28" s="249">
        <f>INDEX('Feb 2015 final data'!V$7:V$156,MATCH(Data!$AH28,'Feb 2015 final data'!$A$7:$A$156,0))</f>
        <v>2406.5699999999997</v>
      </c>
      <c r="BF28" s="249">
        <f>INDEX('Feb 2015 final data'!W$7:W$156,MATCH(Data!$AH28,'Feb 2015 final data'!$A$7:$A$156,0))</f>
        <v>2688.84</v>
      </c>
      <c r="BG28" s="249">
        <f>INDEX('Feb 2015 final data'!X$7:X$156,MATCH(Data!$AH28,'Feb 2015 final data'!$A$7:$A$156,0))</f>
        <v>2781.5237999999999</v>
      </c>
      <c r="BH28" s="249">
        <f>INDEX('Feb 2015 final data'!Y$7:Y$156,MATCH(Data!$AH28,'Feb 2015 final data'!$A$7:$A$156,0))</f>
        <v>2294.8550999999998</v>
      </c>
      <c r="BI28" s="249">
        <f>INDEX('Feb 2015 final data'!Z$7:Z$156,MATCH(Data!$AH28,'Feb 2015 final data'!$A$7:$A$156,0))</f>
        <v>2334.3728999999998</v>
      </c>
      <c r="BJ28" s="249">
        <f>INDEX('Feb 2015 final data'!AA$7:AA$156,MATCH(Data!$AH28,'Feb 2015 final data'!$A$7:$A$156,0))</f>
        <v>2608.1748000000002</v>
      </c>
      <c r="BK28" s="484">
        <f t="shared" si="2"/>
        <v>2809.62</v>
      </c>
      <c r="BL28" s="484">
        <f t="shared" si="3"/>
        <v>2365.83</v>
      </c>
      <c r="BM28" s="484">
        <f t="shared" si="4"/>
        <v>2406.5699999999997</v>
      </c>
      <c r="BN28" s="484">
        <f t="shared" si="5"/>
        <v>2688.84</v>
      </c>
      <c r="BO28" s="484">
        <f t="shared" si="6"/>
        <v>2781.5237999999999</v>
      </c>
      <c r="BP28" s="484">
        <f t="shared" si="7"/>
        <v>2294.8550999999998</v>
      </c>
      <c r="BQ28" s="484">
        <f t="shared" si="8"/>
        <v>2334.3728999999998</v>
      </c>
      <c r="BR28" s="484">
        <f t="shared" si="9"/>
        <v>2608.1748000000002</v>
      </c>
      <c r="BS28" s="486">
        <f t="shared" si="32"/>
        <v>937.01435102168023</v>
      </c>
      <c r="BT28" s="486">
        <f t="shared" si="33"/>
        <v>789.00942550153457</v>
      </c>
      <c r="BU28" s="486">
        <f t="shared" si="34"/>
        <v>802.59630367745262</v>
      </c>
      <c r="BV28" s="495">
        <f t="shared" si="35"/>
        <v>891.88000808690401</v>
      </c>
      <c r="BW28" s="486">
        <f t="shared" si="36"/>
        <v>922.62294120807326</v>
      </c>
      <c r="BX28" s="486">
        <f t="shared" si="37"/>
        <v>761.19642118767672</v>
      </c>
      <c r="BY28" s="486">
        <f t="shared" si="38"/>
        <v>774.30435463986305</v>
      </c>
      <c r="BZ28" s="495">
        <f t="shared" si="39"/>
        <v>860.66844700678871</v>
      </c>
      <c r="CA28" s="27">
        <v>297777</v>
      </c>
      <c r="CB28" s="27">
        <v>299848.12899999996</v>
      </c>
      <c r="CC28" s="27">
        <v>301480.01700000005</v>
      </c>
      <c r="CD28" s="156">
        <v>303040.59699999989</v>
      </c>
      <c r="CE28" s="6" t="s">
        <v>110</v>
      </c>
      <c r="CF28" s="27">
        <f>INDEX('HWB mapped'!F$4:F$155,MATCH(Data!$D28,'HWB mapped'!$E$4:$E$155,0))</f>
        <v>8937.8246379792181</v>
      </c>
      <c r="CG28" s="27">
        <f>INDEX('HWB mapped'!G$4:G$155,MATCH(Data!$D28,'HWB mapped'!$E$4:$E$155,0))</f>
        <v>10444.95113119545</v>
      </c>
      <c r="CH28" s="27">
        <f>INDEX('HWB mapped'!H$4:H$155,MATCH(Data!$D28,'HWB mapped'!$E$4:$E$155,0))</f>
        <v>10356.995828458268</v>
      </c>
      <c r="CI28" s="27">
        <f>INDEX('HWB mapped'!I$4:I$155,MATCH(Data!$D28,'HWB mapped'!$E$4:$E$155,0))</f>
        <v>11198.177856079637</v>
      </c>
      <c r="CJ28" s="24">
        <f>INDEX('Feb 2015 final data'!P$7:P$156,MATCH(Data!$CE28,'Feb 2015 final data'!$A$7:$A$156,0))</f>
        <v>8939</v>
      </c>
      <c r="CK28" s="24">
        <f>INDEX('Feb 2015 final data'!Q$7:Q$156,MATCH(Data!$CE28,'Feb 2015 final data'!$A$7:$A$156,0))</f>
        <v>10488</v>
      </c>
      <c r="CL28" s="24">
        <f>INDEX('Feb 2015 final data'!R$7:R$156,MATCH(Data!$CE28,'Feb 2015 final data'!$A$7:$A$156,0))</f>
        <v>10383</v>
      </c>
      <c r="CM28" s="24">
        <f>INDEX('Feb 2015 final data'!S$7:S$156,MATCH(Data!$CE28,'Feb 2015 final data'!$A$7:$A$156,0))</f>
        <v>10832</v>
      </c>
      <c r="CN28" s="24">
        <f>INDEX('Feb 2015 final data'!B$7:B$156,MATCH(Data!$CE28,'Feb 2015 final data'!$A$7:$A$156,0))</f>
        <v>9073</v>
      </c>
      <c r="CO28" s="24">
        <f>INDEX('Feb 2015 final data'!C$7:C$156,MATCH(Data!$CE28,'Feb 2015 final data'!$A$7:$A$156,0))</f>
        <v>10017</v>
      </c>
      <c r="CP28" s="24">
        <f>INDEX('Feb 2015 final data'!D$7:D$156,MATCH(Data!$CE28,'Feb 2015 final data'!$A$7:$A$156,0))</f>
        <v>9856</v>
      </c>
      <c r="CQ28" s="24">
        <f>INDEX('Feb 2015 final data'!E$7:E$156,MATCH(Data!$CE28,'Feb 2015 final data'!$A$7:$A$156,0))</f>
        <v>10274</v>
      </c>
      <c r="CR28" s="24">
        <f>INDEX('Feb 2015 final data'!F$7:F$156,MATCH(Data!$CE28,'Feb 2015 final data'!$A$7:$A$156,0))</f>
        <v>9853</v>
      </c>
      <c r="CS28" s="502">
        <f t="shared" si="11"/>
        <v>8939</v>
      </c>
      <c r="CT28" s="502">
        <f t="shared" si="12"/>
        <v>19427</v>
      </c>
      <c r="CU28" s="502">
        <f t="shared" si="13"/>
        <v>29810</v>
      </c>
      <c r="CV28" s="502">
        <f t="shared" si="14"/>
        <v>40642</v>
      </c>
      <c r="CW28" s="502">
        <f t="shared" si="40"/>
        <v>9073</v>
      </c>
      <c r="CX28" s="502">
        <f t="shared" si="41"/>
        <v>19090</v>
      </c>
      <c r="CY28" s="502">
        <f t="shared" si="42"/>
        <v>28946</v>
      </c>
      <c r="CZ28" s="502">
        <f t="shared" si="43"/>
        <v>39220</v>
      </c>
      <c r="DA28" s="503">
        <f t="shared" si="44"/>
        <v>-3.2970818365237933E-3</v>
      </c>
      <c r="DB28" s="503">
        <f t="shared" si="45"/>
        <v>8.2919147679740169E-3</v>
      </c>
      <c r="DC28" s="503">
        <f t="shared" si="46"/>
        <v>2.1258796319078784E-2</v>
      </c>
      <c r="DD28" s="503">
        <f t="shared" si="47"/>
        <v>3.4988435608483831E-2</v>
      </c>
      <c r="DE28" s="502">
        <f t="shared" si="16"/>
        <v>9072.9757695683656</v>
      </c>
      <c r="DF28" s="502">
        <f t="shared" si="17"/>
        <v>19043.546012354185</v>
      </c>
      <c r="DG28" s="502">
        <f t="shared" si="18"/>
        <v>28869.708470842783</v>
      </c>
      <c r="DH28" s="502">
        <f t="shared" si="19"/>
        <v>39505.645191595409</v>
      </c>
      <c r="DI28" s="489">
        <f t="shared" si="48"/>
        <v>9072.9757695683656</v>
      </c>
      <c r="DJ28" s="489">
        <f t="shared" si="49"/>
        <v>9970.5702427858196</v>
      </c>
      <c r="DK28" s="489">
        <f t="shared" si="50"/>
        <v>9826.1624584885976</v>
      </c>
      <c r="DL28" s="489">
        <f t="shared" si="51"/>
        <v>10635.936720752627</v>
      </c>
      <c r="DM28" s="489">
        <f t="shared" si="20"/>
        <v>9852.9736864936749</v>
      </c>
      <c r="DN28" s="489">
        <f t="shared" si="52"/>
        <v>2412.0792462330251</v>
      </c>
      <c r="DO28" s="489">
        <f t="shared" si="53"/>
        <v>2650.8147431047605</v>
      </c>
      <c r="DP28" s="489">
        <f t="shared" si="54"/>
        <v>2612.2661383760283</v>
      </c>
      <c r="DQ28" s="489">
        <f t="shared" si="55"/>
        <v>2827.6066199641191</v>
      </c>
      <c r="DR28" s="489">
        <f t="shared" si="56"/>
        <v>2608.4850617146176</v>
      </c>
      <c r="DS28" s="33">
        <v>372707</v>
      </c>
      <c r="DT28" s="33">
        <v>374671.19799999997</v>
      </c>
      <c r="DU28" s="33">
        <v>376148.50400000002</v>
      </c>
      <c r="DV28" s="33">
        <v>377728.826</v>
      </c>
      <c r="DW28" s="24">
        <f>INDEX('Feb 2015 final data'!$AB$7:$AB$156,MATCH(Data!CE28,'Feb 2015 final data'!$A$7:$A$156,0))</f>
        <v>1490</v>
      </c>
    </row>
    <row r="29" spans="1:127">
      <c r="A29" s="28" t="s">
        <v>882</v>
      </c>
      <c r="B29" s="6" t="s">
        <v>883</v>
      </c>
      <c r="C29" s="29" t="s">
        <v>664</v>
      </c>
      <c r="D29" s="30" t="s">
        <v>114</v>
      </c>
      <c r="E29" s="31">
        <v>520</v>
      </c>
      <c r="F29" s="19">
        <v>520</v>
      </c>
      <c r="G29" s="19">
        <f>INDEX('Feb 2015 final data'!G$7:G$156,MATCH(Data!$D29,'Feb 2015 final data'!$A$7:$A$156,0))</f>
        <v>491</v>
      </c>
      <c r="H29" s="19">
        <f>INDEX('Feb 2015 final data'!H$7:H$156,MATCH(Data!$D29,'Feb 2015 final data'!$A$7:$A$156,0))</f>
        <v>468</v>
      </c>
      <c r="I29" s="469">
        <f t="shared" si="22"/>
        <v>726.11378460324079</v>
      </c>
      <c r="J29" s="469">
        <f t="shared" si="23"/>
        <v>676.80572744243727</v>
      </c>
      <c r="K29" s="31">
        <v>63940</v>
      </c>
      <c r="L29" s="19">
        <v>65875</v>
      </c>
      <c r="M29" s="31">
        <v>67620.255999999994</v>
      </c>
      <c r="N29" s="27">
        <v>69148.351000000024</v>
      </c>
      <c r="O29" s="20">
        <v>811.7</v>
      </c>
      <c r="P29" s="36">
        <v>787.8</v>
      </c>
      <c r="Q29" s="30" t="s">
        <v>114</v>
      </c>
      <c r="R29" s="31">
        <v>125</v>
      </c>
      <c r="S29" s="19">
        <v>125</v>
      </c>
      <c r="T29" s="19">
        <f>INDEX('Feb 2015 final data'!I$7:I$156,MATCH(Data!$Q29,'Feb 2015 final data'!$A$7:$A$156,0))</f>
        <v>173.6</v>
      </c>
      <c r="U29" s="19">
        <f>INDEX('Feb 2015 final data'!J$7:J$156,MATCH(Data!$Q29,'Feb 2015 final data'!$A$7:$A$156,0))</f>
        <v>179.2</v>
      </c>
      <c r="V29" s="31">
        <v>165</v>
      </c>
      <c r="W29" s="19">
        <v>165</v>
      </c>
      <c r="X29" s="19">
        <f>INDEX('Feb 2015 final data'!K$7:K$156,MATCH(Data!$Q29,'Feb 2015 final data'!$A$7:$A$156,0))</f>
        <v>217</v>
      </c>
      <c r="Y29" s="19">
        <f>INDEX('Feb 2015 final data'!L$7:L$156,MATCH(Data!$Q29,'Feb 2015 final data'!$A$7:$A$156,0))</f>
        <v>224</v>
      </c>
      <c r="Z29" s="475">
        <f t="shared" si="24"/>
        <v>173.6</v>
      </c>
      <c r="AA29" s="475">
        <f t="shared" si="25"/>
        <v>179.2</v>
      </c>
      <c r="AB29" s="475">
        <f t="shared" si="26"/>
        <v>217</v>
      </c>
      <c r="AC29" s="475">
        <f t="shared" si="27"/>
        <v>224</v>
      </c>
      <c r="AD29" s="478">
        <f t="shared" si="0"/>
        <v>80</v>
      </c>
      <c r="AE29" s="478">
        <f t="shared" si="1"/>
        <v>80</v>
      </c>
      <c r="AF29" s="22">
        <v>76.8</v>
      </c>
      <c r="AG29" s="21">
        <v>76.8</v>
      </c>
      <c r="AH29" s="6" t="s">
        <v>114</v>
      </c>
      <c r="AI29" s="33">
        <v>452</v>
      </c>
      <c r="AJ29" s="33">
        <v>526</v>
      </c>
      <c r="AK29" s="33">
        <v>578</v>
      </c>
      <c r="AL29" s="33">
        <v>712</v>
      </c>
      <c r="AM29" s="33">
        <v>665</v>
      </c>
      <c r="AN29" s="33">
        <v>707</v>
      </c>
      <c r="AO29" s="33">
        <v>555</v>
      </c>
      <c r="AP29" s="33">
        <v>624</v>
      </c>
      <c r="AQ29" s="32">
        <v>502</v>
      </c>
      <c r="AR29" s="32">
        <v>673</v>
      </c>
      <c r="AS29" s="32">
        <v>495</v>
      </c>
      <c r="AT29" s="32">
        <v>483</v>
      </c>
      <c r="AU29" s="25">
        <v>1556</v>
      </c>
      <c r="AV29" s="25">
        <v>2084</v>
      </c>
      <c r="AW29" s="25">
        <v>1681</v>
      </c>
      <c r="AX29" s="25">
        <v>1651</v>
      </c>
      <c r="AY29" s="25">
        <f t="shared" si="28"/>
        <v>1556</v>
      </c>
      <c r="AZ29" s="25">
        <f t="shared" si="29"/>
        <v>2084</v>
      </c>
      <c r="BA29" s="25">
        <f t="shared" si="30"/>
        <v>1681</v>
      </c>
      <c r="BB29" s="25">
        <f t="shared" si="31"/>
        <v>1651</v>
      </c>
      <c r="BC29" s="249">
        <f>INDEX('Feb 2015 final data'!T$7:T$156,MATCH(Data!$AH29,'Feb 2015 final data'!$A$7:$A$156,0))</f>
        <v>1613</v>
      </c>
      <c r="BD29" s="249">
        <f>INDEX('Feb 2015 final data'!U$7:U$156,MATCH(Data!$AH29,'Feb 2015 final data'!$A$7:$A$156,0))</f>
        <v>1622</v>
      </c>
      <c r="BE29" s="249">
        <f>INDEX('Feb 2015 final data'!V$7:V$156,MATCH(Data!$AH29,'Feb 2015 final data'!$A$7:$A$156,0))</f>
        <v>1622</v>
      </c>
      <c r="BF29" s="249">
        <f>INDEX('Feb 2015 final data'!W$7:W$156,MATCH(Data!$AH29,'Feb 2015 final data'!$A$7:$A$156,0))</f>
        <v>1627</v>
      </c>
      <c r="BG29" s="249">
        <f>INDEX('Feb 2015 final data'!X$7:X$156,MATCH(Data!$AH29,'Feb 2015 final data'!$A$7:$A$156,0))</f>
        <v>1520.33</v>
      </c>
      <c r="BH29" s="249">
        <f>INDEX('Feb 2015 final data'!Y$7:Y$156,MATCH(Data!$AH29,'Feb 2015 final data'!$A$7:$A$156,0))</f>
        <v>1520.33</v>
      </c>
      <c r="BI29" s="249">
        <f>INDEX('Feb 2015 final data'!Z$7:Z$156,MATCH(Data!$AH29,'Feb 2015 final data'!$A$7:$A$156,0))</f>
        <v>1520.33</v>
      </c>
      <c r="BJ29" s="249">
        <f>INDEX('Feb 2015 final data'!AA$7:AA$156,MATCH(Data!$AH29,'Feb 2015 final data'!$A$7:$A$156,0))</f>
        <v>1525.07</v>
      </c>
      <c r="BK29" s="484">
        <f t="shared" si="2"/>
        <v>1613</v>
      </c>
      <c r="BL29" s="484">
        <f t="shared" si="3"/>
        <v>1622</v>
      </c>
      <c r="BM29" s="484">
        <f t="shared" si="4"/>
        <v>1622</v>
      </c>
      <c r="BN29" s="484">
        <f t="shared" si="5"/>
        <v>1627</v>
      </c>
      <c r="BO29" s="484">
        <f t="shared" si="6"/>
        <v>1520.33</v>
      </c>
      <c r="BP29" s="484">
        <f t="shared" si="7"/>
        <v>1520.33</v>
      </c>
      <c r="BQ29" s="484">
        <f t="shared" si="8"/>
        <v>1520.33</v>
      </c>
      <c r="BR29" s="484">
        <f t="shared" si="9"/>
        <v>1525.07</v>
      </c>
      <c r="BS29" s="486">
        <f t="shared" si="32"/>
        <v>607.28860250803245</v>
      </c>
      <c r="BT29" s="486">
        <f t="shared" si="33"/>
        <v>610.67706960200155</v>
      </c>
      <c r="BU29" s="486">
        <f t="shared" si="34"/>
        <v>610.67706960200155</v>
      </c>
      <c r="BV29" s="495">
        <f t="shared" si="35"/>
        <v>610.5689821042381</v>
      </c>
      <c r="BW29" s="486">
        <f t="shared" si="36"/>
        <v>570.53862357869457</v>
      </c>
      <c r="BX29" s="486">
        <f t="shared" si="37"/>
        <v>570.53862357869457</v>
      </c>
      <c r="BY29" s="486">
        <f t="shared" si="38"/>
        <v>570.53862357869457</v>
      </c>
      <c r="BZ29" s="495">
        <f t="shared" si="39"/>
        <v>570.53690086115239</v>
      </c>
      <c r="CA29" s="27">
        <v>264903</v>
      </c>
      <c r="CB29" s="27">
        <v>265606.82900000009</v>
      </c>
      <c r="CC29" s="27">
        <v>266472.75700000004</v>
      </c>
      <c r="CD29" s="156">
        <v>267304.35800000001</v>
      </c>
      <c r="CE29" s="6" t="s">
        <v>114</v>
      </c>
      <c r="CF29" s="27">
        <f>INDEX('HWB mapped'!F$4:F$155,MATCH(Data!$D29,'HWB mapped'!$E$4:$E$155,0))</f>
        <v>8141.2264583982796</v>
      </c>
      <c r="CG29" s="27">
        <f>INDEX('HWB mapped'!G$4:G$155,MATCH(Data!$D29,'HWB mapped'!$E$4:$E$155,0))</f>
        <v>9325.0606737936941</v>
      </c>
      <c r="CH29" s="27">
        <f>INDEX('HWB mapped'!H$4:H$155,MATCH(Data!$D29,'HWB mapped'!$E$4:$E$155,0))</f>
        <v>9334.7723037734268</v>
      </c>
      <c r="CI29" s="27">
        <f>INDEX('HWB mapped'!I$4:I$155,MATCH(Data!$D29,'HWB mapped'!$E$4:$E$155,0))</f>
        <v>9565.0379935924921</v>
      </c>
      <c r="CJ29" s="24">
        <f>INDEX('Feb 2015 final data'!P$7:P$156,MATCH(Data!$CE29,'Feb 2015 final data'!$A$7:$A$156,0))</f>
        <v>8142</v>
      </c>
      <c r="CK29" s="24">
        <f>INDEX('Feb 2015 final data'!Q$7:Q$156,MATCH(Data!$CE29,'Feb 2015 final data'!$A$7:$A$156,0))</f>
        <v>7304</v>
      </c>
      <c r="CL29" s="24">
        <f>INDEX('Feb 2015 final data'!R$7:R$156,MATCH(Data!$CE29,'Feb 2015 final data'!$A$7:$A$156,0))</f>
        <v>7518</v>
      </c>
      <c r="CM29" s="24">
        <f>INDEX('Feb 2015 final data'!S$7:S$156,MATCH(Data!$CE29,'Feb 2015 final data'!$A$7:$A$156,0))</f>
        <v>7678</v>
      </c>
      <c r="CN29" s="24">
        <f>INDEX('Feb 2015 final data'!B$7:B$156,MATCH(Data!$CE29,'Feb 2015 final data'!$A$7:$A$156,0))</f>
        <v>7857</v>
      </c>
      <c r="CO29" s="24">
        <f>INDEX('Feb 2015 final data'!C$7:C$156,MATCH(Data!$CE29,'Feb 2015 final data'!$A$7:$A$156,0))</f>
        <v>7048</v>
      </c>
      <c r="CP29" s="24">
        <f>INDEX('Feb 2015 final data'!D$7:D$156,MATCH(Data!$CE29,'Feb 2015 final data'!$A$7:$A$156,0))</f>
        <v>7254.87</v>
      </c>
      <c r="CQ29" s="24">
        <f>INDEX('Feb 2015 final data'!E$7:E$156,MATCH(Data!$CE29,'Feb 2015 final data'!$A$7:$A$156,0))</f>
        <v>7409.27</v>
      </c>
      <c r="CR29" s="24">
        <f>INDEX('Feb 2015 final data'!F$7:F$156,MATCH(Data!$CE29,'Feb 2015 final data'!$A$7:$A$156,0))</f>
        <v>7582</v>
      </c>
      <c r="CS29" s="502">
        <f t="shared" si="11"/>
        <v>8142</v>
      </c>
      <c r="CT29" s="502">
        <f t="shared" si="12"/>
        <v>15446</v>
      </c>
      <c r="CU29" s="502">
        <f t="shared" si="13"/>
        <v>22964</v>
      </c>
      <c r="CV29" s="502">
        <f t="shared" si="14"/>
        <v>30642</v>
      </c>
      <c r="CW29" s="502">
        <f t="shared" si="40"/>
        <v>7857</v>
      </c>
      <c r="CX29" s="502">
        <f t="shared" si="41"/>
        <v>14905</v>
      </c>
      <c r="CY29" s="502">
        <f t="shared" si="42"/>
        <v>22159.87</v>
      </c>
      <c r="CZ29" s="502">
        <f t="shared" si="43"/>
        <v>29569.14</v>
      </c>
      <c r="DA29" s="503">
        <f t="shared" si="44"/>
        <v>9.3009594673976893E-3</v>
      </c>
      <c r="DB29" s="503">
        <f t="shared" si="45"/>
        <v>1.765550551530579E-2</v>
      </c>
      <c r="DC29" s="503">
        <f t="shared" si="46"/>
        <v>2.6242738724626364E-2</v>
      </c>
      <c r="DD29" s="503">
        <f t="shared" si="47"/>
        <v>3.5012727628744876E-2</v>
      </c>
      <c r="DE29" s="502">
        <f t="shared" si="16"/>
        <v>7802.7604018202464</v>
      </c>
      <c r="DF29" s="502">
        <f t="shared" si="17"/>
        <v>16823.938166262295</v>
      </c>
      <c r="DG29" s="502">
        <f t="shared" si="18"/>
        <v>25846.654006721805</v>
      </c>
      <c r="DH29" s="502">
        <f t="shared" si="19"/>
        <v>35092.723735778491</v>
      </c>
      <c r="DI29" s="489">
        <f t="shared" si="48"/>
        <v>7802.7604018202464</v>
      </c>
      <c r="DJ29" s="489">
        <f t="shared" si="49"/>
        <v>9021.1777644420472</v>
      </c>
      <c r="DK29" s="489">
        <f t="shared" si="50"/>
        <v>9022.7158404595102</v>
      </c>
      <c r="DL29" s="489">
        <f t="shared" si="51"/>
        <v>9246.0697290566859</v>
      </c>
      <c r="DM29" s="489">
        <f t="shared" si="20"/>
        <v>7529.6588222732735</v>
      </c>
      <c r="DN29" s="489">
        <f t="shared" si="52"/>
        <v>2347.5867298813637</v>
      </c>
      <c r="DO29" s="489">
        <f t="shared" si="53"/>
        <v>2714.0304870254749</v>
      </c>
      <c r="DP29" s="489">
        <f t="shared" si="54"/>
        <v>2714.632200912411</v>
      </c>
      <c r="DQ29" s="489">
        <f t="shared" si="55"/>
        <v>2781.723299305791</v>
      </c>
      <c r="DR29" s="489">
        <f t="shared" si="56"/>
        <v>2259.7052607910086</v>
      </c>
      <c r="DS29" s="33">
        <v>331026</v>
      </c>
      <c r="DT29" s="33">
        <v>331594.55499999999</v>
      </c>
      <c r="DU29" s="33">
        <v>332383.886</v>
      </c>
      <c r="DV29" s="33">
        <v>333229.299</v>
      </c>
      <c r="DW29" s="24">
        <f>INDEX('Feb 2015 final data'!$AB$7:$AB$156,MATCH(Data!CE29,'Feb 2015 final data'!$A$7:$A$156,0))</f>
        <v>1679</v>
      </c>
    </row>
    <row r="30" spans="1:127">
      <c r="A30" s="28" t="s">
        <v>851</v>
      </c>
      <c r="B30" s="6" t="s">
        <v>852</v>
      </c>
      <c r="C30" s="29" t="s">
        <v>665</v>
      </c>
      <c r="D30" s="30" t="s">
        <v>117</v>
      </c>
      <c r="E30" s="31">
        <v>5</v>
      </c>
      <c r="F30" s="19">
        <v>5</v>
      </c>
      <c r="G30" s="19">
        <f>INDEX('Feb 2015 final data'!G$7:G$156,MATCH(Data!$D30,'Feb 2015 final data'!$A$7:$A$156,0))</f>
        <v>4</v>
      </c>
      <c r="H30" s="19">
        <f>INDEX('Feb 2015 final data'!H$7:H$156,MATCH(Data!$D30,'Feb 2015 final data'!$A$7:$A$156,0))</f>
        <v>3</v>
      </c>
      <c r="I30" s="469">
        <f t="shared" si="22"/>
        <v>341.73371766985457</v>
      </c>
      <c r="J30" s="469">
        <f t="shared" si="23"/>
        <v>250.97314838285453</v>
      </c>
      <c r="K30" s="31">
        <v>1105</v>
      </c>
      <c r="L30" s="19">
        <v>1200</v>
      </c>
      <c r="M30" s="31">
        <v>1170.5019999999997</v>
      </c>
      <c r="N30" s="27">
        <v>1195.347</v>
      </c>
      <c r="O30" s="20">
        <v>632.9</v>
      </c>
      <c r="P30" s="36">
        <v>582.4</v>
      </c>
      <c r="Q30" s="30" t="s">
        <v>117</v>
      </c>
      <c r="R30" s="31">
        <v>10</v>
      </c>
      <c r="S30" s="19">
        <v>10</v>
      </c>
      <c r="T30" s="19">
        <f>INDEX('Feb 2015 final data'!I$7:I$156,MATCH(Data!$Q30,'Feb 2015 final data'!$A$7:$A$156,0))</f>
        <v>10</v>
      </c>
      <c r="U30" s="19">
        <f>INDEX('Feb 2015 final data'!J$7:J$156,MATCH(Data!$Q30,'Feb 2015 final data'!$A$7:$A$156,0))</f>
        <v>10</v>
      </c>
      <c r="V30" s="31">
        <v>10</v>
      </c>
      <c r="W30" s="19">
        <v>10</v>
      </c>
      <c r="X30" s="19">
        <f>INDEX('Feb 2015 final data'!K$7:K$156,MATCH(Data!$Q30,'Feb 2015 final data'!$A$7:$A$156,0))</f>
        <v>10</v>
      </c>
      <c r="Y30" s="19">
        <f>INDEX('Feb 2015 final data'!L$7:L$156,MATCH(Data!$Q30,'Feb 2015 final data'!$A$7:$A$156,0))</f>
        <v>10</v>
      </c>
      <c r="Z30" s="475">
        <f t="shared" si="24"/>
        <v>10</v>
      </c>
      <c r="AA30" s="475">
        <f t="shared" si="25"/>
        <v>10</v>
      </c>
      <c r="AB30" s="475">
        <f t="shared" si="26"/>
        <v>10</v>
      </c>
      <c r="AC30" s="475">
        <f t="shared" si="27"/>
        <v>10</v>
      </c>
      <c r="AD30" s="478">
        <f t="shared" si="0"/>
        <v>100</v>
      </c>
      <c r="AE30" s="478">
        <f t="shared" si="1"/>
        <v>100</v>
      </c>
      <c r="AF30" s="22">
        <v>100</v>
      </c>
      <c r="AG30" s="21">
        <v>100</v>
      </c>
      <c r="AH30" s="6" t="s">
        <v>117</v>
      </c>
      <c r="AI30" s="33">
        <v>25</v>
      </c>
      <c r="AJ30" s="33">
        <v>31</v>
      </c>
      <c r="AK30" s="33">
        <v>0</v>
      </c>
      <c r="AL30" s="33">
        <v>0</v>
      </c>
      <c r="AM30" s="33">
        <v>2</v>
      </c>
      <c r="AN30" s="33">
        <v>6</v>
      </c>
      <c r="AO30" s="33">
        <v>31</v>
      </c>
      <c r="AP30" s="33">
        <v>51</v>
      </c>
      <c r="AQ30" s="32">
        <v>76</v>
      </c>
      <c r="AR30" s="32">
        <v>62</v>
      </c>
      <c r="AS30" s="32">
        <v>45</v>
      </c>
      <c r="AT30" s="32">
        <v>31</v>
      </c>
      <c r="AU30" s="25">
        <v>56</v>
      </c>
      <c r="AV30" s="25">
        <v>8</v>
      </c>
      <c r="AW30" s="25">
        <v>158</v>
      </c>
      <c r="AX30" s="25">
        <v>138</v>
      </c>
      <c r="AY30" s="25">
        <f t="shared" si="28"/>
        <v>56</v>
      </c>
      <c r="AZ30" s="25">
        <f t="shared" si="29"/>
        <v>8</v>
      </c>
      <c r="BA30" s="25">
        <f t="shared" si="30"/>
        <v>158</v>
      </c>
      <c r="BB30" s="25">
        <f t="shared" si="31"/>
        <v>138</v>
      </c>
      <c r="BC30" s="249">
        <f>INDEX('Feb 2015 final data'!T$7:T$156,MATCH(Data!$AH30,'Feb 2015 final data'!$A$7:$A$156,0))</f>
        <v>59</v>
      </c>
      <c r="BD30" s="249">
        <f>INDEX('Feb 2015 final data'!U$7:U$156,MATCH(Data!$AH30,'Feb 2015 final data'!$A$7:$A$156,0))</f>
        <v>56</v>
      </c>
      <c r="BE30" s="249">
        <f>INDEX('Feb 2015 final data'!V$7:V$156,MATCH(Data!$AH30,'Feb 2015 final data'!$A$7:$A$156,0))</f>
        <v>53</v>
      </c>
      <c r="BF30" s="249">
        <f>INDEX('Feb 2015 final data'!W$7:W$156,MATCH(Data!$AH30,'Feb 2015 final data'!$A$7:$A$156,0))</f>
        <v>51</v>
      </c>
      <c r="BG30" s="249">
        <f>INDEX('Feb 2015 final data'!X$7:X$156,MATCH(Data!$AH30,'Feb 2015 final data'!$A$7:$A$156,0))</f>
        <v>48</v>
      </c>
      <c r="BH30" s="249">
        <f>INDEX('Feb 2015 final data'!Y$7:Y$156,MATCH(Data!$AH30,'Feb 2015 final data'!$A$7:$A$156,0))</f>
        <v>45</v>
      </c>
      <c r="BI30" s="249">
        <f>INDEX('Feb 2015 final data'!Z$7:Z$156,MATCH(Data!$AH30,'Feb 2015 final data'!$A$7:$A$156,0))</f>
        <v>42</v>
      </c>
      <c r="BJ30" s="249">
        <f>INDEX('Feb 2015 final data'!AA$7:AA$156,MATCH(Data!$AH30,'Feb 2015 final data'!$A$7:$A$156,0))</f>
        <v>40</v>
      </c>
      <c r="BK30" s="484">
        <f t="shared" si="2"/>
        <v>59</v>
      </c>
      <c r="BL30" s="484">
        <f t="shared" si="3"/>
        <v>56</v>
      </c>
      <c r="BM30" s="484">
        <f t="shared" si="4"/>
        <v>53</v>
      </c>
      <c r="BN30" s="484">
        <f t="shared" si="5"/>
        <v>51</v>
      </c>
      <c r="BO30" s="484">
        <f t="shared" si="6"/>
        <v>48</v>
      </c>
      <c r="BP30" s="484">
        <f t="shared" si="7"/>
        <v>45</v>
      </c>
      <c r="BQ30" s="484">
        <f t="shared" si="8"/>
        <v>42</v>
      </c>
      <c r="BR30" s="484">
        <f t="shared" si="9"/>
        <v>40</v>
      </c>
      <c r="BS30" s="486">
        <f t="shared" si="32"/>
        <v>813.76392019044818</v>
      </c>
      <c r="BT30" s="486">
        <f t="shared" si="33"/>
        <v>772.38609374008638</v>
      </c>
      <c r="BU30" s="486">
        <f t="shared" si="34"/>
        <v>731.0082672897247</v>
      </c>
      <c r="BV30" s="495">
        <f t="shared" si="35"/>
        <v>685.65593005664152</v>
      </c>
      <c r="BW30" s="486">
        <f t="shared" si="36"/>
        <v>645.32322828860379</v>
      </c>
      <c r="BX30" s="486">
        <f t="shared" si="37"/>
        <v>604.99052652056605</v>
      </c>
      <c r="BY30" s="486">
        <f t="shared" si="38"/>
        <v>564.65782475252831</v>
      </c>
      <c r="BZ30" s="495">
        <f t="shared" si="39"/>
        <v>524.5483376538632</v>
      </c>
      <c r="CA30" s="27">
        <v>6819</v>
      </c>
      <c r="CB30" s="27">
        <v>7250.2600000000011</v>
      </c>
      <c r="CC30" s="27">
        <v>7438.1330000000034</v>
      </c>
      <c r="CD30" s="156">
        <v>7625.6080000000002</v>
      </c>
      <c r="CE30" s="6" t="s">
        <v>117</v>
      </c>
      <c r="CF30" s="27">
        <f>INDEX('HWB mapped'!F$4:F$155,MATCH(Data!$D30,'HWB mapped'!$E$4:$E$155,0))</f>
        <v>137.67457218293711</v>
      </c>
      <c r="CG30" s="27">
        <f>INDEX('HWB mapped'!G$4:G$155,MATCH(Data!$D30,'HWB mapped'!$E$4:$E$155,0))</f>
        <v>139.05545593394351</v>
      </c>
      <c r="CH30" s="27">
        <f>INDEX('HWB mapped'!H$4:H$155,MATCH(Data!$D30,'HWB mapped'!$E$4:$E$155,0))</f>
        <v>139.96277363431022</v>
      </c>
      <c r="CI30" s="27">
        <f>INDEX('HWB mapped'!I$4:I$155,MATCH(Data!$D30,'HWB mapped'!$E$4:$E$155,0))</f>
        <v>144.84032548983467</v>
      </c>
      <c r="CJ30" s="24">
        <f>INDEX('Feb 2015 final data'!P$7:P$156,MATCH(Data!$CE30,'Feb 2015 final data'!$A$7:$A$156,0))</f>
        <v>134</v>
      </c>
      <c r="CK30" s="24">
        <f>INDEX('Feb 2015 final data'!Q$7:Q$156,MATCH(Data!$CE30,'Feb 2015 final data'!$A$7:$A$156,0))</f>
        <v>141</v>
      </c>
      <c r="CL30" s="24">
        <f>INDEX('Feb 2015 final data'!R$7:R$156,MATCH(Data!$CE30,'Feb 2015 final data'!$A$7:$A$156,0))</f>
        <v>142</v>
      </c>
      <c r="CM30" s="24">
        <f>INDEX('Feb 2015 final data'!S$7:S$156,MATCH(Data!$CE30,'Feb 2015 final data'!$A$7:$A$156,0))</f>
        <v>145</v>
      </c>
      <c r="CN30" s="24">
        <f>INDEX('Feb 2015 final data'!B$7:B$156,MATCH(Data!$CE30,'Feb 2015 final data'!$A$7:$A$156,0))</f>
        <v>132.23268969298172</v>
      </c>
      <c r="CO30" s="24">
        <f>INDEX('Feb 2015 final data'!C$7:C$156,MATCH(Data!$CE30,'Feb 2015 final data'!$A$7:$A$156,0))</f>
        <v>144.26486239154536</v>
      </c>
      <c r="CP30" s="24">
        <f>INDEX('Feb 2015 final data'!D$7:D$156,MATCH(Data!$CE30,'Feb 2015 final data'!$A$7:$A$156,0))</f>
        <v>134</v>
      </c>
      <c r="CQ30" s="24">
        <f>INDEX('Feb 2015 final data'!E$7:E$156,MATCH(Data!$CE30,'Feb 2015 final data'!$A$7:$A$156,0))</f>
        <v>140.19470414855405</v>
      </c>
      <c r="CR30" s="24">
        <f>INDEX('Feb 2015 final data'!F$7:F$156,MATCH(Data!$CE30,'Feb 2015 final data'!$A$7:$A$156,0))</f>
        <v>0</v>
      </c>
      <c r="CS30" s="502">
        <f t="shared" si="11"/>
        <v>134</v>
      </c>
      <c r="CT30" s="502">
        <f t="shared" si="12"/>
        <v>275</v>
      </c>
      <c r="CU30" s="502">
        <f t="shared" si="13"/>
        <v>417</v>
      </c>
      <c r="CV30" s="502">
        <f t="shared" si="14"/>
        <v>562</v>
      </c>
      <c r="CW30" s="502">
        <f t="shared" si="40"/>
        <v>132.23268969298172</v>
      </c>
      <c r="CX30" s="502">
        <f t="shared" si="41"/>
        <v>276.49755208452711</v>
      </c>
      <c r="CY30" s="502">
        <f t="shared" si="42"/>
        <v>410.49755208452711</v>
      </c>
      <c r="CZ30" s="502">
        <f t="shared" si="43"/>
        <v>550.69225623308114</v>
      </c>
      <c r="DA30" s="503">
        <f t="shared" si="44"/>
        <v>3.1446802615983588E-3</v>
      </c>
      <c r="DB30" s="503">
        <f t="shared" si="45"/>
        <v>-2.6646834244254715E-3</v>
      </c>
      <c r="DC30" s="503">
        <f t="shared" si="46"/>
        <v>1.1570192020414387E-2</v>
      </c>
      <c r="DD30" s="503">
        <f t="shared" si="47"/>
        <v>2.0120540510531783E-2</v>
      </c>
      <c r="DE30" s="502">
        <f t="shared" si="16"/>
        <v>136.23415785853155</v>
      </c>
      <c r="DF30" s="502">
        <f t="shared" si="17"/>
        <v>278.49630801642496</v>
      </c>
      <c r="DG30" s="502">
        <f t="shared" si="18"/>
        <v>410.50295389199755</v>
      </c>
      <c r="DH30" s="502">
        <f t="shared" si="19"/>
        <v>550.7016499653414</v>
      </c>
      <c r="DI30" s="489">
        <f t="shared" si="48"/>
        <v>136.23415785853155</v>
      </c>
      <c r="DJ30" s="489">
        <f t="shared" si="49"/>
        <v>142.26215015789342</v>
      </c>
      <c r="DK30" s="489">
        <f t="shared" si="50"/>
        <v>132.00664587557259</v>
      </c>
      <c r="DL30" s="489">
        <f t="shared" si="51"/>
        <v>140.19869607334385</v>
      </c>
      <c r="DM30" s="489">
        <f t="shared" si="20"/>
        <v>0</v>
      </c>
      <c r="DN30" s="489">
        <f t="shared" si="52"/>
        <v>1639.131072513592</v>
      </c>
      <c r="DO30" s="489">
        <f t="shared" si="53"/>
        <v>1711.4456786538974</v>
      </c>
      <c r="DP30" s="489">
        <f t="shared" si="54"/>
        <v>1590.9213350867215</v>
      </c>
      <c r="DQ30" s="489">
        <f t="shared" si="55"/>
        <v>1687.3408099404623</v>
      </c>
      <c r="DR30" s="489">
        <f t="shared" si="56"/>
        <v>0</v>
      </c>
      <c r="DS30" s="33">
        <v>7648</v>
      </c>
      <c r="DT30" s="33">
        <v>8085.5820000000003</v>
      </c>
      <c r="DU30" s="33">
        <v>8297.0789999999997</v>
      </c>
      <c r="DV30" s="33">
        <v>8513.4009999999998</v>
      </c>
      <c r="DW30" s="24">
        <f>INDEX('Feb 2015 final data'!$AB$7:$AB$156,MATCH(Data!CE30,'Feb 2015 final data'!$A$7:$A$156,0))</f>
        <v>1490</v>
      </c>
    </row>
    <row r="31" spans="1:127">
      <c r="A31" s="28" t="s">
        <v>884</v>
      </c>
      <c r="B31" s="6" t="s">
        <v>885</v>
      </c>
      <c r="C31" s="29" t="s">
        <v>666</v>
      </c>
      <c r="D31" s="30" t="s">
        <v>1540</v>
      </c>
      <c r="E31" s="31">
        <v>620</v>
      </c>
      <c r="F31" s="19">
        <v>620</v>
      </c>
      <c r="G31" s="19">
        <f>INDEX('Feb 2015 final data'!G$7:G$156,MATCH(Data!$D31,'Feb 2015 final data'!$A$7:$A$156,0))</f>
        <v>620</v>
      </c>
      <c r="H31" s="19">
        <f>INDEX('Feb 2015 final data'!H$7:H$156,MATCH(Data!$D31,'Feb 2015 final data'!$A$7:$A$156,0))</f>
        <v>620</v>
      </c>
      <c r="I31" s="469">
        <f t="shared" si="22"/>
        <v>477.82728787790097</v>
      </c>
      <c r="J31" s="469">
        <f t="shared" si="23"/>
        <v>466.38933652235318</v>
      </c>
      <c r="K31" s="31">
        <v>122210</v>
      </c>
      <c r="L31" s="19">
        <v>126000</v>
      </c>
      <c r="M31" s="31">
        <v>129753.99599999997</v>
      </c>
      <c r="N31" s="27">
        <v>132936.144</v>
      </c>
      <c r="O31" s="20">
        <v>511.2</v>
      </c>
      <c r="P31" s="36">
        <v>493.6</v>
      </c>
      <c r="Q31" s="30" t="s">
        <v>1540</v>
      </c>
      <c r="R31" s="31">
        <v>100</v>
      </c>
      <c r="S31" s="19">
        <v>250</v>
      </c>
      <c r="T31" s="19">
        <f>INDEX('Feb 2015 final data'!I$7:I$156,MATCH(Data!$Q31,'Feb 2015 final data'!$A$7:$A$156,0))</f>
        <v>296</v>
      </c>
      <c r="U31" s="19">
        <f>INDEX('Feb 2015 final data'!J$7:J$156,MATCH(Data!$Q31,'Feb 2015 final data'!$A$7:$A$156,0))</f>
        <v>430</v>
      </c>
      <c r="V31" s="31">
        <v>125</v>
      </c>
      <c r="W31" s="19">
        <v>295</v>
      </c>
      <c r="X31" s="19">
        <f>INDEX('Feb 2015 final data'!K$7:K$156,MATCH(Data!$Q31,'Feb 2015 final data'!$A$7:$A$156,0))</f>
        <v>351</v>
      </c>
      <c r="Y31" s="19">
        <f>INDEX('Feb 2015 final data'!L$7:L$156,MATCH(Data!$Q31,'Feb 2015 final data'!$A$7:$A$156,0))</f>
        <v>500</v>
      </c>
      <c r="Z31" s="475">
        <f t="shared" si="24"/>
        <v>740</v>
      </c>
      <c r="AA31" s="475">
        <f t="shared" si="25"/>
        <v>1075</v>
      </c>
      <c r="AB31" s="475">
        <f t="shared" si="26"/>
        <v>877.5</v>
      </c>
      <c r="AC31" s="475">
        <f t="shared" si="27"/>
        <v>1250</v>
      </c>
      <c r="AD31" s="478">
        <f t="shared" si="0"/>
        <v>84.330484330484339</v>
      </c>
      <c r="AE31" s="478">
        <f t="shared" si="1"/>
        <v>86</v>
      </c>
      <c r="AF31" s="464">
        <v>80.2</v>
      </c>
      <c r="AG31" s="21">
        <v>84.5</v>
      </c>
      <c r="AH31" s="6" t="s">
        <v>1540</v>
      </c>
      <c r="AI31" s="33">
        <v>1893</v>
      </c>
      <c r="AJ31" s="33">
        <v>1845</v>
      </c>
      <c r="AK31" s="33">
        <v>1669</v>
      </c>
      <c r="AL31" s="33">
        <v>2017</v>
      </c>
      <c r="AM31" s="33">
        <v>1866</v>
      </c>
      <c r="AN31" s="33">
        <v>2116</v>
      </c>
      <c r="AO31" s="33">
        <v>1739</v>
      </c>
      <c r="AP31" s="33">
        <v>1611</v>
      </c>
      <c r="AQ31" s="32">
        <v>1624</v>
      </c>
      <c r="AR31" s="32">
        <v>2085</v>
      </c>
      <c r="AS31" s="32">
        <v>1753</v>
      </c>
      <c r="AT31" s="32">
        <v>2155</v>
      </c>
      <c r="AU31" s="25">
        <v>5407</v>
      </c>
      <c r="AV31" s="25">
        <v>5999</v>
      </c>
      <c r="AW31" s="25">
        <v>4974</v>
      </c>
      <c r="AX31" s="25">
        <v>5993</v>
      </c>
      <c r="AY31" s="25">
        <f t="shared" si="28"/>
        <v>5407</v>
      </c>
      <c r="AZ31" s="25">
        <f t="shared" si="29"/>
        <v>5999</v>
      </c>
      <c r="BA31" s="25">
        <f t="shared" si="30"/>
        <v>4974</v>
      </c>
      <c r="BB31" s="25">
        <f t="shared" si="31"/>
        <v>5993</v>
      </c>
      <c r="BC31" s="249">
        <f>INDEX('Feb 2015 final data'!T$7:T$156,MATCH(Data!$AH31,'Feb 2015 final data'!$A$7:$A$156,0))</f>
        <v>5065</v>
      </c>
      <c r="BD31" s="249">
        <f>INDEX('Feb 2015 final data'!U$7:U$156,MATCH(Data!$AH31,'Feb 2015 final data'!$A$7:$A$156,0))</f>
        <v>4999</v>
      </c>
      <c r="BE31" s="249">
        <f>INDEX('Feb 2015 final data'!V$7:V$156,MATCH(Data!$AH31,'Feb 2015 final data'!$A$7:$A$156,0))</f>
        <v>4914</v>
      </c>
      <c r="BF31" s="249">
        <f>INDEX('Feb 2015 final data'!W$7:W$156,MATCH(Data!$AH31,'Feb 2015 final data'!$A$7:$A$156,0))</f>
        <v>4113.1499999999996</v>
      </c>
      <c r="BG31" s="249">
        <f>INDEX('Feb 2015 final data'!X$7:X$156,MATCH(Data!$AH31,'Feb 2015 final data'!$A$7:$A$156,0))</f>
        <v>3573</v>
      </c>
      <c r="BH31" s="249">
        <f>INDEX('Feb 2015 final data'!Y$7:Y$156,MATCH(Data!$AH31,'Feb 2015 final data'!$A$7:$A$156,0))</f>
        <v>3516</v>
      </c>
      <c r="BI31" s="249">
        <f>INDEX('Feb 2015 final data'!Z$7:Z$156,MATCH(Data!$AH31,'Feb 2015 final data'!$A$7:$A$156,0))</f>
        <v>3459.75</v>
      </c>
      <c r="BJ31" s="249">
        <f>INDEX('Feb 2015 final data'!AA$7:AA$156,MATCH(Data!$AH31,'Feb 2015 final data'!$A$7:$A$156,0))</f>
        <v>3403.5</v>
      </c>
      <c r="BK31" s="484">
        <f t="shared" si="2"/>
        <v>5065</v>
      </c>
      <c r="BL31" s="484">
        <f t="shared" si="3"/>
        <v>4999</v>
      </c>
      <c r="BM31" s="484">
        <f t="shared" si="4"/>
        <v>4914</v>
      </c>
      <c r="BN31" s="484">
        <f t="shared" si="5"/>
        <v>4113.1499999999996</v>
      </c>
      <c r="BO31" s="484">
        <f t="shared" si="6"/>
        <v>3573</v>
      </c>
      <c r="BP31" s="484">
        <f t="shared" si="7"/>
        <v>3516</v>
      </c>
      <c r="BQ31" s="484">
        <f t="shared" si="8"/>
        <v>3459.7500000000005</v>
      </c>
      <c r="BR31" s="484">
        <f t="shared" si="9"/>
        <v>3403.5</v>
      </c>
      <c r="BS31" s="486">
        <f t="shared" si="32"/>
        <v>1141.0605603034937</v>
      </c>
      <c r="BT31" s="486">
        <f t="shared" si="33"/>
        <v>1126.1918540882853</v>
      </c>
      <c r="BU31" s="486">
        <f t="shared" si="34"/>
        <v>1107.0427627505169</v>
      </c>
      <c r="BV31" s="495">
        <f t="shared" si="35"/>
        <v>918.41058635626518</v>
      </c>
      <c r="BW31" s="486">
        <f t="shared" si="36"/>
        <v>797.80242029853889</v>
      </c>
      <c r="BX31" s="486">
        <f t="shared" si="37"/>
        <v>785.0750936942801</v>
      </c>
      <c r="BY31" s="486">
        <f t="shared" si="38"/>
        <v>772.51523191376168</v>
      </c>
      <c r="BZ31" s="495">
        <f t="shared" si="39"/>
        <v>753.54801223576885</v>
      </c>
      <c r="CA31" s="27">
        <v>438977</v>
      </c>
      <c r="CB31" s="27">
        <v>443885.29200000007</v>
      </c>
      <c r="CC31" s="27">
        <v>447855.24700000003</v>
      </c>
      <c r="CD31" s="156">
        <v>451663.32399999996</v>
      </c>
      <c r="CE31" s="6" t="s">
        <v>1540</v>
      </c>
      <c r="CF31" s="27">
        <f>INDEX('HWB mapped'!F$4:F$155,MATCH(Data!$D31,'HWB mapped'!$E$4:$E$155,0))</f>
        <v>13689.779059935452</v>
      </c>
      <c r="CG31" s="27">
        <f>INDEX('HWB mapped'!G$4:G$155,MATCH(Data!$D31,'HWB mapped'!$E$4:$E$155,0))</f>
        <v>13106.715825119962</v>
      </c>
      <c r="CH31" s="27">
        <f>INDEX('HWB mapped'!H$4:H$155,MATCH(Data!$D31,'HWB mapped'!$E$4:$E$155,0))</f>
        <v>12505.551068860417</v>
      </c>
      <c r="CI31" s="27">
        <f>INDEX('HWB mapped'!I$4:I$155,MATCH(Data!$D31,'HWB mapped'!$E$4:$E$155,0))</f>
        <v>13779.129122577682</v>
      </c>
      <c r="CJ31" s="24">
        <f>INDEX('Feb 2015 final data'!P$7:P$156,MATCH(Data!$CE31,'Feb 2015 final data'!$A$7:$A$156,0))</f>
        <v>13636</v>
      </c>
      <c r="CK31" s="24">
        <f>INDEX('Feb 2015 final data'!Q$7:Q$156,MATCH(Data!$CE31,'Feb 2015 final data'!$A$7:$A$156,0))</f>
        <v>13037</v>
      </c>
      <c r="CL31" s="24">
        <f>INDEX('Feb 2015 final data'!R$7:R$156,MATCH(Data!$CE31,'Feb 2015 final data'!$A$7:$A$156,0))</f>
        <v>12445</v>
      </c>
      <c r="CM31" s="24">
        <f>INDEX('Feb 2015 final data'!S$7:S$156,MATCH(Data!$CE31,'Feb 2015 final data'!$A$7:$A$156,0))</f>
        <v>13638</v>
      </c>
      <c r="CN31" s="24">
        <f>INDEX('Feb 2015 final data'!B$7:B$156,MATCH(Data!$CE31,'Feb 2015 final data'!$A$7:$A$156,0))</f>
        <v>13158.74</v>
      </c>
      <c r="CO31" s="24">
        <f>INDEX('Feb 2015 final data'!C$7:C$156,MATCH(Data!$CE31,'Feb 2015 final data'!$A$7:$A$156,0))</f>
        <v>12580.705</v>
      </c>
      <c r="CP31" s="24">
        <f>INDEX('Feb 2015 final data'!D$7:D$156,MATCH(Data!$CE31,'Feb 2015 final data'!$A$7:$A$156,0))</f>
        <v>12009.424999999999</v>
      </c>
      <c r="CQ31" s="24">
        <f>INDEX('Feb 2015 final data'!E$7:E$156,MATCH(Data!$CE31,'Feb 2015 final data'!$A$7:$A$156,0))</f>
        <v>13160.67</v>
      </c>
      <c r="CR31" s="24">
        <f>INDEX('Feb 2015 final data'!F$7:F$156,MATCH(Data!$CE31,'Feb 2015 final data'!$A$7:$A$156,0))</f>
        <v>12698</v>
      </c>
      <c r="CS31" s="502">
        <f t="shared" si="11"/>
        <v>13636</v>
      </c>
      <c r="CT31" s="502">
        <f t="shared" si="12"/>
        <v>26673</v>
      </c>
      <c r="CU31" s="502">
        <f t="shared" si="13"/>
        <v>39118</v>
      </c>
      <c r="CV31" s="502">
        <f t="shared" si="14"/>
        <v>52756</v>
      </c>
      <c r="CW31" s="502">
        <f t="shared" si="40"/>
        <v>13158.74</v>
      </c>
      <c r="CX31" s="502">
        <f t="shared" si="41"/>
        <v>25739.445</v>
      </c>
      <c r="CY31" s="502">
        <f t="shared" si="42"/>
        <v>37748.869999999995</v>
      </c>
      <c r="CZ31" s="502">
        <f t="shared" si="43"/>
        <v>50909.539999999994</v>
      </c>
      <c r="DA31" s="503">
        <f t="shared" si="44"/>
        <v>9.0465539464705483E-3</v>
      </c>
      <c r="DB31" s="503">
        <f t="shared" si="45"/>
        <v>1.7695712336037613E-2</v>
      </c>
      <c r="DC31" s="503">
        <f t="shared" si="46"/>
        <v>2.5952119190234376E-2</v>
      </c>
      <c r="DD31" s="503">
        <f t="shared" si="47"/>
        <v>3.5000000000000121E-2</v>
      </c>
      <c r="DE31" s="502">
        <f t="shared" si="16"/>
        <v>13209.798286128453</v>
      </c>
      <c r="DF31" s="502">
        <f t="shared" si="17"/>
        <v>25857.69079538752</v>
      </c>
      <c r="DG31" s="502">
        <f t="shared" si="18"/>
        <v>37925.431017657145</v>
      </c>
      <c r="DH31" s="502">
        <f t="shared" si="19"/>
        <v>51224.158872322718</v>
      </c>
      <c r="DI31" s="489">
        <f t="shared" si="48"/>
        <v>13209.798286128453</v>
      </c>
      <c r="DJ31" s="489">
        <f t="shared" si="49"/>
        <v>12647.892509259067</v>
      </c>
      <c r="DK31" s="489">
        <f t="shared" si="50"/>
        <v>12067.740222269626</v>
      </c>
      <c r="DL31" s="489">
        <f t="shared" si="51"/>
        <v>13298.727854665573</v>
      </c>
      <c r="DM31" s="489">
        <f t="shared" si="20"/>
        <v>12747.27053177273</v>
      </c>
      <c r="DN31" s="489">
        <f t="shared" si="52"/>
        <v>2387.7789964307672</v>
      </c>
      <c r="DO31" s="489">
        <f t="shared" si="53"/>
        <v>2286.1944547203893</v>
      </c>
      <c r="DP31" s="489">
        <f t="shared" si="54"/>
        <v>2181.3563155886827</v>
      </c>
      <c r="DQ31" s="489">
        <f t="shared" si="55"/>
        <v>2403.8662281251154</v>
      </c>
      <c r="DR31" s="489">
        <f t="shared" si="56"/>
        <v>2285.1175701146476</v>
      </c>
      <c r="DS31" s="33">
        <v>543570</v>
      </c>
      <c r="DT31" s="33">
        <v>548783.09299999999</v>
      </c>
      <c r="DU31" s="33">
        <v>553233.78</v>
      </c>
      <c r="DV31" s="33">
        <v>557826.87800000003</v>
      </c>
      <c r="DW31" s="24">
        <f>INDEX('Feb 2015 final data'!$AB$7:$AB$156,MATCH(Data!CE31,'Feb 2015 final data'!$A$7:$A$156,0))</f>
        <v>850</v>
      </c>
    </row>
    <row r="32" spans="1:127">
      <c r="A32" s="28" t="s">
        <v>886</v>
      </c>
      <c r="B32" s="6" t="s">
        <v>887</v>
      </c>
      <c r="C32" s="29" t="s">
        <v>667</v>
      </c>
      <c r="D32" s="30" t="s">
        <v>124</v>
      </c>
      <c r="E32" s="31">
        <v>710</v>
      </c>
      <c r="F32" s="19">
        <v>710</v>
      </c>
      <c r="G32" s="19">
        <f>INDEX('Feb 2015 final data'!G$7:G$156,MATCH(Data!$D32,'Feb 2015 final data'!$A$7:$A$156,0))</f>
        <v>740</v>
      </c>
      <c r="H32" s="19">
        <f>INDEX('Feb 2015 final data'!H$7:H$156,MATCH(Data!$D32,'Feb 2015 final data'!$A$7:$A$156,0))</f>
        <v>740</v>
      </c>
      <c r="I32" s="469">
        <f t="shared" si="22"/>
        <v>726.63197712515409</v>
      </c>
      <c r="J32" s="469">
        <f t="shared" si="23"/>
        <v>710.39165034069833</v>
      </c>
      <c r="K32" s="31">
        <v>96580</v>
      </c>
      <c r="L32" s="19">
        <v>99000</v>
      </c>
      <c r="M32" s="31">
        <v>101839.72399999999</v>
      </c>
      <c r="N32" s="27">
        <v>104167.89100000003</v>
      </c>
      <c r="O32" s="20">
        <v>736.2</v>
      </c>
      <c r="P32" s="36">
        <v>718.2</v>
      </c>
      <c r="Q32" s="30" t="s">
        <v>124</v>
      </c>
      <c r="R32" s="31">
        <v>295</v>
      </c>
      <c r="S32" s="19">
        <v>295</v>
      </c>
      <c r="T32" s="19">
        <f>INDEX('Feb 2015 final data'!I$7:I$156,MATCH(Data!$Q32,'Feb 2015 final data'!$A$7:$A$156,0))</f>
        <v>308</v>
      </c>
      <c r="U32" s="19">
        <f>INDEX('Feb 2015 final data'!J$7:J$156,MATCH(Data!$Q32,'Feb 2015 final data'!$A$7:$A$156,0))</f>
        <v>335</v>
      </c>
      <c r="V32" s="31">
        <v>330</v>
      </c>
      <c r="W32" s="19">
        <v>330</v>
      </c>
      <c r="X32" s="19">
        <f>INDEX('Feb 2015 final data'!K$7:K$156,MATCH(Data!$Q32,'Feb 2015 final data'!$A$7:$A$156,0))</f>
        <v>360</v>
      </c>
      <c r="Y32" s="19">
        <f>INDEX('Feb 2015 final data'!L$7:L$156,MATCH(Data!$Q32,'Feb 2015 final data'!$A$7:$A$156,0))</f>
        <v>391</v>
      </c>
      <c r="Z32" s="475">
        <f t="shared" si="24"/>
        <v>308</v>
      </c>
      <c r="AA32" s="475">
        <f t="shared" si="25"/>
        <v>335</v>
      </c>
      <c r="AB32" s="475">
        <f t="shared" si="26"/>
        <v>360</v>
      </c>
      <c r="AC32" s="475">
        <f t="shared" si="27"/>
        <v>391</v>
      </c>
      <c r="AD32" s="478">
        <f t="shared" si="0"/>
        <v>85.555555555555557</v>
      </c>
      <c r="AE32" s="478">
        <f t="shared" si="1"/>
        <v>85.677749360613802</v>
      </c>
      <c r="AF32" s="22">
        <v>89.4</v>
      </c>
      <c r="AG32" s="21">
        <v>89.4</v>
      </c>
      <c r="AH32" s="6" t="s">
        <v>124</v>
      </c>
      <c r="AI32" s="33">
        <v>999</v>
      </c>
      <c r="AJ32" s="33">
        <v>1248</v>
      </c>
      <c r="AK32" s="33">
        <v>1117</v>
      </c>
      <c r="AL32" s="33">
        <v>888</v>
      </c>
      <c r="AM32" s="33">
        <v>1426</v>
      </c>
      <c r="AN32" s="33">
        <v>1557</v>
      </c>
      <c r="AO32" s="33">
        <v>1349</v>
      </c>
      <c r="AP32" s="33">
        <v>1362</v>
      </c>
      <c r="AQ32" s="32">
        <v>1175</v>
      </c>
      <c r="AR32" s="32">
        <v>1439</v>
      </c>
      <c r="AS32" s="32">
        <v>991</v>
      </c>
      <c r="AT32" s="32">
        <v>1099</v>
      </c>
      <c r="AU32" s="25">
        <v>3364</v>
      </c>
      <c r="AV32" s="25">
        <v>3871</v>
      </c>
      <c r="AW32" s="25">
        <v>3886</v>
      </c>
      <c r="AX32" s="25">
        <v>3529</v>
      </c>
      <c r="AY32" s="25">
        <f t="shared" si="28"/>
        <v>3364</v>
      </c>
      <c r="AZ32" s="25">
        <f t="shared" si="29"/>
        <v>3871</v>
      </c>
      <c r="BA32" s="25">
        <f t="shared" si="30"/>
        <v>3886</v>
      </c>
      <c r="BB32" s="25">
        <f t="shared" si="31"/>
        <v>3529</v>
      </c>
      <c r="BC32" s="249">
        <f>INDEX('Feb 2015 final data'!T$7:T$156,MATCH(Data!$AH32,'Feb 2015 final data'!$A$7:$A$156,0))</f>
        <v>3500</v>
      </c>
      <c r="BD32" s="249">
        <f>INDEX('Feb 2015 final data'!U$7:U$156,MATCH(Data!$AH32,'Feb 2015 final data'!$A$7:$A$156,0))</f>
        <v>3500</v>
      </c>
      <c r="BE32" s="249">
        <f>INDEX('Feb 2015 final data'!V$7:V$156,MATCH(Data!$AH32,'Feb 2015 final data'!$A$7:$A$156,0))</f>
        <v>3500</v>
      </c>
      <c r="BF32" s="249">
        <f>INDEX('Feb 2015 final data'!W$7:W$156,MATCH(Data!$AH32,'Feb 2015 final data'!$A$7:$A$156,0))</f>
        <v>3390</v>
      </c>
      <c r="BG32" s="249">
        <f>INDEX('Feb 2015 final data'!X$7:X$156,MATCH(Data!$AH32,'Feb 2015 final data'!$A$7:$A$156,0))</f>
        <v>3390</v>
      </c>
      <c r="BH32" s="249">
        <f>INDEX('Feb 2015 final data'!Y$7:Y$156,MATCH(Data!$AH32,'Feb 2015 final data'!$A$7:$A$156,0))</f>
        <v>3385</v>
      </c>
      <c r="BI32" s="249">
        <f>INDEX('Feb 2015 final data'!Z$7:Z$156,MATCH(Data!$AH32,'Feb 2015 final data'!$A$7:$A$156,0))</f>
        <v>3385</v>
      </c>
      <c r="BJ32" s="249">
        <f>INDEX('Feb 2015 final data'!AA$7:AA$156,MATCH(Data!$AH32,'Feb 2015 final data'!$A$7:$A$156,0))</f>
        <v>3380</v>
      </c>
      <c r="BK32" s="484">
        <f t="shared" si="2"/>
        <v>3500</v>
      </c>
      <c r="BL32" s="484">
        <f t="shared" si="3"/>
        <v>3500</v>
      </c>
      <c r="BM32" s="484">
        <f t="shared" si="4"/>
        <v>3500</v>
      </c>
      <c r="BN32" s="484">
        <f t="shared" si="5"/>
        <v>3390</v>
      </c>
      <c r="BO32" s="484">
        <f t="shared" si="6"/>
        <v>3390</v>
      </c>
      <c r="BP32" s="484">
        <f t="shared" si="7"/>
        <v>3385</v>
      </c>
      <c r="BQ32" s="484">
        <f t="shared" si="8"/>
        <v>3385</v>
      </c>
      <c r="BR32" s="484">
        <f t="shared" si="9"/>
        <v>3380</v>
      </c>
      <c r="BS32" s="486">
        <f t="shared" si="32"/>
        <v>838.47831412752032</v>
      </c>
      <c r="BT32" s="486">
        <f t="shared" si="33"/>
        <v>838.47831412752032</v>
      </c>
      <c r="BU32" s="486">
        <f t="shared" si="34"/>
        <v>838.47831412752032</v>
      </c>
      <c r="BV32" s="495">
        <f t="shared" si="35"/>
        <v>808.33750491521084</v>
      </c>
      <c r="BW32" s="486">
        <f t="shared" si="36"/>
        <v>808.33750491521084</v>
      </c>
      <c r="BX32" s="486">
        <f t="shared" si="37"/>
        <v>807.14526670737121</v>
      </c>
      <c r="BY32" s="486">
        <f t="shared" si="38"/>
        <v>807.14526670737121</v>
      </c>
      <c r="BZ32" s="495">
        <f t="shared" si="39"/>
        <v>802.32954722407271</v>
      </c>
      <c r="CA32" s="27">
        <v>415740</v>
      </c>
      <c r="CB32" s="27">
        <v>417422.84100000001</v>
      </c>
      <c r="CC32" s="27">
        <v>419379.27899999992</v>
      </c>
      <c r="CD32" s="156">
        <v>421273.27999999997</v>
      </c>
      <c r="CE32" s="6" t="s">
        <v>124</v>
      </c>
      <c r="CF32" s="27">
        <f>INDEX('HWB mapped'!F$4:F$155,MATCH(Data!$D32,'HWB mapped'!$E$4:$E$155,0))</f>
        <v>15174.538994539278</v>
      </c>
      <c r="CG32" s="27">
        <f>INDEX('HWB mapped'!G$4:G$155,MATCH(Data!$D32,'HWB mapped'!$E$4:$E$155,0))</f>
        <v>15381.802041090248</v>
      </c>
      <c r="CH32" s="27">
        <f>INDEX('HWB mapped'!H$4:H$155,MATCH(Data!$D32,'HWB mapped'!$E$4:$E$155,0))</f>
        <v>15601.547958188503</v>
      </c>
      <c r="CI32" s="27">
        <f>INDEX('HWB mapped'!I$4:I$155,MATCH(Data!$D32,'HWB mapped'!$E$4:$E$155,0))</f>
        <v>16295.863150127314</v>
      </c>
      <c r="CJ32" s="24">
        <f>INDEX('Feb 2015 final data'!P$7:P$156,MATCH(Data!$CE32,'Feb 2015 final data'!$A$7:$A$156,0))</f>
        <v>15455</v>
      </c>
      <c r="CK32" s="24">
        <f>INDEX('Feb 2015 final data'!Q$7:Q$156,MATCH(Data!$CE32,'Feb 2015 final data'!$A$7:$A$156,0))</f>
        <v>15542</v>
      </c>
      <c r="CL32" s="24">
        <f>INDEX('Feb 2015 final data'!R$7:R$156,MATCH(Data!$CE32,'Feb 2015 final data'!$A$7:$A$156,0))</f>
        <v>15432</v>
      </c>
      <c r="CM32" s="24">
        <f>INDEX('Feb 2015 final data'!S$7:S$156,MATCH(Data!$CE32,'Feb 2015 final data'!$A$7:$A$156,0))</f>
        <v>15714</v>
      </c>
      <c r="CN32" s="24">
        <f>INDEX('Feb 2015 final data'!B$7:B$156,MATCH(Data!$CE32,'Feb 2015 final data'!$A$7:$A$156,0))</f>
        <v>14914.074999999999</v>
      </c>
      <c r="CO32" s="24">
        <f>INDEX('Feb 2015 final data'!C$7:C$156,MATCH(Data!$CE32,'Feb 2015 final data'!$A$7:$A$156,0))</f>
        <v>14998.029999999999</v>
      </c>
      <c r="CP32" s="24">
        <f>INDEX('Feb 2015 final data'!D$7:D$156,MATCH(Data!$CE32,'Feb 2015 final data'!$A$7:$A$156,0))</f>
        <v>14891.88</v>
      </c>
      <c r="CQ32" s="24">
        <f>INDEX('Feb 2015 final data'!E$7:E$156,MATCH(Data!$CE32,'Feb 2015 final data'!$A$7:$A$156,0))</f>
        <v>15164.01</v>
      </c>
      <c r="CR32" s="24">
        <f>INDEX('Feb 2015 final data'!F$7:F$156,MATCH(Data!$CE32,'Feb 2015 final data'!$A$7:$A$156,0))</f>
        <v>14392.082374999998</v>
      </c>
      <c r="CS32" s="502">
        <f t="shared" si="11"/>
        <v>15455</v>
      </c>
      <c r="CT32" s="502">
        <f t="shared" si="12"/>
        <v>30997</v>
      </c>
      <c r="CU32" s="502">
        <f t="shared" si="13"/>
        <v>46429</v>
      </c>
      <c r="CV32" s="502">
        <f t="shared" si="14"/>
        <v>62143</v>
      </c>
      <c r="CW32" s="502">
        <f t="shared" si="40"/>
        <v>14914.074999999999</v>
      </c>
      <c r="CX32" s="502">
        <f t="shared" si="41"/>
        <v>29912.104999999996</v>
      </c>
      <c r="CY32" s="502">
        <f t="shared" si="42"/>
        <v>44803.984999999993</v>
      </c>
      <c r="CZ32" s="502">
        <f t="shared" si="43"/>
        <v>59967.994999999995</v>
      </c>
      <c r="DA32" s="503">
        <f t="shared" si="44"/>
        <v>8.7045202194937655E-3</v>
      </c>
      <c r="DB32" s="503">
        <f t="shared" si="45"/>
        <v>1.7458040326344144E-2</v>
      </c>
      <c r="DC32" s="503">
        <f t="shared" si="46"/>
        <v>2.6149606552628723E-2</v>
      </c>
      <c r="DD32" s="503">
        <f t="shared" si="47"/>
        <v>3.5000000000000073E-2</v>
      </c>
      <c r="DE32" s="502">
        <f t="shared" si="16"/>
        <v>14631.370051679776</v>
      </c>
      <c r="DF32" s="502">
        <f t="shared" si="17"/>
        <v>29466.6798765395</v>
      </c>
      <c r="DG32" s="502">
        <f t="shared" si="18"/>
        <v>44525.858953700437</v>
      </c>
      <c r="DH32" s="502">
        <f t="shared" si="19"/>
        <v>60269.118674961908</v>
      </c>
      <c r="DI32" s="489">
        <f t="shared" si="48"/>
        <v>14631.370051679776</v>
      </c>
      <c r="DJ32" s="489">
        <f t="shared" si="49"/>
        <v>14835.309824859723</v>
      </c>
      <c r="DK32" s="489">
        <f t="shared" si="50"/>
        <v>15059.179077160938</v>
      </c>
      <c r="DL32" s="489">
        <f t="shared" si="51"/>
        <v>15743.259721261471</v>
      </c>
      <c r="DM32" s="489">
        <f t="shared" si="20"/>
        <v>14119.272099870983</v>
      </c>
      <c r="DN32" s="489">
        <f t="shared" si="52"/>
        <v>2813.3366370377576</v>
      </c>
      <c r="DO32" s="489">
        <f t="shared" si="53"/>
        <v>2852.5629834225365</v>
      </c>
      <c r="DP32" s="489">
        <f t="shared" si="54"/>
        <v>2895.6350500411172</v>
      </c>
      <c r="DQ32" s="489">
        <f t="shared" si="55"/>
        <v>3027.1586820371413</v>
      </c>
      <c r="DR32" s="489">
        <f t="shared" si="56"/>
        <v>2703.6903306803811</v>
      </c>
      <c r="DS32" s="33">
        <v>515957</v>
      </c>
      <c r="DT32" s="33">
        <v>517988.70500000002</v>
      </c>
      <c r="DU32" s="33">
        <v>520058.63099999999</v>
      </c>
      <c r="DV32" s="33">
        <v>522212.17200000002</v>
      </c>
      <c r="DW32" s="24">
        <f>INDEX('Feb 2015 final data'!$AB$7:$AB$156,MATCH(Data!CE32,'Feb 2015 final data'!$A$7:$A$156,0))</f>
        <v>1490</v>
      </c>
    </row>
    <row r="33" spans="1:127">
      <c r="A33" s="28" t="s">
        <v>888</v>
      </c>
      <c r="B33" s="6" t="s">
        <v>889</v>
      </c>
      <c r="C33" s="29" t="s">
        <v>668</v>
      </c>
      <c r="D33" s="30" t="s">
        <v>128</v>
      </c>
      <c r="E33" s="31">
        <v>370</v>
      </c>
      <c r="F33" s="19">
        <v>370</v>
      </c>
      <c r="G33" s="19">
        <f>INDEX('Feb 2015 final data'!G$7:G$156,MATCH(Data!$D33,'Feb 2015 final data'!$A$7:$A$156,0))</f>
        <v>342</v>
      </c>
      <c r="H33" s="19">
        <f>INDEX('Feb 2015 final data'!H$7:H$156,MATCH(Data!$D33,'Feb 2015 final data'!$A$7:$A$156,0))</f>
        <v>290</v>
      </c>
      <c r="I33" s="469">
        <f t="shared" si="22"/>
        <v>700.7808276201082</v>
      </c>
      <c r="J33" s="469">
        <f t="shared" si="23"/>
        <v>586.14288291870696</v>
      </c>
      <c r="K33" s="31">
        <v>47435</v>
      </c>
      <c r="L33" s="19">
        <v>48160</v>
      </c>
      <c r="M33" s="31">
        <v>48802.705000000009</v>
      </c>
      <c r="N33" s="27">
        <v>49475.991000000002</v>
      </c>
      <c r="O33" s="20">
        <v>782.2</v>
      </c>
      <c r="P33" s="36">
        <v>770.4</v>
      </c>
      <c r="Q33" s="30" t="s">
        <v>128</v>
      </c>
      <c r="R33" s="31">
        <v>275</v>
      </c>
      <c r="S33" s="19">
        <v>275</v>
      </c>
      <c r="T33" s="19">
        <f>INDEX('Feb 2015 final data'!I$7:I$156,MATCH(Data!$Q33,'Feb 2015 final data'!$A$7:$A$156,0))</f>
        <v>284</v>
      </c>
      <c r="U33" s="19">
        <f>INDEX('Feb 2015 final data'!J$7:J$156,MATCH(Data!$Q33,'Feb 2015 final data'!$A$7:$A$156,0))</f>
        <v>294</v>
      </c>
      <c r="V33" s="31">
        <v>340</v>
      </c>
      <c r="W33" s="19">
        <v>340</v>
      </c>
      <c r="X33" s="19">
        <f>INDEX('Feb 2015 final data'!K$7:K$156,MATCH(Data!$Q33,'Feb 2015 final data'!$A$7:$A$156,0))</f>
        <v>340</v>
      </c>
      <c r="Y33" s="19">
        <f>INDEX('Feb 2015 final data'!L$7:L$156,MATCH(Data!$Q33,'Feb 2015 final data'!$A$7:$A$156,0))</f>
        <v>340</v>
      </c>
      <c r="Z33" s="475">
        <f t="shared" si="24"/>
        <v>284</v>
      </c>
      <c r="AA33" s="475">
        <f t="shared" si="25"/>
        <v>294</v>
      </c>
      <c r="AB33" s="475">
        <f t="shared" si="26"/>
        <v>340</v>
      </c>
      <c r="AC33" s="475">
        <f t="shared" si="27"/>
        <v>340</v>
      </c>
      <c r="AD33" s="478">
        <f t="shared" si="0"/>
        <v>83.529411764705884</v>
      </c>
      <c r="AE33" s="478">
        <f t="shared" si="1"/>
        <v>86.470588235294116</v>
      </c>
      <c r="AF33" s="22">
        <v>81.2</v>
      </c>
      <c r="AG33" s="21">
        <v>81.2</v>
      </c>
      <c r="AH33" s="6" t="s">
        <v>128</v>
      </c>
      <c r="AI33" s="33">
        <v>1238</v>
      </c>
      <c r="AJ33" s="33">
        <v>1135</v>
      </c>
      <c r="AK33" s="33">
        <v>1050</v>
      </c>
      <c r="AL33" s="33">
        <v>1453</v>
      </c>
      <c r="AM33" s="33">
        <v>1475</v>
      </c>
      <c r="AN33" s="33">
        <v>1364</v>
      </c>
      <c r="AO33" s="33">
        <v>1365</v>
      </c>
      <c r="AP33" s="33">
        <v>1049</v>
      </c>
      <c r="AQ33" s="32">
        <v>1039</v>
      </c>
      <c r="AR33" s="32">
        <v>1159</v>
      </c>
      <c r="AS33" s="32">
        <v>1323</v>
      </c>
      <c r="AT33" s="32">
        <v>1573</v>
      </c>
      <c r="AU33" s="25">
        <v>3423</v>
      </c>
      <c r="AV33" s="25">
        <v>4292</v>
      </c>
      <c r="AW33" s="25">
        <v>3453</v>
      </c>
      <c r="AX33" s="25">
        <v>4055</v>
      </c>
      <c r="AY33" s="25">
        <f t="shared" si="28"/>
        <v>3423</v>
      </c>
      <c r="AZ33" s="25">
        <f t="shared" si="29"/>
        <v>4292</v>
      </c>
      <c r="BA33" s="25">
        <f t="shared" si="30"/>
        <v>3453</v>
      </c>
      <c r="BB33" s="25">
        <f t="shared" si="31"/>
        <v>4055</v>
      </c>
      <c r="BC33" s="249">
        <f>INDEX('Feb 2015 final data'!T$7:T$156,MATCH(Data!$AH33,'Feb 2015 final data'!$A$7:$A$156,0))</f>
        <v>4550</v>
      </c>
      <c r="BD33" s="249">
        <f>INDEX('Feb 2015 final data'!U$7:U$156,MATCH(Data!$AH33,'Feb 2015 final data'!$A$7:$A$156,0))</f>
        <v>4648</v>
      </c>
      <c r="BE33" s="249">
        <f>INDEX('Feb 2015 final data'!V$7:V$156,MATCH(Data!$AH33,'Feb 2015 final data'!$A$7:$A$156,0))</f>
        <v>4327</v>
      </c>
      <c r="BF33" s="249">
        <f>INDEX('Feb 2015 final data'!W$7:W$156,MATCH(Data!$AH33,'Feb 2015 final data'!$A$7:$A$156,0))</f>
        <v>4188</v>
      </c>
      <c r="BG33" s="249">
        <f>INDEX('Feb 2015 final data'!X$7:X$156,MATCH(Data!$AH33,'Feb 2015 final data'!$A$7:$A$156,0))</f>
        <v>4055</v>
      </c>
      <c r="BH33" s="249">
        <f>INDEX('Feb 2015 final data'!Y$7:Y$156,MATCH(Data!$AH33,'Feb 2015 final data'!$A$7:$A$156,0))</f>
        <v>3974</v>
      </c>
      <c r="BI33" s="249">
        <f>INDEX('Feb 2015 final data'!Z$7:Z$156,MATCH(Data!$AH33,'Feb 2015 final data'!$A$7:$A$156,0))</f>
        <v>3875</v>
      </c>
      <c r="BJ33" s="249">
        <f>INDEX('Feb 2015 final data'!AA$7:AA$156,MATCH(Data!$AH33,'Feb 2015 final data'!$A$7:$A$156,0))</f>
        <v>3758</v>
      </c>
      <c r="BK33" s="484">
        <f t="shared" si="2"/>
        <v>4550</v>
      </c>
      <c r="BL33" s="484">
        <f t="shared" si="3"/>
        <v>4648</v>
      </c>
      <c r="BM33" s="484">
        <f t="shared" si="4"/>
        <v>4327</v>
      </c>
      <c r="BN33" s="484">
        <f t="shared" si="5"/>
        <v>4188</v>
      </c>
      <c r="BO33" s="484">
        <f t="shared" si="6"/>
        <v>4055.0000000000005</v>
      </c>
      <c r="BP33" s="484">
        <f t="shared" si="7"/>
        <v>3974</v>
      </c>
      <c r="BQ33" s="484">
        <f t="shared" si="8"/>
        <v>3875</v>
      </c>
      <c r="BR33" s="484">
        <f t="shared" si="9"/>
        <v>3758</v>
      </c>
      <c r="BS33" s="486">
        <f t="shared" si="32"/>
        <v>1757.1013046484909</v>
      </c>
      <c r="BT33" s="486">
        <f t="shared" si="33"/>
        <v>1794.9465635178433</v>
      </c>
      <c r="BU33" s="486">
        <f t="shared" si="34"/>
        <v>1670.9840319151692</v>
      </c>
      <c r="BV33" s="495">
        <f t="shared" si="35"/>
        <v>1596.6416967485388</v>
      </c>
      <c r="BW33" s="486">
        <f t="shared" si="36"/>
        <v>1545.9365043732867</v>
      </c>
      <c r="BX33" s="486">
        <f t="shared" si="37"/>
        <v>1515.0558984906143</v>
      </c>
      <c r="BY33" s="486">
        <f t="shared" si="38"/>
        <v>1477.312935745126</v>
      </c>
      <c r="BZ33" s="495">
        <f t="shared" si="39"/>
        <v>1415.543446000321</v>
      </c>
      <c r="CA33" s="27">
        <v>256633</v>
      </c>
      <c r="CB33" s="27">
        <v>258949.21300000002</v>
      </c>
      <c r="CC33" s="27">
        <v>262300.55300000001</v>
      </c>
      <c r="CD33" s="156">
        <v>265481.07799999998</v>
      </c>
      <c r="CE33" s="6" t="s">
        <v>128</v>
      </c>
      <c r="CF33" s="27">
        <f>INDEX('HWB mapped'!F$4:F$155,MATCH(Data!$D33,'HWB mapped'!$E$4:$E$155,0))</f>
        <v>8149.7551309063783</v>
      </c>
      <c r="CG33" s="27">
        <f>INDEX('HWB mapped'!G$4:G$155,MATCH(Data!$D33,'HWB mapped'!$E$4:$E$155,0))</f>
        <v>8495.9326051765001</v>
      </c>
      <c r="CH33" s="27">
        <f>INDEX('HWB mapped'!H$4:H$155,MATCH(Data!$D33,'HWB mapped'!$E$4:$E$155,0))</f>
        <v>7853.7345767566712</v>
      </c>
      <c r="CI33" s="27">
        <f>INDEX('HWB mapped'!I$4:I$155,MATCH(Data!$D33,'HWB mapped'!$E$4:$E$155,0))</f>
        <v>8189.8594823471303</v>
      </c>
      <c r="CJ33" s="24">
        <f>INDEX('Feb 2015 final data'!P$7:P$156,MATCH(Data!$CE33,'Feb 2015 final data'!$A$7:$A$156,0))</f>
        <v>8145</v>
      </c>
      <c r="CK33" s="24">
        <f>INDEX('Feb 2015 final data'!Q$7:Q$156,MATCH(Data!$CE33,'Feb 2015 final data'!$A$7:$A$156,0))</f>
        <v>8496</v>
      </c>
      <c r="CL33" s="24">
        <f>INDEX('Feb 2015 final data'!R$7:R$156,MATCH(Data!$CE33,'Feb 2015 final data'!$A$7:$A$156,0))</f>
        <v>8589</v>
      </c>
      <c r="CM33" s="24">
        <f>INDEX('Feb 2015 final data'!S$7:S$156,MATCH(Data!$CE33,'Feb 2015 final data'!$A$7:$A$156,0))</f>
        <v>8589</v>
      </c>
      <c r="CN33" s="24">
        <f>INDEX('Feb 2015 final data'!B$7:B$156,MATCH(Data!$CE33,'Feb 2015 final data'!$A$7:$A$156,0))</f>
        <v>8292</v>
      </c>
      <c r="CO33" s="24">
        <f>INDEX('Feb 2015 final data'!C$7:C$156,MATCH(Data!$CE33,'Feb 2015 final data'!$A$7:$A$156,0))</f>
        <v>8469</v>
      </c>
      <c r="CP33" s="24">
        <f>INDEX('Feb 2015 final data'!D$7:D$156,MATCH(Data!$CE33,'Feb 2015 final data'!$A$7:$A$156,0))</f>
        <v>8535</v>
      </c>
      <c r="CQ33" s="24">
        <f>INDEX('Feb 2015 final data'!E$7:E$156,MATCH(Data!$CE33,'Feb 2015 final data'!$A$7:$A$156,0))</f>
        <v>8430</v>
      </c>
      <c r="CR33" s="24">
        <f>INDEX('Feb 2015 final data'!F$7:F$156,MATCH(Data!$CE33,'Feb 2015 final data'!$A$7:$A$156,0))</f>
        <v>8008</v>
      </c>
      <c r="CS33" s="502">
        <f t="shared" si="11"/>
        <v>8145</v>
      </c>
      <c r="CT33" s="502">
        <f t="shared" si="12"/>
        <v>16641</v>
      </c>
      <c r="CU33" s="502">
        <f t="shared" si="13"/>
        <v>25230</v>
      </c>
      <c r="CV33" s="502">
        <f t="shared" si="14"/>
        <v>33819</v>
      </c>
      <c r="CW33" s="502">
        <f t="shared" si="40"/>
        <v>8292</v>
      </c>
      <c r="CX33" s="502">
        <f t="shared" si="41"/>
        <v>16761</v>
      </c>
      <c r="CY33" s="502">
        <f t="shared" si="42"/>
        <v>25296</v>
      </c>
      <c r="CZ33" s="502">
        <f t="shared" si="43"/>
        <v>33726</v>
      </c>
      <c r="DA33" s="503">
        <f t="shared" si="44"/>
        <v>-4.3466690322008341E-3</v>
      </c>
      <c r="DB33" s="503">
        <f t="shared" si="45"/>
        <v>-3.5483012507761908E-3</v>
      </c>
      <c r="DC33" s="503">
        <f t="shared" si="46"/>
        <v>-1.9515656879269051E-3</v>
      </c>
      <c r="DD33" s="503">
        <f t="shared" si="47"/>
        <v>2.7499334693515481E-3</v>
      </c>
      <c r="DE33" s="502">
        <f t="shared" si="16"/>
        <v>8292.089488864025</v>
      </c>
      <c r="DF33" s="502">
        <f t="shared" si="17"/>
        <v>16761.991419480837</v>
      </c>
      <c r="DG33" s="502">
        <f t="shared" si="18"/>
        <v>24563.795280714461</v>
      </c>
      <c r="DH33" s="502">
        <f t="shared" si="19"/>
        <v>32600.106649902351</v>
      </c>
      <c r="DI33" s="489">
        <f t="shared" si="48"/>
        <v>8292.089488864025</v>
      </c>
      <c r="DJ33" s="489">
        <f t="shared" si="49"/>
        <v>8469.901930616812</v>
      </c>
      <c r="DK33" s="489">
        <f t="shared" si="50"/>
        <v>7801.803861233624</v>
      </c>
      <c r="DL33" s="489">
        <f t="shared" si="51"/>
        <v>8036.3113691878898</v>
      </c>
      <c r="DM33" s="489">
        <f t="shared" si="20"/>
        <v>8008.0864238812246</v>
      </c>
      <c r="DN33" s="489">
        <f t="shared" si="52"/>
        <v>2461.3084800305242</v>
      </c>
      <c r="DO33" s="489">
        <f t="shared" si="53"/>
        <v>2514.1440938083142</v>
      </c>
      <c r="DP33" s="489">
        <f t="shared" si="54"/>
        <v>2315.8621274961588</v>
      </c>
      <c r="DQ33" s="489">
        <f t="shared" si="55"/>
        <v>2385.3201815635907</v>
      </c>
      <c r="DR33" s="489">
        <f t="shared" si="56"/>
        <v>2345.7103454766179</v>
      </c>
      <c r="DS33" s="33">
        <v>329810</v>
      </c>
      <c r="DT33" s="33">
        <v>332492.25300000003</v>
      </c>
      <c r="DU33" s="33">
        <v>336893.97600000002</v>
      </c>
      <c r="DV33" s="33">
        <v>341389.12400000001</v>
      </c>
      <c r="DW33" s="24">
        <f>INDEX('Feb 2015 final data'!$AB$7:$AB$156,MATCH(Data!CE33,'Feb 2015 final data'!$A$7:$A$156,0))</f>
        <v>1490</v>
      </c>
    </row>
    <row r="34" spans="1:127">
      <c r="A34" s="28" t="s">
        <v>859</v>
      </c>
      <c r="B34" s="6" t="s">
        <v>860</v>
      </c>
      <c r="C34" s="29" t="s">
        <v>669</v>
      </c>
      <c r="D34" s="30" t="s">
        <v>132</v>
      </c>
      <c r="E34" s="31">
        <v>175</v>
      </c>
      <c r="F34" s="19">
        <v>200</v>
      </c>
      <c r="G34" s="19">
        <f>INDEX('Feb 2015 final data'!G$7:G$156,MATCH(Data!$D34,'Feb 2015 final data'!$A$7:$A$156,0))</f>
        <v>209</v>
      </c>
      <c r="H34" s="19">
        <f>INDEX('Feb 2015 final data'!H$7:H$156,MATCH(Data!$D34,'Feb 2015 final data'!$A$7:$A$156,0))</f>
        <v>209</v>
      </c>
      <c r="I34" s="469">
        <f t="shared" si="22"/>
        <v>493.26495674048624</v>
      </c>
      <c r="J34" s="469">
        <f t="shared" si="23"/>
        <v>483.7599499107078</v>
      </c>
      <c r="K34" s="31">
        <v>46235</v>
      </c>
      <c r="L34" s="19">
        <v>47475</v>
      </c>
      <c r="M34" s="31">
        <v>48423.700000000004</v>
      </c>
      <c r="N34" s="27">
        <v>49375.137999999999</v>
      </c>
      <c r="O34" s="20">
        <v>374.2</v>
      </c>
      <c r="P34" s="36">
        <v>421.3</v>
      </c>
      <c r="Q34" s="30" t="s">
        <v>132</v>
      </c>
      <c r="R34" s="31">
        <v>140</v>
      </c>
      <c r="S34" s="19">
        <v>140</v>
      </c>
      <c r="T34" s="19">
        <f>INDEX('Feb 2015 final data'!I$7:I$156,MATCH(Data!$Q34,'Feb 2015 final data'!$A$7:$A$156,0))</f>
        <v>286</v>
      </c>
      <c r="U34" s="19">
        <f>INDEX('Feb 2015 final data'!J$7:J$156,MATCH(Data!$Q34,'Feb 2015 final data'!$A$7:$A$156,0))</f>
        <v>440</v>
      </c>
      <c r="V34" s="31">
        <v>160</v>
      </c>
      <c r="W34" s="19">
        <v>160</v>
      </c>
      <c r="X34" s="19">
        <f>INDEX('Feb 2015 final data'!K$7:K$156,MATCH(Data!$Q34,'Feb 2015 final data'!$A$7:$A$156,0))</f>
        <v>330</v>
      </c>
      <c r="Y34" s="19">
        <f>INDEX('Feb 2015 final data'!L$7:L$156,MATCH(Data!$Q34,'Feb 2015 final data'!$A$7:$A$156,0))</f>
        <v>500</v>
      </c>
      <c r="Z34" s="475">
        <f t="shared" si="24"/>
        <v>286</v>
      </c>
      <c r="AA34" s="475">
        <f t="shared" si="25"/>
        <v>440</v>
      </c>
      <c r="AB34" s="475">
        <f t="shared" si="26"/>
        <v>330</v>
      </c>
      <c r="AC34" s="475">
        <f t="shared" si="27"/>
        <v>500</v>
      </c>
      <c r="AD34" s="478">
        <f t="shared" si="0"/>
        <v>86.666666666666671</v>
      </c>
      <c r="AE34" s="478">
        <f t="shared" si="1"/>
        <v>88</v>
      </c>
      <c r="AF34" s="22">
        <v>85.2</v>
      </c>
      <c r="AG34" s="21">
        <v>85.2</v>
      </c>
      <c r="AH34" s="6" t="s">
        <v>132</v>
      </c>
      <c r="AI34" s="33">
        <v>537</v>
      </c>
      <c r="AJ34" s="33">
        <v>488</v>
      </c>
      <c r="AK34" s="33">
        <v>419</v>
      </c>
      <c r="AL34" s="33">
        <v>239</v>
      </c>
      <c r="AM34" s="33">
        <v>383</v>
      </c>
      <c r="AN34" s="33">
        <v>408</v>
      </c>
      <c r="AO34" s="33">
        <v>589</v>
      </c>
      <c r="AP34" s="33">
        <v>466</v>
      </c>
      <c r="AQ34" s="32">
        <v>498</v>
      </c>
      <c r="AR34" s="32">
        <v>539</v>
      </c>
      <c r="AS34" s="32">
        <v>443</v>
      </c>
      <c r="AT34" s="32">
        <v>427</v>
      </c>
      <c r="AU34" s="25">
        <v>1444</v>
      </c>
      <c r="AV34" s="25">
        <v>1030</v>
      </c>
      <c r="AW34" s="25">
        <v>1553</v>
      </c>
      <c r="AX34" s="25">
        <v>1409</v>
      </c>
      <c r="AY34" s="25">
        <f t="shared" si="28"/>
        <v>1444</v>
      </c>
      <c r="AZ34" s="25">
        <f t="shared" si="29"/>
        <v>1030</v>
      </c>
      <c r="BA34" s="25">
        <f t="shared" si="30"/>
        <v>1553</v>
      </c>
      <c r="BB34" s="25">
        <f t="shared" si="31"/>
        <v>1409</v>
      </c>
      <c r="BC34" s="249">
        <f>INDEX('Feb 2015 final data'!T$7:T$156,MATCH(Data!$AH34,'Feb 2015 final data'!$A$7:$A$156,0))</f>
        <v>1349</v>
      </c>
      <c r="BD34" s="249">
        <f>INDEX('Feb 2015 final data'!U$7:U$156,MATCH(Data!$AH34,'Feb 2015 final data'!$A$7:$A$156,0))</f>
        <v>967</v>
      </c>
      <c r="BE34" s="249">
        <f>INDEX('Feb 2015 final data'!V$7:V$156,MATCH(Data!$AH34,'Feb 2015 final data'!$A$7:$A$156,0))</f>
        <v>1425</v>
      </c>
      <c r="BF34" s="249">
        <f>INDEX('Feb 2015 final data'!W$7:W$156,MATCH(Data!$AH34,'Feb 2015 final data'!$A$7:$A$156,0))</f>
        <v>1324</v>
      </c>
      <c r="BG34" s="249">
        <f>INDEX('Feb 2015 final data'!X$7:X$156,MATCH(Data!$AH34,'Feb 2015 final data'!$A$7:$A$156,0))</f>
        <v>1359</v>
      </c>
      <c r="BH34" s="249">
        <f>INDEX('Feb 2015 final data'!Y$7:Y$156,MATCH(Data!$AH34,'Feb 2015 final data'!$A$7:$A$156,0))</f>
        <v>969</v>
      </c>
      <c r="BI34" s="249">
        <f>INDEX('Feb 2015 final data'!Z$7:Z$156,MATCH(Data!$AH34,'Feb 2015 final data'!$A$7:$A$156,0))</f>
        <v>1430</v>
      </c>
      <c r="BJ34" s="249">
        <f>INDEX('Feb 2015 final data'!AA$7:AA$156,MATCH(Data!$AH34,'Feb 2015 final data'!$A$7:$A$156,0))</f>
        <v>1330</v>
      </c>
      <c r="BK34" s="484">
        <f t="shared" si="2"/>
        <v>1349</v>
      </c>
      <c r="BL34" s="484">
        <f t="shared" si="3"/>
        <v>967</v>
      </c>
      <c r="BM34" s="484">
        <f t="shared" si="4"/>
        <v>1425</v>
      </c>
      <c r="BN34" s="484">
        <f t="shared" si="5"/>
        <v>1324</v>
      </c>
      <c r="BO34" s="484">
        <f t="shared" si="6"/>
        <v>1359</v>
      </c>
      <c r="BP34" s="484">
        <f t="shared" si="7"/>
        <v>969</v>
      </c>
      <c r="BQ34" s="484">
        <f t="shared" si="8"/>
        <v>1430</v>
      </c>
      <c r="BR34" s="484">
        <f t="shared" si="9"/>
        <v>1329.9999999999998</v>
      </c>
      <c r="BS34" s="486">
        <f t="shared" si="32"/>
        <v>474.23169622704467</v>
      </c>
      <c r="BT34" s="486">
        <f t="shared" si="33"/>
        <v>339.9422166431076</v>
      </c>
      <c r="BU34" s="486">
        <f t="shared" si="34"/>
        <v>500.94897488772318</v>
      </c>
      <c r="BV34" s="495">
        <f t="shared" si="35"/>
        <v>460.20717032177339</v>
      </c>
      <c r="BW34" s="486">
        <f t="shared" si="36"/>
        <v>472.3727677245393</v>
      </c>
      <c r="BX34" s="486">
        <f t="shared" si="37"/>
        <v>336.81325380800484</v>
      </c>
      <c r="BY34" s="486">
        <f t="shared" si="38"/>
        <v>497.05155102729299</v>
      </c>
      <c r="BZ34" s="495">
        <f t="shared" si="39"/>
        <v>457.29147264729306</v>
      </c>
      <c r="CA34" s="27">
        <v>281124</v>
      </c>
      <c r="CB34" s="27">
        <v>284460.109</v>
      </c>
      <c r="CC34" s="27">
        <v>287696.51700000005</v>
      </c>
      <c r="CD34" s="156">
        <v>290842.9479999998</v>
      </c>
      <c r="CE34" s="6" t="s">
        <v>132</v>
      </c>
      <c r="CF34" s="27">
        <f>INDEX('HWB mapped'!F$4:F$155,MATCH(Data!$D34,'HWB mapped'!$E$4:$E$155,0))</f>
        <v>9134.3867583404572</v>
      </c>
      <c r="CG34" s="27">
        <f>INDEX('HWB mapped'!G$4:G$155,MATCH(Data!$D34,'HWB mapped'!$E$4:$E$155,0))</f>
        <v>9114.780895342923</v>
      </c>
      <c r="CH34" s="27">
        <f>INDEX('HWB mapped'!H$4:H$155,MATCH(Data!$D34,'HWB mapped'!$E$4:$E$155,0))</f>
        <v>8746.9223639576376</v>
      </c>
      <c r="CI34" s="27">
        <f>INDEX('HWB mapped'!I$4:I$155,MATCH(Data!$D34,'HWB mapped'!$E$4:$E$155,0))</f>
        <v>9777.6931998628752</v>
      </c>
      <c r="CJ34" s="24">
        <f>INDEX('Feb 2015 final data'!P$7:P$156,MATCH(Data!$CE34,'Feb 2015 final data'!$A$7:$A$156,0))</f>
        <v>9130</v>
      </c>
      <c r="CK34" s="24">
        <f>INDEX('Feb 2015 final data'!Q$7:Q$156,MATCH(Data!$CE34,'Feb 2015 final data'!$A$7:$A$156,0))</f>
        <v>9265</v>
      </c>
      <c r="CL34" s="24">
        <f>INDEX('Feb 2015 final data'!R$7:R$156,MATCH(Data!$CE34,'Feb 2015 final data'!$A$7:$A$156,0))</f>
        <v>8517</v>
      </c>
      <c r="CM34" s="24">
        <f>INDEX('Feb 2015 final data'!S$7:S$156,MATCH(Data!$CE34,'Feb 2015 final data'!$A$7:$A$156,0))</f>
        <v>8478</v>
      </c>
      <c r="CN34" s="24">
        <f>INDEX('Feb 2015 final data'!B$7:B$156,MATCH(Data!$CE34,'Feb 2015 final data'!$A$7:$A$156,0))</f>
        <v>8811.4150000000009</v>
      </c>
      <c r="CO34" s="24">
        <f>INDEX('Feb 2015 final data'!C$7:C$156,MATCH(Data!$CE34,'Feb 2015 final data'!$A$7:$A$156,0))</f>
        <v>8939.7250000000004</v>
      </c>
      <c r="CP34" s="24">
        <f>INDEX('Feb 2015 final data'!D$7:D$156,MATCH(Data!$CE34,'Feb 2015 final data'!$A$7:$A$156,0))</f>
        <v>8218.9050000000007</v>
      </c>
      <c r="CQ34" s="24">
        <f>INDEX('Feb 2015 final data'!E$7:E$156,MATCH(Data!$CE34,'Feb 2015 final data'!$A$7:$A$156,0))</f>
        <v>8181.27</v>
      </c>
      <c r="CR34" s="24">
        <f>INDEX('Feb 2015 final data'!F$7:F$156,MATCH(Data!$CE34,'Feb 2015 final data'!$A$7:$A$156,0))</f>
        <v>8181.27</v>
      </c>
      <c r="CS34" s="502">
        <f t="shared" si="11"/>
        <v>9130</v>
      </c>
      <c r="CT34" s="502">
        <f t="shared" si="12"/>
        <v>18395</v>
      </c>
      <c r="CU34" s="502">
        <f t="shared" si="13"/>
        <v>26912</v>
      </c>
      <c r="CV34" s="502">
        <f t="shared" si="14"/>
        <v>35390</v>
      </c>
      <c r="CW34" s="502">
        <f t="shared" si="40"/>
        <v>8811.4150000000009</v>
      </c>
      <c r="CX34" s="502">
        <f t="shared" si="41"/>
        <v>17751.14</v>
      </c>
      <c r="CY34" s="502">
        <f t="shared" si="42"/>
        <v>25970.044999999998</v>
      </c>
      <c r="CZ34" s="502">
        <f t="shared" si="43"/>
        <v>34151.315000000002</v>
      </c>
      <c r="DA34" s="503">
        <f t="shared" si="44"/>
        <v>9.0021192427239081E-3</v>
      </c>
      <c r="DB34" s="503">
        <f t="shared" si="45"/>
        <v>1.8193274936422733E-2</v>
      </c>
      <c r="DC34" s="503">
        <f t="shared" si="46"/>
        <v>2.6616417066968118E-2</v>
      </c>
      <c r="DD34" s="503">
        <f t="shared" si="47"/>
        <v>3.5000988979937767E-2</v>
      </c>
      <c r="DE34" s="502">
        <f t="shared" si="16"/>
        <v>8802.9580184699498</v>
      </c>
      <c r="DF34" s="502">
        <f t="shared" si="17"/>
        <v>17579.964451471544</v>
      </c>
      <c r="DG34" s="502">
        <f t="shared" si="18"/>
        <v>26017.213648752644</v>
      </c>
      <c r="DH34" s="502">
        <f t="shared" si="19"/>
        <v>35486.881218853523</v>
      </c>
      <c r="DI34" s="489">
        <f t="shared" si="48"/>
        <v>8802.9580184699498</v>
      </c>
      <c r="DJ34" s="489">
        <f t="shared" si="49"/>
        <v>8777.0064330015939</v>
      </c>
      <c r="DK34" s="489">
        <f t="shared" si="50"/>
        <v>8437.2491972811004</v>
      </c>
      <c r="DL34" s="489">
        <f t="shared" si="51"/>
        <v>9469.6675701008789</v>
      </c>
      <c r="DM34" s="489">
        <f t="shared" si="20"/>
        <v>8173.4178162948456</v>
      </c>
      <c r="DN34" s="489">
        <f t="shared" si="52"/>
        <v>2311.4457858911469</v>
      </c>
      <c r="DO34" s="489">
        <f t="shared" si="53"/>
        <v>2304.61884161838</v>
      </c>
      <c r="DP34" s="489">
        <f t="shared" si="54"/>
        <v>2215.3434165129624</v>
      </c>
      <c r="DQ34" s="489">
        <f t="shared" si="55"/>
        <v>2486.5831639655985</v>
      </c>
      <c r="DR34" s="489">
        <f t="shared" si="56"/>
        <v>2121.7128397468291</v>
      </c>
      <c r="DS34" s="33">
        <v>372752</v>
      </c>
      <c r="DT34" s="33">
        <v>376740.42800000001</v>
      </c>
      <c r="DU34" s="33">
        <v>380843.88799999998</v>
      </c>
      <c r="DV34" s="33">
        <v>385207.64199999999</v>
      </c>
      <c r="DW34" s="24">
        <f>INDEX('Feb 2015 final data'!$AB$7:$AB$156,MATCH(Data!CE34,'Feb 2015 final data'!$A$7:$A$156,0))</f>
        <v>1490</v>
      </c>
    </row>
    <row r="35" spans="1:127">
      <c r="A35" s="28" t="s">
        <v>890</v>
      </c>
      <c r="B35" s="6" t="s">
        <v>891</v>
      </c>
      <c r="C35" s="29" t="s">
        <v>670</v>
      </c>
      <c r="D35" s="30" t="s">
        <v>136</v>
      </c>
      <c r="E35" s="31">
        <v>655</v>
      </c>
      <c r="F35" s="19">
        <v>655</v>
      </c>
      <c r="G35" s="19">
        <f>INDEX('Feb 2015 final data'!G$7:G$156,MATCH(Data!$D35,'Feb 2015 final data'!$A$7:$A$156,0))</f>
        <v>687</v>
      </c>
      <c r="H35" s="19">
        <f>INDEX('Feb 2015 final data'!H$7:H$156,MATCH(Data!$D35,'Feb 2015 final data'!$A$7:$A$156,0))</f>
        <v>695</v>
      </c>
      <c r="I35" s="469">
        <f t="shared" si="22"/>
        <v>605.6775312520349</v>
      </c>
      <c r="J35" s="469">
        <f t="shared" si="23"/>
        <v>600.11188157801416</v>
      </c>
      <c r="K35" s="31">
        <v>107560</v>
      </c>
      <c r="L35" s="19">
        <v>110430</v>
      </c>
      <c r="M35" s="31">
        <v>113426.69399999999</v>
      </c>
      <c r="N35" s="27">
        <v>115811.738</v>
      </c>
      <c r="O35" s="20">
        <v>609.9</v>
      </c>
      <c r="P35" s="36">
        <v>594</v>
      </c>
      <c r="Q35" s="30" t="s">
        <v>136</v>
      </c>
      <c r="R35" s="31">
        <v>375</v>
      </c>
      <c r="S35" s="19">
        <v>375</v>
      </c>
      <c r="T35" s="19">
        <f>INDEX('Feb 2015 final data'!I$7:I$156,MATCH(Data!$Q35,'Feb 2015 final data'!$A$7:$A$156,0))</f>
        <v>395</v>
      </c>
      <c r="U35" s="19">
        <f>INDEX('Feb 2015 final data'!J$7:J$156,MATCH(Data!$Q35,'Feb 2015 final data'!$A$7:$A$156,0))</f>
        <v>407</v>
      </c>
      <c r="V35" s="31">
        <v>415</v>
      </c>
      <c r="W35" s="19">
        <v>415</v>
      </c>
      <c r="X35" s="19">
        <f>INDEX('Feb 2015 final data'!K$7:K$156,MATCH(Data!$Q35,'Feb 2015 final data'!$A$7:$A$156,0))</f>
        <v>438</v>
      </c>
      <c r="Y35" s="19">
        <f>INDEX('Feb 2015 final data'!L$7:L$156,MATCH(Data!$Q35,'Feb 2015 final data'!$A$7:$A$156,0))</f>
        <v>447</v>
      </c>
      <c r="Z35" s="475">
        <f t="shared" si="24"/>
        <v>395</v>
      </c>
      <c r="AA35" s="475">
        <f t="shared" si="25"/>
        <v>407</v>
      </c>
      <c r="AB35" s="475">
        <f t="shared" si="26"/>
        <v>438</v>
      </c>
      <c r="AC35" s="475">
        <f t="shared" si="27"/>
        <v>447</v>
      </c>
      <c r="AD35" s="478">
        <f t="shared" si="0"/>
        <v>90.182648401826484</v>
      </c>
      <c r="AE35" s="478">
        <f t="shared" si="1"/>
        <v>91.051454138702454</v>
      </c>
      <c r="AF35" s="22">
        <v>89.7</v>
      </c>
      <c r="AG35" s="21">
        <v>89.7</v>
      </c>
      <c r="AH35" s="6" t="s">
        <v>136</v>
      </c>
      <c r="AI35" s="33">
        <v>1094</v>
      </c>
      <c r="AJ35" s="33">
        <v>1182</v>
      </c>
      <c r="AK35" s="33">
        <v>1084</v>
      </c>
      <c r="AL35" s="33">
        <v>856</v>
      </c>
      <c r="AM35" s="33">
        <v>1064</v>
      </c>
      <c r="AN35" s="33">
        <v>954</v>
      </c>
      <c r="AO35" s="33">
        <v>989</v>
      </c>
      <c r="AP35" s="33">
        <v>778</v>
      </c>
      <c r="AQ35" s="32">
        <v>1140</v>
      </c>
      <c r="AR35" s="32">
        <v>906</v>
      </c>
      <c r="AS35" s="32">
        <v>794</v>
      </c>
      <c r="AT35" s="32">
        <v>885</v>
      </c>
      <c r="AU35" s="25">
        <v>3360</v>
      </c>
      <c r="AV35" s="25">
        <v>2874</v>
      </c>
      <c r="AW35" s="25">
        <v>2907</v>
      </c>
      <c r="AX35" s="25">
        <v>2585</v>
      </c>
      <c r="AY35" s="25">
        <f t="shared" si="28"/>
        <v>3360</v>
      </c>
      <c r="AZ35" s="25">
        <f t="shared" si="29"/>
        <v>2874</v>
      </c>
      <c r="BA35" s="25">
        <f t="shared" si="30"/>
        <v>2907</v>
      </c>
      <c r="BB35" s="25">
        <f t="shared" si="31"/>
        <v>2585</v>
      </c>
      <c r="BC35" s="249">
        <f>INDEX('Feb 2015 final data'!T$7:T$156,MATCH(Data!$AH35,'Feb 2015 final data'!$A$7:$A$156,0))</f>
        <v>5535</v>
      </c>
      <c r="BD35" s="249">
        <f>INDEX('Feb 2015 final data'!U$7:U$156,MATCH(Data!$AH35,'Feb 2015 final data'!$A$7:$A$156,0))</f>
        <v>5704</v>
      </c>
      <c r="BE35" s="249">
        <f>INDEX('Feb 2015 final data'!V$7:V$156,MATCH(Data!$AH35,'Feb 2015 final data'!$A$7:$A$156,0))</f>
        <v>5612</v>
      </c>
      <c r="BF35" s="249">
        <f>INDEX('Feb 2015 final data'!W$7:W$156,MATCH(Data!$AH35,'Feb 2015 final data'!$A$7:$A$156,0))</f>
        <v>5685</v>
      </c>
      <c r="BG35" s="249">
        <f>INDEX('Feb 2015 final data'!X$7:X$156,MATCH(Data!$AH35,'Feb 2015 final data'!$A$7:$A$156,0))</f>
        <v>5385</v>
      </c>
      <c r="BH35" s="249">
        <f>INDEX('Feb 2015 final data'!Y$7:Y$156,MATCH(Data!$AH35,'Feb 2015 final data'!$A$7:$A$156,0))</f>
        <v>5425</v>
      </c>
      <c r="BI35" s="249">
        <f>INDEX('Feb 2015 final data'!Z$7:Z$156,MATCH(Data!$AH35,'Feb 2015 final data'!$A$7:$A$156,0))</f>
        <v>5197</v>
      </c>
      <c r="BJ35" s="249">
        <f>INDEX('Feb 2015 final data'!AA$7:AA$156,MATCH(Data!$AH35,'Feb 2015 final data'!$A$7:$A$156,0))</f>
        <v>5120</v>
      </c>
      <c r="BK35" s="484">
        <f t="shared" si="2"/>
        <v>5535</v>
      </c>
      <c r="BL35" s="484">
        <f t="shared" si="3"/>
        <v>5704</v>
      </c>
      <c r="BM35" s="484">
        <f t="shared" si="4"/>
        <v>5612</v>
      </c>
      <c r="BN35" s="484">
        <f t="shared" si="5"/>
        <v>5685</v>
      </c>
      <c r="BO35" s="484">
        <f t="shared" si="6"/>
        <v>5385</v>
      </c>
      <c r="BP35" s="484">
        <f t="shared" si="7"/>
        <v>5425</v>
      </c>
      <c r="BQ35" s="484">
        <f t="shared" si="8"/>
        <v>5197</v>
      </c>
      <c r="BR35" s="484">
        <f t="shared" si="9"/>
        <v>5120</v>
      </c>
      <c r="BS35" s="486">
        <f t="shared" si="32"/>
        <v>1366.9703973632534</v>
      </c>
      <c r="BT35" s="486">
        <f t="shared" si="33"/>
        <v>1408.708066225835</v>
      </c>
      <c r="BU35" s="486">
        <f t="shared" si="34"/>
        <v>1385.9869683834829</v>
      </c>
      <c r="BV35" s="495">
        <f t="shared" si="35"/>
        <v>1402.3996451694536</v>
      </c>
      <c r="BW35" s="486">
        <f t="shared" si="36"/>
        <v>1328.3943868491658</v>
      </c>
      <c r="BX35" s="486">
        <f t="shared" si="37"/>
        <v>1338.2617546252043</v>
      </c>
      <c r="BY35" s="486">
        <f t="shared" si="38"/>
        <v>1282.0177583017855</v>
      </c>
      <c r="BZ35" s="495">
        <f t="shared" si="39"/>
        <v>1262.1694831715731</v>
      </c>
      <c r="CA35" s="27">
        <v>404065</v>
      </c>
      <c r="CB35" s="27">
        <v>404910.01200000022</v>
      </c>
      <c r="CC35" s="27">
        <v>405376.60000000033</v>
      </c>
      <c r="CD35" s="156">
        <v>405650.75199999998</v>
      </c>
      <c r="CE35" s="6" t="s">
        <v>136</v>
      </c>
      <c r="CF35" s="27">
        <f>INDEX('HWB mapped'!F$4:F$155,MATCH(Data!$D35,'HWB mapped'!$E$4:$E$155,0))</f>
        <v>14444.96610819015</v>
      </c>
      <c r="CG35" s="27">
        <f>INDEX('HWB mapped'!G$4:G$155,MATCH(Data!$D35,'HWB mapped'!$E$4:$E$155,0))</f>
        <v>14145.077011904355</v>
      </c>
      <c r="CH35" s="27">
        <f>INDEX('HWB mapped'!H$4:H$155,MATCH(Data!$D35,'HWB mapped'!$E$4:$E$155,0))</f>
        <v>13656.787052818796</v>
      </c>
      <c r="CI35" s="27">
        <f>INDEX('HWB mapped'!I$4:I$155,MATCH(Data!$D35,'HWB mapped'!$E$4:$E$155,0))</f>
        <v>14227.150885342506</v>
      </c>
      <c r="CJ35" s="24">
        <f>INDEX('Feb 2015 final data'!P$7:P$156,MATCH(Data!$CE35,'Feb 2015 final data'!$A$7:$A$156,0))</f>
        <v>14610</v>
      </c>
      <c r="CK35" s="24">
        <f>INDEX('Feb 2015 final data'!Q$7:Q$156,MATCH(Data!$CE35,'Feb 2015 final data'!$A$7:$A$156,0))</f>
        <v>13495</v>
      </c>
      <c r="CL35" s="24">
        <f>INDEX('Feb 2015 final data'!R$7:R$156,MATCH(Data!$CE35,'Feb 2015 final data'!$A$7:$A$156,0))</f>
        <v>13647</v>
      </c>
      <c r="CM35" s="24">
        <f>INDEX('Feb 2015 final data'!S$7:S$156,MATCH(Data!$CE35,'Feb 2015 final data'!$A$7:$A$156,0))</f>
        <v>14562</v>
      </c>
      <c r="CN35" s="24">
        <f>INDEX('Feb 2015 final data'!B$7:B$156,MATCH(Data!$CE35,'Feb 2015 final data'!$A$7:$A$156,0))</f>
        <v>14181</v>
      </c>
      <c r="CO35" s="24">
        <f>INDEX('Feb 2015 final data'!C$7:C$156,MATCH(Data!$CE35,'Feb 2015 final data'!$A$7:$A$156,0))</f>
        <v>13387</v>
      </c>
      <c r="CP35" s="24">
        <f>INDEX('Feb 2015 final data'!D$7:D$156,MATCH(Data!$CE35,'Feb 2015 final data'!$A$7:$A$156,0))</f>
        <v>13470</v>
      </c>
      <c r="CQ35" s="24">
        <f>INDEX('Feb 2015 final data'!E$7:E$156,MATCH(Data!$CE35,'Feb 2015 final data'!$A$7:$A$156,0))</f>
        <v>14213</v>
      </c>
      <c r="CR35" s="24">
        <f>INDEX('Feb 2015 final data'!F$7:F$156,MATCH(Data!$CE35,'Feb 2015 final data'!$A$7:$A$156,0))</f>
        <v>13698</v>
      </c>
      <c r="CS35" s="502">
        <f t="shared" si="11"/>
        <v>14610</v>
      </c>
      <c r="CT35" s="502">
        <f t="shared" si="12"/>
        <v>28105</v>
      </c>
      <c r="CU35" s="502">
        <f t="shared" si="13"/>
        <v>41752</v>
      </c>
      <c r="CV35" s="502">
        <f t="shared" si="14"/>
        <v>56314</v>
      </c>
      <c r="CW35" s="502">
        <f t="shared" si="40"/>
        <v>14181</v>
      </c>
      <c r="CX35" s="502">
        <f t="shared" si="41"/>
        <v>27568</v>
      </c>
      <c r="CY35" s="502">
        <f t="shared" si="42"/>
        <v>41038</v>
      </c>
      <c r="CZ35" s="502">
        <f t="shared" si="43"/>
        <v>55251</v>
      </c>
      <c r="DA35" s="503">
        <f t="shared" si="44"/>
        <v>7.6179990766061722E-3</v>
      </c>
      <c r="DB35" s="503">
        <f t="shared" si="45"/>
        <v>9.5358170259615734E-3</v>
      </c>
      <c r="DC35" s="503">
        <f t="shared" si="46"/>
        <v>1.2678907554071812E-2</v>
      </c>
      <c r="DD35" s="503">
        <f t="shared" si="47"/>
        <v>1.8876300742266577E-2</v>
      </c>
      <c r="DE35" s="502">
        <f t="shared" si="16"/>
        <v>14014.781264445934</v>
      </c>
      <c r="DF35" s="502">
        <f t="shared" si="17"/>
        <v>28051.474449900852</v>
      </c>
      <c r="DG35" s="502">
        <f t="shared" si="18"/>
        <v>41530.971614951974</v>
      </c>
      <c r="DH35" s="502">
        <f t="shared" si="19"/>
        <v>55407.9801494313</v>
      </c>
      <c r="DI35" s="489">
        <f t="shared" si="48"/>
        <v>14014.781264445934</v>
      </c>
      <c r="DJ35" s="489">
        <f t="shared" si="49"/>
        <v>14036.693185454918</v>
      </c>
      <c r="DK35" s="489">
        <f t="shared" si="50"/>
        <v>13479.497165051122</v>
      </c>
      <c r="DL35" s="489">
        <f t="shared" si="51"/>
        <v>13877.008534479326</v>
      </c>
      <c r="DM35" s="489">
        <f t="shared" si="20"/>
        <v>13537.442617613737</v>
      </c>
      <c r="DN35" s="489">
        <f t="shared" si="52"/>
        <v>2815.0631253953229</v>
      </c>
      <c r="DO35" s="489">
        <f t="shared" si="53"/>
        <v>2819.4820614466034</v>
      </c>
      <c r="DP35" s="489">
        <f t="shared" si="54"/>
        <v>2707.40177432776</v>
      </c>
      <c r="DQ35" s="489">
        <f t="shared" si="55"/>
        <v>2787.3443447100176</v>
      </c>
      <c r="DR35" s="489">
        <f t="shared" si="56"/>
        <v>2719.7059568919749</v>
      </c>
      <c r="DS35" s="33">
        <v>498070</v>
      </c>
      <c r="DT35" s="33">
        <v>498099.62300000002</v>
      </c>
      <c r="DU35" s="33">
        <v>497857.397</v>
      </c>
      <c r="DV35" s="33">
        <v>497737.63100000005</v>
      </c>
      <c r="DW35" s="24">
        <f>INDEX('Feb 2015 final data'!$AB$7:$AB$156,MATCH(Data!CE35,'Feb 2015 final data'!$A$7:$A$156,0))</f>
        <v>1490</v>
      </c>
    </row>
    <row r="36" spans="1:127">
      <c r="A36" s="28" t="s">
        <v>886</v>
      </c>
      <c r="B36" s="6" t="s">
        <v>887</v>
      </c>
      <c r="C36" s="29" t="s">
        <v>671</v>
      </c>
      <c r="D36" s="30" t="s">
        <v>139</v>
      </c>
      <c r="E36" s="31">
        <v>205</v>
      </c>
      <c r="F36" s="19">
        <v>205</v>
      </c>
      <c r="G36" s="19">
        <f>INDEX('Feb 2015 final data'!G$7:G$156,MATCH(Data!$D36,'Feb 2015 final data'!$A$7:$A$156,0))</f>
        <v>200</v>
      </c>
      <c r="H36" s="19">
        <f>INDEX('Feb 2015 final data'!H$7:H$156,MATCH(Data!$D36,'Feb 2015 final data'!$A$7:$A$156,0))</f>
        <v>190</v>
      </c>
      <c r="I36" s="469">
        <f t="shared" si="22"/>
        <v>993.13776563766157</v>
      </c>
      <c r="J36" s="469">
        <f t="shared" si="23"/>
        <v>925.45309696546849</v>
      </c>
      <c r="K36" s="31">
        <v>19225</v>
      </c>
      <c r="L36" s="19">
        <v>19650</v>
      </c>
      <c r="M36" s="31">
        <v>20138.193000000003</v>
      </c>
      <c r="N36" s="27">
        <v>20530.484</v>
      </c>
      <c r="O36" s="20">
        <v>1076.8</v>
      </c>
      <c r="P36" s="36">
        <v>1053.5</v>
      </c>
      <c r="Q36" s="30" t="s">
        <v>139</v>
      </c>
      <c r="R36" s="31">
        <v>120</v>
      </c>
      <c r="S36" s="19">
        <v>120</v>
      </c>
      <c r="T36" s="19">
        <f>INDEX('Feb 2015 final data'!I$7:I$156,MATCH(Data!$Q36,'Feb 2015 final data'!$A$7:$A$156,0))</f>
        <v>135</v>
      </c>
      <c r="U36" s="19">
        <f>INDEX('Feb 2015 final data'!J$7:J$156,MATCH(Data!$Q36,'Feb 2015 final data'!$A$7:$A$156,0))</f>
        <v>141</v>
      </c>
      <c r="V36" s="31">
        <v>150</v>
      </c>
      <c r="W36" s="19">
        <v>150</v>
      </c>
      <c r="X36" s="19">
        <f>INDEX('Feb 2015 final data'!K$7:K$156,MATCH(Data!$Q36,'Feb 2015 final data'!$A$7:$A$156,0))</f>
        <v>150</v>
      </c>
      <c r="Y36" s="19">
        <f>INDEX('Feb 2015 final data'!L$7:L$156,MATCH(Data!$Q36,'Feb 2015 final data'!$A$7:$A$156,0))</f>
        <v>150</v>
      </c>
      <c r="Z36" s="475">
        <f t="shared" si="24"/>
        <v>135</v>
      </c>
      <c r="AA36" s="475">
        <f t="shared" si="25"/>
        <v>141</v>
      </c>
      <c r="AB36" s="475">
        <f t="shared" si="26"/>
        <v>150</v>
      </c>
      <c r="AC36" s="475">
        <f t="shared" si="27"/>
        <v>150</v>
      </c>
      <c r="AD36" s="478">
        <f t="shared" si="0"/>
        <v>90</v>
      </c>
      <c r="AE36" s="478">
        <f t="shared" si="1"/>
        <v>94</v>
      </c>
      <c r="AF36" s="22">
        <v>81.2</v>
      </c>
      <c r="AG36" s="21">
        <v>81.2</v>
      </c>
      <c r="AH36" s="6" t="s">
        <v>139</v>
      </c>
      <c r="AI36" s="33">
        <v>365</v>
      </c>
      <c r="AJ36" s="33">
        <v>474</v>
      </c>
      <c r="AK36" s="33">
        <v>318</v>
      </c>
      <c r="AL36" s="33">
        <v>401</v>
      </c>
      <c r="AM36" s="33">
        <v>514</v>
      </c>
      <c r="AN36" s="33">
        <v>469</v>
      </c>
      <c r="AO36" s="33">
        <v>562</v>
      </c>
      <c r="AP36" s="33">
        <v>314</v>
      </c>
      <c r="AQ36" s="32">
        <v>357</v>
      </c>
      <c r="AR36" s="32">
        <v>487</v>
      </c>
      <c r="AS36" s="32">
        <v>332</v>
      </c>
      <c r="AT36" s="32">
        <v>392</v>
      </c>
      <c r="AU36" s="25">
        <v>1157</v>
      </c>
      <c r="AV36" s="25">
        <v>1384</v>
      </c>
      <c r="AW36" s="25">
        <v>1233</v>
      </c>
      <c r="AX36" s="25">
        <v>1211</v>
      </c>
      <c r="AY36" s="25">
        <f t="shared" si="28"/>
        <v>1157</v>
      </c>
      <c r="AZ36" s="25">
        <f t="shared" si="29"/>
        <v>1384</v>
      </c>
      <c r="BA36" s="25">
        <f t="shared" si="30"/>
        <v>1233</v>
      </c>
      <c r="BB36" s="25">
        <f t="shared" si="31"/>
        <v>1211</v>
      </c>
      <c r="BC36" s="249">
        <f>INDEX('Feb 2015 final data'!T$7:T$156,MATCH(Data!$AH36,'Feb 2015 final data'!$A$7:$A$156,0))</f>
        <v>1084</v>
      </c>
      <c r="BD36" s="249">
        <f>INDEX('Feb 2015 final data'!U$7:U$156,MATCH(Data!$AH36,'Feb 2015 final data'!$A$7:$A$156,0))</f>
        <v>1386</v>
      </c>
      <c r="BE36" s="249">
        <f>INDEX('Feb 2015 final data'!V$7:V$156,MATCH(Data!$AH36,'Feb 2015 final data'!$A$7:$A$156,0))</f>
        <v>1235</v>
      </c>
      <c r="BF36" s="249">
        <f>INDEX('Feb 2015 final data'!W$7:W$156,MATCH(Data!$AH36,'Feb 2015 final data'!$A$7:$A$156,0))</f>
        <v>901</v>
      </c>
      <c r="BG36" s="249">
        <f>INDEX('Feb 2015 final data'!X$7:X$156,MATCH(Data!$AH36,'Feb 2015 final data'!$A$7:$A$156,0))</f>
        <v>898</v>
      </c>
      <c r="BH36" s="249">
        <f>INDEX('Feb 2015 final data'!Y$7:Y$156,MATCH(Data!$AH36,'Feb 2015 final data'!$A$7:$A$156,0))</f>
        <v>1149</v>
      </c>
      <c r="BI36" s="249">
        <f>INDEX('Feb 2015 final data'!Z$7:Z$156,MATCH(Data!$AH36,'Feb 2015 final data'!$A$7:$A$156,0))</f>
        <v>1023</v>
      </c>
      <c r="BJ36" s="249">
        <f>INDEX('Feb 2015 final data'!AA$7:AA$156,MATCH(Data!$AH36,'Feb 2015 final data'!$A$7:$A$156,0))</f>
        <v>898</v>
      </c>
      <c r="BK36" s="484">
        <f t="shared" si="2"/>
        <v>1084</v>
      </c>
      <c r="BL36" s="484">
        <f t="shared" si="3"/>
        <v>1386</v>
      </c>
      <c r="BM36" s="484">
        <f t="shared" si="4"/>
        <v>1235</v>
      </c>
      <c r="BN36" s="484">
        <f t="shared" si="5"/>
        <v>901</v>
      </c>
      <c r="BO36" s="484">
        <f t="shared" si="6"/>
        <v>898</v>
      </c>
      <c r="BP36" s="484">
        <f t="shared" si="7"/>
        <v>1149</v>
      </c>
      <c r="BQ36" s="484">
        <f t="shared" si="8"/>
        <v>1023</v>
      </c>
      <c r="BR36" s="484">
        <f t="shared" si="9"/>
        <v>898</v>
      </c>
      <c r="BS36" s="486">
        <f t="shared" si="32"/>
        <v>1309.3722084492535</v>
      </c>
      <c r="BT36" s="486">
        <f t="shared" si="33"/>
        <v>1674.160406744156</v>
      </c>
      <c r="BU36" s="486">
        <f t="shared" si="34"/>
        <v>1491.7663075967048</v>
      </c>
      <c r="BV36" s="495">
        <f t="shared" si="35"/>
        <v>1085.3939797038795</v>
      </c>
      <c r="BW36" s="486">
        <f t="shared" si="36"/>
        <v>1081.7800152875511</v>
      </c>
      <c r="BX36" s="486">
        <f t="shared" si="37"/>
        <v>1384.1483714536707</v>
      </c>
      <c r="BY36" s="486">
        <f t="shared" si="38"/>
        <v>1232.3618659678896</v>
      </c>
      <c r="BZ36" s="495">
        <f t="shared" si="39"/>
        <v>1078.5518694810992</v>
      </c>
      <c r="CA36" s="27">
        <v>82637</v>
      </c>
      <c r="CB36" s="27">
        <v>82787.765999999989</v>
      </c>
      <c r="CC36" s="27">
        <v>83011.332000000009</v>
      </c>
      <c r="CD36" s="156">
        <v>83259.788</v>
      </c>
      <c r="CE36" s="6" t="s">
        <v>139</v>
      </c>
      <c r="CF36" s="27">
        <f>INDEX('HWB mapped'!F$4:F$155,MATCH(Data!$D36,'HWB mapped'!$E$4:$E$155,0))</f>
        <v>3277.175628629424</v>
      </c>
      <c r="CG36" s="27">
        <f>INDEX('HWB mapped'!G$4:G$155,MATCH(Data!$D36,'HWB mapped'!$E$4:$E$155,0))</f>
        <v>3298.8844607928863</v>
      </c>
      <c r="CH36" s="27">
        <f>INDEX('HWB mapped'!H$4:H$155,MATCH(Data!$D36,'HWB mapped'!$E$4:$E$155,0))</f>
        <v>3318.9999580382823</v>
      </c>
      <c r="CI36" s="27">
        <f>INDEX('HWB mapped'!I$4:I$155,MATCH(Data!$D36,'HWB mapped'!$E$4:$E$155,0))</f>
        <v>3370.0987686520957</v>
      </c>
      <c r="CJ36" s="24">
        <f>INDEX('Feb 2015 final data'!P$7:P$156,MATCH(Data!$CE36,'Feb 2015 final data'!$A$7:$A$156,0))</f>
        <v>3313</v>
      </c>
      <c r="CK36" s="24">
        <f>INDEX('Feb 2015 final data'!Q$7:Q$156,MATCH(Data!$CE36,'Feb 2015 final data'!$A$7:$A$156,0))</f>
        <v>3373</v>
      </c>
      <c r="CL36" s="24">
        <f>INDEX('Feb 2015 final data'!R$7:R$156,MATCH(Data!$CE36,'Feb 2015 final data'!$A$7:$A$156,0))</f>
        <v>3247</v>
      </c>
      <c r="CM36" s="24">
        <f>INDEX('Feb 2015 final data'!S$7:S$156,MATCH(Data!$CE36,'Feb 2015 final data'!$A$7:$A$156,0))</f>
        <v>3393</v>
      </c>
      <c r="CN36" s="24">
        <f>INDEX('Feb 2015 final data'!B$7:B$156,MATCH(Data!$CE36,'Feb 2015 final data'!$A$7:$A$156,0))</f>
        <v>3197</v>
      </c>
      <c r="CO36" s="24">
        <f>INDEX('Feb 2015 final data'!C$7:C$156,MATCH(Data!$CE36,'Feb 2015 final data'!$A$7:$A$156,0))</f>
        <v>3254</v>
      </c>
      <c r="CP36" s="24">
        <f>INDEX('Feb 2015 final data'!D$7:D$156,MATCH(Data!$CE36,'Feb 2015 final data'!$A$7:$A$156,0))</f>
        <v>3133</v>
      </c>
      <c r="CQ36" s="24">
        <f>INDEX('Feb 2015 final data'!E$7:E$156,MATCH(Data!$CE36,'Feb 2015 final data'!$A$7:$A$156,0))</f>
        <v>3274</v>
      </c>
      <c r="CR36" s="24">
        <f>INDEX('Feb 2015 final data'!F$7:F$156,MATCH(Data!$CE36,'Feb 2015 final data'!$A$7:$A$156,0))</f>
        <v>3085</v>
      </c>
      <c r="CS36" s="502">
        <f t="shared" si="11"/>
        <v>3313</v>
      </c>
      <c r="CT36" s="502">
        <f t="shared" si="12"/>
        <v>6686</v>
      </c>
      <c r="CU36" s="502">
        <f t="shared" si="13"/>
        <v>9933</v>
      </c>
      <c r="CV36" s="502">
        <f t="shared" si="14"/>
        <v>13326</v>
      </c>
      <c r="CW36" s="502">
        <f t="shared" si="40"/>
        <v>3197</v>
      </c>
      <c r="CX36" s="502">
        <f t="shared" si="41"/>
        <v>6451</v>
      </c>
      <c r="CY36" s="502">
        <f t="shared" si="42"/>
        <v>9584</v>
      </c>
      <c r="CZ36" s="502">
        <f t="shared" si="43"/>
        <v>12858</v>
      </c>
      <c r="DA36" s="503">
        <f t="shared" si="44"/>
        <v>8.7047876331982597E-3</v>
      </c>
      <c r="DB36" s="503">
        <f t="shared" si="45"/>
        <v>1.7634699084496473E-2</v>
      </c>
      <c r="DC36" s="503">
        <f t="shared" si="46"/>
        <v>2.6189404172294761E-2</v>
      </c>
      <c r="DD36" s="503">
        <f t="shared" si="47"/>
        <v>3.5119315623592974E-2</v>
      </c>
      <c r="DE36" s="502">
        <f t="shared" si="16"/>
        <v>3161.5296095850913</v>
      </c>
      <c r="DF36" s="502">
        <f t="shared" si="17"/>
        <v>6342.0729159697976</v>
      </c>
      <c r="DG36" s="502">
        <f t="shared" si="18"/>
        <v>9547.5933943551463</v>
      </c>
      <c r="DH36" s="502">
        <f t="shared" si="19"/>
        <v>12799.136700739851</v>
      </c>
      <c r="DI36" s="489">
        <f t="shared" si="48"/>
        <v>3161.5296095850913</v>
      </c>
      <c r="DJ36" s="489">
        <f t="shared" si="49"/>
        <v>3180.5433063847063</v>
      </c>
      <c r="DK36" s="489">
        <f t="shared" si="50"/>
        <v>3205.5204783853487</v>
      </c>
      <c r="DL36" s="489">
        <f t="shared" si="51"/>
        <v>3251.5433063847049</v>
      </c>
      <c r="DM36" s="489">
        <f t="shared" si="20"/>
        <v>3050.7722382139527</v>
      </c>
      <c r="DN36" s="489">
        <f t="shared" si="52"/>
        <v>2995.1321430136386</v>
      </c>
      <c r="DO36" s="489">
        <f t="shared" si="53"/>
        <v>3013.1294582309879</v>
      </c>
      <c r="DP36" s="489">
        <f t="shared" si="54"/>
        <v>3036.8101361485528</v>
      </c>
      <c r="DQ36" s="489">
        <f t="shared" si="55"/>
        <v>3080.3825835168727</v>
      </c>
      <c r="DR36" s="489">
        <f t="shared" si="56"/>
        <v>2885.2072219942552</v>
      </c>
      <c r="DS36" s="33">
        <v>105396</v>
      </c>
      <c r="DT36" s="33">
        <v>105414.38800000001</v>
      </c>
      <c r="DU36" s="33">
        <v>105571.302</v>
      </c>
      <c r="DV36" s="33">
        <v>105746.304</v>
      </c>
      <c r="DW36" s="24">
        <f>INDEX('Feb 2015 final data'!$AB$7:$AB$156,MATCH(Data!CE36,'Feb 2015 final data'!$A$7:$A$156,0))</f>
        <v>1490</v>
      </c>
    </row>
    <row r="37" spans="1:127">
      <c r="A37" s="28" t="s">
        <v>892</v>
      </c>
      <c r="B37" s="6" t="s">
        <v>893</v>
      </c>
      <c r="C37" s="29" t="s">
        <v>672</v>
      </c>
      <c r="D37" s="30" t="s">
        <v>143</v>
      </c>
      <c r="E37" s="31">
        <v>240</v>
      </c>
      <c r="F37" s="19">
        <v>240</v>
      </c>
      <c r="G37" s="19">
        <f>INDEX('Feb 2015 final data'!G$7:G$156,MATCH(Data!$D37,'Feb 2015 final data'!$A$7:$A$156,0))</f>
        <v>237</v>
      </c>
      <c r="H37" s="19">
        <f>INDEX('Feb 2015 final data'!H$7:H$156,MATCH(Data!$D37,'Feb 2015 final data'!$A$7:$A$156,0))</f>
        <v>223</v>
      </c>
      <c r="I37" s="469">
        <f t="shared" si="22"/>
        <v>589.77708765286991</v>
      </c>
      <c r="J37" s="469">
        <f t="shared" si="23"/>
        <v>547.33985345184044</v>
      </c>
      <c r="K37" s="31">
        <v>38865</v>
      </c>
      <c r="L37" s="19">
        <v>39615</v>
      </c>
      <c r="M37" s="31">
        <v>40184.673999999999</v>
      </c>
      <c r="N37" s="27">
        <v>40742.511000000006</v>
      </c>
      <c r="O37" s="20">
        <v>617.6</v>
      </c>
      <c r="P37" s="36">
        <v>605.79999999999995</v>
      </c>
      <c r="Q37" s="30" t="s">
        <v>143</v>
      </c>
      <c r="R37" s="31">
        <v>170</v>
      </c>
      <c r="S37" s="19">
        <v>170</v>
      </c>
      <c r="T37" s="19">
        <f>INDEX('Feb 2015 final data'!I$7:I$156,MATCH(Data!$Q37,'Feb 2015 final data'!$A$7:$A$156,0))</f>
        <v>200</v>
      </c>
      <c r="U37" s="19">
        <f>INDEX('Feb 2015 final data'!J$7:J$156,MATCH(Data!$Q37,'Feb 2015 final data'!$A$7:$A$156,0))</f>
        <v>213</v>
      </c>
      <c r="V37" s="31">
        <v>190</v>
      </c>
      <c r="W37" s="19">
        <v>190</v>
      </c>
      <c r="X37" s="19">
        <f>INDEX('Feb 2015 final data'!K$7:K$156,MATCH(Data!$Q37,'Feb 2015 final data'!$A$7:$A$156,0))</f>
        <v>230</v>
      </c>
      <c r="Y37" s="19">
        <f>INDEX('Feb 2015 final data'!L$7:L$156,MATCH(Data!$Q37,'Feb 2015 final data'!$A$7:$A$156,0))</f>
        <v>250</v>
      </c>
      <c r="Z37" s="475">
        <f t="shared" si="24"/>
        <v>200</v>
      </c>
      <c r="AA37" s="475">
        <f t="shared" si="25"/>
        <v>213</v>
      </c>
      <c r="AB37" s="475">
        <f t="shared" si="26"/>
        <v>230</v>
      </c>
      <c r="AC37" s="475">
        <f t="shared" si="27"/>
        <v>250</v>
      </c>
      <c r="AD37" s="478">
        <f t="shared" ref="AD37:AD68" si="57">Z37/AB37*100</f>
        <v>86.956521739130437</v>
      </c>
      <c r="AE37" s="478">
        <f t="shared" ref="AE37:AE68" si="58">AA37/AC37*100</f>
        <v>85.2</v>
      </c>
      <c r="AF37" s="22">
        <v>90</v>
      </c>
      <c r="AG37" s="21">
        <v>90</v>
      </c>
      <c r="AH37" s="6" t="s">
        <v>143</v>
      </c>
      <c r="AI37" s="33">
        <v>547</v>
      </c>
      <c r="AJ37" s="33">
        <v>497</v>
      </c>
      <c r="AK37" s="33">
        <v>472</v>
      </c>
      <c r="AL37" s="33">
        <v>390</v>
      </c>
      <c r="AM37" s="33">
        <v>171</v>
      </c>
      <c r="AN37" s="33">
        <v>279</v>
      </c>
      <c r="AO37" s="33">
        <v>215</v>
      </c>
      <c r="AP37" s="33">
        <v>284</v>
      </c>
      <c r="AQ37" s="32">
        <v>207</v>
      </c>
      <c r="AR37" s="32">
        <v>279</v>
      </c>
      <c r="AS37" s="32">
        <v>168</v>
      </c>
      <c r="AT37" s="32">
        <v>256</v>
      </c>
      <c r="AU37" s="25">
        <v>1516</v>
      </c>
      <c r="AV37" s="25">
        <v>840</v>
      </c>
      <c r="AW37" s="25">
        <v>706</v>
      </c>
      <c r="AX37" s="25">
        <v>703</v>
      </c>
      <c r="AY37" s="25">
        <f t="shared" si="28"/>
        <v>1516</v>
      </c>
      <c r="AZ37" s="25">
        <f t="shared" si="29"/>
        <v>840</v>
      </c>
      <c r="BA37" s="25">
        <f t="shared" si="30"/>
        <v>706</v>
      </c>
      <c r="BB37" s="25">
        <f t="shared" si="31"/>
        <v>703</v>
      </c>
      <c r="BC37" s="249">
        <f>INDEX('Feb 2015 final data'!T$7:T$156,MATCH(Data!$AH37,'Feb 2015 final data'!$A$7:$A$156,0))</f>
        <v>1114.6133192389007</v>
      </c>
      <c r="BD37" s="249">
        <f>INDEX('Feb 2015 final data'!U$7:U$156,MATCH(Data!$AH37,'Feb 2015 final data'!$A$7:$A$156,0))</f>
        <v>1109.0832980972518</v>
      </c>
      <c r="BE37" s="249">
        <f>INDEX('Feb 2015 final data'!V$7:V$156,MATCH(Data!$AH37,'Feb 2015 final data'!$A$7:$A$156,0))</f>
        <v>1103.5532769556025</v>
      </c>
      <c r="BF37" s="249">
        <f>INDEX('Feb 2015 final data'!W$7:W$156,MATCH(Data!$AH37,'Feb 2015 final data'!$A$7:$A$156,0))</f>
        <v>1098.0232558139537</v>
      </c>
      <c r="BG37" s="249">
        <f>INDEX('Feb 2015 final data'!X$7:X$156,MATCH(Data!$AH37,'Feb 2015 final data'!$A$7:$A$156,0))</f>
        <v>1092.4932346723044</v>
      </c>
      <c r="BH37" s="249">
        <f>INDEX('Feb 2015 final data'!Y$7:Y$156,MATCH(Data!$AH37,'Feb 2015 final data'!$A$7:$A$156,0))</f>
        <v>1086.9632135306556</v>
      </c>
      <c r="BI37" s="249">
        <f>INDEX('Feb 2015 final data'!Z$7:Z$156,MATCH(Data!$AH37,'Feb 2015 final data'!$A$7:$A$156,0))</f>
        <v>1081.4331923890065</v>
      </c>
      <c r="BJ37" s="249">
        <f>INDEX('Feb 2015 final data'!AA$7:AA$156,MATCH(Data!$AH37,'Feb 2015 final data'!$A$7:$A$156,0))</f>
        <v>1075.9031712473575</v>
      </c>
      <c r="BK37" s="484">
        <f t="shared" ref="BK37:BK68" si="59">BC37/AU37*AY37</f>
        <v>1114.6133192389007</v>
      </c>
      <c r="BL37" s="484">
        <f t="shared" ref="BL37:BL68" si="60">BD37/AV37*AZ37</f>
        <v>1109.0832980972518</v>
      </c>
      <c r="BM37" s="484">
        <f t="shared" ref="BM37:BM68" si="61">BE37/AW37*BA37</f>
        <v>1103.5532769556025</v>
      </c>
      <c r="BN37" s="484">
        <f t="shared" ref="BN37:BN68" si="62">BF37/AX37*BB37</f>
        <v>1098.0232558139537</v>
      </c>
      <c r="BO37" s="484">
        <f t="shared" ref="BO37:BO68" si="63">BG37/BC37*BK37</f>
        <v>1092.4932346723044</v>
      </c>
      <c r="BP37" s="484">
        <f t="shared" ref="BP37:BP68" si="64">BH37/BD37*BL37</f>
        <v>1086.9632135306556</v>
      </c>
      <c r="BQ37" s="484">
        <f t="shared" ref="BQ37:BQ68" si="65">BI37/BE37*BM37</f>
        <v>1081.4331923890065</v>
      </c>
      <c r="BR37" s="484">
        <f t="shared" ref="BR37:BR68" si="66">BJ37/BF37*BN37</f>
        <v>1075.9031712473575</v>
      </c>
      <c r="BS37" s="486">
        <f t="shared" si="32"/>
        <v>567.92208892908593</v>
      </c>
      <c r="BT37" s="486">
        <f t="shared" si="33"/>
        <v>565.10441117090897</v>
      </c>
      <c r="BU37" s="486">
        <f t="shared" si="34"/>
        <v>562.28673341273191</v>
      </c>
      <c r="BV37" s="495">
        <f t="shared" si="35"/>
        <v>554.85089537543479</v>
      </c>
      <c r="BW37" s="486">
        <f t="shared" si="36"/>
        <v>552.05647625394295</v>
      </c>
      <c r="BX37" s="486">
        <f t="shared" si="37"/>
        <v>549.26205713245133</v>
      </c>
      <c r="BY37" s="486">
        <f t="shared" si="38"/>
        <v>546.46763801095972</v>
      </c>
      <c r="BZ37" s="495">
        <f t="shared" si="39"/>
        <v>539.58322865087985</v>
      </c>
      <c r="CA37" s="27">
        <v>193588</v>
      </c>
      <c r="CB37" s="27">
        <v>196261.66000000006</v>
      </c>
      <c r="CC37" s="27">
        <v>197895.19400000002</v>
      </c>
      <c r="CD37" s="156">
        <v>199395.22100000008</v>
      </c>
      <c r="CE37" s="6" t="s">
        <v>143</v>
      </c>
      <c r="CF37" s="27">
        <f>INDEX('HWB mapped'!F$4:F$155,MATCH(Data!$D37,'HWB mapped'!$E$4:$E$155,0))</f>
        <v>7352.4572764206468</v>
      </c>
      <c r="CG37" s="27">
        <f>INDEX('HWB mapped'!G$4:G$155,MATCH(Data!$D37,'HWB mapped'!$E$4:$E$155,0))</f>
        <v>7568.985467993125</v>
      </c>
      <c r="CH37" s="27">
        <f>INDEX('HWB mapped'!H$4:H$155,MATCH(Data!$D37,'HWB mapped'!$E$4:$E$155,0))</f>
        <v>7385.4615735194539</v>
      </c>
      <c r="CI37" s="27">
        <f>INDEX('HWB mapped'!I$4:I$155,MATCH(Data!$D37,'HWB mapped'!$E$4:$E$155,0))</f>
        <v>7513.4782410542211</v>
      </c>
      <c r="CJ37" s="24">
        <f>INDEX('Feb 2015 final data'!P$7:P$156,MATCH(Data!$CE37,'Feb 2015 final data'!$A$7:$A$156,0))</f>
        <v>7334</v>
      </c>
      <c r="CK37" s="24">
        <f>INDEX('Feb 2015 final data'!Q$7:Q$156,MATCH(Data!$CE37,'Feb 2015 final data'!$A$7:$A$156,0))</f>
        <v>6815</v>
      </c>
      <c r="CL37" s="24">
        <f>INDEX('Feb 2015 final data'!R$7:R$156,MATCH(Data!$CE37,'Feb 2015 final data'!$A$7:$A$156,0))</f>
        <v>6903</v>
      </c>
      <c r="CM37" s="24">
        <f>INDEX('Feb 2015 final data'!S$7:S$156,MATCH(Data!$CE37,'Feb 2015 final data'!$A$7:$A$156,0))</f>
        <v>7107</v>
      </c>
      <c r="CN37" s="24">
        <f>INDEX('Feb 2015 final data'!B$7:B$156,MATCH(Data!$CE37,'Feb 2015 final data'!$A$7:$A$156,0))</f>
        <v>7074</v>
      </c>
      <c r="CO37" s="24">
        <f>INDEX('Feb 2015 final data'!C$7:C$156,MATCH(Data!$CE37,'Feb 2015 final data'!$A$7:$A$156,0))</f>
        <v>6576</v>
      </c>
      <c r="CP37" s="24">
        <f>INDEX('Feb 2015 final data'!D$7:D$156,MATCH(Data!$CE37,'Feb 2015 final data'!$A$7:$A$156,0))</f>
        <v>6661</v>
      </c>
      <c r="CQ37" s="24">
        <f>INDEX('Feb 2015 final data'!E$7:E$156,MATCH(Data!$CE37,'Feb 2015 final data'!$A$7:$A$156,0))</f>
        <v>6858</v>
      </c>
      <c r="CR37" s="24">
        <f>INDEX('Feb 2015 final data'!F$7:F$156,MATCH(Data!$CE37,'Feb 2015 final data'!$A$7:$A$156,0))</f>
        <v>6826</v>
      </c>
      <c r="CS37" s="502">
        <f t="shared" si="11"/>
        <v>7334</v>
      </c>
      <c r="CT37" s="502">
        <f t="shared" si="12"/>
        <v>14149</v>
      </c>
      <c r="CU37" s="502">
        <f t="shared" si="13"/>
        <v>21052</v>
      </c>
      <c r="CV37" s="502">
        <f t="shared" si="14"/>
        <v>28159</v>
      </c>
      <c r="CW37" s="502">
        <f t="shared" si="40"/>
        <v>7074</v>
      </c>
      <c r="CX37" s="502">
        <f t="shared" si="41"/>
        <v>13650</v>
      </c>
      <c r="CY37" s="502">
        <f t="shared" si="42"/>
        <v>20311</v>
      </c>
      <c r="CZ37" s="502">
        <f t="shared" si="43"/>
        <v>27169</v>
      </c>
      <c r="DA37" s="503">
        <f t="shared" si="44"/>
        <v>9.2332824319045423E-3</v>
      </c>
      <c r="DB37" s="503">
        <f t="shared" si="45"/>
        <v>1.7720799744309103E-2</v>
      </c>
      <c r="DC37" s="503">
        <f t="shared" si="46"/>
        <v>2.6314854930927944E-2</v>
      </c>
      <c r="DD37" s="503">
        <f t="shared" si="47"/>
        <v>3.5157498490713451E-2</v>
      </c>
      <c r="DE37" s="502">
        <f t="shared" si="16"/>
        <v>7076.659985605429</v>
      </c>
      <c r="DF37" s="502">
        <f t="shared" si="17"/>
        <v>14392.558972373496</v>
      </c>
      <c r="DG37" s="502">
        <f t="shared" si="18"/>
        <v>21521.280958975472</v>
      </c>
      <c r="DH37" s="502">
        <f t="shared" si="19"/>
        <v>28770.589945189902</v>
      </c>
      <c r="DI37" s="489">
        <f t="shared" si="48"/>
        <v>7076.659985605429</v>
      </c>
      <c r="DJ37" s="489">
        <f t="shared" si="49"/>
        <v>7315.8989867680666</v>
      </c>
      <c r="DK37" s="489">
        <f t="shared" si="50"/>
        <v>7128.7219866019768</v>
      </c>
      <c r="DL37" s="489">
        <f t="shared" si="51"/>
        <v>7249.3089862144298</v>
      </c>
      <c r="DM37" s="489">
        <f t="shared" si="20"/>
        <v>6828.5667319398726</v>
      </c>
      <c r="DN37" s="489">
        <f t="shared" si="52"/>
        <v>2763.0414590564283</v>
      </c>
      <c r="DO37" s="489">
        <f t="shared" si="53"/>
        <v>2856.3531601606373</v>
      </c>
      <c r="DP37" s="489">
        <f t="shared" si="54"/>
        <v>2783.3435864933272</v>
      </c>
      <c r="DQ37" s="489">
        <f t="shared" si="55"/>
        <v>2830.1946498092479</v>
      </c>
      <c r="DR37" s="489">
        <f t="shared" si="56"/>
        <v>2646.2779443889631</v>
      </c>
      <c r="DS37" s="33">
        <v>251423</v>
      </c>
      <c r="DT37" s="33">
        <v>254263.89</v>
      </c>
      <c r="DU37" s="33">
        <v>256130.79300000001</v>
      </c>
      <c r="DV37" s="33">
        <v>258060.57199999999</v>
      </c>
      <c r="DW37" s="24">
        <f>INDEX('Feb 2015 final data'!$AB$7:$AB$156,MATCH(Data!CE37,'Feb 2015 final data'!$A$7:$A$156,0))</f>
        <v>1490</v>
      </c>
    </row>
    <row r="38" spans="1:127">
      <c r="A38" s="28" t="s">
        <v>892</v>
      </c>
      <c r="B38" s="6" t="s">
        <v>893</v>
      </c>
      <c r="C38" s="29" t="s">
        <v>673</v>
      </c>
      <c r="D38" s="30" t="s">
        <v>146</v>
      </c>
      <c r="E38" s="31">
        <v>1110</v>
      </c>
      <c r="F38" s="19">
        <v>1110</v>
      </c>
      <c r="G38" s="19">
        <f>INDEX('Feb 2015 final data'!G$7:G$156,MATCH(Data!$D38,'Feb 2015 final data'!$A$7:$A$156,0))</f>
        <v>1100</v>
      </c>
      <c r="H38" s="19">
        <f>INDEX('Feb 2015 final data'!H$7:H$156,MATCH(Data!$D38,'Feb 2015 final data'!$A$7:$A$156,0))</f>
        <v>1090</v>
      </c>
      <c r="I38" s="469">
        <f t="shared" ref="I38:I69" si="67">F38*G38/E38/M38*100000</f>
        <v>688.40499441578311</v>
      </c>
      <c r="J38" s="469">
        <f t="shared" si="23"/>
        <v>664.85976488106633</v>
      </c>
      <c r="K38" s="31">
        <v>150390</v>
      </c>
      <c r="L38" s="19">
        <v>155115</v>
      </c>
      <c r="M38" s="31">
        <v>159789.66000000018</v>
      </c>
      <c r="N38" s="27">
        <v>163944.34700000007</v>
      </c>
      <c r="O38" s="20">
        <v>738.1</v>
      </c>
      <c r="P38" s="36">
        <v>715.6</v>
      </c>
      <c r="Q38" s="30" t="s">
        <v>146</v>
      </c>
      <c r="R38" s="31">
        <v>175</v>
      </c>
      <c r="S38" s="19">
        <v>175</v>
      </c>
      <c r="T38" s="19">
        <f>INDEX('Feb 2015 final data'!I$7:I$156,MATCH(Data!$Q38,'Feb 2015 final data'!$A$7:$A$156,0))</f>
        <v>188</v>
      </c>
      <c r="U38" s="19">
        <f>INDEX('Feb 2015 final data'!J$7:J$156,MATCH(Data!$Q38,'Feb 2015 final data'!$A$7:$A$156,0))</f>
        <v>198</v>
      </c>
      <c r="V38" s="31">
        <v>215</v>
      </c>
      <c r="W38" s="19">
        <v>215</v>
      </c>
      <c r="X38" s="19">
        <f>INDEX('Feb 2015 final data'!K$7:K$156,MATCH(Data!$Q38,'Feb 2015 final data'!$A$7:$A$156,0))</f>
        <v>230</v>
      </c>
      <c r="Y38" s="19">
        <f>INDEX('Feb 2015 final data'!L$7:L$156,MATCH(Data!$Q38,'Feb 2015 final data'!$A$7:$A$156,0))</f>
        <v>240</v>
      </c>
      <c r="Z38" s="475">
        <f t="shared" si="24"/>
        <v>188</v>
      </c>
      <c r="AA38" s="475">
        <f t="shared" si="25"/>
        <v>198</v>
      </c>
      <c r="AB38" s="475">
        <f t="shared" si="26"/>
        <v>229.99999999999997</v>
      </c>
      <c r="AC38" s="475">
        <f t="shared" si="27"/>
        <v>240</v>
      </c>
      <c r="AD38" s="478">
        <f t="shared" si="57"/>
        <v>81.739130434782609</v>
      </c>
      <c r="AE38" s="478">
        <f t="shared" si="58"/>
        <v>82.5</v>
      </c>
      <c r="AF38" s="22">
        <v>79.7</v>
      </c>
      <c r="AG38" s="21">
        <v>79.7</v>
      </c>
      <c r="AH38" s="6" t="s">
        <v>146</v>
      </c>
      <c r="AI38" s="33">
        <v>2356</v>
      </c>
      <c r="AJ38" s="33">
        <v>1601</v>
      </c>
      <c r="AK38" s="33">
        <v>1587</v>
      </c>
      <c r="AL38" s="33">
        <v>2144</v>
      </c>
      <c r="AM38" s="33">
        <v>2273</v>
      </c>
      <c r="AN38" s="33">
        <v>2185</v>
      </c>
      <c r="AO38" s="33">
        <v>2316</v>
      </c>
      <c r="AP38" s="33">
        <v>2497</v>
      </c>
      <c r="AQ38" s="32">
        <v>2258</v>
      </c>
      <c r="AR38" s="32">
        <v>2071</v>
      </c>
      <c r="AS38" s="32">
        <v>2069</v>
      </c>
      <c r="AT38" s="32">
        <v>2101</v>
      </c>
      <c r="AU38" s="25">
        <v>5544</v>
      </c>
      <c r="AV38" s="25">
        <v>6602</v>
      </c>
      <c r="AW38" s="25">
        <v>7071</v>
      </c>
      <c r="AX38" s="25">
        <v>6241</v>
      </c>
      <c r="AY38" s="25">
        <f t="shared" si="28"/>
        <v>5544</v>
      </c>
      <c r="AZ38" s="25">
        <f t="shared" si="29"/>
        <v>6602</v>
      </c>
      <c r="BA38" s="25">
        <f t="shared" si="30"/>
        <v>7071</v>
      </c>
      <c r="BB38" s="25">
        <f t="shared" si="31"/>
        <v>6241</v>
      </c>
      <c r="BC38" s="249">
        <f>INDEX('Feb 2015 final data'!T$7:T$156,MATCH(Data!$AH38,'Feb 2015 final data'!$A$7:$A$156,0))</f>
        <v>6200</v>
      </c>
      <c r="BD38" s="249">
        <f>INDEX('Feb 2015 final data'!U$7:U$156,MATCH(Data!$AH38,'Feb 2015 final data'!$A$7:$A$156,0))</f>
        <v>6100</v>
      </c>
      <c r="BE38" s="249">
        <f>INDEX('Feb 2015 final data'!V$7:V$156,MATCH(Data!$AH38,'Feb 2015 final data'!$A$7:$A$156,0))</f>
        <v>6300</v>
      </c>
      <c r="BF38" s="249">
        <f>INDEX('Feb 2015 final data'!W$7:W$156,MATCH(Data!$AH38,'Feb 2015 final data'!$A$7:$A$156,0))</f>
        <v>6090</v>
      </c>
      <c r="BG38" s="249">
        <f>INDEX('Feb 2015 final data'!X$7:X$156,MATCH(Data!$AH38,'Feb 2015 final data'!$A$7:$A$156,0))</f>
        <v>6050</v>
      </c>
      <c r="BH38" s="249">
        <f>INDEX('Feb 2015 final data'!Y$7:Y$156,MATCH(Data!$AH38,'Feb 2015 final data'!$A$7:$A$156,0))</f>
        <v>6000</v>
      </c>
      <c r="BI38" s="249">
        <f>INDEX('Feb 2015 final data'!Z$7:Z$156,MATCH(Data!$AH38,'Feb 2015 final data'!$A$7:$A$156,0))</f>
        <v>6200</v>
      </c>
      <c r="BJ38" s="249">
        <f>INDEX('Feb 2015 final data'!AA$7:AA$156,MATCH(Data!$AH38,'Feb 2015 final data'!$A$7:$A$156,0))</f>
        <v>6100</v>
      </c>
      <c r="BK38" s="484">
        <f t="shared" si="59"/>
        <v>6200</v>
      </c>
      <c r="BL38" s="484">
        <f t="shared" si="60"/>
        <v>6100</v>
      </c>
      <c r="BM38" s="484">
        <f t="shared" si="61"/>
        <v>6300</v>
      </c>
      <c r="BN38" s="484">
        <f t="shared" si="62"/>
        <v>6090</v>
      </c>
      <c r="BO38" s="484">
        <f t="shared" si="63"/>
        <v>6050</v>
      </c>
      <c r="BP38" s="484">
        <f t="shared" si="64"/>
        <v>6000</v>
      </c>
      <c r="BQ38" s="484">
        <f t="shared" si="65"/>
        <v>6200</v>
      </c>
      <c r="BR38" s="484">
        <f t="shared" si="66"/>
        <v>6100.0000000000009</v>
      </c>
      <c r="BS38" s="486">
        <f t="shared" si="32"/>
        <v>991.75195569526795</v>
      </c>
      <c r="BT38" s="486">
        <f t="shared" si="33"/>
        <v>975.75595640986035</v>
      </c>
      <c r="BU38" s="486">
        <f t="shared" si="34"/>
        <v>1007.7479549806754</v>
      </c>
      <c r="BV38" s="495">
        <f t="shared" si="35"/>
        <v>968.20206147452643</v>
      </c>
      <c r="BW38" s="486">
        <f t="shared" si="36"/>
        <v>961.84277043035877</v>
      </c>
      <c r="BX38" s="486">
        <f t="shared" si="37"/>
        <v>953.89365662514911</v>
      </c>
      <c r="BY38" s="486">
        <f t="shared" si="38"/>
        <v>985.69011184598753</v>
      </c>
      <c r="BZ38" s="495">
        <f t="shared" si="39"/>
        <v>963.99838666494259</v>
      </c>
      <c r="CA38" s="27">
        <v>621361</v>
      </c>
      <c r="CB38" s="27">
        <v>625156.31699999911</v>
      </c>
      <c r="CC38" s="27">
        <v>629000.9329999995</v>
      </c>
      <c r="CD38" s="156">
        <v>632781.14200000023</v>
      </c>
      <c r="CE38" s="6" t="s">
        <v>146</v>
      </c>
      <c r="CF38" s="27">
        <f>INDEX('HWB mapped'!F$4:F$155,MATCH(Data!$D38,'HWB mapped'!$E$4:$E$155,0))</f>
        <v>23903.230794166135</v>
      </c>
      <c r="CG38" s="27">
        <f>INDEX('HWB mapped'!G$4:G$155,MATCH(Data!$D38,'HWB mapped'!$E$4:$E$155,0))</f>
        <v>24349.786802994862</v>
      </c>
      <c r="CH38" s="27">
        <f>INDEX('HWB mapped'!H$4:H$155,MATCH(Data!$D38,'HWB mapped'!$E$4:$E$155,0))</f>
        <v>24130.493342666698</v>
      </c>
      <c r="CI38" s="27">
        <f>INDEX('HWB mapped'!I$4:I$155,MATCH(Data!$D38,'HWB mapped'!$E$4:$E$155,0))</f>
        <v>24543.235081823223</v>
      </c>
      <c r="CJ38" s="24">
        <f>INDEX('Feb 2015 final data'!P$7:P$156,MATCH(Data!$CE38,'Feb 2015 final data'!$A$7:$A$156,0))</f>
        <v>23855</v>
      </c>
      <c r="CK38" s="24">
        <f>INDEX('Feb 2015 final data'!Q$7:Q$156,MATCH(Data!$CE38,'Feb 2015 final data'!$A$7:$A$156,0))</f>
        <v>22770</v>
      </c>
      <c r="CL38" s="24">
        <f>INDEX('Feb 2015 final data'!R$7:R$156,MATCH(Data!$CE38,'Feb 2015 final data'!$A$7:$A$156,0))</f>
        <v>23008</v>
      </c>
      <c r="CM38" s="24">
        <f>INDEX('Feb 2015 final data'!S$7:S$156,MATCH(Data!$CE38,'Feb 2015 final data'!$A$7:$A$156,0))</f>
        <v>23706</v>
      </c>
      <c r="CN38" s="24">
        <f>INDEX('Feb 2015 final data'!B$7:B$156,MATCH(Data!$CE38,'Feb 2015 final data'!$A$7:$A$156,0))</f>
        <v>23020</v>
      </c>
      <c r="CO38" s="24">
        <f>INDEX('Feb 2015 final data'!C$7:C$156,MATCH(Data!$CE38,'Feb 2015 final data'!$A$7:$A$156,0))</f>
        <v>21973</v>
      </c>
      <c r="CP38" s="24">
        <f>INDEX('Feb 2015 final data'!D$7:D$156,MATCH(Data!$CE38,'Feb 2015 final data'!$A$7:$A$156,0))</f>
        <v>22203</v>
      </c>
      <c r="CQ38" s="24">
        <f>INDEX('Feb 2015 final data'!E$7:E$156,MATCH(Data!$CE38,'Feb 2015 final data'!$A$7:$A$156,0))</f>
        <v>22876</v>
      </c>
      <c r="CR38" s="24">
        <f>INDEX('Feb 2015 final data'!F$7:F$156,MATCH(Data!$CE38,'Feb 2015 final data'!$A$7:$A$156,0))</f>
        <v>22200</v>
      </c>
      <c r="CS38" s="502">
        <f t="shared" si="11"/>
        <v>23855</v>
      </c>
      <c r="CT38" s="502">
        <f t="shared" si="12"/>
        <v>46625</v>
      </c>
      <c r="CU38" s="502">
        <f t="shared" si="13"/>
        <v>69633</v>
      </c>
      <c r="CV38" s="502">
        <f t="shared" si="14"/>
        <v>93339</v>
      </c>
      <c r="CW38" s="502">
        <f t="shared" si="40"/>
        <v>23020</v>
      </c>
      <c r="CX38" s="502">
        <f t="shared" si="41"/>
        <v>44993</v>
      </c>
      <c r="CY38" s="502">
        <f t="shared" si="42"/>
        <v>67196</v>
      </c>
      <c r="CZ38" s="502">
        <f t="shared" si="43"/>
        <v>90072</v>
      </c>
      <c r="DA38" s="503">
        <f t="shared" si="44"/>
        <v>8.9458854283847051E-3</v>
      </c>
      <c r="DB38" s="503">
        <f t="shared" si="45"/>
        <v>1.748465271751358E-2</v>
      </c>
      <c r="DC38" s="503">
        <f t="shared" si="46"/>
        <v>2.6109129088591049E-2</v>
      </c>
      <c r="DD38" s="503">
        <f t="shared" si="47"/>
        <v>3.5001446340757886E-2</v>
      </c>
      <c r="DE38" s="502">
        <f t="shared" si="16"/>
        <v>23035.904435144166</v>
      </c>
      <c r="DF38" s="502">
        <f t="shared" si="17"/>
        <v>46558.269506772791</v>
      </c>
      <c r="DG38" s="502">
        <f t="shared" si="18"/>
        <v>69852.32707598363</v>
      </c>
      <c r="DH38" s="502">
        <f t="shared" si="19"/>
        <v>93533.423700138912</v>
      </c>
      <c r="DI38" s="489">
        <f t="shared" si="48"/>
        <v>23035.904435144166</v>
      </c>
      <c r="DJ38" s="489">
        <f t="shared" si="49"/>
        <v>23522.365071628625</v>
      </c>
      <c r="DK38" s="489">
        <f t="shared" si="50"/>
        <v>23294.05756921084</v>
      </c>
      <c r="DL38" s="489">
        <f t="shared" si="51"/>
        <v>23681.096624155281</v>
      </c>
      <c r="DM38" s="489">
        <f t="shared" si="20"/>
        <v>22215.33790009559</v>
      </c>
      <c r="DN38" s="489">
        <f t="shared" si="52"/>
        <v>2939.4225987913442</v>
      </c>
      <c r="DO38" s="489">
        <f t="shared" si="53"/>
        <v>3001.4368105908143</v>
      </c>
      <c r="DP38" s="489">
        <f t="shared" si="54"/>
        <v>2972.3437235737788</v>
      </c>
      <c r="DQ38" s="489">
        <f t="shared" si="55"/>
        <v>3021.7254107474309</v>
      </c>
      <c r="DR38" s="489">
        <f t="shared" si="56"/>
        <v>2820.6637169139385</v>
      </c>
      <c r="DS38" s="33">
        <v>776160</v>
      </c>
      <c r="DT38" s="33">
        <v>779965.42999999993</v>
      </c>
      <c r="DU38" s="33">
        <v>783691.3280000001</v>
      </c>
      <c r="DV38" s="33">
        <v>787580.59199999995</v>
      </c>
      <c r="DW38" s="24">
        <f>INDEX('Feb 2015 final data'!$AB$7:$AB$156,MATCH(Data!CE38,'Feb 2015 final data'!$A$7:$A$156,0))</f>
        <v>1490</v>
      </c>
    </row>
    <row r="39" spans="1:127">
      <c r="A39" s="28" t="s">
        <v>884</v>
      </c>
      <c r="B39" s="6" t="s">
        <v>885</v>
      </c>
      <c r="C39" s="29" t="s">
        <v>674</v>
      </c>
      <c r="D39" s="30" t="s">
        <v>150</v>
      </c>
      <c r="E39" s="31">
        <v>980</v>
      </c>
      <c r="F39" s="19">
        <v>980</v>
      </c>
      <c r="G39" s="19">
        <f>INDEX('Feb 2015 final data'!G$7:G$156,MATCH(Data!$D39,'Feb 2015 final data'!$A$7:$A$156,0))</f>
        <v>980</v>
      </c>
      <c r="H39" s="19">
        <f>INDEX('Feb 2015 final data'!H$7:H$156,MATCH(Data!$D39,'Feb 2015 final data'!$A$7:$A$156,0))</f>
        <v>980</v>
      </c>
      <c r="I39" s="469">
        <f t="shared" si="67"/>
        <v>526.47816925232019</v>
      </c>
      <c r="J39" s="469">
        <f t="shared" si="23"/>
        <v>514.82124665603862</v>
      </c>
      <c r="K39" s="31">
        <v>176490</v>
      </c>
      <c r="L39" s="19">
        <v>181600</v>
      </c>
      <c r="M39" s="31">
        <v>186142.57099999997</v>
      </c>
      <c r="N39" s="27">
        <v>190357.33400000015</v>
      </c>
      <c r="O39" s="20">
        <v>556.4</v>
      </c>
      <c r="P39" s="36">
        <v>540.70000000000005</v>
      </c>
      <c r="Q39" s="30" t="s">
        <v>150</v>
      </c>
      <c r="R39" s="31">
        <v>465</v>
      </c>
      <c r="S39" s="19">
        <v>465</v>
      </c>
      <c r="T39" s="19">
        <f>INDEX('Feb 2015 final data'!I$7:I$156,MATCH(Data!$Q39,'Feb 2015 final data'!$A$7:$A$156,0))</f>
        <v>706</v>
      </c>
      <c r="U39" s="19">
        <f>INDEX('Feb 2015 final data'!J$7:J$156,MATCH(Data!$Q39,'Feb 2015 final data'!$A$7:$A$156,0))</f>
        <v>706</v>
      </c>
      <c r="V39" s="31">
        <v>520</v>
      </c>
      <c r="W39" s="19">
        <v>520</v>
      </c>
      <c r="X39" s="19">
        <f>INDEX('Feb 2015 final data'!K$7:K$156,MATCH(Data!$Q39,'Feb 2015 final data'!$A$7:$A$156,0))</f>
        <v>866</v>
      </c>
      <c r="Y39" s="19">
        <f>INDEX('Feb 2015 final data'!L$7:L$156,MATCH(Data!$Q39,'Feb 2015 final data'!$A$7:$A$156,0))</f>
        <v>866</v>
      </c>
      <c r="Z39" s="475">
        <f t="shared" si="24"/>
        <v>706</v>
      </c>
      <c r="AA39" s="475">
        <f t="shared" si="25"/>
        <v>706</v>
      </c>
      <c r="AB39" s="475">
        <f t="shared" si="26"/>
        <v>866</v>
      </c>
      <c r="AC39" s="475">
        <f t="shared" si="27"/>
        <v>866</v>
      </c>
      <c r="AD39" s="478">
        <f t="shared" si="57"/>
        <v>81.524249422632806</v>
      </c>
      <c r="AE39" s="478">
        <f t="shared" si="58"/>
        <v>81.524249422632806</v>
      </c>
      <c r="AF39" s="22">
        <v>89.8</v>
      </c>
      <c r="AG39" s="21">
        <v>89.8</v>
      </c>
      <c r="AH39" s="6" t="s">
        <v>150</v>
      </c>
      <c r="AI39" s="33">
        <v>2080</v>
      </c>
      <c r="AJ39" s="33">
        <v>2298</v>
      </c>
      <c r="AK39" s="33">
        <v>2329</v>
      </c>
      <c r="AL39" s="33">
        <v>2205</v>
      </c>
      <c r="AM39" s="33">
        <v>2305</v>
      </c>
      <c r="AN39" s="33">
        <v>2319</v>
      </c>
      <c r="AO39" s="33">
        <v>2349</v>
      </c>
      <c r="AP39" s="33">
        <v>2117</v>
      </c>
      <c r="AQ39" s="32">
        <v>1434</v>
      </c>
      <c r="AR39" s="32">
        <v>2091</v>
      </c>
      <c r="AS39" s="32">
        <v>1906</v>
      </c>
      <c r="AT39" s="32">
        <v>2241</v>
      </c>
      <c r="AU39" s="25">
        <v>6707</v>
      </c>
      <c r="AV39" s="25">
        <v>6829</v>
      </c>
      <c r="AW39" s="25">
        <v>5900</v>
      </c>
      <c r="AX39" s="25">
        <v>6238</v>
      </c>
      <c r="AY39" s="25">
        <f t="shared" si="28"/>
        <v>6707</v>
      </c>
      <c r="AZ39" s="25">
        <f t="shared" si="29"/>
        <v>6829</v>
      </c>
      <c r="BA39" s="25">
        <f t="shared" si="30"/>
        <v>5900</v>
      </c>
      <c r="BB39" s="25">
        <f t="shared" si="31"/>
        <v>6238</v>
      </c>
      <c r="BC39" s="249">
        <f>INDEX('Feb 2015 final data'!T$7:T$156,MATCH(Data!$AH39,'Feb 2015 final data'!$A$7:$A$156,0))</f>
        <v>6000</v>
      </c>
      <c r="BD39" s="249">
        <f>INDEX('Feb 2015 final data'!U$7:U$156,MATCH(Data!$AH39,'Feb 2015 final data'!$A$7:$A$156,0))</f>
        <v>5800</v>
      </c>
      <c r="BE39" s="249">
        <f>INDEX('Feb 2015 final data'!V$7:V$156,MATCH(Data!$AH39,'Feb 2015 final data'!$A$7:$A$156,0))</f>
        <v>5600</v>
      </c>
      <c r="BF39" s="249">
        <f>INDEX('Feb 2015 final data'!W$7:W$156,MATCH(Data!$AH39,'Feb 2015 final data'!$A$7:$A$156,0))</f>
        <v>5260</v>
      </c>
      <c r="BG39" s="249">
        <f>INDEX('Feb 2015 final data'!X$7:X$156,MATCH(Data!$AH39,'Feb 2015 final data'!$A$7:$A$156,0))</f>
        <v>5260</v>
      </c>
      <c r="BH39" s="249">
        <f>INDEX('Feb 2015 final data'!Y$7:Y$156,MATCH(Data!$AH39,'Feb 2015 final data'!$A$7:$A$156,0))</f>
        <v>5260</v>
      </c>
      <c r="BI39" s="249">
        <f>INDEX('Feb 2015 final data'!Z$7:Z$156,MATCH(Data!$AH39,'Feb 2015 final data'!$A$7:$A$156,0))</f>
        <v>5260</v>
      </c>
      <c r="BJ39" s="249">
        <f>INDEX('Feb 2015 final data'!AA$7:AA$156,MATCH(Data!$AH39,'Feb 2015 final data'!$A$7:$A$156,0))</f>
        <v>5260</v>
      </c>
      <c r="BK39" s="484">
        <f t="shared" si="59"/>
        <v>6000</v>
      </c>
      <c r="BL39" s="484">
        <f t="shared" si="60"/>
        <v>5800</v>
      </c>
      <c r="BM39" s="484">
        <f t="shared" si="61"/>
        <v>5600</v>
      </c>
      <c r="BN39" s="484">
        <f t="shared" si="62"/>
        <v>5260</v>
      </c>
      <c r="BO39" s="484">
        <f t="shared" si="63"/>
        <v>5260</v>
      </c>
      <c r="BP39" s="484">
        <f t="shared" si="64"/>
        <v>5260</v>
      </c>
      <c r="BQ39" s="484">
        <f t="shared" si="65"/>
        <v>5260</v>
      </c>
      <c r="BR39" s="484">
        <f t="shared" si="66"/>
        <v>5260</v>
      </c>
      <c r="BS39" s="486">
        <f t="shared" si="32"/>
        <v>970.55748831834694</v>
      </c>
      <c r="BT39" s="486">
        <f t="shared" si="33"/>
        <v>938.20557204106865</v>
      </c>
      <c r="BU39" s="486">
        <f t="shared" si="34"/>
        <v>905.85365576379036</v>
      </c>
      <c r="BV39" s="495">
        <f t="shared" si="35"/>
        <v>845.80410380677915</v>
      </c>
      <c r="BW39" s="486">
        <f t="shared" si="36"/>
        <v>845.80410380677915</v>
      </c>
      <c r="BX39" s="486">
        <f t="shared" si="37"/>
        <v>845.80410380677915</v>
      </c>
      <c r="BY39" s="486">
        <f t="shared" si="38"/>
        <v>845.80410380677915</v>
      </c>
      <c r="BZ39" s="495">
        <f t="shared" si="39"/>
        <v>841.09173028600833</v>
      </c>
      <c r="CA39" s="27">
        <v>616507</v>
      </c>
      <c r="CB39" s="27">
        <v>618201.4019999993</v>
      </c>
      <c r="CC39" s="27">
        <v>621893.41199999989</v>
      </c>
      <c r="CD39" s="156">
        <v>625377.68599999999</v>
      </c>
      <c r="CE39" s="6" t="s">
        <v>150</v>
      </c>
      <c r="CF39" s="27">
        <f>INDEX('HWB mapped'!F$4:F$155,MATCH(Data!$D39,'HWB mapped'!$E$4:$E$155,0))</f>
        <v>19971.079005469706</v>
      </c>
      <c r="CG39" s="27">
        <f>INDEX('HWB mapped'!G$4:G$155,MATCH(Data!$D39,'HWB mapped'!$E$4:$E$155,0))</f>
        <v>19764.421196427065</v>
      </c>
      <c r="CH39" s="27">
        <f>INDEX('HWB mapped'!H$4:H$155,MATCH(Data!$D39,'HWB mapped'!$E$4:$E$155,0))</f>
        <v>20240.344185453072</v>
      </c>
      <c r="CI39" s="27">
        <f>INDEX('HWB mapped'!I$4:I$155,MATCH(Data!$D39,'HWB mapped'!$E$4:$E$155,0))</f>
        <v>20912.598271701914</v>
      </c>
      <c r="CJ39" s="24">
        <f>INDEX('Feb 2015 final data'!P$7:P$156,MATCH(Data!$CE39,'Feb 2015 final data'!$A$7:$A$156,0))</f>
        <v>19612</v>
      </c>
      <c r="CK39" s="24">
        <f>INDEX('Feb 2015 final data'!Q$7:Q$156,MATCH(Data!$CE39,'Feb 2015 final data'!$A$7:$A$156,0))</f>
        <v>19343</v>
      </c>
      <c r="CL39" s="24">
        <f>INDEX('Feb 2015 final data'!R$7:R$156,MATCH(Data!$CE39,'Feb 2015 final data'!$A$7:$A$156,0))</f>
        <v>19822</v>
      </c>
      <c r="CM39" s="24">
        <f>INDEX('Feb 2015 final data'!S$7:S$156,MATCH(Data!$CE39,'Feb 2015 final data'!$A$7:$A$156,0))</f>
        <v>20080</v>
      </c>
      <c r="CN39" s="24">
        <f>INDEX('Feb 2015 final data'!B$7:B$156,MATCH(Data!$CE39,'Feb 2015 final data'!$A$7:$A$156,0))</f>
        <v>18925</v>
      </c>
      <c r="CO39" s="24">
        <f>INDEX('Feb 2015 final data'!C$7:C$156,MATCH(Data!$CE39,'Feb 2015 final data'!$A$7:$A$156,0))</f>
        <v>18666</v>
      </c>
      <c r="CP39" s="24">
        <f>INDEX('Feb 2015 final data'!D$7:D$156,MATCH(Data!$CE39,'Feb 2015 final data'!$A$7:$A$156,0))</f>
        <v>19128</v>
      </c>
      <c r="CQ39" s="24">
        <f>INDEX('Feb 2015 final data'!E$7:E$156,MATCH(Data!$CE39,'Feb 2015 final data'!$A$7:$A$156,0))</f>
        <v>19377</v>
      </c>
      <c r="CR39" s="24">
        <f>INDEX('Feb 2015 final data'!F$7:F$156,MATCH(Data!$CE39,'Feb 2015 final data'!$A$7:$A$156,0))</f>
        <v>18925</v>
      </c>
      <c r="CS39" s="502">
        <f t="shared" si="11"/>
        <v>19612</v>
      </c>
      <c r="CT39" s="502">
        <f t="shared" si="12"/>
        <v>38955</v>
      </c>
      <c r="CU39" s="502">
        <f t="shared" si="13"/>
        <v>58777</v>
      </c>
      <c r="CV39" s="502">
        <f t="shared" si="14"/>
        <v>78857</v>
      </c>
      <c r="CW39" s="502">
        <f t="shared" si="40"/>
        <v>18925</v>
      </c>
      <c r="CX39" s="502">
        <f t="shared" si="41"/>
        <v>37591</v>
      </c>
      <c r="CY39" s="502">
        <f t="shared" si="42"/>
        <v>56719</v>
      </c>
      <c r="CZ39" s="502">
        <f t="shared" si="43"/>
        <v>76096</v>
      </c>
      <c r="DA39" s="503">
        <f t="shared" si="44"/>
        <v>8.7119723042976532E-3</v>
      </c>
      <c r="DB39" s="503">
        <f t="shared" si="45"/>
        <v>1.7297132784660843E-2</v>
      </c>
      <c r="DC39" s="503">
        <f t="shared" si="46"/>
        <v>2.6097873365712621E-2</v>
      </c>
      <c r="DD39" s="503">
        <f t="shared" si="47"/>
        <v>3.5012744588305417E-2</v>
      </c>
      <c r="DE39" s="502">
        <f t="shared" si="16"/>
        <v>19266.302127816572</v>
      </c>
      <c r="DF39" s="502">
        <f t="shared" si="17"/>
        <v>38335.861866581959</v>
      </c>
      <c r="DG39" s="502">
        <f t="shared" si="18"/>
        <v>57863.983666734362</v>
      </c>
      <c r="DH39" s="502">
        <f t="shared" si="19"/>
        <v>78055.873617032834</v>
      </c>
      <c r="DI39" s="489">
        <f t="shared" si="48"/>
        <v>19266.302127816572</v>
      </c>
      <c r="DJ39" s="489">
        <f t="shared" si="49"/>
        <v>19069.559738765387</v>
      </c>
      <c r="DK39" s="489">
        <f t="shared" si="50"/>
        <v>19528.121800152403</v>
      </c>
      <c r="DL39" s="489">
        <f t="shared" si="51"/>
        <v>20191.889950298471</v>
      </c>
      <c r="DM39" s="489">
        <f t="shared" si="20"/>
        <v>19266.302127816572</v>
      </c>
      <c r="DN39" s="489">
        <f t="shared" si="52"/>
        <v>2521.2973493730265</v>
      </c>
      <c r="DO39" s="489">
        <f t="shared" si="53"/>
        <v>2495.6472777194858</v>
      </c>
      <c r="DP39" s="489">
        <f t="shared" si="54"/>
        <v>2555.5846900527595</v>
      </c>
      <c r="DQ39" s="489">
        <f t="shared" si="55"/>
        <v>2642.4808511647539</v>
      </c>
      <c r="DR39" s="489">
        <f t="shared" si="56"/>
        <v>2507.1028040367673</v>
      </c>
      <c r="DS39" s="33">
        <v>758052</v>
      </c>
      <c r="DT39" s="33">
        <v>760047.97</v>
      </c>
      <c r="DU39" s="33">
        <v>764130.41899999999</v>
      </c>
      <c r="DV39" s="33">
        <v>768456.72100000014</v>
      </c>
      <c r="DW39" s="24">
        <f>INDEX('Feb 2015 final data'!$AB$7:$AB$156,MATCH(Data!CE39,'Feb 2015 final data'!$A$7:$A$156,0))</f>
        <v>1490</v>
      </c>
    </row>
    <row r="40" spans="1:127">
      <c r="A40" s="28" t="s">
        <v>853</v>
      </c>
      <c r="B40" s="6" t="s">
        <v>854</v>
      </c>
      <c r="C40" s="29" t="s">
        <v>675</v>
      </c>
      <c r="D40" s="30" t="s">
        <v>154</v>
      </c>
      <c r="E40" s="31">
        <v>420</v>
      </c>
      <c r="F40" s="19">
        <v>420</v>
      </c>
      <c r="G40" s="19">
        <f>INDEX('Feb 2015 final data'!G$7:G$156,MATCH(Data!$D40,'Feb 2015 final data'!$A$7:$A$156,0))</f>
        <v>396</v>
      </c>
      <c r="H40" s="19">
        <f>INDEX('Feb 2015 final data'!H$7:H$156,MATCH(Data!$D40,'Feb 2015 final data'!$A$7:$A$156,0))</f>
        <v>372</v>
      </c>
      <c r="I40" s="469">
        <f t="shared" si="67"/>
        <v>714.11864864947722</v>
      </c>
      <c r="J40" s="469">
        <f t="shared" si="23"/>
        <v>659.49142361541647</v>
      </c>
      <c r="K40" s="31">
        <v>53000</v>
      </c>
      <c r="L40" s="19">
        <v>54280</v>
      </c>
      <c r="M40" s="31">
        <v>55452.97</v>
      </c>
      <c r="N40" s="27">
        <v>56407.101999999992</v>
      </c>
      <c r="O40" s="20">
        <v>792.5</v>
      </c>
      <c r="P40" s="36">
        <v>773.8</v>
      </c>
      <c r="Q40" s="30" t="s">
        <v>154</v>
      </c>
      <c r="R40" s="31">
        <v>145</v>
      </c>
      <c r="S40" s="19">
        <v>145</v>
      </c>
      <c r="T40" s="19">
        <f>INDEX('Feb 2015 final data'!I$7:I$156,MATCH(Data!$Q40,'Feb 2015 final data'!$A$7:$A$156,0))</f>
        <v>170</v>
      </c>
      <c r="U40" s="19">
        <f>INDEX('Feb 2015 final data'!J$7:J$156,MATCH(Data!$Q40,'Feb 2015 final data'!$A$7:$A$156,0))</f>
        <v>193</v>
      </c>
      <c r="V40" s="31">
        <v>190</v>
      </c>
      <c r="W40" s="19">
        <v>190</v>
      </c>
      <c r="X40" s="19">
        <f>INDEX('Feb 2015 final data'!K$7:K$156,MATCH(Data!$Q40,'Feb 2015 final data'!$A$7:$A$156,0))</f>
        <v>210</v>
      </c>
      <c r="Y40" s="19">
        <f>INDEX('Feb 2015 final data'!L$7:L$156,MATCH(Data!$Q40,'Feb 2015 final data'!$A$7:$A$156,0))</f>
        <v>230</v>
      </c>
      <c r="Z40" s="475">
        <f t="shared" si="24"/>
        <v>170</v>
      </c>
      <c r="AA40" s="475">
        <f t="shared" si="25"/>
        <v>193</v>
      </c>
      <c r="AB40" s="475">
        <f t="shared" si="26"/>
        <v>210</v>
      </c>
      <c r="AC40" s="475">
        <f t="shared" si="27"/>
        <v>230</v>
      </c>
      <c r="AD40" s="478">
        <f t="shared" si="57"/>
        <v>80.952380952380949</v>
      </c>
      <c r="AE40" s="478">
        <f t="shared" si="58"/>
        <v>83.913043478260875</v>
      </c>
      <c r="AF40" s="22">
        <v>77</v>
      </c>
      <c r="AG40" s="21">
        <v>77</v>
      </c>
      <c r="AH40" s="6" t="s">
        <v>154</v>
      </c>
      <c r="AI40" s="33">
        <v>373</v>
      </c>
      <c r="AJ40" s="33">
        <v>462</v>
      </c>
      <c r="AK40" s="33">
        <v>395</v>
      </c>
      <c r="AL40" s="33">
        <v>528</v>
      </c>
      <c r="AM40" s="33">
        <v>544</v>
      </c>
      <c r="AN40" s="33">
        <v>380</v>
      </c>
      <c r="AO40" s="33">
        <v>456</v>
      </c>
      <c r="AP40" s="33">
        <v>396</v>
      </c>
      <c r="AQ40" s="32">
        <v>472</v>
      </c>
      <c r="AR40" s="32">
        <v>398</v>
      </c>
      <c r="AS40" s="32">
        <v>350</v>
      </c>
      <c r="AT40" s="32">
        <v>386</v>
      </c>
      <c r="AU40" s="25">
        <v>1230</v>
      </c>
      <c r="AV40" s="25">
        <v>1452</v>
      </c>
      <c r="AW40" s="25">
        <v>1324</v>
      </c>
      <c r="AX40" s="25">
        <v>1134</v>
      </c>
      <c r="AY40" s="25">
        <f t="shared" si="28"/>
        <v>1230</v>
      </c>
      <c r="AZ40" s="25">
        <f t="shared" si="29"/>
        <v>1452</v>
      </c>
      <c r="BA40" s="25">
        <f t="shared" si="30"/>
        <v>1324</v>
      </c>
      <c r="BB40" s="25">
        <f t="shared" si="31"/>
        <v>1134</v>
      </c>
      <c r="BC40" s="249">
        <f>INDEX('Feb 2015 final data'!T$7:T$156,MATCH(Data!$AH40,'Feb 2015 final data'!$A$7:$A$156,0))</f>
        <v>1261</v>
      </c>
      <c r="BD40" s="249">
        <f>INDEX('Feb 2015 final data'!U$7:U$156,MATCH(Data!$AH40,'Feb 2015 final data'!$A$7:$A$156,0))</f>
        <v>1271.434</v>
      </c>
      <c r="BE40" s="249">
        <f>INDEX('Feb 2015 final data'!V$7:V$156,MATCH(Data!$AH40,'Feb 2015 final data'!$A$7:$A$156,0))</f>
        <v>1251.433</v>
      </c>
      <c r="BF40" s="249">
        <f>INDEX('Feb 2015 final data'!W$7:W$156,MATCH(Data!$AH40,'Feb 2015 final data'!$A$7:$A$156,0))</f>
        <v>1199.1320000000001</v>
      </c>
      <c r="BG40" s="249">
        <f>INDEX('Feb 2015 final data'!X$7:X$156,MATCH(Data!$AH40,'Feb 2015 final data'!$A$7:$A$156,0))</f>
        <v>1196.232</v>
      </c>
      <c r="BH40" s="249">
        <f>INDEX('Feb 2015 final data'!Y$7:Y$156,MATCH(Data!$AH40,'Feb 2015 final data'!$A$7:$A$156,0))</f>
        <v>1209.174</v>
      </c>
      <c r="BI40" s="249">
        <f>INDEX('Feb 2015 final data'!Z$7:Z$156,MATCH(Data!$AH40,'Feb 2015 final data'!$A$7:$A$156,0))</f>
        <v>1223.8689999999999</v>
      </c>
      <c r="BJ40" s="249">
        <f>INDEX('Feb 2015 final data'!AA$7:AA$156,MATCH(Data!$AH40,'Feb 2015 final data'!$A$7:$A$156,0))</f>
        <v>1204.7249999999999</v>
      </c>
      <c r="BK40" s="484">
        <f t="shared" si="59"/>
        <v>1261</v>
      </c>
      <c r="BL40" s="484">
        <f t="shared" si="60"/>
        <v>1271.434</v>
      </c>
      <c r="BM40" s="484">
        <f t="shared" si="61"/>
        <v>1251.433</v>
      </c>
      <c r="BN40" s="484">
        <f t="shared" si="62"/>
        <v>1199.1320000000001</v>
      </c>
      <c r="BO40" s="484">
        <f t="shared" si="63"/>
        <v>1196.232</v>
      </c>
      <c r="BP40" s="484">
        <f t="shared" si="64"/>
        <v>1209.174</v>
      </c>
      <c r="BQ40" s="484">
        <f t="shared" si="65"/>
        <v>1223.8689999999999</v>
      </c>
      <c r="BR40" s="484">
        <f t="shared" si="66"/>
        <v>1204.7249999999999</v>
      </c>
      <c r="BS40" s="486">
        <f t="shared" si="32"/>
        <v>527.70652600474159</v>
      </c>
      <c r="BT40" s="486">
        <f t="shared" si="33"/>
        <v>532.07297318343581</v>
      </c>
      <c r="BU40" s="486">
        <f t="shared" si="34"/>
        <v>523.70290321783648</v>
      </c>
      <c r="BV40" s="495">
        <f t="shared" si="35"/>
        <v>500.44195553658284</v>
      </c>
      <c r="BW40" s="486">
        <f t="shared" si="36"/>
        <v>499.23167871046513</v>
      </c>
      <c r="BX40" s="486">
        <f t="shared" si="37"/>
        <v>504.63285204964257</v>
      </c>
      <c r="BY40" s="486">
        <f t="shared" si="38"/>
        <v>510.76561686336612</v>
      </c>
      <c r="BZ40" s="495">
        <f t="shared" si="39"/>
        <v>501.34343686478428</v>
      </c>
      <c r="CA40" s="27">
        <v>238646</v>
      </c>
      <c r="CB40" s="27">
        <v>238958.57599999997</v>
      </c>
      <c r="CC40" s="27">
        <v>239614.60200000004</v>
      </c>
      <c r="CD40" s="156">
        <v>240299.34600000008</v>
      </c>
      <c r="CE40" s="6" t="s">
        <v>154</v>
      </c>
      <c r="CF40" s="27">
        <f>INDEX('HWB mapped'!F$4:F$155,MATCH(Data!$D40,'HWB mapped'!$E$4:$E$155,0))</f>
        <v>9595.0650393134456</v>
      </c>
      <c r="CG40" s="27">
        <f>INDEX('HWB mapped'!G$4:G$155,MATCH(Data!$D40,'HWB mapped'!$E$4:$E$155,0))</f>
        <v>9509.5847513945719</v>
      </c>
      <c r="CH40" s="27">
        <f>INDEX('HWB mapped'!H$4:H$155,MATCH(Data!$D40,'HWB mapped'!$E$4:$E$155,0))</f>
        <v>9434.9526535589666</v>
      </c>
      <c r="CI40" s="27">
        <f>INDEX('HWB mapped'!I$4:I$155,MATCH(Data!$D40,'HWB mapped'!$E$4:$E$155,0))</f>
        <v>9826.1815684362991</v>
      </c>
      <c r="CJ40" s="24">
        <f>INDEX('Feb 2015 final data'!P$7:P$156,MATCH(Data!$CE40,'Feb 2015 final data'!$A$7:$A$156,0))</f>
        <v>9596</v>
      </c>
      <c r="CK40" s="24">
        <f>INDEX('Feb 2015 final data'!Q$7:Q$156,MATCH(Data!$CE40,'Feb 2015 final data'!$A$7:$A$156,0))</f>
        <v>9195</v>
      </c>
      <c r="CL40" s="24">
        <f>INDEX('Feb 2015 final data'!R$7:R$156,MATCH(Data!$CE40,'Feb 2015 final data'!$A$7:$A$156,0))</f>
        <v>9295</v>
      </c>
      <c r="CM40" s="24">
        <f>INDEX('Feb 2015 final data'!S$7:S$156,MATCH(Data!$CE40,'Feb 2015 final data'!$A$7:$A$156,0))</f>
        <v>9408</v>
      </c>
      <c r="CN40" s="24">
        <f>INDEX('Feb 2015 final data'!B$7:B$156,MATCH(Data!$CE40,'Feb 2015 final data'!$A$7:$A$156,0))</f>
        <v>9260</v>
      </c>
      <c r="CO40" s="24">
        <f>INDEX('Feb 2015 final data'!C$7:C$156,MATCH(Data!$CE40,'Feb 2015 final data'!$A$7:$A$156,0))</f>
        <v>8873</v>
      </c>
      <c r="CP40" s="24">
        <f>INDEX('Feb 2015 final data'!D$7:D$156,MATCH(Data!$CE40,'Feb 2015 final data'!$A$7:$A$156,0))</f>
        <v>8969</v>
      </c>
      <c r="CQ40" s="24">
        <f>INDEX('Feb 2015 final data'!E$7:E$156,MATCH(Data!$CE40,'Feb 2015 final data'!$A$7:$A$156,0))</f>
        <v>9078</v>
      </c>
      <c r="CR40" s="24">
        <f>INDEX('Feb 2015 final data'!F$7:F$156,MATCH(Data!$CE40,'Feb 2015 final data'!$A$7:$A$156,0))</f>
        <v>8936</v>
      </c>
      <c r="CS40" s="502">
        <f t="shared" si="11"/>
        <v>9596</v>
      </c>
      <c r="CT40" s="502">
        <f t="shared" si="12"/>
        <v>18791</v>
      </c>
      <c r="CU40" s="502">
        <f t="shared" si="13"/>
        <v>28086</v>
      </c>
      <c r="CV40" s="502">
        <f t="shared" si="14"/>
        <v>37494</v>
      </c>
      <c r="CW40" s="502">
        <f t="shared" si="40"/>
        <v>9260</v>
      </c>
      <c r="CX40" s="502">
        <f t="shared" si="41"/>
        <v>18133</v>
      </c>
      <c r="CY40" s="502">
        <f t="shared" si="42"/>
        <v>27102</v>
      </c>
      <c r="CZ40" s="502">
        <f t="shared" si="43"/>
        <v>36180</v>
      </c>
      <c r="DA40" s="503">
        <f t="shared" si="44"/>
        <v>8.9614338294127065E-3</v>
      </c>
      <c r="DB40" s="503">
        <f t="shared" si="45"/>
        <v>1.7549474582599884E-2</v>
      </c>
      <c r="DC40" s="503">
        <f t="shared" si="46"/>
        <v>2.6244199071851496E-2</v>
      </c>
      <c r="DD40" s="503">
        <f t="shared" si="47"/>
        <v>3.5045607297167547E-2</v>
      </c>
      <c r="DE40" s="502">
        <f t="shared" si="16"/>
        <v>9251.1875652566196</v>
      </c>
      <c r="DF40" s="502">
        <f t="shared" si="17"/>
        <v>18431.700648627546</v>
      </c>
      <c r="DG40" s="502">
        <f t="shared" si="18"/>
        <v>27533.120726822959</v>
      </c>
      <c r="DH40" s="502">
        <f t="shared" si="19"/>
        <v>37021.447799842848</v>
      </c>
      <c r="DI40" s="489">
        <f t="shared" si="48"/>
        <v>9251.1875652566196</v>
      </c>
      <c r="DJ40" s="489">
        <f t="shared" si="49"/>
        <v>9180.5130833709263</v>
      </c>
      <c r="DK40" s="489">
        <f t="shared" si="50"/>
        <v>9101.4200781954132</v>
      </c>
      <c r="DL40" s="489">
        <f t="shared" si="51"/>
        <v>9488.3270730198892</v>
      </c>
      <c r="DM40" s="489">
        <f t="shared" si="20"/>
        <v>8927.4959053059556</v>
      </c>
      <c r="DN40" s="489">
        <f t="shared" si="52"/>
        <v>3041.2215239335205</v>
      </c>
      <c r="DO40" s="489">
        <f t="shared" si="53"/>
        <v>3018.2093623644637</v>
      </c>
      <c r="DP40" s="489">
        <f t="shared" si="54"/>
        <v>2991.9097491426842</v>
      </c>
      <c r="DQ40" s="489">
        <f t="shared" si="55"/>
        <v>3119.1341281030427</v>
      </c>
      <c r="DR40" s="489">
        <f t="shared" si="56"/>
        <v>2928.0700582499635</v>
      </c>
      <c r="DS40" s="33">
        <v>303622</v>
      </c>
      <c r="DT40" s="33">
        <v>303588.91899999999</v>
      </c>
      <c r="DU40" s="33">
        <v>304186.98300000001</v>
      </c>
      <c r="DV40" s="33">
        <v>304876.58500000002</v>
      </c>
      <c r="DW40" s="24">
        <f>INDEX('Feb 2015 final data'!$AB$7:$AB$156,MATCH(Data!CE40,'Feb 2015 final data'!$A$7:$A$156,0))</f>
        <v>566</v>
      </c>
    </row>
    <row r="41" spans="1:127">
      <c r="A41" s="28" t="s">
        <v>867</v>
      </c>
      <c r="B41" s="6" t="s">
        <v>868</v>
      </c>
      <c r="C41" s="29" t="s">
        <v>676</v>
      </c>
      <c r="D41" s="30" t="s">
        <v>158</v>
      </c>
      <c r="E41" s="31">
        <v>580</v>
      </c>
      <c r="F41" s="19">
        <v>580</v>
      </c>
      <c r="G41" s="19">
        <f>INDEX('Feb 2015 final data'!G$7:G$156,MATCH(Data!$D41,'Feb 2015 final data'!$A$7:$A$156,0))</f>
        <v>575</v>
      </c>
      <c r="H41" s="19">
        <f>INDEX('Feb 2015 final data'!H$7:H$156,MATCH(Data!$D41,'Feb 2015 final data'!$A$7:$A$156,0))</f>
        <v>551</v>
      </c>
      <c r="I41" s="469">
        <f t="shared" si="67"/>
        <v>501.28095154876411</v>
      </c>
      <c r="J41" s="469">
        <f t="shared" si="23"/>
        <v>469.85801163764103</v>
      </c>
      <c r="K41" s="31">
        <v>109035</v>
      </c>
      <c r="L41" s="19">
        <v>112255</v>
      </c>
      <c r="M41" s="31">
        <v>114706.13399999992</v>
      </c>
      <c r="N41" s="27">
        <v>117269.47000000002</v>
      </c>
      <c r="O41" s="20">
        <v>531</v>
      </c>
      <c r="P41" s="36">
        <v>515.79999999999995</v>
      </c>
      <c r="Q41" s="30" t="s">
        <v>158</v>
      </c>
      <c r="R41" s="31">
        <v>600</v>
      </c>
      <c r="S41" s="19">
        <v>600</v>
      </c>
      <c r="T41" s="19">
        <f>INDEX('Feb 2015 final data'!I$7:I$156,MATCH(Data!$Q41,'Feb 2015 final data'!$A$7:$A$156,0))</f>
        <v>605</v>
      </c>
      <c r="U41" s="19">
        <f>INDEX('Feb 2015 final data'!J$7:J$156,MATCH(Data!$Q41,'Feb 2015 final data'!$A$7:$A$156,0))</f>
        <v>610</v>
      </c>
      <c r="V41" s="31">
        <v>670</v>
      </c>
      <c r="W41" s="19">
        <v>670</v>
      </c>
      <c r="X41" s="19">
        <f>INDEX('Feb 2015 final data'!K$7:K$156,MATCH(Data!$Q41,'Feb 2015 final data'!$A$7:$A$156,0))</f>
        <v>670</v>
      </c>
      <c r="Y41" s="19">
        <f>INDEX('Feb 2015 final data'!L$7:L$156,MATCH(Data!$Q41,'Feb 2015 final data'!$A$7:$A$156,0))</f>
        <v>670</v>
      </c>
      <c r="Z41" s="475">
        <f t="shared" si="24"/>
        <v>605</v>
      </c>
      <c r="AA41" s="475">
        <f t="shared" si="25"/>
        <v>610</v>
      </c>
      <c r="AB41" s="475">
        <f t="shared" si="26"/>
        <v>670</v>
      </c>
      <c r="AC41" s="475">
        <f t="shared" si="27"/>
        <v>670</v>
      </c>
      <c r="AD41" s="478">
        <f t="shared" si="57"/>
        <v>90.298507462686572</v>
      </c>
      <c r="AE41" s="478">
        <f t="shared" si="58"/>
        <v>91.044776119402982</v>
      </c>
      <c r="AF41" s="22">
        <v>89.9</v>
      </c>
      <c r="AG41" s="21">
        <v>89.9</v>
      </c>
      <c r="AH41" s="6" t="s">
        <v>158</v>
      </c>
      <c r="AI41" s="33">
        <v>957</v>
      </c>
      <c r="AJ41" s="33">
        <v>1106</v>
      </c>
      <c r="AK41" s="33">
        <v>1046</v>
      </c>
      <c r="AL41" s="33">
        <v>1425</v>
      </c>
      <c r="AM41" s="33">
        <v>1651</v>
      </c>
      <c r="AN41" s="33">
        <v>1619</v>
      </c>
      <c r="AO41" s="33">
        <v>1682</v>
      </c>
      <c r="AP41" s="33">
        <v>1427</v>
      </c>
      <c r="AQ41" s="32">
        <v>1435</v>
      </c>
      <c r="AR41" s="32">
        <v>1917</v>
      </c>
      <c r="AS41" s="32">
        <v>1565</v>
      </c>
      <c r="AT41" s="32">
        <v>1415</v>
      </c>
      <c r="AU41" s="25">
        <v>3109</v>
      </c>
      <c r="AV41" s="25">
        <v>4695</v>
      </c>
      <c r="AW41" s="25">
        <v>4544</v>
      </c>
      <c r="AX41" s="25">
        <v>4897</v>
      </c>
      <c r="AY41" s="25">
        <f t="shared" si="28"/>
        <v>3109</v>
      </c>
      <c r="AZ41" s="25">
        <f t="shared" si="29"/>
        <v>4695</v>
      </c>
      <c r="BA41" s="25">
        <f t="shared" si="30"/>
        <v>4544</v>
      </c>
      <c r="BB41" s="25">
        <f t="shared" si="31"/>
        <v>4897</v>
      </c>
      <c r="BC41" s="249">
        <f>INDEX('Feb 2015 final data'!T$7:T$156,MATCH(Data!$AH41,'Feb 2015 final data'!$A$7:$A$156,0))</f>
        <v>4415</v>
      </c>
      <c r="BD41" s="249">
        <f>INDEX('Feb 2015 final data'!U$7:U$156,MATCH(Data!$AH41,'Feb 2015 final data'!$A$7:$A$156,0))</f>
        <v>4400</v>
      </c>
      <c r="BE41" s="249">
        <f>INDEX('Feb 2015 final data'!V$7:V$156,MATCH(Data!$AH41,'Feb 2015 final data'!$A$7:$A$156,0))</f>
        <v>4300</v>
      </c>
      <c r="BF41" s="249">
        <f>INDEX('Feb 2015 final data'!W$7:W$156,MATCH(Data!$AH41,'Feb 2015 final data'!$A$7:$A$156,0))</f>
        <v>4100</v>
      </c>
      <c r="BG41" s="249">
        <f>INDEX('Feb 2015 final data'!X$7:X$156,MATCH(Data!$AH41,'Feb 2015 final data'!$A$7:$A$156,0))</f>
        <v>4050</v>
      </c>
      <c r="BH41" s="249">
        <f>INDEX('Feb 2015 final data'!Y$7:Y$156,MATCH(Data!$AH41,'Feb 2015 final data'!$A$7:$A$156,0))</f>
        <v>4000</v>
      </c>
      <c r="BI41" s="249">
        <f>INDEX('Feb 2015 final data'!Z$7:Z$156,MATCH(Data!$AH41,'Feb 2015 final data'!$A$7:$A$156,0))</f>
        <v>3950</v>
      </c>
      <c r="BJ41" s="249">
        <f>INDEX('Feb 2015 final data'!AA$7:AA$156,MATCH(Data!$AH41,'Feb 2015 final data'!$A$7:$A$156,0))</f>
        <v>3900</v>
      </c>
      <c r="BK41" s="484">
        <f t="shared" si="59"/>
        <v>4415</v>
      </c>
      <c r="BL41" s="484">
        <f t="shared" si="60"/>
        <v>4400</v>
      </c>
      <c r="BM41" s="484">
        <f t="shared" si="61"/>
        <v>4300</v>
      </c>
      <c r="BN41" s="484">
        <f t="shared" si="62"/>
        <v>4100</v>
      </c>
      <c r="BO41" s="484">
        <f t="shared" si="63"/>
        <v>4050</v>
      </c>
      <c r="BP41" s="484">
        <f t="shared" si="64"/>
        <v>4000</v>
      </c>
      <c r="BQ41" s="484">
        <f t="shared" si="65"/>
        <v>3950</v>
      </c>
      <c r="BR41" s="484">
        <f t="shared" si="66"/>
        <v>3900</v>
      </c>
      <c r="BS41" s="486">
        <f t="shared" si="32"/>
        <v>1300.9681454280956</v>
      </c>
      <c r="BT41" s="486">
        <f t="shared" si="33"/>
        <v>1296.5480951038776</v>
      </c>
      <c r="BU41" s="486">
        <f t="shared" si="34"/>
        <v>1267.0810929424258</v>
      </c>
      <c r="BV41" s="495">
        <f t="shared" si="35"/>
        <v>1203.2065525055887</v>
      </c>
      <c r="BW41" s="486">
        <f t="shared" si="36"/>
        <v>1188.5333018652766</v>
      </c>
      <c r="BX41" s="486">
        <f t="shared" si="37"/>
        <v>1173.8600512249645</v>
      </c>
      <c r="BY41" s="486">
        <f t="shared" si="38"/>
        <v>1159.1868005846525</v>
      </c>
      <c r="BZ41" s="495">
        <f t="shared" si="39"/>
        <v>1139.8850241817847</v>
      </c>
      <c r="CA41" s="27">
        <v>339403</v>
      </c>
      <c r="CB41" s="27">
        <v>339362.65199999989</v>
      </c>
      <c r="CC41" s="27">
        <v>340756.12299999973</v>
      </c>
      <c r="CD41" s="156">
        <v>342139.76999999979</v>
      </c>
      <c r="CE41" s="6" t="s">
        <v>158</v>
      </c>
      <c r="CF41" s="27">
        <f>INDEX('HWB mapped'!F$4:F$155,MATCH(Data!$D41,'HWB mapped'!$E$4:$E$155,0))</f>
        <v>11599.556389959473</v>
      </c>
      <c r="CG41" s="27">
        <f>INDEX('HWB mapped'!G$4:G$155,MATCH(Data!$D41,'HWB mapped'!$E$4:$E$155,0))</f>
        <v>11804.985254521782</v>
      </c>
      <c r="CH41" s="27">
        <f>INDEX('HWB mapped'!H$4:H$155,MATCH(Data!$D41,'HWB mapped'!$E$4:$E$155,0))</f>
        <v>11691.799725759391</v>
      </c>
      <c r="CI41" s="27">
        <f>INDEX('HWB mapped'!I$4:I$155,MATCH(Data!$D41,'HWB mapped'!$E$4:$E$155,0))</f>
        <v>12034.325865061108</v>
      </c>
      <c r="CJ41" s="24">
        <f>INDEX('Feb 2015 final data'!P$7:P$156,MATCH(Data!$CE41,'Feb 2015 final data'!$A$7:$A$156,0))</f>
        <v>11594</v>
      </c>
      <c r="CK41" s="24">
        <f>INDEX('Feb 2015 final data'!Q$7:Q$156,MATCH(Data!$CE41,'Feb 2015 final data'!$A$7:$A$156,0))</f>
        <v>10595</v>
      </c>
      <c r="CL41" s="24">
        <f>INDEX('Feb 2015 final data'!R$7:R$156,MATCH(Data!$CE41,'Feb 2015 final data'!$A$7:$A$156,0))</f>
        <v>10763</v>
      </c>
      <c r="CM41" s="24">
        <f>INDEX('Feb 2015 final data'!S$7:S$156,MATCH(Data!$CE41,'Feb 2015 final data'!$A$7:$A$156,0))</f>
        <v>11152</v>
      </c>
      <c r="CN41" s="24">
        <f>INDEX('Feb 2015 final data'!B$7:B$156,MATCH(Data!$CE41,'Feb 2015 final data'!$A$7:$A$156,0))</f>
        <v>11510</v>
      </c>
      <c r="CO41" s="24">
        <f>INDEX('Feb 2015 final data'!C$7:C$156,MATCH(Data!$CE41,'Feb 2015 final data'!$A$7:$A$156,0))</f>
        <v>11050</v>
      </c>
      <c r="CP41" s="24">
        <f>INDEX('Feb 2015 final data'!D$7:D$156,MATCH(Data!$CE41,'Feb 2015 final data'!$A$7:$A$156,0))</f>
        <v>10330</v>
      </c>
      <c r="CQ41" s="24">
        <f>INDEX('Feb 2015 final data'!E$7:E$156,MATCH(Data!$CE41,'Feb 2015 final data'!$A$7:$A$156,0))</f>
        <v>9660</v>
      </c>
      <c r="CR41" s="24">
        <f>INDEX('Feb 2015 final data'!F$7:F$156,MATCH(Data!$CE41,'Feb 2015 final data'!$A$7:$A$156,0))</f>
        <v>9370</v>
      </c>
      <c r="CS41" s="502">
        <f t="shared" si="11"/>
        <v>11594</v>
      </c>
      <c r="CT41" s="502">
        <f t="shared" si="12"/>
        <v>22189</v>
      </c>
      <c r="CU41" s="502">
        <f t="shared" si="13"/>
        <v>32952</v>
      </c>
      <c r="CV41" s="502">
        <f t="shared" si="14"/>
        <v>44104</v>
      </c>
      <c r="CW41" s="502">
        <f t="shared" si="40"/>
        <v>11510</v>
      </c>
      <c r="CX41" s="502">
        <f t="shared" si="41"/>
        <v>22560</v>
      </c>
      <c r="CY41" s="502">
        <f t="shared" si="42"/>
        <v>32890</v>
      </c>
      <c r="CZ41" s="502">
        <f t="shared" si="43"/>
        <v>42550</v>
      </c>
      <c r="DA41" s="503">
        <f t="shared" si="44"/>
        <v>1.9045891529113005E-3</v>
      </c>
      <c r="DB41" s="503">
        <f t="shared" si="45"/>
        <v>-8.411935425358244E-3</v>
      </c>
      <c r="DC41" s="503">
        <f t="shared" si="46"/>
        <v>1.4057681842916743E-3</v>
      </c>
      <c r="DD41" s="503">
        <f t="shared" si="47"/>
        <v>3.5234899328859058E-2</v>
      </c>
      <c r="DE41" s="502">
        <f t="shared" si="16"/>
        <v>11510.235442414172</v>
      </c>
      <c r="DF41" s="502">
        <f t="shared" si="17"/>
        <v>23801.460129337407</v>
      </c>
      <c r="DG41" s="502">
        <f t="shared" si="18"/>
        <v>35030.745207496177</v>
      </c>
      <c r="DH41" s="502">
        <f t="shared" si="19"/>
        <v>45470.355684662187</v>
      </c>
      <c r="DI41" s="489">
        <f t="shared" si="48"/>
        <v>11510.235442414172</v>
      </c>
      <c r="DJ41" s="489">
        <f t="shared" si="49"/>
        <v>12291.224686923235</v>
      </c>
      <c r="DK41" s="489">
        <f t="shared" si="50"/>
        <v>11229.285078158769</v>
      </c>
      <c r="DL41" s="489">
        <f t="shared" si="51"/>
        <v>10439.61047716601</v>
      </c>
      <c r="DM41" s="489">
        <f t="shared" si="20"/>
        <v>9370.1916677168374</v>
      </c>
      <c r="DN41" s="489">
        <f t="shared" si="52"/>
        <v>2753.2240043788843</v>
      </c>
      <c r="DO41" s="489">
        <f t="shared" si="53"/>
        <v>2940.0413760052884</v>
      </c>
      <c r="DP41" s="489">
        <f t="shared" si="54"/>
        <v>2686.0080230382705</v>
      </c>
      <c r="DQ41" s="489">
        <f t="shared" si="55"/>
        <v>2497.2770291672937</v>
      </c>
      <c r="DR41" s="489">
        <f t="shared" si="56"/>
        <v>2233.3406143733164</v>
      </c>
      <c r="DS41" s="33">
        <v>416721</v>
      </c>
      <c r="DT41" s="33">
        <v>416730.28399999999</v>
      </c>
      <c r="DU41" s="33">
        <v>418055.34100000001</v>
      </c>
      <c r="DV41" s="33">
        <v>419550.87099999998</v>
      </c>
      <c r="DW41" s="24">
        <f>INDEX('Feb 2015 final data'!$AB$7:$AB$156,MATCH(Data!CE41,'Feb 2015 final data'!$A$7:$A$156,0))</f>
        <v>1490</v>
      </c>
    </row>
    <row r="42" spans="1:127">
      <c r="A42" s="28" t="s">
        <v>861</v>
      </c>
      <c r="B42" s="6" t="s">
        <v>862</v>
      </c>
      <c r="C42" s="29" t="s">
        <v>677</v>
      </c>
      <c r="D42" s="30" t="s">
        <v>162</v>
      </c>
      <c r="E42" s="31">
        <v>480</v>
      </c>
      <c r="F42" s="19">
        <v>480</v>
      </c>
      <c r="G42" s="19">
        <f>INDEX('Feb 2015 final data'!G$7:G$156,MATCH(Data!$D42,'Feb 2015 final data'!$A$7:$A$156,0))</f>
        <v>480</v>
      </c>
      <c r="H42" s="19">
        <f>INDEX('Feb 2015 final data'!H$7:H$156,MATCH(Data!$D42,'Feb 2015 final data'!$A$7:$A$156,0))</f>
        <v>442</v>
      </c>
      <c r="I42" s="469">
        <f t="shared" si="67"/>
        <v>763.7679799535091</v>
      </c>
      <c r="J42" s="469">
        <f t="shared" si="23"/>
        <v>692.00464100270915</v>
      </c>
      <c r="K42" s="31">
        <v>60410</v>
      </c>
      <c r="L42" s="19">
        <v>61390</v>
      </c>
      <c r="M42" s="31">
        <v>62846.311000000009</v>
      </c>
      <c r="N42" s="27">
        <v>63872.403999999995</v>
      </c>
      <c r="O42" s="20">
        <v>794.5</v>
      </c>
      <c r="P42" s="36">
        <v>781.9</v>
      </c>
      <c r="Q42" s="30" t="s">
        <v>162</v>
      </c>
      <c r="R42" s="31">
        <v>265</v>
      </c>
      <c r="S42" s="19">
        <v>265</v>
      </c>
      <c r="T42" s="19">
        <f>INDEX('Feb 2015 final data'!I$7:I$156,MATCH(Data!$Q42,'Feb 2015 final data'!$A$7:$A$156,0))</f>
        <v>264</v>
      </c>
      <c r="U42" s="19">
        <f>INDEX('Feb 2015 final data'!J$7:J$156,MATCH(Data!$Q42,'Feb 2015 final data'!$A$7:$A$156,0))</f>
        <v>267</v>
      </c>
      <c r="V42" s="31">
        <v>300</v>
      </c>
      <c r="W42" s="19">
        <v>300</v>
      </c>
      <c r="X42" s="19">
        <f>INDEX('Feb 2015 final data'!K$7:K$156,MATCH(Data!$Q42,'Feb 2015 final data'!$A$7:$A$156,0))</f>
        <v>300</v>
      </c>
      <c r="Y42" s="19">
        <f>INDEX('Feb 2015 final data'!L$7:L$156,MATCH(Data!$Q42,'Feb 2015 final data'!$A$7:$A$156,0))</f>
        <v>300</v>
      </c>
      <c r="Z42" s="475">
        <f t="shared" si="24"/>
        <v>264</v>
      </c>
      <c r="AA42" s="475">
        <f t="shared" si="25"/>
        <v>267</v>
      </c>
      <c r="AB42" s="475">
        <f t="shared" si="26"/>
        <v>300</v>
      </c>
      <c r="AC42" s="475">
        <f t="shared" si="27"/>
        <v>300</v>
      </c>
      <c r="AD42" s="478">
        <f t="shared" si="57"/>
        <v>88</v>
      </c>
      <c r="AE42" s="478">
        <f t="shared" si="58"/>
        <v>89</v>
      </c>
      <c r="AF42" s="22">
        <v>87.4</v>
      </c>
      <c r="AG42" s="21">
        <v>87.4</v>
      </c>
      <c r="AH42" s="6" t="s">
        <v>162</v>
      </c>
      <c r="AI42" s="33">
        <v>502</v>
      </c>
      <c r="AJ42" s="33">
        <v>411</v>
      </c>
      <c r="AK42" s="33">
        <v>587</v>
      </c>
      <c r="AL42" s="33">
        <v>642</v>
      </c>
      <c r="AM42" s="33">
        <v>507</v>
      </c>
      <c r="AN42" s="33">
        <v>468</v>
      </c>
      <c r="AO42" s="33">
        <v>746</v>
      </c>
      <c r="AP42" s="33">
        <v>447</v>
      </c>
      <c r="AQ42" s="32">
        <v>528</v>
      </c>
      <c r="AR42" s="32">
        <v>721</v>
      </c>
      <c r="AS42" s="32">
        <v>604</v>
      </c>
      <c r="AT42" s="32">
        <v>699</v>
      </c>
      <c r="AU42" s="25">
        <v>1500</v>
      </c>
      <c r="AV42" s="25">
        <v>1617</v>
      </c>
      <c r="AW42" s="25">
        <v>1721</v>
      </c>
      <c r="AX42" s="25">
        <v>2024</v>
      </c>
      <c r="AY42" s="25">
        <f t="shared" si="28"/>
        <v>1500</v>
      </c>
      <c r="AZ42" s="25">
        <f t="shared" si="29"/>
        <v>1617</v>
      </c>
      <c r="BA42" s="25">
        <f t="shared" si="30"/>
        <v>1721</v>
      </c>
      <c r="BB42" s="25">
        <f t="shared" si="31"/>
        <v>2024</v>
      </c>
      <c r="BC42" s="249">
        <f>INDEX('Feb 2015 final data'!T$7:T$156,MATCH(Data!$AH42,'Feb 2015 final data'!$A$7:$A$156,0))</f>
        <v>2102</v>
      </c>
      <c r="BD42" s="249">
        <f>INDEX('Feb 2015 final data'!U$7:U$156,MATCH(Data!$AH42,'Feb 2015 final data'!$A$7:$A$156,0))</f>
        <v>2591</v>
      </c>
      <c r="BE42" s="249">
        <f>INDEX('Feb 2015 final data'!V$7:V$156,MATCH(Data!$AH42,'Feb 2015 final data'!$A$7:$A$156,0))</f>
        <v>1650</v>
      </c>
      <c r="BF42" s="249">
        <f>INDEX('Feb 2015 final data'!W$7:W$156,MATCH(Data!$AH42,'Feb 2015 final data'!$A$7:$A$156,0))</f>
        <v>1900</v>
      </c>
      <c r="BG42" s="249">
        <f>INDEX('Feb 2015 final data'!X$7:X$156,MATCH(Data!$AH42,'Feb 2015 final data'!$A$7:$A$156,0))</f>
        <v>1350</v>
      </c>
      <c r="BH42" s="249">
        <f>INDEX('Feb 2015 final data'!Y$7:Y$156,MATCH(Data!$AH42,'Feb 2015 final data'!$A$7:$A$156,0))</f>
        <v>1600</v>
      </c>
      <c r="BI42" s="249">
        <f>INDEX('Feb 2015 final data'!Z$7:Z$156,MATCH(Data!$AH42,'Feb 2015 final data'!$A$7:$A$156,0))</f>
        <v>1649</v>
      </c>
      <c r="BJ42" s="249">
        <f>INDEX('Feb 2015 final data'!AA$7:AA$156,MATCH(Data!$AH42,'Feb 2015 final data'!$A$7:$A$156,0))</f>
        <v>1877</v>
      </c>
      <c r="BK42" s="484">
        <f t="shared" si="59"/>
        <v>2102</v>
      </c>
      <c r="BL42" s="484">
        <f t="shared" si="60"/>
        <v>2591</v>
      </c>
      <c r="BM42" s="484">
        <f t="shared" si="61"/>
        <v>1650</v>
      </c>
      <c r="BN42" s="484">
        <f t="shared" si="62"/>
        <v>1900</v>
      </c>
      <c r="BO42" s="484">
        <f t="shared" si="63"/>
        <v>1350</v>
      </c>
      <c r="BP42" s="484">
        <f t="shared" si="64"/>
        <v>1600</v>
      </c>
      <c r="BQ42" s="484">
        <f t="shared" si="65"/>
        <v>1649</v>
      </c>
      <c r="BR42" s="484">
        <f t="shared" si="66"/>
        <v>1877</v>
      </c>
      <c r="BS42" s="486">
        <f t="shared" si="32"/>
        <v>848.23445607130964</v>
      </c>
      <c r="BT42" s="486">
        <f t="shared" si="33"/>
        <v>1045.5639751097826</v>
      </c>
      <c r="BU42" s="486">
        <f t="shared" si="34"/>
        <v>665.83580043656559</v>
      </c>
      <c r="BV42" s="495">
        <f t="shared" si="35"/>
        <v>764.06818324093865</v>
      </c>
      <c r="BW42" s="486">
        <f t="shared" si="36"/>
        <v>542.89055125014067</v>
      </c>
      <c r="BX42" s="486">
        <f t="shared" si="37"/>
        <v>643.42583851868517</v>
      </c>
      <c r="BY42" s="486">
        <f t="shared" si="38"/>
        <v>663.13075482331999</v>
      </c>
      <c r="BZ42" s="495">
        <f t="shared" si="39"/>
        <v>752.41257062135571</v>
      </c>
      <c r="CA42" s="27">
        <v>246783</v>
      </c>
      <c r="CB42" s="27">
        <v>247808.84399999998</v>
      </c>
      <c r="CC42" s="27">
        <v>248668.90700000006</v>
      </c>
      <c r="CD42" s="156">
        <v>249464.19999999998</v>
      </c>
      <c r="CE42" s="6" t="s">
        <v>162</v>
      </c>
      <c r="CF42" s="27">
        <f>INDEX('HWB mapped'!F$4:F$155,MATCH(Data!$D42,'HWB mapped'!$E$4:$E$155,0))</f>
        <v>8858.7171122394557</v>
      </c>
      <c r="CG42" s="27">
        <f>INDEX('HWB mapped'!G$4:G$155,MATCH(Data!$D42,'HWB mapped'!$E$4:$E$155,0))</f>
        <v>8789.7994023375686</v>
      </c>
      <c r="CH42" s="27">
        <f>INDEX('HWB mapped'!H$4:H$155,MATCH(Data!$D42,'HWB mapped'!$E$4:$E$155,0))</f>
        <v>9012.4151207690738</v>
      </c>
      <c r="CI42" s="27">
        <f>INDEX('HWB mapped'!I$4:I$155,MATCH(Data!$D42,'HWB mapped'!$E$4:$E$155,0))</f>
        <v>9808.8448023913679</v>
      </c>
      <c r="CJ42" s="24">
        <f>INDEX('Feb 2015 final data'!P$7:P$156,MATCH(Data!$CE42,'Feb 2015 final data'!$A$7:$A$156,0))</f>
        <v>8859</v>
      </c>
      <c r="CK42" s="24">
        <f>INDEX('Feb 2015 final data'!Q$7:Q$156,MATCH(Data!$CE42,'Feb 2015 final data'!$A$7:$A$156,0))</f>
        <v>8811</v>
      </c>
      <c r="CL42" s="24">
        <f>INDEX('Feb 2015 final data'!R$7:R$156,MATCH(Data!$CE42,'Feb 2015 final data'!$A$7:$A$156,0))</f>
        <v>9038</v>
      </c>
      <c r="CM42" s="24">
        <f>INDEX('Feb 2015 final data'!S$7:S$156,MATCH(Data!$CE42,'Feb 2015 final data'!$A$7:$A$156,0))</f>
        <v>9090</v>
      </c>
      <c r="CN42" s="24">
        <f>INDEX('Feb 2015 final data'!B$7:B$156,MATCH(Data!$CE42,'Feb 2015 final data'!$A$7:$A$156,0))</f>
        <v>8521</v>
      </c>
      <c r="CO42" s="24">
        <f>INDEX('Feb 2015 final data'!C$7:C$156,MATCH(Data!$CE42,'Feb 2015 final data'!$A$7:$A$156,0))</f>
        <v>8442.25</v>
      </c>
      <c r="CP42" s="24">
        <f>INDEX('Feb 2015 final data'!D$7:D$156,MATCH(Data!$CE42,'Feb 2015 final data'!$A$7:$A$156,0))</f>
        <v>8669.25</v>
      </c>
      <c r="CQ42" s="24">
        <f>INDEX('Feb 2015 final data'!E$7:E$156,MATCH(Data!$CE42,'Feb 2015 final data'!$A$7:$A$156,0))</f>
        <v>8721.25</v>
      </c>
      <c r="CR42" s="24">
        <f>INDEX('Feb 2015 final data'!F$7:F$156,MATCH(Data!$CE42,'Feb 2015 final data'!$A$7:$A$156,0))</f>
        <v>8238.5</v>
      </c>
      <c r="CS42" s="502">
        <f t="shared" si="11"/>
        <v>8859</v>
      </c>
      <c r="CT42" s="502">
        <f t="shared" si="12"/>
        <v>17670</v>
      </c>
      <c r="CU42" s="502">
        <f t="shared" si="13"/>
        <v>26708</v>
      </c>
      <c r="CV42" s="502">
        <f t="shared" si="14"/>
        <v>35798</v>
      </c>
      <c r="CW42" s="502">
        <f t="shared" si="40"/>
        <v>8521</v>
      </c>
      <c r="CX42" s="502">
        <f t="shared" si="41"/>
        <v>16963.25</v>
      </c>
      <c r="CY42" s="502">
        <f t="shared" si="42"/>
        <v>25632.5</v>
      </c>
      <c r="CZ42" s="502">
        <f t="shared" si="43"/>
        <v>34353.75</v>
      </c>
      <c r="DA42" s="503">
        <f t="shared" si="44"/>
        <v>9.4418682607966924E-3</v>
      </c>
      <c r="DB42" s="503">
        <f t="shared" si="45"/>
        <v>1.9742723057154032E-2</v>
      </c>
      <c r="DC42" s="503">
        <f t="shared" si="46"/>
        <v>3.0043577853511371E-2</v>
      </c>
      <c r="DD42" s="503">
        <f t="shared" si="47"/>
        <v>4.0344432649868707E-2</v>
      </c>
      <c r="DE42" s="502">
        <f t="shared" si="16"/>
        <v>8514.6571753741755</v>
      </c>
      <c r="DF42" s="502">
        <f t="shared" si="17"/>
        <v>16928.987303833426</v>
      </c>
      <c r="DG42" s="502">
        <f t="shared" si="18"/>
        <v>25565.317432292679</v>
      </c>
      <c r="DH42" s="502">
        <f t="shared" si="19"/>
        <v>34998.647560751931</v>
      </c>
      <c r="DI42" s="489">
        <f t="shared" si="48"/>
        <v>8514.6571753741755</v>
      </c>
      <c r="DJ42" s="489">
        <f t="shared" si="49"/>
        <v>8414.3301284592508</v>
      </c>
      <c r="DK42" s="489">
        <f t="shared" si="50"/>
        <v>8636.3301284592526</v>
      </c>
      <c r="DL42" s="489">
        <f t="shared" si="51"/>
        <v>9433.3301284592526</v>
      </c>
      <c r="DM42" s="489">
        <f t="shared" si="20"/>
        <v>8232.3674614857591</v>
      </c>
      <c r="DN42" s="489">
        <f t="shared" si="52"/>
        <v>2698.7031946734983</v>
      </c>
      <c r="DO42" s="489">
        <f t="shared" si="53"/>
        <v>2666.6927398687981</v>
      </c>
      <c r="DP42" s="489">
        <f t="shared" si="54"/>
        <v>2737.0523533999217</v>
      </c>
      <c r="DQ42" s="489">
        <f t="shared" si="55"/>
        <v>2989.6497046805771</v>
      </c>
      <c r="DR42" s="489">
        <f t="shared" si="56"/>
        <v>2601.8674404166982</v>
      </c>
      <c r="DS42" s="33">
        <v>314427</v>
      </c>
      <c r="DT42" s="33">
        <v>314746.28999999998</v>
      </c>
      <c r="DU42" s="33">
        <v>315521.91499999998</v>
      </c>
      <c r="DV42" s="33">
        <v>316388.14</v>
      </c>
      <c r="DW42" s="24">
        <f>INDEX('Feb 2015 final data'!$AB$7:$AB$156,MATCH(Data!CE42,'Feb 2015 final data'!$A$7:$A$156,0))</f>
        <v>1765</v>
      </c>
    </row>
    <row r="43" spans="1:127">
      <c r="A43" s="28" t="s">
        <v>874</v>
      </c>
      <c r="B43" s="6" t="s">
        <v>875</v>
      </c>
      <c r="C43" s="29" t="s">
        <v>678</v>
      </c>
      <c r="D43" s="30" t="s">
        <v>166</v>
      </c>
      <c r="E43" s="31">
        <v>115</v>
      </c>
      <c r="F43" s="19">
        <v>115</v>
      </c>
      <c r="G43" s="19">
        <f>INDEX('Feb 2015 final data'!G$7:G$156,MATCH(Data!$D43,'Feb 2015 final data'!$A$7:$A$156,0))</f>
        <v>120</v>
      </c>
      <c r="H43" s="19">
        <f>INDEX('Feb 2015 final data'!H$7:H$156,MATCH(Data!$D43,'Feb 2015 final data'!$A$7:$A$156,0))</f>
        <v>125</v>
      </c>
      <c r="I43" s="469">
        <f t="shared" si="67"/>
        <v>305.25830321663386</v>
      </c>
      <c r="J43" s="469">
        <f t="shared" si="23"/>
        <v>311.3125294875228</v>
      </c>
      <c r="K43" s="31">
        <v>37450</v>
      </c>
      <c r="L43" s="19">
        <v>38460</v>
      </c>
      <c r="M43" s="31">
        <v>39310.970000000008</v>
      </c>
      <c r="N43" s="27">
        <v>40152.576000000001</v>
      </c>
      <c r="O43" s="20">
        <v>304.39999999999998</v>
      </c>
      <c r="P43" s="36">
        <v>296.39999999999998</v>
      </c>
      <c r="Q43" s="30" t="s">
        <v>166</v>
      </c>
      <c r="R43" s="31">
        <v>165</v>
      </c>
      <c r="S43" s="19">
        <v>250</v>
      </c>
      <c r="T43" s="19">
        <f>INDEX('Feb 2015 final data'!I$7:I$156,MATCH(Data!$Q43,'Feb 2015 final data'!$A$7:$A$156,0))</f>
        <v>168</v>
      </c>
      <c r="U43" s="19">
        <f>INDEX('Feb 2015 final data'!J$7:J$156,MATCH(Data!$Q43,'Feb 2015 final data'!$A$7:$A$156,0))</f>
        <v>168</v>
      </c>
      <c r="V43" s="31">
        <v>180</v>
      </c>
      <c r="W43" s="19">
        <v>265</v>
      </c>
      <c r="X43" s="19">
        <f>INDEX('Feb 2015 final data'!K$7:K$156,MATCH(Data!$Q43,'Feb 2015 final data'!$A$7:$A$156,0))</f>
        <v>180</v>
      </c>
      <c r="Y43" s="19">
        <f>INDEX('Feb 2015 final data'!L$7:L$156,MATCH(Data!$Q43,'Feb 2015 final data'!$A$7:$A$156,0))</f>
        <v>180</v>
      </c>
      <c r="Z43" s="475">
        <f t="shared" si="24"/>
        <v>254.54545454545453</v>
      </c>
      <c r="AA43" s="475">
        <f t="shared" si="25"/>
        <v>254.54545454545453</v>
      </c>
      <c r="AB43" s="475">
        <f t="shared" si="26"/>
        <v>265</v>
      </c>
      <c r="AC43" s="475">
        <f t="shared" si="27"/>
        <v>265</v>
      </c>
      <c r="AD43" s="478">
        <f t="shared" si="57"/>
        <v>96.054888507718701</v>
      </c>
      <c r="AE43" s="478">
        <f t="shared" si="58"/>
        <v>96.054888507718701</v>
      </c>
      <c r="AF43" s="22">
        <v>93.3</v>
      </c>
      <c r="AG43" s="21">
        <v>93.6</v>
      </c>
      <c r="AH43" s="6" t="s">
        <v>166</v>
      </c>
      <c r="AI43" s="33">
        <v>752</v>
      </c>
      <c r="AJ43" s="33">
        <v>685</v>
      </c>
      <c r="AK43" s="33">
        <v>547</v>
      </c>
      <c r="AL43" s="33">
        <v>655</v>
      </c>
      <c r="AM43" s="33">
        <v>596</v>
      </c>
      <c r="AN43" s="33">
        <v>663</v>
      </c>
      <c r="AO43" s="33">
        <v>985</v>
      </c>
      <c r="AP43" s="33">
        <v>889</v>
      </c>
      <c r="AQ43" s="32">
        <v>762</v>
      </c>
      <c r="AR43" s="32">
        <v>862</v>
      </c>
      <c r="AS43" s="32">
        <v>815</v>
      </c>
      <c r="AT43" s="32">
        <v>954</v>
      </c>
      <c r="AU43" s="25">
        <v>1984</v>
      </c>
      <c r="AV43" s="25">
        <v>1914</v>
      </c>
      <c r="AW43" s="25">
        <v>2636</v>
      </c>
      <c r="AX43" s="25">
        <v>2631</v>
      </c>
      <c r="AY43" s="25">
        <f t="shared" si="28"/>
        <v>1984</v>
      </c>
      <c r="AZ43" s="25">
        <f t="shared" si="29"/>
        <v>1914</v>
      </c>
      <c r="BA43" s="25">
        <f t="shared" si="30"/>
        <v>2636</v>
      </c>
      <c r="BB43" s="25">
        <f t="shared" si="31"/>
        <v>2631</v>
      </c>
      <c r="BC43" s="249">
        <f>INDEX('Feb 2015 final data'!T$7:T$156,MATCH(Data!$AH43,'Feb 2015 final data'!$A$7:$A$156,0))</f>
        <v>2178</v>
      </c>
      <c r="BD43" s="249">
        <f>INDEX('Feb 2015 final data'!U$7:U$156,MATCH(Data!$AH43,'Feb 2015 final data'!$A$7:$A$156,0))</f>
        <v>2250</v>
      </c>
      <c r="BE43" s="249">
        <f>INDEX('Feb 2015 final data'!V$7:V$156,MATCH(Data!$AH43,'Feb 2015 final data'!$A$7:$A$156,0))</f>
        <v>2899</v>
      </c>
      <c r="BF43" s="249">
        <f>INDEX('Feb 2015 final data'!W$7:W$156,MATCH(Data!$AH43,'Feb 2015 final data'!$A$7:$A$156,0))</f>
        <v>2841</v>
      </c>
      <c r="BG43" s="249">
        <f>INDEX('Feb 2015 final data'!X$7:X$156,MATCH(Data!$AH43,'Feb 2015 final data'!$A$7:$A$156,0))</f>
        <v>2156</v>
      </c>
      <c r="BH43" s="249">
        <f>INDEX('Feb 2015 final data'!Y$7:Y$156,MATCH(Data!$AH43,'Feb 2015 final data'!$A$7:$A$156,0))</f>
        <v>2228</v>
      </c>
      <c r="BI43" s="249">
        <f>INDEX('Feb 2015 final data'!Z$7:Z$156,MATCH(Data!$AH43,'Feb 2015 final data'!$A$7:$A$156,0))</f>
        <v>2871</v>
      </c>
      <c r="BJ43" s="249">
        <f>INDEX('Feb 2015 final data'!AA$7:AA$156,MATCH(Data!$AH43,'Feb 2015 final data'!$A$7:$A$156,0))</f>
        <v>2813</v>
      </c>
      <c r="BK43" s="484">
        <f t="shared" si="59"/>
        <v>2178</v>
      </c>
      <c r="BL43" s="484">
        <f t="shared" si="60"/>
        <v>2250</v>
      </c>
      <c r="BM43" s="484">
        <f t="shared" si="61"/>
        <v>2899</v>
      </c>
      <c r="BN43" s="484">
        <f t="shared" si="62"/>
        <v>2841</v>
      </c>
      <c r="BO43" s="484">
        <f t="shared" si="63"/>
        <v>2156</v>
      </c>
      <c r="BP43" s="484">
        <f t="shared" si="64"/>
        <v>2228</v>
      </c>
      <c r="BQ43" s="484">
        <f t="shared" si="65"/>
        <v>2871</v>
      </c>
      <c r="BR43" s="484">
        <f t="shared" si="66"/>
        <v>2813</v>
      </c>
      <c r="BS43" s="486">
        <f t="shared" si="32"/>
        <v>812.79211792567185</v>
      </c>
      <c r="BT43" s="486">
        <f t="shared" si="33"/>
        <v>839.66127884883451</v>
      </c>
      <c r="BU43" s="486">
        <f t="shared" si="34"/>
        <v>1081.8569099478982</v>
      </c>
      <c r="BV43" s="495">
        <f t="shared" si="35"/>
        <v>1049.8013530849362</v>
      </c>
      <c r="BW43" s="486">
        <f t="shared" si="36"/>
        <v>796.68135066917364</v>
      </c>
      <c r="BX43" s="486">
        <f t="shared" si="37"/>
        <v>823.28666479170636</v>
      </c>
      <c r="BY43" s="486">
        <f t="shared" si="38"/>
        <v>1060.8869006359914</v>
      </c>
      <c r="BZ43" s="495">
        <f t="shared" si="39"/>
        <v>1028.2197035969011</v>
      </c>
      <c r="CA43" s="27">
        <v>262978</v>
      </c>
      <c r="CB43" s="27">
        <v>267965.19700000016</v>
      </c>
      <c r="CC43" s="27">
        <v>270622.62700000004</v>
      </c>
      <c r="CD43" s="156">
        <v>273579.66299999994</v>
      </c>
      <c r="CE43" s="6" t="s">
        <v>166</v>
      </c>
      <c r="CF43" s="27">
        <f>INDEX('HWB mapped'!F$4:F$155,MATCH(Data!$D43,'HWB mapped'!$E$4:$E$155,0))</f>
        <v>8880.1910913374541</v>
      </c>
      <c r="CG43" s="27">
        <f>INDEX('HWB mapped'!G$4:G$155,MATCH(Data!$D43,'HWB mapped'!$E$4:$E$155,0))</f>
        <v>9403.8818161283871</v>
      </c>
      <c r="CH43" s="27">
        <f>INDEX('HWB mapped'!H$4:H$155,MATCH(Data!$D43,'HWB mapped'!$E$4:$E$155,0))</f>
        <v>8776.6876990361343</v>
      </c>
      <c r="CI43" s="27">
        <f>INDEX('HWB mapped'!I$4:I$155,MATCH(Data!$D43,'HWB mapped'!$E$4:$E$155,0))</f>
        <v>8808.5190339721521</v>
      </c>
      <c r="CJ43" s="24">
        <f>INDEX('Feb 2015 final data'!P$7:P$156,MATCH(Data!$CE43,'Feb 2015 final data'!$A$7:$A$156,0))</f>
        <v>8874</v>
      </c>
      <c r="CK43" s="24">
        <f>INDEX('Feb 2015 final data'!Q$7:Q$156,MATCH(Data!$CE43,'Feb 2015 final data'!$A$7:$A$156,0))</f>
        <v>9367</v>
      </c>
      <c r="CL43" s="24">
        <f>INDEX('Feb 2015 final data'!R$7:R$156,MATCH(Data!$CE43,'Feb 2015 final data'!$A$7:$A$156,0))</f>
        <v>9388</v>
      </c>
      <c r="CM43" s="24">
        <f>INDEX('Feb 2015 final data'!S$7:S$156,MATCH(Data!$CE43,'Feb 2015 final data'!$A$7:$A$156,0))</f>
        <v>9408</v>
      </c>
      <c r="CN43" s="24">
        <f>INDEX('Feb 2015 final data'!B$7:B$156,MATCH(Data!$CE43,'Feb 2015 final data'!$A$7:$A$156,0))</f>
        <v>9074</v>
      </c>
      <c r="CO43" s="24">
        <f>INDEX('Feb 2015 final data'!C$7:C$156,MATCH(Data!$CE43,'Feb 2015 final data'!$A$7:$A$156,0))</f>
        <v>9017</v>
      </c>
      <c r="CP43" s="24">
        <f>INDEX('Feb 2015 final data'!D$7:D$156,MATCH(Data!$CE43,'Feb 2015 final data'!$A$7:$A$156,0))</f>
        <v>8788</v>
      </c>
      <c r="CQ43" s="24">
        <f>INDEX('Feb 2015 final data'!E$7:E$156,MATCH(Data!$CE43,'Feb 2015 final data'!$A$7:$A$156,0))</f>
        <v>8858</v>
      </c>
      <c r="CR43" s="24">
        <f>INDEX('Feb 2015 final data'!F$7:F$156,MATCH(Data!$CE43,'Feb 2015 final data'!$A$7:$A$156,0))</f>
        <v>8739</v>
      </c>
      <c r="CS43" s="502">
        <f t="shared" si="11"/>
        <v>8874</v>
      </c>
      <c r="CT43" s="502">
        <f t="shared" si="12"/>
        <v>18241</v>
      </c>
      <c r="CU43" s="502">
        <f t="shared" si="13"/>
        <v>27629</v>
      </c>
      <c r="CV43" s="502">
        <f t="shared" si="14"/>
        <v>37037</v>
      </c>
      <c r="CW43" s="502">
        <f t="shared" si="40"/>
        <v>9074</v>
      </c>
      <c r="CX43" s="502">
        <f t="shared" si="41"/>
        <v>18091</v>
      </c>
      <c r="CY43" s="502">
        <f t="shared" si="42"/>
        <v>26879</v>
      </c>
      <c r="CZ43" s="502">
        <f t="shared" si="43"/>
        <v>35737</v>
      </c>
      <c r="DA43" s="503">
        <f t="shared" si="44"/>
        <v>-5.4000054000053997E-3</v>
      </c>
      <c r="DB43" s="503">
        <f t="shared" si="45"/>
        <v>4.0500040500040498E-3</v>
      </c>
      <c r="DC43" s="503">
        <f t="shared" si="46"/>
        <v>2.0250020250020252E-2</v>
      </c>
      <c r="DD43" s="503">
        <f t="shared" si="47"/>
        <v>3.51000351000351E-2</v>
      </c>
      <c r="DE43" s="502">
        <f t="shared" si="16"/>
        <v>9073.6943037528636</v>
      </c>
      <c r="DF43" s="502">
        <f t="shared" si="17"/>
        <v>18138.729272185352</v>
      </c>
      <c r="DG43" s="502">
        <f t="shared" si="18"/>
        <v>26334.646360926759</v>
      </c>
      <c r="DH43" s="502">
        <f t="shared" si="19"/>
        <v>34610.98702560638</v>
      </c>
      <c r="DI43" s="489">
        <f t="shared" si="48"/>
        <v>9073.6943037528636</v>
      </c>
      <c r="DJ43" s="489">
        <f t="shared" si="49"/>
        <v>9065.0349684324883</v>
      </c>
      <c r="DK43" s="489">
        <f t="shared" si="50"/>
        <v>8195.9170887414075</v>
      </c>
      <c r="DL43" s="489">
        <f t="shared" si="51"/>
        <v>8276.3406646796211</v>
      </c>
      <c r="DM43" s="489">
        <f t="shared" si="20"/>
        <v>8738.7055896513411</v>
      </c>
      <c r="DN43" s="489">
        <f t="shared" si="52"/>
        <v>2584.1385354561453</v>
      </c>
      <c r="DO43" s="489">
        <f t="shared" si="53"/>
        <v>2581.5754710061665</v>
      </c>
      <c r="DP43" s="489">
        <f t="shared" si="54"/>
        <v>2334.097359113794</v>
      </c>
      <c r="DQ43" s="489">
        <f t="shared" si="55"/>
        <v>2356.8801542247143</v>
      </c>
      <c r="DR43" s="489">
        <f t="shared" si="56"/>
        <v>2461.7425170175525</v>
      </c>
      <c r="DS43" s="33">
        <v>342494</v>
      </c>
      <c r="DT43" s="33">
        <v>347634.76699999999</v>
      </c>
      <c r="DU43" s="33">
        <v>351142.16499999998</v>
      </c>
      <c r="DV43" s="33">
        <v>354992.44699999999</v>
      </c>
      <c r="DW43" s="24">
        <f>INDEX('Feb 2015 final data'!$AB$7:$AB$156,MATCH(Data!CE43,'Feb 2015 final data'!$A$7:$A$156,0))</f>
        <v>1506</v>
      </c>
    </row>
    <row r="44" spans="1:127">
      <c r="A44" s="28" t="s">
        <v>894</v>
      </c>
      <c r="B44" s="6" t="s">
        <v>895</v>
      </c>
      <c r="C44" s="29" t="s">
        <v>679</v>
      </c>
      <c r="D44" s="30" t="s">
        <v>169</v>
      </c>
      <c r="E44" s="31">
        <v>550</v>
      </c>
      <c r="F44" s="19">
        <v>550</v>
      </c>
      <c r="G44" s="19">
        <f>INDEX('Feb 2015 final data'!G$7:G$156,MATCH(Data!$D44,'Feb 2015 final data'!$A$7:$A$156,0))</f>
        <v>575</v>
      </c>
      <c r="H44" s="19">
        <f>INDEX('Feb 2015 final data'!H$7:H$156,MATCH(Data!$D44,'Feb 2015 final data'!$A$7:$A$156,0))</f>
        <v>580</v>
      </c>
      <c r="I44" s="469">
        <f t="shared" si="67"/>
        <v>712.94254823769279</v>
      </c>
      <c r="J44" s="469">
        <f t="shared" si="23"/>
        <v>700.2961516202987</v>
      </c>
      <c r="K44" s="31">
        <v>75700</v>
      </c>
      <c r="L44" s="19">
        <v>78210</v>
      </c>
      <c r="M44" s="31">
        <v>80651.66</v>
      </c>
      <c r="N44" s="27">
        <v>82822.103000000003</v>
      </c>
      <c r="O44" s="20">
        <v>727.9</v>
      </c>
      <c r="P44" s="36">
        <v>704.5</v>
      </c>
      <c r="Q44" s="30" t="s">
        <v>169</v>
      </c>
      <c r="R44" s="31">
        <v>80</v>
      </c>
      <c r="S44" s="19">
        <v>80</v>
      </c>
      <c r="T44" s="19">
        <f>INDEX('Feb 2015 final data'!I$7:I$156,MATCH(Data!$Q44,'Feb 2015 final data'!$A$7:$A$156,0))</f>
        <v>86</v>
      </c>
      <c r="U44" s="19">
        <f>INDEX('Feb 2015 final data'!J$7:J$156,MATCH(Data!$Q44,'Feb 2015 final data'!$A$7:$A$156,0))</f>
        <v>87</v>
      </c>
      <c r="V44" s="31">
        <v>90</v>
      </c>
      <c r="W44" s="19">
        <v>90</v>
      </c>
      <c r="X44" s="19">
        <f>INDEX('Feb 2015 final data'!K$7:K$156,MATCH(Data!$Q44,'Feb 2015 final data'!$A$7:$A$156,0))</f>
        <v>93</v>
      </c>
      <c r="Y44" s="19">
        <f>INDEX('Feb 2015 final data'!L$7:L$156,MATCH(Data!$Q44,'Feb 2015 final data'!$A$7:$A$156,0))</f>
        <v>94</v>
      </c>
      <c r="Z44" s="475">
        <f t="shared" si="24"/>
        <v>86</v>
      </c>
      <c r="AA44" s="475">
        <f t="shared" si="25"/>
        <v>87</v>
      </c>
      <c r="AB44" s="475">
        <f t="shared" si="26"/>
        <v>93</v>
      </c>
      <c r="AC44" s="475">
        <f t="shared" si="27"/>
        <v>94</v>
      </c>
      <c r="AD44" s="478">
        <f t="shared" si="57"/>
        <v>92.473118279569889</v>
      </c>
      <c r="AE44" s="478">
        <f t="shared" si="58"/>
        <v>92.553191489361694</v>
      </c>
      <c r="AF44" s="22">
        <v>88.6</v>
      </c>
      <c r="AG44" s="21">
        <v>88.6</v>
      </c>
      <c r="AH44" s="6" t="s">
        <v>169</v>
      </c>
      <c r="AI44" s="33">
        <v>661</v>
      </c>
      <c r="AJ44" s="33">
        <v>540</v>
      </c>
      <c r="AK44" s="33">
        <v>396</v>
      </c>
      <c r="AL44" s="33">
        <v>462</v>
      </c>
      <c r="AM44" s="33">
        <v>480</v>
      </c>
      <c r="AN44" s="33">
        <v>543</v>
      </c>
      <c r="AO44" s="33">
        <v>586</v>
      </c>
      <c r="AP44" s="33">
        <v>617</v>
      </c>
      <c r="AQ44" s="32">
        <v>523</v>
      </c>
      <c r="AR44" s="32">
        <v>600</v>
      </c>
      <c r="AS44" s="32">
        <v>451</v>
      </c>
      <c r="AT44" s="32">
        <v>594</v>
      </c>
      <c r="AU44" s="25">
        <v>1597</v>
      </c>
      <c r="AV44" s="25">
        <v>1485</v>
      </c>
      <c r="AW44" s="25">
        <v>1726</v>
      </c>
      <c r="AX44" s="25">
        <v>1645</v>
      </c>
      <c r="AY44" s="25">
        <f t="shared" si="28"/>
        <v>1597</v>
      </c>
      <c r="AZ44" s="25">
        <f t="shared" si="29"/>
        <v>1485</v>
      </c>
      <c r="BA44" s="25">
        <f t="shared" si="30"/>
        <v>1726</v>
      </c>
      <c r="BB44" s="25">
        <f t="shared" si="31"/>
        <v>1645</v>
      </c>
      <c r="BC44" s="249">
        <f>INDEX('Feb 2015 final data'!T$7:T$156,MATCH(Data!$AH44,'Feb 2015 final data'!$A$7:$A$156,0))</f>
        <v>1597</v>
      </c>
      <c r="BD44" s="249">
        <f>INDEX('Feb 2015 final data'!U$7:U$156,MATCH(Data!$AH44,'Feb 2015 final data'!$A$7:$A$156,0))</f>
        <v>1485</v>
      </c>
      <c r="BE44" s="249">
        <f>INDEX('Feb 2015 final data'!V$7:V$156,MATCH(Data!$AH44,'Feb 2015 final data'!$A$7:$A$156,0))</f>
        <v>1602</v>
      </c>
      <c r="BF44" s="249">
        <f>INDEX('Feb 2015 final data'!W$7:W$156,MATCH(Data!$AH44,'Feb 2015 final data'!$A$7:$A$156,0))</f>
        <v>1602</v>
      </c>
      <c r="BG44" s="249">
        <f>INDEX('Feb 2015 final data'!X$7:X$156,MATCH(Data!$AH44,'Feb 2015 final data'!$A$7:$A$156,0))</f>
        <v>1510</v>
      </c>
      <c r="BH44" s="249">
        <f>INDEX('Feb 2015 final data'!Y$7:Y$156,MATCH(Data!$AH44,'Feb 2015 final data'!$A$7:$A$156,0))</f>
        <v>1404.1014402003757</v>
      </c>
      <c r="BI44" s="249">
        <f>INDEX('Feb 2015 final data'!Z$7:Z$156,MATCH(Data!$AH44,'Feb 2015 final data'!$A$7:$A$156,0))</f>
        <v>1514.7276142767689</v>
      </c>
      <c r="BJ44" s="249">
        <f>INDEX('Feb 2015 final data'!AA$7:AA$156,MATCH(Data!$AH44,'Feb 2015 final data'!$A$7:$A$156,0))</f>
        <v>1514.7276142767689</v>
      </c>
      <c r="BK44" s="484">
        <f t="shared" si="59"/>
        <v>1597</v>
      </c>
      <c r="BL44" s="484">
        <f t="shared" si="60"/>
        <v>1485</v>
      </c>
      <c r="BM44" s="484">
        <f t="shared" si="61"/>
        <v>1602</v>
      </c>
      <c r="BN44" s="484">
        <f t="shared" si="62"/>
        <v>1602</v>
      </c>
      <c r="BO44" s="484">
        <f t="shared" si="63"/>
        <v>1510</v>
      </c>
      <c r="BP44" s="484">
        <f t="shared" si="64"/>
        <v>1404.1014402003757</v>
      </c>
      <c r="BQ44" s="484">
        <f t="shared" si="65"/>
        <v>1514.7276142767689</v>
      </c>
      <c r="BR44" s="484">
        <f t="shared" si="66"/>
        <v>1514.7276142767689</v>
      </c>
      <c r="BS44" s="486">
        <f t="shared" si="32"/>
        <v>580.41585534894205</v>
      </c>
      <c r="BT44" s="486">
        <f t="shared" si="33"/>
        <v>539.71042278846517</v>
      </c>
      <c r="BU44" s="486">
        <f t="shared" si="34"/>
        <v>582.2330621596775</v>
      </c>
      <c r="BV44" s="495">
        <f t="shared" si="35"/>
        <v>578.80128166258442</v>
      </c>
      <c r="BW44" s="486">
        <f t="shared" si="36"/>
        <v>545.56175737234855</v>
      </c>
      <c r="BX44" s="486">
        <f t="shared" si="37"/>
        <v>507.30069486408115</v>
      </c>
      <c r="BY44" s="486">
        <f t="shared" si="38"/>
        <v>547.269840520039</v>
      </c>
      <c r="BZ44" s="495">
        <f t="shared" si="39"/>
        <v>544.2147856839249</v>
      </c>
      <c r="CA44" s="27">
        <v>272607</v>
      </c>
      <c r="CB44" s="27">
        <v>275147.54900000012</v>
      </c>
      <c r="CC44" s="27">
        <v>276778.93099999998</v>
      </c>
      <c r="CD44" s="156">
        <v>278332.68300000014</v>
      </c>
      <c r="CE44" s="6" t="s">
        <v>169</v>
      </c>
      <c r="CF44" s="27">
        <f>INDEX('HWB mapped'!F$4:F$155,MATCH(Data!$D44,'HWB mapped'!$E$4:$E$155,0))</f>
        <v>8248.4330785127004</v>
      </c>
      <c r="CG44" s="27">
        <f>INDEX('HWB mapped'!G$4:G$155,MATCH(Data!$D44,'HWB mapped'!$E$4:$E$155,0))</f>
        <v>8056.251524674919</v>
      </c>
      <c r="CH44" s="27">
        <f>INDEX('HWB mapped'!H$4:H$155,MATCH(Data!$D44,'HWB mapped'!$E$4:$E$155,0))</f>
        <v>8042.4533056397213</v>
      </c>
      <c r="CI44" s="27">
        <f>INDEX('HWB mapped'!I$4:I$155,MATCH(Data!$D44,'HWB mapped'!$E$4:$E$155,0))</f>
        <v>8639.5955946753456</v>
      </c>
      <c r="CJ44" s="24">
        <f>INDEX('Feb 2015 final data'!P$7:P$156,MATCH(Data!$CE44,'Feb 2015 final data'!$A$7:$A$156,0))</f>
        <v>8281</v>
      </c>
      <c r="CK44" s="24">
        <f>INDEX('Feb 2015 final data'!Q$7:Q$156,MATCH(Data!$CE44,'Feb 2015 final data'!$A$7:$A$156,0))</f>
        <v>8199</v>
      </c>
      <c r="CL44" s="24">
        <f>INDEX('Feb 2015 final data'!R$7:R$156,MATCH(Data!$CE44,'Feb 2015 final data'!$A$7:$A$156,0))</f>
        <v>8275</v>
      </c>
      <c r="CM44" s="24">
        <f>INDEX('Feb 2015 final data'!S$7:S$156,MATCH(Data!$CE44,'Feb 2015 final data'!$A$7:$A$156,0))</f>
        <v>8263</v>
      </c>
      <c r="CN44" s="24">
        <f>INDEX('Feb 2015 final data'!B$7:B$156,MATCH(Data!$CE44,'Feb 2015 final data'!$A$7:$A$156,0))</f>
        <v>8261.0149835460688</v>
      </c>
      <c r="CO44" s="24">
        <f>INDEX('Feb 2015 final data'!C$7:C$156,MATCH(Data!$CE44,'Feb 2015 final data'!$A$7:$A$156,0))</f>
        <v>8091.5246208684757</v>
      </c>
      <c r="CP44" s="24">
        <f>INDEX('Feb 2015 final data'!D$7:D$156,MATCH(Data!$CE44,'Feb 2015 final data'!$A$7:$A$156,0))</f>
        <v>8169.6245165680875</v>
      </c>
      <c r="CQ44" s="24">
        <f>INDEX('Feb 2015 final data'!E$7:E$156,MATCH(Data!$CE44,'Feb 2015 final data'!$A$7:$A$156,0))</f>
        <v>8157.292954089201</v>
      </c>
      <c r="CR44" s="24">
        <f>INDEX('Feb 2015 final data'!F$7:F$156,MATCH(Data!$CE44,'Feb 2015 final data'!$A$7:$A$156,0))</f>
        <v>8378.2672621128477</v>
      </c>
      <c r="CS44" s="502">
        <f t="shared" si="11"/>
        <v>8281</v>
      </c>
      <c r="CT44" s="502">
        <f t="shared" si="12"/>
        <v>16480</v>
      </c>
      <c r="CU44" s="502">
        <f t="shared" si="13"/>
        <v>24755</v>
      </c>
      <c r="CV44" s="502">
        <f t="shared" si="14"/>
        <v>33018</v>
      </c>
      <c r="CW44" s="502">
        <f t="shared" si="40"/>
        <v>8261.0149835460688</v>
      </c>
      <c r="CX44" s="502">
        <f t="shared" si="41"/>
        <v>16352.539604414545</v>
      </c>
      <c r="CY44" s="502">
        <f t="shared" si="42"/>
        <v>24522.164120982634</v>
      </c>
      <c r="CZ44" s="502">
        <f t="shared" si="43"/>
        <v>32679.457075071834</v>
      </c>
      <c r="DA44" s="503">
        <f t="shared" si="44"/>
        <v>6.0527640844179435E-4</v>
      </c>
      <c r="DB44" s="503">
        <f t="shared" si="45"/>
        <v>3.8603305949922628E-3</v>
      </c>
      <c r="DC44" s="503">
        <f t="shared" si="46"/>
        <v>7.0517862686221488E-3</v>
      </c>
      <c r="DD44" s="503">
        <f t="shared" si="47"/>
        <v>1.0253283812713248E-2</v>
      </c>
      <c r="DE44" s="502">
        <f t="shared" si="16"/>
        <v>8228.0339084187726</v>
      </c>
      <c r="DF44" s="502">
        <f t="shared" si="17"/>
        <v>16176.660303427572</v>
      </c>
      <c r="DG44" s="502">
        <f t="shared" si="18"/>
        <v>24113.384605633302</v>
      </c>
      <c r="DH44" s="502">
        <f t="shared" si="19"/>
        <v>32647.77765933425</v>
      </c>
      <c r="DI44" s="489">
        <f t="shared" si="48"/>
        <v>8228.0339084187726</v>
      </c>
      <c r="DJ44" s="489">
        <f t="shared" si="49"/>
        <v>7948.6263950087996</v>
      </c>
      <c r="DK44" s="489">
        <f t="shared" si="50"/>
        <v>7936.7243022057301</v>
      </c>
      <c r="DL44" s="489">
        <f t="shared" si="51"/>
        <v>8534.3930537009473</v>
      </c>
      <c r="DM44" s="489">
        <f t="shared" si="20"/>
        <v>8344.8180718428048</v>
      </c>
      <c r="DN44" s="489">
        <f t="shared" si="52"/>
        <v>2418.3105469138918</v>
      </c>
      <c r="DO44" s="489">
        <f t="shared" si="53"/>
        <v>2336.3090103814448</v>
      </c>
      <c r="DP44" s="489">
        <f t="shared" si="54"/>
        <v>2332.7820625735972</v>
      </c>
      <c r="DQ44" s="489">
        <f t="shared" si="55"/>
        <v>2508.2477160139952</v>
      </c>
      <c r="DR44" s="489">
        <f t="shared" si="56"/>
        <v>2441.3449398236116</v>
      </c>
      <c r="DS44" s="33">
        <v>336007</v>
      </c>
      <c r="DT44" s="33">
        <v>338711.80699999997</v>
      </c>
      <c r="DU44" s="33">
        <v>340237.527</v>
      </c>
      <c r="DV44" s="33">
        <v>341819.78399999999</v>
      </c>
      <c r="DW44" s="24">
        <f>INDEX('Feb 2015 final data'!$AB$7:$AB$156,MATCH(Data!CE44,'Feb 2015 final data'!$A$7:$A$156,0))</f>
        <v>920</v>
      </c>
    </row>
    <row r="45" spans="1:127">
      <c r="A45" s="28" t="s">
        <v>876</v>
      </c>
      <c r="B45" s="6" t="s">
        <v>877</v>
      </c>
      <c r="C45" s="29" t="s">
        <v>680</v>
      </c>
      <c r="D45" s="30" t="s">
        <v>173</v>
      </c>
      <c r="E45" s="31">
        <v>770</v>
      </c>
      <c r="F45" s="19">
        <v>770</v>
      </c>
      <c r="G45" s="19">
        <f>INDEX('Feb 2015 final data'!G$7:G$156,MATCH(Data!$D45,'Feb 2015 final data'!$A$7:$A$156,0))</f>
        <v>757</v>
      </c>
      <c r="H45" s="19">
        <f>INDEX('Feb 2015 final data'!H$7:H$156,MATCH(Data!$D45,'Feb 2015 final data'!$A$7:$A$156,0))</f>
        <v>748</v>
      </c>
      <c r="I45" s="469">
        <f t="shared" si="67"/>
        <v>571.28359756948009</v>
      </c>
      <c r="J45" s="469">
        <f t="shared" si="23"/>
        <v>552.60537179703135</v>
      </c>
      <c r="K45" s="31">
        <v>125710</v>
      </c>
      <c r="L45" s="19">
        <v>129450</v>
      </c>
      <c r="M45" s="31">
        <v>132508.61800000005</v>
      </c>
      <c r="N45" s="27">
        <v>135358.79999999999</v>
      </c>
      <c r="O45" s="20">
        <v>612.5</v>
      </c>
      <c r="P45" s="36">
        <v>594.79999999999995</v>
      </c>
      <c r="Q45" s="30" t="s">
        <v>173</v>
      </c>
      <c r="R45" s="31">
        <v>570</v>
      </c>
      <c r="S45" s="19">
        <v>570</v>
      </c>
      <c r="T45" s="19">
        <f>INDEX('Feb 2015 final data'!I$7:I$156,MATCH(Data!$Q45,'Feb 2015 final data'!$A$7:$A$156,0))</f>
        <v>570</v>
      </c>
      <c r="U45" s="19">
        <f>INDEX('Feb 2015 final data'!J$7:J$156,MATCH(Data!$Q45,'Feb 2015 final data'!$A$7:$A$156,0))</f>
        <v>570</v>
      </c>
      <c r="V45" s="31">
        <v>625</v>
      </c>
      <c r="W45" s="19">
        <v>625</v>
      </c>
      <c r="X45" s="19">
        <f>INDEX('Feb 2015 final data'!K$7:K$156,MATCH(Data!$Q45,'Feb 2015 final data'!$A$7:$A$156,0))</f>
        <v>625</v>
      </c>
      <c r="Y45" s="19">
        <f>INDEX('Feb 2015 final data'!L$7:L$156,MATCH(Data!$Q45,'Feb 2015 final data'!$A$7:$A$156,0))</f>
        <v>625</v>
      </c>
      <c r="Z45" s="475">
        <f t="shared" si="24"/>
        <v>570</v>
      </c>
      <c r="AA45" s="475">
        <f t="shared" si="25"/>
        <v>570</v>
      </c>
      <c r="AB45" s="475">
        <f t="shared" si="26"/>
        <v>625</v>
      </c>
      <c r="AC45" s="475">
        <f t="shared" si="27"/>
        <v>625</v>
      </c>
      <c r="AD45" s="478">
        <f t="shared" si="57"/>
        <v>91.2</v>
      </c>
      <c r="AE45" s="478">
        <f t="shared" si="58"/>
        <v>91.2</v>
      </c>
      <c r="AF45" s="22">
        <v>91.4</v>
      </c>
      <c r="AG45" s="21">
        <v>91.4</v>
      </c>
      <c r="AH45" s="6" t="s">
        <v>173</v>
      </c>
      <c r="AI45" s="33">
        <v>1521</v>
      </c>
      <c r="AJ45" s="33">
        <v>1716</v>
      </c>
      <c r="AK45" s="33">
        <v>1446</v>
      </c>
      <c r="AL45" s="33">
        <v>1787</v>
      </c>
      <c r="AM45" s="33">
        <v>1815</v>
      </c>
      <c r="AN45" s="33">
        <v>1662</v>
      </c>
      <c r="AO45" s="33">
        <v>1662</v>
      </c>
      <c r="AP45" s="33">
        <v>1503</v>
      </c>
      <c r="AQ45" s="32">
        <v>923</v>
      </c>
      <c r="AR45" s="32">
        <v>1139</v>
      </c>
      <c r="AS45" s="32">
        <v>1215</v>
      </c>
      <c r="AT45" s="32">
        <v>1723</v>
      </c>
      <c r="AU45" s="25">
        <v>4683</v>
      </c>
      <c r="AV45" s="25">
        <v>5264</v>
      </c>
      <c r="AW45" s="25">
        <v>4088</v>
      </c>
      <c r="AX45" s="25">
        <v>4077</v>
      </c>
      <c r="AY45" s="25">
        <f t="shared" si="28"/>
        <v>4683</v>
      </c>
      <c r="AZ45" s="25">
        <f t="shared" si="29"/>
        <v>5264</v>
      </c>
      <c r="BA45" s="25">
        <f t="shared" si="30"/>
        <v>4088</v>
      </c>
      <c r="BB45" s="25">
        <f t="shared" si="31"/>
        <v>4077</v>
      </c>
      <c r="BC45" s="249">
        <f>INDEX('Feb 2015 final data'!T$7:T$156,MATCH(Data!$AH45,'Feb 2015 final data'!$A$7:$A$156,0))</f>
        <v>4683</v>
      </c>
      <c r="BD45" s="249">
        <f>INDEX('Feb 2015 final data'!U$7:U$156,MATCH(Data!$AH45,'Feb 2015 final data'!$A$7:$A$156,0))</f>
        <v>5264</v>
      </c>
      <c r="BE45" s="249">
        <f>INDEX('Feb 2015 final data'!V$7:V$156,MATCH(Data!$AH45,'Feb 2015 final data'!$A$7:$A$156,0))</f>
        <v>4088</v>
      </c>
      <c r="BF45" s="249">
        <f>INDEX('Feb 2015 final data'!W$7:W$156,MATCH(Data!$AH45,'Feb 2015 final data'!$A$7:$A$156,0))</f>
        <v>4077</v>
      </c>
      <c r="BG45" s="249">
        <f>INDEX('Feb 2015 final data'!X$7:X$156,MATCH(Data!$AH45,'Feb 2015 final data'!$A$7:$A$156,0))</f>
        <v>4639</v>
      </c>
      <c r="BH45" s="249">
        <f>INDEX('Feb 2015 final data'!Y$7:Y$156,MATCH(Data!$AH45,'Feb 2015 final data'!$A$7:$A$156,0))</f>
        <v>5200</v>
      </c>
      <c r="BI45" s="249">
        <f>INDEX('Feb 2015 final data'!Z$7:Z$156,MATCH(Data!$AH45,'Feb 2015 final data'!$A$7:$A$156,0))</f>
        <v>4040</v>
      </c>
      <c r="BJ45" s="249">
        <f>INDEX('Feb 2015 final data'!AA$7:AA$156,MATCH(Data!$AH45,'Feb 2015 final data'!$A$7:$A$156,0))</f>
        <v>4039</v>
      </c>
      <c r="BK45" s="484">
        <f t="shared" si="59"/>
        <v>4683</v>
      </c>
      <c r="BL45" s="484">
        <f t="shared" si="60"/>
        <v>5264</v>
      </c>
      <c r="BM45" s="484">
        <f t="shared" si="61"/>
        <v>4088</v>
      </c>
      <c r="BN45" s="484">
        <f t="shared" si="62"/>
        <v>4077</v>
      </c>
      <c r="BO45" s="484">
        <f t="shared" si="63"/>
        <v>4639</v>
      </c>
      <c r="BP45" s="484">
        <f t="shared" si="64"/>
        <v>5200</v>
      </c>
      <c r="BQ45" s="484">
        <f t="shared" si="65"/>
        <v>4040</v>
      </c>
      <c r="BR45" s="484">
        <f t="shared" si="66"/>
        <v>4039</v>
      </c>
      <c r="BS45" s="486">
        <f t="shared" si="32"/>
        <v>1083.7752180121579</v>
      </c>
      <c r="BT45" s="486">
        <f t="shared" si="33"/>
        <v>1218.234624731155</v>
      </c>
      <c r="BU45" s="486">
        <f t="shared" si="34"/>
        <v>946.07582558908848</v>
      </c>
      <c r="BV45" s="495">
        <f t="shared" si="35"/>
        <v>936.44085799922459</v>
      </c>
      <c r="BW45" s="486">
        <f t="shared" si="36"/>
        <v>1065.5259112726033</v>
      </c>
      <c r="BX45" s="486">
        <f t="shared" si="37"/>
        <v>1194.3812758390895</v>
      </c>
      <c r="BY45" s="486">
        <f t="shared" si="38"/>
        <v>927.9423758442158</v>
      </c>
      <c r="BZ45" s="495">
        <f t="shared" si="39"/>
        <v>920.52454957610166</v>
      </c>
      <c r="CA45" s="27">
        <v>429506</v>
      </c>
      <c r="CB45" s="27">
        <v>432100.67200000008</v>
      </c>
      <c r="CC45" s="27">
        <v>435371.86199999996</v>
      </c>
      <c r="CD45" s="156">
        <v>438771.5680000002</v>
      </c>
      <c r="CE45" s="6" t="s">
        <v>173</v>
      </c>
      <c r="CF45" s="27">
        <f>INDEX('HWB mapped'!F$4:F$155,MATCH(Data!$D45,'HWB mapped'!$E$4:$E$155,0))</f>
        <v>13583.672773794344</v>
      </c>
      <c r="CG45" s="27">
        <f>INDEX('HWB mapped'!G$4:G$155,MATCH(Data!$D45,'HWB mapped'!$E$4:$E$155,0))</f>
        <v>13658.318500481662</v>
      </c>
      <c r="CH45" s="27">
        <f>INDEX('HWB mapped'!H$4:H$155,MATCH(Data!$D45,'HWB mapped'!$E$4:$E$155,0))</f>
        <v>13690.893783445759</v>
      </c>
      <c r="CI45" s="27">
        <f>INDEX('HWB mapped'!I$4:I$155,MATCH(Data!$D45,'HWB mapped'!$E$4:$E$155,0))</f>
        <v>14258.511008489448</v>
      </c>
      <c r="CJ45" s="24">
        <f>INDEX('Feb 2015 final data'!P$7:P$156,MATCH(Data!$CE45,'Feb 2015 final data'!$A$7:$A$156,0))</f>
        <v>13587</v>
      </c>
      <c r="CK45" s="24">
        <f>INDEX('Feb 2015 final data'!Q$7:Q$156,MATCH(Data!$CE45,'Feb 2015 final data'!$A$7:$A$156,0))</f>
        <v>12063</v>
      </c>
      <c r="CL45" s="24">
        <f>INDEX('Feb 2015 final data'!R$7:R$156,MATCH(Data!$CE45,'Feb 2015 final data'!$A$7:$A$156,0))</f>
        <v>12170</v>
      </c>
      <c r="CM45" s="24">
        <f>INDEX('Feb 2015 final data'!S$7:S$156,MATCH(Data!$CE45,'Feb 2015 final data'!$A$7:$A$156,0))</f>
        <v>12171</v>
      </c>
      <c r="CN45" s="24">
        <f>INDEX('Feb 2015 final data'!B$7:B$156,MATCH(Data!$CE45,'Feb 2015 final data'!$A$7:$A$156,0))</f>
        <v>13112</v>
      </c>
      <c r="CO45" s="24">
        <f>INDEX('Feb 2015 final data'!C$7:C$156,MATCH(Data!$CE45,'Feb 2015 final data'!$A$7:$A$156,0))</f>
        <v>11639</v>
      </c>
      <c r="CP45" s="24">
        <f>INDEX('Feb 2015 final data'!D$7:D$156,MATCH(Data!$CE45,'Feb 2015 final data'!$A$7:$A$156,0))</f>
        <v>11744</v>
      </c>
      <c r="CQ45" s="24">
        <f>INDEX('Feb 2015 final data'!E$7:E$156,MATCH(Data!$CE45,'Feb 2015 final data'!$A$7:$A$156,0))</f>
        <v>11745</v>
      </c>
      <c r="CR45" s="24">
        <f>INDEX('Feb 2015 final data'!F$7:F$156,MATCH(Data!$CE45,'Feb 2015 final data'!$A$7:$A$156,0))</f>
        <v>12653</v>
      </c>
      <c r="CS45" s="502">
        <f t="shared" si="11"/>
        <v>13587</v>
      </c>
      <c r="CT45" s="502">
        <f t="shared" si="12"/>
        <v>25650</v>
      </c>
      <c r="CU45" s="502">
        <f t="shared" si="13"/>
        <v>37820</v>
      </c>
      <c r="CV45" s="502">
        <f t="shared" si="14"/>
        <v>49991</v>
      </c>
      <c r="CW45" s="502">
        <f t="shared" si="40"/>
        <v>13112</v>
      </c>
      <c r="CX45" s="502">
        <f t="shared" si="41"/>
        <v>24751</v>
      </c>
      <c r="CY45" s="502">
        <f t="shared" si="42"/>
        <v>36495</v>
      </c>
      <c r="CZ45" s="502">
        <f t="shared" si="43"/>
        <v>48240</v>
      </c>
      <c r="DA45" s="503">
        <f t="shared" si="44"/>
        <v>9.5017103078554148E-3</v>
      </c>
      <c r="DB45" s="503">
        <f t="shared" si="45"/>
        <v>1.7983236982656879E-2</v>
      </c>
      <c r="DC45" s="503">
        <f t="shared" si="46"/>
        <v>2.6504770858754575E-2</v>
      </c>
      <c r="DD45" s="503">
        <f t="shared" si="47"/>
        <v>3.502630473485227E-2</v>
      </c>
      <c r="DE45" s="502">
        <f t="shared" si="16"/>
        <v>13059.58734309275</v>
      </c>
      <c r="DF45" s="502">
        <f t="shared" si="17"/>
        <v>26249.480045137647</v>
      </c>
      <c r="DG45" s="502">
        <f t="shared" si="18"/>
        <v>39470.1646938903</v>
      </c>
      <c r="DH45" s="502">
        <f t="shared" si="19"/>
        <v>53258.849342642956</v>
      </c>
      <c r="DI45" s="489">
        <f t="shared" si="48"/>
        <v>13059.58734309275</v>
      </c>
      <c r="DJ45" s="489">
        <f t="shared" si="49"/>
        <v>13189.892702044897</v>
      </c>
      <c r="DK45" s="489">
        <f t="shared" si="50"/>
        <v>13220.684648752653</v>
      </c>
      <c r="DL45" s="489">
        <f t="shared" si="51"/>
        <v>13788.684648752656</v>
      </c>
      <c r="DM45" s="489">
        <f t="shared" si="20"/>
        <v>12602.422105868865</v>
      </c>
      <c r="DN45" s="489">
        <f t="shared" si="52"/>
        <v>2415.7400640310584</v>
      </c>
      <c r="DO45" s="489">
        <f t="shared" si="53"/>
        <v>2439.7864812074781</v>
      </c>
      <c r="DP45" s="489">
        <f t="shared" si="54"/>
        <v>2445.5206268418547</v>
      </c>
      <c r="DQ45" s="489">
        <f t="shared" si="55"/>
        <v>2550.5849726588258</v>
      </c>
      <c r="DR45" s="489">
        <f t="shared" si="56"/>
        <v>2315.3546850447847</v>
      </c>
      <c r="DS45" s="33">
        <v>534402</v>
      </c>
      <c r="DT45" s="33">
        <v>537180.201</v>
      </c>
      <c r="DU45" s="33">
        <v>540621.07900000003</v>
      </c>
      <c r="DV45" s="33">
        <v>544279.46100000001</v>
      </c>
      <c r="DW45" s="24">
        <f>INDEX('Feb 2015 final data'!$AB$7:$AB$156,MATCH(Data!CE45,'Feb 2015 final data'!$A$7:$A$156,0))</f>
        <v>1490</v>
      </c>
    </row>
    <row r="46" spans="1:127">
      <c r="A46" s="28" t="s">
        <v>851</v>
      </c>
      <c r="B46" s="6" t="s">
        <v>852</v>
      </c>
      <c r="C46" s="29" t="s">
        <v>681</v>
      </c>
      <c r="D46" s="30" t="s">
        <v>176</v>
      </c>
      <c r="E46" s="31">
        <v>180</v>
      </c>
      <c r="F46" s="19">
        <v>180</v>
      </c>
      <c r="G46" s="19">
        <f>INDEX('Feb 2015 final data'!G$7:G$156,MATCH(Data!$D46,'Feb 2015 final data'!$A$7:$A$156,0))</f>
        <v>180</v>
      </c>
      <c r="H46" s="19">
        <f>INDEX('Feb 2015 final data'!H$7:H$156,MATCH(Data!$D46,'Feb 2015 final data'!$A$7:$A$156,0))</f>
        <v>180</v>
      </c>
      <c r="I46" s="469">
        <f t="shared" si="67"/>
        <v>432.1556866790603</v>
      </c>
      <c r="J46" s="469">
        <f t="shared" si="23"/>
        <v>424.47661385006342</v>
      </c>
      <c r="K46" s="31">
        <v>40115</v>
      </c>
      <c r="L46" s="19">
        <v>40895</v>
      </c>
      <c r="M46" s="31">
        <v>41651.655999999995</v>
      </c>
      <c r="N46" s="27">
        <v>42405.163000000008</v>
      </c>
      <c r="O46" s="20">
        <v>443.7</v>
      </c>
      <c r="P46" s="36">
        <v>435.3</v>
      </c>
      <c r="Q46" s="30" t="s">
        <v>176</v>
      </c>
      <c r="R46" s="31">
        <v>205</v>
      </c>
      <c r="S46" s="19">
        <v>205</v>
      </c>
      <c r="T46" s="19">
        <f>INDEX('Feb 2015 final data'!I$7:I$156,MATCH(Data!$Q46,'Feb 2015 final data'!$A$7:$A$156,0))</f>
        <v>229</v>
      </c>
      <c r="U46" s="19">
        <f>INDEX('Feb 2015 final data'!J$7:J$156,MATCH(Data!$Q46,'Feb 2015 final data'!$A$7:$A$156,0))</f>
        <v>229</v>
      </c>
      <c r="V46" s="31">
        <v>250</v>
      </c>
      <c r="W46" s="19">
        <v>250</v>
      </c>
      <c r="X46" s="19">
        <f>INDEX('Feb 2015 final data'!K$7:K$156,MATCH(Data!$Q46,'Feb 2015 final data'!$A$7:$A$156,0))</f>
        <v>260</v>
      </c>
      <c r="Y46" s="19">
        <f>INDEX('Feb 2015 final data'!L$7:L$156,MATCH(Data!$Q46,'Feb 2015 final data'!$A$7:$A$156,0))</f>
        <v>260</v>
      </c>
      <c r="Z46" s="475">
        <f t="shared" si="24"/>
        <v>229</v>
      </c>
      <c r="AA46" s="475">
        <f t="shared" si="25"/>
        <v>229</v>
      </c>
      <c r="AB46" s="475">
        <f t="shared" si="26"/>
        <v>260</v>
      </c>
      <c r="AC46" s="475">
        <f t="shared" si="27"/>
        <v>260</v>
      </c>
      <c r="AD46" s="478">
        <f t="shared" si="57"/>
        <v>88.07692307692308</v>
      </c>
      <c r="AE46" s="478">
        <f t="shared" si="58"/>
        <v>88.07692307692308</v>
      </c>
      <c r="AF46" s="22">
        <v>82.3</v>
      </c>
      <c r="AG46" s="21">
        <v>82.3</v>
      </c>
      <c r="AH46" s="6" t="s">
        <v>176</v>
      </c>
      <c r="AI46" s="33">
        <v>556</v>
      </c>
      <c r="AJ46" s="33">
        <v>463</v>
      </c>
      <c r="AK46" s="33">
        <v>418</v>
      </c>
      <c r="AL46" s="33">
        <v>412</v>
      </c>
      <c r="AM46" s="33">
        <v>489</v>
      </c>
      <c r="AN46" s="33">
        <v>553</v>
      </c>
      <c r="AO46" s="33">
        <v>711</v>
      </c>
      <c r="AP46" s="33">
        <v>428</v>
      </c>
      <c r="AQ46" s="32">
        <v>319</v>
      </c>
      <c r="AR46" s="32">
        <v>369</v>
      </c>
      <c r="AS46" s="32">
        <v>340</v>
      </c>
      <c r="AT46" s="32">
        <v>535</v>
      </c>
      <c r="AU46" s="25">
        <v>1437</v>
      </c>
      <c r="AV46" s="25">
        <v>1454</v>
      </c>
      <c r="AW46" s="25">
        <v>1458</v>
      </c>
      <c r="AX46" s="25">
        <v>1244</v>
      </c>
      <c r="AY46" s="25">
        <f t="shared" si="28"/>
        <v>1437</v>
      </c>
      <c r="AZ46" s="25">
        <f t="shared" si="29"/>
        <v>1454</v>
      </c>
      <c r="BA46" s="25">
        <f t="shared" si="30"/>
        <v>1458</v>
      </c>
      <c r="BB46" s="25">
        <f t="shared" si="31"/>
        <v>1244</v>
      </c>
      <c r="BC46" s="249">
        <f>INDEX('Feb 2015 final data'!T$7:T$156,MATCH(Data!$AH46,'Feb 2015 final data'!$A$7:$A$156,0))</f>
        <v>1216.4775</v>
      </c>
      <c r="BD46" s="249">
        <f>INDEX('Feb 2015 final data'!U$7:U$156,MATCH(Data!$AH46,'Feb 2015 final data'!$A$7:$A$156,0))</f>
        <v>1216.4775</v>
      </c>
      <c r="BE46" s="249">
        <f>INDEX('Feb 2015 final data'!V$7:V$156,MATCH(Data!$AH46,'Feb 2015 final data'!$A$7:$A$156,0))</f>
        <v>1216.4775</v>
      </c>
      <c r="BF46" s="249">
        <f>INDEX('Feb 2015 final data'!W$7:W$156,MATCH(Data!$AH46,'Feb 2015 final data'!$A$7:$A$156,0))</f>
        <v>1216.4775</v>
      </c>
      <c r="BG46" s="249">
        <f>INDEX('Feb 2015 final data'!X$7:X$156,MATCH(Data!$AH46,'Feb 2015 final data'!$A$7:$A$156,0))</f>
        <v>1141.4775</v>
      </c>
      <c r="BH46" s="249">
        <f>INDEX('Feb 2015 final data'!Y$7:Y$156,MATCH(Data!$AH46,'Feb 2015 final data'!$A$7:$A$156,0))</f>
        <v>1141.4775</v>
      </c>
      <c r="BI46" s="249">
        <f>INDEX('Feb 2015 final data'!Z$7:Z$156,MATCH(Data!$AH46,'Feb 2015 final data'!$A$7:$A$156,0))</f>
        <v>1141.4775</v>
      </c>
      <c r="BJ46" s="249">
        <f>INDEX('Feb 2015 final data'!AA$7:AA$156,MATCH(Data!$AH46,'Feb 2015 final data'!$A$7:$A$156,0))</f>
        <v>1141.4775</v>
      </c>
      <c r="BK46" s="484">
        <f t="shared" si="59"/>
        <v>1216.4775</v>
      </c>
      <c r="BL46" s="484">
        <f t="shared" si="60"/>
        <v>1216.4775</v>
      </c>
      <c r="BM46" s="484">
        <f t="shared" si="61"/>
        <v>1216.4775</v>
      </c>
      <c r="BN46" s="484">
        <f t="shared" si="62"/>
        <v>1216.4775</v>
      </c>
      <c r="BO46" s="484">
        <f t="shared" si="63"/>
        <v>1141.4775</v>
      </c>
      <c r="BP46" s="484">
        <f t="shared" si="64"/>
        <v>1141.4775</v>
      </c>
      <c r="BQ46" s="484">
        <f t="shared" si="65"/>
        <v>1141.4775</v>
      </c>
      <c r="BR46" s="484">
        <f t="shared" si="66"/>
        <v>1141.4775</v>
      </c>
      <c r="BS46" s="486">
        <f t="shared" si="32"/>
        <v>498.29848095291646</v>
      </c>
      <c r="BT46" s="486">
        <f t="shared" si="33"/>
        <v>498.29848095291646</v>
      </c>
      <c r="BU46" s="486">
        <f t="shared" si="34"/>
        <v>498.29848095291646</v>
      </c>
      <c r="BV46" s="495">
        <f t="shared" si="35"/>
        <v>491.16053165265163</v>
      </c>
      <c r="BW46" s="486">
        <f t="shared" si="36"/>
        <v>460.87880439181129</v>
      </c>
      <c r="BX46" s="486">
        <f t="shared" si="37"/>
        <v>460.87880439181129</v>
      </c>
      <c r="BY46" s="486">
        <f t="shared" si="38"/>
        <v>460.87880439181129</v>
      </c>
      <c r="BZ46" s="495">
        <f t="shared" si="39"/>
        <v>454.29609058907073</v>
      </c>
      <c r="CA46" s="27">
        <v>239600</v>
      </c>
      <c r="CB46" s="27">
        <v>244126.27099999998</v>
      </c>
      <c r="CC46" s="27">
        <v>247674.11500000002</v>
      </c>
      <c r="CD46" s="156">
        <v>251262.89300000001</v>
      </c>
      <c r="CE46" s="6" t="s">
        <v>176</v>
      </c>
      <c r="CF46" s="27">
        <f>INDEX('HWB mapped'!F$4:F$155,MATCH(Data!$D46,'HWB mapped'!$E$4:$E$155,0))</f>
        <v>7257.7956856753617</v>
      </c>
      <c r="CG46" s="27">
        <f>INDEX('HWB mapped'!G$4:G$155,MATCH(Data!$D46,'HWB mapped'!$E$4:$E$155,0))</f>
        <v>7121.5789924235678</v>
      </c>
      <c r="CH46" s="27">
        <f>INDEX('HWB mapped'!H$4:H$155,MATCH(Data!$D46,'HWB mapped'!$E$4:$E$155,0))</f>
        <v>7376.5387581358691</v>
      </c>
      <c r="CI46" s="27">
        <f>INDEX('HWB mapped'!I$4:I$155,MATCH(Data!$D46,'HWB mapped'!$E$4:$E$155,0))</f>
        <v>7750.8541282142096</v>
      </c>
      <c r="CJ46" s="24">
        <f>INDEX('Feb 2015 final data'!P$7:P$156,MATCH(Data!$CE46,'Feb 2015 final data'!$A$7:$A$156,0))</f>
        <v>7242</v>
      </c>
      <c r="CK46" s="24">
        <f>INDEX('Feb 2015 final data'!Q$7:Q$156,MATCH(Data!$CE46,'Feb 2015 final data'!$A$7:$A$156,0))</f>
        <v>6245</v>
      </c>
      <c r="CL46" s="24">
        <f>INDEX('Feb 2015 final data'!R$7:R$156,MATCH(Data!$CE46,'Feb 2015 final data'!$A$7:$A$156,0))</f>
        <v>6127</v>
      </c>
      <c r="CM46" s="24">
        <f>INDEX('Feb 2015 final data'!S$7:S$156,MATCH(Data!$CE46,'Feb 2015 final data'!$A$7:$A$156,0))</f>
        <v>6351</v>
      </c>
      <c r="CN46" s="24">
        <f>INDEX('Feb 2015 final data'!B$7:B$156,MATCH(Data!$CE46,'Feb 2015 final data'!$A$7:$A$156,0))</f>
        <v>6988.53</v>
      </c>
      <c r="CO46" s="24">
        <f>INDEX('Feb 2015 final data'!C$7:C$156,MATCH(Data!$CE46,'Feb 2015 final data'!$A$7:$A$156,0))</f>
        <v>6026.4250000000002</v>
      </c>
      <c r="CP46" s="24">
        <f>INDEX('Feb 2015 final data'!D$7:D$156,MATCH(Data!$CE46,'Feb 2015 final data'!$A$7:$A$156,0))</f>
        <v>5912.5549999999994</v>
      </c>
      <c r="CQ46" s="24">
        <f>INDEX('Feb 2015 final data'!E$7:E$156,MATCH(Data!$CE46,'Feb 2015 final data'!$A$7:$A$156,0))</f>
        <v>6128.7150000000001</v>
      </c>
      <c r="CR46" s="24">
        <f>INDEX('Feb 2015 final data'!F$7:F$156,MATCH(Data!$CE46,'Feb 2015 final data'!$A$7:$A$156,0))</f>
        <v>6743.9314499999991</v>
      </c>
      <c r="CS46" s="502">
        <f t="shared" si="11"/>
        <v>7242</v>
      </c>
      <c r="CT46" s="502">
        <f t="shared" si="12"/>
        <v>13487</v>
      </c>
      <c r="CU46" s="502">
        <f t="shared" si="13"/>
        <v>19614</v>
      </c>
      <c r="CV46" s="502">
        <f t="shared" si="14"/>
        <v>25965</v>
      </c>
      <c r="CW46" s="502">
        <f t="shared" si="40"/>
        <v>6988.53</v>
      </c>
      <c r="CX46" s="502">
        <f t="shared" si="41"/>
        <v>13014.955</v>
      </c>
      <c r="CY46" s="502">
        <f t="shared" si="42"/>
        <v>18927.509999999998</v>
      </c>
      <c r="CZ46" s="502">
        <f t="shared" si="43"/>
        <v>25056.224999999999</v>
      </c>
      <c r="DA46" s="503">
        <f t="shared" si="44"/>
        <v>9.7619872905834876E-3</v>
      </c>
      <c r="DB46" s="503">
        <f t="shared" si="45"/>
        <v>1.8180050067398423E-2</v>
      </c>
      <c r="DC46" s="503">
        <f t="shared" si="46"/>
        <v>2.6439052570768402E-2</v>
      </c>
      <c r="DD46" s="503">
        <f t="shared" si="47"/>
        <v>3.5000000000000059E-2</v>
      </c>
      <c r="DE46" s="502">
        <f t="shared" si="16"/>
        <v>6969.9553100496478</v>
      </c>
      <c r="DF46" s="502">
        <f t="shared" si="17"/>
        <v>13843.565488351229</v>
      </c>
      <c r="DG46" s="502">
        <f t="shared" si="18"/>
        <v>20976.869021170089</v>
      </c>
      <c r="DH46" s="502">
        <f t="shared" si="19"/>
        <v>28475.263135244284</v>
      </c>
      <c r="DI46" s="489">
        <f t="shared" si="48"/>
        <v>6969.9553100496478</v>
      </c>
      <c r="DJ46" s="489">
        <f t="shared" si="49"/>
        <v>6873.6101783015811</v>
      </c>
      <c r="DK46" s="489">
        <f t="shared" si="50"/>
        <v>7133.3035328188598</v>
      </c>
      <c r="DL46" s="489">
        <f t="shared" si="51"/>
        <v>7498.3941140741954</v>
      </c>
      <c r="DM46" s="489">
        <f t="shared" si="20"/>
        <v>6726.0068741979094</v>
      </c>
      <c r="DN46" s="489">
        <f t="shared" si="52"/>
        <v>2102.7593642277798</v>
      </c>
      <c r="DO46" s="489">
        <f t="shared" si="53"/>
        <v>2073.7973988094345</v>
      </c>
      <c r="DP46" s="489">
        <f t="shared" si="54"/>
        <v>2151.9343680110119</v>
      </c>
      <c r="DQ46" s="489">
        <f t="shared" si="55"/>
        <v>2262.0501740286791</v>
      </c>
      <c r="DR46" s="489">
        <f t="shared" si="56"/>
        <v>1999.6466458482814</v>
      </c>
      <c r="DS46" s="33">
        <v>320524</v>
      </c>
      <c r="DT46" s="33">
        <v>326727.97499999998</v>
      </c>
      <c r="DU46" s="33">
        <v>331469.217</v>
      </c>
      <c r="DV46" s="33">
        <v>336359.42700000003</v>
      </c>
      <c r="DW46" s="24">
        <f>INDEX('Feb 2015 final data'!$AB$7:$AB$156,MATCH(Data!CE46,'Feb 2015 final data'!$A$7:$A$156,0))</f>
        <v>1490</v>
      </c>
    </row>
    <row r="47" spans="1:127">
      <c r="A47" s="28" t="s">
        <v>896</v>
      </c>
      <c r="B47" s="6" t="s">
        <v>897</v>
      </c>
      <c r="C47" s="29" t="s">
        <v>682</v>
      </c>
      <c r="D47" s="30" t="s">
        <v>180</v>
      </c>
      <c r="E47" s="31">
        <v>1685</v>
      </c>
      <c r="F47" s="19">
        <v>1685</v>
      </c>
      <c r="G47" s="19">
        <f>INDEX('Feb 2015 final data'!G$7:G$156,MATCH(Data!$D47,'Feb 2015 final data'!$A$7:$A$156,0))</f>
        <v>1720</v>
      </c>
      <c r="H47" s="19">
        <f>INDEX('Feb 2015 final data'!H$7:H$156,MATCH(Data!$D47,'Feb 2015 final data'!$A$7:$A$156,0))</f>
        <v>1755</v>
      </c>
      <c r="I47" s="469">
        <f t="shared" si="67"/>
        <v>599.95050129317576</v>
      </c>
      <c r="J47" s="469">
        <f t="shared" si="23"/>
        <v>598.88999782689893</v>
      </c>
      <c r="K47" s="31">
        <v>270160</v>
      </c>
      <c r="L47" s="19">
        <v>279175</v>
      </c>
      <c r="M47" s="31">
        <v>286690.31800000003</v>
      </c>
      <c r="N47" s="27">
        <v>293042.12900000031</v>
      </c>
      <c r="O47" s="20">
        <v>624.4</v>
      </c>
      <c r="P47" s="36">
        <v>604.29999999999995</v>
      </c>
      <c r="Q47" s="30" t="s">
        <v>180</v>
      </c>
      <c r="R47" s="31">
        <v>1090</v>
      </c>
      <c r="S47" s="19">
        <v>1090</v>
      </c>
      <c r="T47" s="19">
        <f>INDEX('Feb 2015 final data'!I$7:I$156,MATCH(Data!$Q47,'Feb 2015 final data'!$A$7:$A$156,0))</f>
        <v>1157</v>
      </c>
      <c r="U47" s="19">
        <f>INDEX('Feb 2015 final data'!J$7:J$156,MATCH(Data!$Q47,'Feb 2015 final data'!$A$7:$A$156,0))</f>
        <v>1184</v>
      </c>
      <c r="V47" s="31">
        <v>1330</v>
      </c>
      <c r="W47" s="19">
        <v>1330</v>
      </c>
      <c r="X47" s="19">
        <f>INDEX('Feb 2015 final data'!K$7:K$156,MATCH(Data!$Q47,'Feb 2015 final data'!$A$7:$A$156,0))</f>
        <v>1411</v>
      </c>
      <c r="Y47" s="19">
        <f>INDEX('Feb 2015 final data'!L$7:L$156,MATCH(Data!$Q47,'Feb 2015 final data'!$A$7:$A$156,0))</f>
        <v>1443</v>
      </c>
      <c r="Z47" s="475">
        <f t="shared" si="24"/>
        <v>1157</v>
      </c>
      <c r="AA47" s="475">
        <f t="shared" si="25"/>
        <v>1184</v>
      </c>
      <c r="AB47" s="475">
        <f t="shared" si="26"/>
        <v>1411</v>
      </c>
      <c r="AC47" s="475">
        <f t="shared" si="27"/>
        <v>1443</v>
      </c>
      <c r="AD47" s="478">
        <f t="shared" si="57"/>
        <v>81.998582565556347</v>
      </c>
      <c r="AE47" s="478">
        <f t="shared" si="58"/>
        <v>82.051282051282044</v>
      </c>
      <c r="AF47" s="22">
        <v>81.7</v>
      </c>
      <c r="AG47" s="21">
        <v>81.7</v>
      </c>
      <c r="AH47" s="6" t="s">
        <v>180</v>
      </c>
      <c r="AI47" s="33">
        <v>1903</v>
      </c>
      <c r="AJ47" s="33">
        <v>2384</v>
      </c>
      <c r="AK47" s="33">
        <v>2965</v>
      </c>
      <c r="AL47" s="33">
        <v>3329</v>
      </c>
      <c r="AM47" s="33">
        <v>3404</v>
      </c>
      <c r="AN47" s="33">
        <v>3236</v>
      </c>
      <c r="AO47" s="33">
        <v>2683</v>
      </c>
      <c r="AP47" s="33">
        <v>2641</v>
      </c>
      <c r="AQ47" s="32">
        <v>2683</v>
      </c>
      <c r="AR47" s="32">
        <v>2716</v>
      </c>
      <c r="AS47" s="32">
        <v>2425</v>
      </c>
      <c r="AT47" s="32">
        <v>2748</v>
      </c>
      <c r="AU47" s="25">
        <v>7252</v>
      </c>
      <c r="AV47" s="25">
        <v>9969</v>
      </c>
      <c r="AW47" s="25">
        <v>8007</v>
      </c>
      <c r="AX47" s="25">
        <v>7836</v>
      </c>
      <c r="AY47" s="25">
        <f t="shared" si="28"/>
        <v>7252</v>
      </c>
      <c r="AZ47" s="25">
        <f t="shared" si="29"/>
        <v>9969</v>
      </c>
      <c r="BA47" s="25">
        <f t="shared" si="30"/>
        <v>8007</v>
      </c>
      <c r="BB47" s="25">
        <f t="shared" si="31"/>
        <v>7889</v>
      </c>
      <c r="BC47" s="249">
        <f>INDEX('Feb 2015 final data'!T$7:T$156,MATCH(Data!$AH47,'Feb 2015 final data'!$A$7:$A$156,0))</f>
        <v>9629</v>
      </c>
      <c r="BD47" s="249">
        <f>INDEX('Feb 2015 final data'!U$7:U$156,MATCH(Data!$AH47,'Feb 2015 final data'!$A$7:$A$156,0))</f>
        <v>9891</v>
      </c>
      <c r="BE47" s="249">
        <f>INDEX('Feb 2015 final data'!V$7:V$156,MATCH(Data!$AH47,'Feb 2015 final data'!$A$7:$A$156,0))</f>
        <v>8065.6</v>
      </c>
      <c r="BF47" s="249">
        <f>INDEX('Feb 2015 final data'!W$7:W$156,MATCH(Data!$AH47,'Feb 2015 final data'!$A$7:$A$156,0))</f>
        <v>7897.400808090857</v>
      </c>
      <c r="BG47" s="249">
        <f>INDEX('Feb 2015 final data'!X$7:X$156,MATCH(Data!$AH47,'Feb 2015 final data'!$A$7:$A$156,0))</f>
        <v>9700</v>
      </c>
      <c r="BH47" s="249">
        <f>INDEX('Feb 2015 final data'!Y$7:Y$156,MATCH(Data!$AH47,'Feb 2015 final data'!$A$7:$A$156,0))</f>
        <v>9950</v>
      </c>
      <c r="BI47" s="249">
        <f>INDEX('Feb 2015 final data'!Z$7:Z$156,MATCH(Data!$AH47,'Feb 2015 final data'!$A$7:$A$156,0))</f>
        <v>8120</v>
      </c>
      <c r="BJ47" s="249">
        <f>INDEX('Feb 2015 final data'!AA$7:AA$156,MATCH(Data!$AH47,'Feb 2015 final data'!$A$7:$A$156,0))</f>
        <v>7960</v>
      </c>
      <c r="BK47" s="484">
        <f t="shared" si="59"/>
        <v>9629</v>
      </c>
      <c r="BL47" s="484">
        <f t="shared" si="60"/>
        <v>9891</v>
      </c>
      <c r="BM47" s="484">
        <f t="shared" si="61"/>
        <v>8065.5999999999995</v>
      </c>
      <c r="BN47" s="484">
        <f t="shared" si="62"/>
        <v>7950.8161019689596</v>
      </c>
      <c r="BO47" s="484">
        <f t="shared" si="63"/>
        <v>9700</v>
      </c>
      <c r="BP47" s="484">
        <f t="shared" si="64"/>
        <v>9950</v>
      </c>
      <c r="BQ47" s="484">
        <f t="shared" si="65"/>
        <v>8120</v>
      </c>
      <c r="BR47" s="484">
        <f t="shared" si="66"/>
        <v>8013.8386932108215</v>
      </c>
      <c r="BS47" s="486">
        <f t="shared" si="32"/>
        <v>854.85100771690509</v>
      </c>
      <c r="BT47" s="486">
        <f t="shared" si="33"/>
        <v>878.11105175282057</v>
      </c>
      <c r="BU47" s="486">
        <f t="shared" si="34"/>
        <v>716.05424113007268</v>
      </c>
      <c r="BV47" s="495">
        <f t="shared" si="35"/>
        <v>700.37590610433733</v>
      </c>
      <c r="BW47" s="486">
        <f t="shared" si="36"/>
        <v>854.45898912561665</v>
      </c>
      <c r="BX47" s="486">
        <f t="shared" si="37"/>
        <v>876.48112802060677</v>
      </c>
      <c r="BY47" s="486">
        <f t="shared" si="38"/>
        <v>715.27907130927906</v>
      </c>
      <c r="BZ47" s="495">
        <f t="shared" si="39"/>
        <v>700.35480346016425</v>
      </c>
      <c r="CA47" s="27">
        <v>1118167</v>
      </c>
      <c r="CB47" s="27">
        <v>1126395.1159999997</v>
      </c>
      <c r="CC47" s="27">
        <v>1135221.247999999</v>
      </c>
      <c r="CD47" s="156">
        <v>1144254.1199999985</v>
      </c>
      <c r="CE47" s="6" t="s">
        <v>180</v>
      </c>
      <c r="CF47" s="27">
        <f>INDEX('HWB mapped'!F$4:F$155,MATCH(Data!$D47,'HWB mapped'!$E$4:$E$155,0))</f>
        <v>35186.853056952488</v>
      </c>
      <c r="CG47" s="27">
        <f>INDEX('HWB mapped'!G$4:G$155,MATCH(Data!$D47,'HWB mapped'!$E$4:$E$155,0))</f>
        <v>35825.385811562948</v>
      </c>
      <c r="CH47" s="27">
        <f>INDEX('HWB mapped'!H$4:H$155,MATCH(Data!$D47,'HWB mapped'!$E$4:$E$155,0))</f>
        <v>35567.256010993857</v>
      </c>
      <c r="CI47" s="27">
        <f>INDEX('HWB mapped'!I$4:I$155,MATCH(Data!$D47,'HWB mapped'!$E$4:$E$155,0))</f>
        <v>36547.461280567062</v>
      </c>
      <c r="CJ47" s="24">
        <f>INDEX('Feb 2015 final data'!P$7:P$156,MATCH(Data!$CE47,'Feb 2015 final data'!$A$7:$A$156,0))</f>
        <v>35106</v>
      </c>
      <c r="CK47" s="24">
        <f>INDEX('Feb 2015 final data'!Q$7:Q$156,MATCH(Data!$CE47,'Feb 2015 final data'!$A$7:$A$156,0))</f>
        <v>35460</v>
      </c>
      <c r="CL47" s="24">
        <f>INDEX('Feb 2015 final data'!R$7:R$156,MATCH(Data!$CE47,'Feb 2015 final data'!$A$7:$A$156,0))</f>
        <v>34789</v>
      </c>
      <c r="CM47" s="24">
        <f>INDEX('Feb 2015 final data'!S$7:S$156,MATCH(Data!$CE47,'Feb 2015 final data'!$A$7:$A$156,0))</f>
        <v>34872</v>
      </c>
      <c r="CN47" s="24">
        <f>INDEX('Feb 2015 final data'!B$7:B$156,MATCH(Data!$CE47,'Feb 2015 final data'!$A$7:$A$156,0))</f>
        <v>33913</v>
      </c>
      <c r="CO47" s="24">
        <f>INDEX('Feb 2015 final data'!C$7:C$156,MATCH(Data!$CE47,'Feb 2015 final data'!$A$7:$A$156,0))</f>
        <v>34268</v>
      </c>
      <c r="CP47" s="24">
        <f>INDEX('Feb 2015 final data'!D$7:D$156,MATCH(Data!$CE47,'Feb 2015 final data'!$A$7:$A$156,0))</f>
        <v>33597</v>
      </c>
      <c r="CQ47" s="24">
        <f>INDEX('Feb 2015 final data'!E$7:E$156,MATCH(Data!$CE47,'Feb 2015 final data'!$A$7:$A$156,0))</f>
        <v>33680</v>
      </c>
      <c r="CR47" s="24">
        <f>INDEX('Feb 2015 final data'!F$7:F$156,MATCH(Data!$CE47,'Feb 2015 final data'!$A$7:$A$156,0))</f>
        <v>33916</v>
      </c>
      <c r="CS47" s="502">
        <f t="shared" si="11"/>
        <v>35106</v>
      </c>
      <c r="CT47" s="502">
        <f t="shared" si="12"/>
        <v>70566</v>
      </c>
      <c r="CU47" s="502">
        <f t="shared" si="13"/>
        <v>105355</v>
      </c>
      <c r="CV47" s="502">
        <f t="shared" si="14"/>
        <v>140227</v>
      </c>
      <c r="CW47" s="502">
        <f t="shared" si="40"/>
        <v>33913</v>
      </c>
      <c r="CX47" s="502">
        <f t="shared" si="41"/>
        <v>68181</v>
      </c>
      <c r="CY47" s="502">
        <f t="shared" si="42"/>
        <v>101778</v>
      </c>
      <c r="CZ47" s="502">
        <f t="shared" si="43"/>
        <v>135458</v>
      </c>
      <c r="DA47" s="503">
        <f t="shared" si="44"/>
        <v>8.5076340505038251E-3</v>
      </c>
      <c r="DB47" s="503">
        <f t="shared" si="45"/>
        <v>1.7008136806749057E-2</v>
      </c>
      <c r="DC47" s="503">
        <f t="shared" si="46"/>
        <v>2.5508639562994286E-2</v>
      </c>
      <c r="DD47" s="503">
        <f t="shared" si="47"/>
        <v>3.4009142319239516E-2</v>
      </c>
      <c r="DE47" s="502">
        <f t="shared" si="16"/>
        <v>33969.328234227563</v>
      </c>
      <c r="DF47" s="502">
        <f t="shared" si="17"/>
        <v>68577.677148895847</v>
      </c>
      <c r="DG47" s="502">
        <f t="shared" si="18"/>
        <v>102928.02606356413</v>
      </c>
      <c r="DH47" s="502">
        <f t="shared" si="19"/>
        <v>138258.3749782324</v>
      </c>
      <c r="DI47" s="489">
        <f t="shared" si="48"/>
        <v>33969.328234227563</v>
      </c>
      <c r="DJ47" s="489">
        <f t="shared" si="49"/>
        <v>34608.348914668284</v>
      </c>
      <c r="DK47" s="489">
        <f t="shared" si="50"/>
        <v>34350.348914668284</v>
      </c>
      <c r="DL47" s="489">
        <f t="shared" si="51"/>
        <v>35330.34891466827</v>
      </c>
      <c r="DM47" s="489">
        <f t="shared" si="20"/>
        <v>33972.333217116211</v>
      </c>
      <c r="DN47" s="489">
        <f t="shared" si="52"/>
        <v>2364.4542807153202</v>
      </c>
      <c r="DO47" s="489">
        <f t="shared" si="53"/>
        <v>2408.9326664604732</v>
      </c>
      <c r="DP47" s="489">
        <f t="shared" si="54"/>
        <v>2390.9742571924771</v>
      </c>
      <c r="DQ47" s="489">
        <f t="shared" si="55"/>
        <v>2459.1883699158725</v>
      </c>
      <c r="DR47" s="489">
        <f t="shared" si="56"/>
        <v>2346.4866779596828</v>
      </c>
      <c r="DS47" s="33">
        <v>1416405</v>
      </c>
      <c r="DT47" s="33">
        <v>1426001.7950000002</v>
      </c>
      <c r="DU47" s="33">
        <v>1436652.8580000002</v>
      </c>
      <c r="DV47" s="33">
        <v>1447781.4990000001</v>
      </c>
      <c r="DW47" s="24">
        <f>INDEX('Feb 2015 final data'!$AB$7:$AB$156,MATCH(Data!CE47,'Feb 2015 final data'!$A$7:$A$156,0))</f>
        <v>745</v>
      </c>
    </row>
    <row r="48" spans="1:127">
      <c r="A48" s="28" t="s">
        <v>890</v>
      </c>
      <c r="B48" s="6" t="s">
        <v>891</v>
      </c>
      <c r="C48" s="29" t="s">
        <v>1619</v>
      </c>
      <c r="D48" s="30" t="s">
        <v>184</v>
      </c>
      <c r="E48" s="31">
        <v>345</v>
      </c>
      <c r="F48" s="19">
        <v>345</v>
      </c>
      <c r="G48" s="19">
        <f>INDEX('Feb 2015 final data'!G$7:G$156,MATCH(Data!$D48,'Feb 2015 final data'!$A$7:$A$156,0))</f>
        <v>321</v>
      </c>
      <c r="H48" s="19">
        <f>INDEX('Feb 2015 final data'!H$7:H$156,MATCH(Data!$D48,'Feb 2015 final data'!$A$7:$A$156,0))</f>
        <v>314</v>
      </c>
      <c r="I48" s="469">
        <f t="shared" si="67"/>
        <v>848.09388785075896</v>
      </c>
      <c r="J48" s="469">
        <f t="shared" si="23"/>
        <v>817.22417057602593</v>
      </c>
      <c r="K48" s="31">
        <v>36440</v>
      </c>
      <c r="L48" s="19">
        <v>37205</v>
      </c>
      <c r="M48" s="31">
        <v>37849.583000000006</v>
      </c>
      <c r="N48" s="27">
        <v>38422.75</v>
      </c>
      <c r="O48" s="20">
        <v>944</v>
      </c>
      <c r="P48" s="36">
        <v>924.6</v>
      </c>
      <c r="Q48" s="30" t="s">
        <v>184</v>
      </c>
      <c r="R48" s="31">
        <v>255</v>
      </c>
      <c r="S48" s="19">
        <v>255</v>
      </c>
      <c r="T48" s="19">
        <f>INDEX('Feb 2015 final data'!I$7:I$156,MATCH(Data!$Q48,'Feb 2015 final data'!$A$7:$A$156,0))</f>
        <v>263</v>
      </c>
      <c r="U48" s="19">
        <f>INDEX('Feb 2015 final data'!J$7:J$156,MATCH(Data!$Q48,'Feb 2015 final data'!$A$7:$A$156,0))</f>
        <v>266</v>
      </c>
      <c r="V48" s="31">
        <v>300</v>
      </c>
      <c r="W48" s="19">
        <v>300</v>
      </c>
      <c r="X48" s="19">
        <f>INDEX('Feb 2015 final data'!K$7:K$156,MATCH(Data!$Q48,'Feb 2015 final data'!$A$7:$A$156,0))</f>
        <v>300</v>
      </c>
      <c r="Y48" s="19">
        <f>INDEX('Feb 2015 final data'!L$7:L$156,MATCH(Data!$Q48,'Feb 2015 final data'!$A$7:$A$156,0))</f>
        <v>300</v>
      </c>
      <c r="Z48" s="475">
        <f t="shared" si="24"/>
        <v>263</v>
      </c>
      <c r="AA48" s="475">
        <f t="shared" si="25"/>
        <v>266</v>
      </c>
      <c r="AB48" s="475">
        <f t="shared" si="26"/>
        <v>300</v>
      </c>
      <c r="AC48" s="475">
        <f t="shared" si="27"/>
        <v>300</v>
      </c>
      <c r="AD48" s="478">
        <f t="shared" si="57"/>
        <v>87.666666666666671</v>
      </c>
      <c r="AE48" s="478">
        <f t="shared" si="58"/>
        <v>88.666666666666671</v>
      </c>
      <c r="AF48" s="22">
        <v>86</v>
      </c>
      <c r="AG48" s="21">
        <v>86</v>
      </c>
      <c r="AH48" s="6" t="s">
        <v>184</v>
      </c>
      <c r="AI48" s="33">
        <v>283</v>
      </c>
      <c r="AJ48" s="33">
        <v>225</v>
      </c>
      <c r="AK48" s="33">
        <v>438</v>
      </c>
      <c r="AL48" s="33">
        <v>553</v>
      </c>
      <c r="AM48" s="33">
        <v>343</v>
      </c>
      <c r="AN48" s="33">
        <v>299</v>
      </c>
      <c r="AO48" s="33">
        <v>297</v>
      </c>
      <c r="AP48" s="33">
        <v>211</v>
      </c>
      <c r="AQ48" s="32">
        <v>270</v>
      </c>
      <c r="AR48" s="32">
        <v>130</v>
      </c>
      <c r="AS48" s="32">
        <v>164</v>
      </c>
      <c r="AT48" s="32">
        <v>258</v>
      </c>
      <c r="AU48" s="25">
        <v>946</v>
      </c>
      <c r="AV48" s="25">
        <v>1195</v>
      </c>
      <c r="AW48" s="25">
        <v>778</v>
      </c>
      <c r="AX48" s="25">
        <v>552</v>
      </c>
      <c r="AY48" s="25">
        <f t="shared" si="28"/>
        <v>946</v>
      </c>
      <c r="AZ48" s="25">
        <f t="shared" si="29"/>
        <v>1195</v>
      </c>
      <c r="BA48" s="25">
        <f t="shared" si="30"/>
        <v>778</v>
      </c>
      <c r="BB48" s="25">
        <f t="shared" si="31"/>
        <v>552</v>
      </c>
      <c r="BC48" s="249">
        <f>INDEX('Feb 2015 final data'!T$7:T$156,MATCH(Data!$AH48,'Feb 2015 final data'!$A$7:$A$156,0))</f>
        <v>1226</v>
      </c>
      <c r="BD48" s="249">
        <f>INDEX('Feb 2015 final data'!U$7:U$156,MATCH(Data!$AH48,'Feb 2015 final data'!$A$7:$A$156,0))</f>
        <v>1197</v>
      </c>
      <c r="BE48" s="249">
        <f>INDEX('Feb 2015 final data'!V$7:V$156,MATCH(Data!$AH48,'Feb 2015 final data'!$A$7:$A$156,0))</f>
        <v>670</v>
      </c>
      <c r="BF48" s="249">
        <f>INDEX('Feb 2015 final data'!W$7:W$156,MATCH(Data!$AH48,'Feb 2015 final data'!$A$7:$A$156,0))</f>
        <v>475</v>
      </c>
      <c r="BG48" s="249">
        <f>INDEX('Feb 2015 final data'!X$7:X$156,MATCH(Data!$AH48,'Feb 2015 final data'!$A$7:$A$156,0))</f>
        <v>1201</v>
      </c>
      <c r="BH48" s="249">
        <f>INDEX('Feb 2015 final data'!Y$7:Y$156,MATCH(Data!$AH48,'Feb 2015 final data'!$A$7:$A$156,0))</f>
        <v>1008</v>
      </c>
      <c r="BI48" s="249">
        <f>INDEX('Feb 2015 final data'!Z$7:Z$156,MATCH(Data!$AH48,'Feb 2015 final data'!$A$7:$A$156,0))</f>
        <v>656</v>
      </c>
      <c r="BJ48" s="249">
        <f>INDEX('Feb 2015 final data'!AA$7:AA$156,MATCH(Data!$AH48,'Feb 2015 final data'!$A$7:$A$156,0))</f>
        <v>465</v>
      </c>
      <c r="BK48" s="484">
        <f t="shared" si="59"/>
        <v>1226</v>
      </c>
      <c r="BL48" s="484">
        <f t="shared" si="60"/>
        <v>1197</v>
      </c>
      <c r="BM48" s="484">
        <f t="shared" si="61"/>
        <v>670</v>
      </c>
      <c r="BN48" s="484">
        <f t="shared" si="62"/>
        <v>475</v>
      </c>
      <c r="BO48" s="484">
        <f t="shared" si="63"/>
        <v>1201</v>
      </c>
      <c r="BP48" s="484">
        <f t="shared" si="64"/>
        <v>1008</v>
      </c>
      <c r="BQ48" s="484">
        <f t="shared" si="65"/>
        <v>656</v>
      </c>
      <c r="BR48" s="484">
        <f t="shared" si="66"/>
        <v>465</v>
      </c>
      <c r="BS48" s="486">
        <f t="shared" si="32"/>
        <v>761.78802660352699</v>
      </c>
      <c r="BT48" s="486">
        <f t="shared" si="33"/>
        <v>743.76857083558059</v>
      </c>
      <c r="BU48" s="486">
        <f t="shared" si="34"/>
        <v>416.311564293934</v>
      </c>
      <c r="BV48" s="495">
        <f t="shared" si="35"/>
        <v>294.03769793565476</v>
      </c>
      <c r="BW48" s="486">
        <f t="shared" si="36"/>
        <v>743.45110572783449</v>
      </c>
      <c r="BX48" s="486">
        <f t="shared" si="37"/>
        <v>623.97894635608429</v>
      </c>
      <c r="BY48" s="486">
        <f t="shared" si="38"/>
        <v>406.08153651745164</v>
      </c>
      <c r="BZ48" s="495">
        <f t="shared" si="39"/>
        <v>286.85864637364028</v>
      </c>
      <c r="CA48" s="27">
        <v>159800</v>
      </c>
      <c r="CB48" s="27">
        <v>160937.15799999997</v>
      </c>
      <c r="CC48" s="27">
        <v>161543.91200000001</v>
      </c>
      <c r="CD48" s="156">
        <v>162100.74400000004</v>
      </c>
      <c r="CE48" s="6" t="s">
        <v>184</v>
      </c>
      <c r="CF48" s="27">
        <f>INDEX('HWB mapped'!F$4:F$155,MATCH(Data!$D48,'HWB mapped'!$E$4:$E$155,0))</f>
        <v>6584.4619056283809</v>
      </c>
      <c r="CG48" s="27">
        <f>INDEX('HWB mapped'!G$4:G$155,MATCH(Data!$D48,'HWB mapped'!$E$4:$E$155,0))</f>
        <v>6396.3499790424303</v>
      </c>
      <c r="CH48" s="27">
        <f>INDEX('HWB mapped'!H$4:H$155,MATCH(Data!$D48,'HWB mapped'!$E$4:$E$155,0))</f>
        <v>6571.231426296602</v>
      </c>
      <c r="CI48" s="27">
        <f>INDEX('HWB mapped'!I$4:I$155,MATCH(Data!$D48,'HWB mapped'!$E$4:$E$155,0))</f>
        <v>6935.1828697456212</v>
      </c>
      <c r="CJ48" s="24">
        <f>INDEX('Feb 2015 final data'!P$7:P$156,MATCH(Data!$CE48,'Feb 2015 final data'!$A$7:$A$156,0))</f>
        <v>6890</v>
      </c>
      <c r="CK48" s="24">
        <f>INDEX('Feb 2015 final data'!Q$7:Q$156,MATCH(Data!$CE48,'Feb 2015 final data'!$A$7:$A$156,0))</f>
        <v>6736</v>
      </c>
      <c r="CL48" s="24">
        <f>INDEX('Feb 2015 final data'!R$7:R$156,MATCH(Data!$CE48,'Feb 2015 final data'!$A$7:$A$156,0))</f>
        <v>6228</v>
      </c>
      <c r="CM48" s="24">
        <f>INDEX('Feb 2015 final data'!S$7:S$156,MATCH(Data!$CE48,'Feb 2015 final data'!$A$7:$A$156,0))</f>
        <v>6502</v>
      </c>
      <c r="CN48" s="24">
        <f>INDEX('Feb 2015 final data'!B$7:B$156,MATCH(Data!$CE48,'Feb 2015 final data'!$A$7:$A$156,0))</f>
        <v>6648.849999999311</v>
      </c>
      <c r="CO48" s="24">
        <f>INDEX('Feb 2015 final data'!C$7:C$156,MATCH(Data!$CE48,'Feb 2015 final data'!$A$7:$A$156,0))</f>
        <v>6500.2400000000007</v>
      </c>
      <c r="CP48" s="24">
        <f>INDEX('Feb 2015 final data'!D$7:D$156,MATCH(Data!$CE48,'Feb 2015 final data'!$A$7:$A$156,0))</f>
        <v>6010.0199999999995</v>
      </c>
      <c r="CQ48" s="24">
        <f>INDEX('Feb 2015 final data'!E$7:E$156,MATCH(Data!$CE48,'Feb 2015 final data'!$A$7:$A$156,0))</f>
        <v>6274.4299999999994</v>
      </c>
      <c r="CR48" s="24">
        <f>INDEX('Feb 2015 final data'!F$7:F$156,MATCH(Data!$CE48,'Feb 2015 final data'!$A$7:$A$156,0))</f>
        <v>6416.1402499993337</v>
      </c>
      <c r="CS48" s="502">
        <f t="shared" si="11"/>
        <v>6890</v>
      </c>
      <c r="CT48" s="502">
        <f t="shared" si="12"/>
        <v>13626</v>
      </c>
      <c r="CU48" s="502">
        <f t="shared" si="13"/>
        <v>19854</v>
      </c>
      <c r="CV48" s="502">
        <f t="shared" si="14"/>
        <v>26356</v>
      </c>
      <c r="CW48" s="502">
        <f t="shared" si="40"/>
        <v>6648.849999999311</v>
      </c>
      <c r="CX48" s="502">
        <f t="shared" si="41"/>
        <v>13149.089999999313</v>
      </c>
      <c r="CY48" s="502">
        <f t="shared" si="42"/>
        <v>19159.109999999313</v>
      </c>
      <c r="CZ48" s="502">
        <f t="shared" si="43"/>
        <v>25433.539999999313</v>
      </c>
      <c r="DA48" s="503">
        <f t="shared" si="44"/>
        <v>9.1497192290442043E-3</v>
      </c>
      <c r="DB48" s="503">
        <f t="shared" si="45"/>
        <v>1.8094930945541335E-2</v>
      </c>
      <c r="DC48" s="503">
        <f t="shared" si="46"/>
        <v>2.636553346489175E-2</v>
      </c>
      <c r="DD48" s="503">
        <f t="shared" si="47"/>
        <v>3.5000000000026052E-2</v>
      </c>
      <c r="DE48" s="502">
        <f t="shared" si="16"/>
        <v>6341.6493172902865</v>
      </c>
      <c r="DF48" s="502">
        <f t="shared" si="17"/>
        <v>12500.715471321064</v>
      </c>
      <c r="DG48" s="502">
        <f t="shared" si="18"/>
        <v>18852.650151740254</v>
      </c>
      <c r="DH48" s="502">
        <f t="shared" si="19"/>
        <v>25558.947083674353</v>
      </c>
      <c r="DI48" s="489">
        <f t="shared" si="48"/>
        <v>6341.6493172902865</v>
      </c>
      <c r="DJ48" s="489">
        <f t="shared" si="49"/>
        <v>6159.0661540307774</v>
      </c>
      <c r="DK48" s="489">
        <f t="shared" si="50"/>
        <v>6351.93468041919</v>
      </c>
      <c r="DL48" s="489">
        <f t="shared" si="51"/>
        <v>6706.2969319340991</v>
      </c>
      <c r="DM48" s="489">
        <f t="shared" si="20"/>
        <v>6119.6915911851247</v>
      </c>
      <c r="DN48" s="489">
        <f t="shared" si="52"/>
        <v>3146.2640406497712</v>
      </c>
      <c r="DO48" s="489">
        <f t="shared" si="53"/>
        <v>3055.4778029583631</v>
      </c>
      <c r="DP48" s="489">
        <f t="shared" si="54"/>
        <v>3151.2250372449298</v>
      </c>
      <c r="DQ48" s="489">
        <f t="shared" si="55"/>
        <v>3326.8443167135551</v>
      </c>
      <c r="DR48" s="489">
        <f t="shared" si="56"/>
        <v>3027.5349704900182</v>
      </c>
      <c r="DS48" s="33">
        <v>199998</v>
      </c>
      <c r="DT48" s="33">
        <v>201050.149</v>
      </c>
      <c r="DU48" s="33">
        <v>201572.402</v>
      </c>
      <c r="DV48" s="33">
        <v>202144.65100000001</v>
      </c>
      <c r="DW48" s="24">
        <f>INDEX('Feb 2015 final data'!$AB$7:$AB$156,MATCH(Data!CE48,'Feb 2015 final data'!$A$7:$A$156,0))</f>
        <v>1490</v>
      </c>
    </row>
    <row r="49" spans="1:127">
      <c r="A49" s="28" t="s">
        <v>855</v>
      </c>
      <c r="B49" s="6" t="s">
        <v>856</v>
      </c>
      <c r="C49" s="29" t="s">
        <v>683</v>
      </c>
      <c r="D49" s="30" t="s">
        <v>188</v>
      </c>
      <c r="E49" s="31">
        <v>965</v>
      </c>
      <c r="F49" s="19">
        <v>965</v>
      </c>
      <c r="G49" s="19">
        <f>INDEX('Feb 2015 final data'!G$7:G$156,MATCH(Data!$D49,'Feb 2015 final data'!$A$7:$A$156,0))</f>
        <v>950</v>
      </c>
      <c r="H49" s="19">
        <f>INDEX('Feb 2015 final data'!H$7:H$156,MATCH(Data!$D49,'Feb 2015 final data'!$A$7:$A$156,0))</f>
        <v>903</v>
      </c>
      <c r="I49" s="469">
        <f t="shared" si="67"/>
        <v>764.75077251299263</v>
      </c>
      <c r="J49" s="469">
        <f t="shared" si="23"/>
        <v>708.58664750150319</v>
      </c>
      <c r="K49" s="31">
        <v>117060</v>
      </c>
      <c r="L49" s="19">
        <v>120355</v>
      </c>
      <c r="M49" s="31">
        <v>124223.47700000004</v>
      </c>
      <c r="N49" s="27">
        <v>127436.77900000004</v>
      </c>
      <c r="O49" s="20">
        <v>822.6</v>
      </c>
      <c r="P49" s="36">
        <v>800.1</v>
      </c>
      <c r="Q49" s="30" t="s">
        <v>188</v>
      </c>
      <c r="R49" s="31">
        <v>375</v>
      </c>
      <c r="S49" s="19">
        <v>375</v>
      </c>
      <c r="T49" s="19">
        <f>INDEX('Feb 2015 final data'!I$7:I$156,MATCH(Data!$Q49,'Feb 2015 final data'!$A$7:$A$156,0))</f>
        <v>407</v>
      </c>
      <c r="U49" s="19">
        <f>INDEX('Feb 2015 final data'!J$7:J$156,MATCH(Data!$Q49,'Feb 2015 final data'!$A$7:$A$156,0))</f>
        <v>439</v>
      </c>
      <c r="V49" s="31">
        <v>535</v>
      </c>
      <c r="W49" s="19">
        <v>535</v>
      </c>
      <c r="X49" s="19">
        <f>INDEX('Feb 2015 final data'!K$7:K$156,MATCH(Data!$Q49,'Feb 2015 final data'!$A$7:$A$156,0))</f>
        <v>546</v>
      </c>
      <c r="Y49" s="19">
        <f>INDEX('Feb 2015 final data'!L$7:L$156,MATCH(Data!$Q49,'Feb 2015 final data'!$A$7:$A$156,0))</f>
        <v>557</v>
      </c>
      <c r="Z49" s="475">
        <f t="shared" si="24"/>
        <v>407</v>
      </c>
      <c r="AA49" s="475">
        <f t="shared" si="25"/>
        <v>439</v>
      </c>
      <c r="AB49" s="475">
        <f t="shared" si="26"/>
        <v>546</v>
      </c>
      <c r="AC49" s="475">
        <f t="shared" si="27"/>
        <v>557</v>
      </c>
      <c r="AD49" s="478">
        <f t="shared" si="57"/>
        <v>74.54212454212454</v>
      </c>
      <c r="AE49" s="478">
        <f t="shared" si="58"/>
        <v>78.815080789946137</v>
      </c>
      <c r="AF49" s="22">
        <v>70.400000000000006</v>
      </c>
      <c r="AG49" s="21">
        <v>70.400000000000006</v>
      </c>
      <c r="AH49" s="6" t="s">
        <v>188</v>
      </c>
      <c r="AI49" s="33">
        <v>1293</v>
      </c>
      <c r="AJ49" s="33">
        <v>1636</v>
      </c>
      <c r="AK49" s="33">
        <v>718</v>
      </c>
      <c r="AL49" s="33">
        <v>741</v>
      </c>
      <c r="AM49" s="33">
        <v>920</v>
      </c>
      <c r="AN49" s="33">
        <v>656</v>
      </c>
      <c r="AO49" s="33">
        <v>1158</v>
      </c>
      <c r="AP49" s="33">
        <v>1030</v>
      </c>
      <c r="AQ49" s="32">
        <v>616</v>
      </c>
      <c r="AR49" s="32">
        <v>783</v>
      </c>
      <c r="AS49" s="32">
        <v>901</v>
      </c>
      <c r="AT49" s="32">
        <v>750</v>
      </c>
      <c r="AU49" s="25">
        <v>3647</v>
      </c>
      <c r="AV49" s="25">
        <v>2317</v>
      </c>
      <c r="AW49" s="25">
        <v>2804</v>
      </c>
      <c r="AX49" s="25">
        <v>2434</v>
      </c>
      <c r="AY49" s="25">
        <f t="shared" si="28"/>
        <v>3647</v>
      </c>
      <c r="AZ49" s="25">
        <f t="shared" si="29"/>
        <v>2317</v>
      </c>
      <c r="BA49" s="25">
        <f t="shared" si="30"/>
        <v>2804</v>
      </c>
      <c r="BB49" s="25">
        <f t="shared" si="31"/>
        <v>2434</v>
      </c>
      <c r="BC49" s="249">
        <f>INDEX('Feb 2015 final data'!T$7:T$156,MATCH(Data!$AH49,'Feb 2015 final data'!$A$7:$A$156,0))</f>
        <v>2721.25</v>
      </c>
      <c r="BD49" s="249">
        <f>INDEX('Feb 2015 final data'!U$7:U$156,MATCH(Data!$AH49,'Feb 2015 final data'!$A$7:$A$156,0))</f>
        <v>2438.2400000000002</v>
      </c>
      <c r="BE49" s="249">
        <f>INDEX('Feb 2015 final data'!V$7:V$156,MATCH(Data!$AH49,'Feb 2015 final data'!$A$7:$A$156,0))</f>
        <v>2743.02</v>
      </c>
      <c r="BF49" s="249">
        <f>INDEX('Feb 2015 final data'!W$7:W$156,MATCH(Data!$AH49,'Feb 2015 final data'!$A$7:$A$156,0))</f>
        <v>2982.4900000000002</v>
      </c>
      <c r="BG49" s="249">
        <f>INDEX('Feb 2015 final data'!X$7:X$156,MATCH(Data!$AH49,'Feb 2015 final data'!$A$7:$A$156,0))</f>
        <v>2531.25</v>
      </c>
      <c r="BH49" s="249">
        <f>INDEX('Feb 2015 final data'!Y$7:Y$156,MATCH(Data!$AH49,'Feb 2015 final data'!$A$7:$A$156,0))</f>
        <v>2268</v>
      </c>
      <c r="BI49" s="249">
        <f>INDEX('Feb 2015 final data'!Z$7:Z$156,MATCH(Data!$AH49,'Feb 2015 final data'!$A$7:$A$156,0))</f>
        <v>2551.5</v>
      </c>
      <c r="BJ49" s="249">
        <f>INDEX('Feb 2015 final data'!AA$7:AA$156,MATCH(Data!$AH49,'Feb 2015 final data'!$A$7:$A$156,0))</f>
        <v>2774.25</v>
      </c>
      <c r="BK49" s="484">
        <f t="shared" si="59"/>
        <v>2721.25</v>
      </c>
      <c r="BL49" s="484">
        <f t="shared" si="60"/>
        <v>2438.2400000000002</v>
      </c>
      <c r="BM49" s="484">
        <f t="shared" si="61"/>
        <v>2743.02</v>
      </c>
      <c r="BN49" s="484">
        <f t="shared" si="62"/>
        <v>2982.49</v>
      </c>
      <c r="BO49" s="484">
        <f t="shared" si="63"/>
        <v>2531.25</v>
      </c>
      <c r="BP49" s="484">
        <f t="shared" si="64"/>
        <v>2268</v>
      </c>
      <c r="BQ49" s="484">
        <f t="shared" si="65"/>
        <v>2551.5</v>
      </c>
      <c r="BR49" s="484">
        <f t="shared" si="66"/>
        <v>2774.2499999999995</v>
      </c>
      <c r="BS49" s="486">
        <f t="shared" si="32"/>
        <v>559.22720626127284</v>
      </c>
      <c r="BT49" s="486">
        <f t="shared" si="33"/>
        <v>501.06757681010049</v>
      </c>
      <c r="BU49" s="486">
        <f t="shared" si="34"/>
        <v>563.701023911363</v>
      </c>
      <c r="BV49" s="495">
        <f t="shared" si="35"/>
        <v>608.4632099774509</v>
      </c>
      <c r="BW49" s="486">
        <f t="shared" si="36"/>
        <v>516.40491678276294</v>
      </c>
      <c r="BX49" s="486">
        <f t="shared" si="37"/>
        <v>462.69880543735565</v>
      </c>
      <c r="BY49" s="486">
        <f t="shared" si="38"/>
        <v>520.53615611702514</v>
      </c>
      <c r="BZ49" s="495">
        <f t="shared" si="39"/>
        <v>561.88292677212405</v>
      </c>
      <c r="CA49" s="27">
        <v>482920</v>
      </c>
      <c r="CB49" s="27">
        <v>486609.01500000036</v>
      </c>
      <c r="CC49" s="27">
        <v>490167.68</v>
      </c>
      <c r="CD49" s="156">
        <v>493741.64399999968</v>
      </c>
      <c r="CE49" s="6" t="s">
        <v>188</v>
      </c>
      <c r="CF49" s="27">
        <f>INDEX('HWB mapped'!F$4:F$155,MATCH(Data!$D49,'HWB mapped'!$E$4:$E$155,0))</f>
        <v>13921.122427897742</v>
      </c>
      <c r="CG49" s="27">
        <f>INDEX('HWB mapped'!G$4:G$155,MATCH(Data!$D49,'HWB mapped'!$E$4:$E$155,0))</f>
        <v>13774.92484002866</v>
      </c>
      <c r="CH49" s="27">
        <f>INDEX('HWB mapped'!H$4:H$155,MATCH(Data!$D49,'HWB mapped'!$E$4:$E$155,0))</f>
        <v>13363.908704420865</v>
      </c>
      <c r="CI49" s="27">
        <f>INDEX('HWB mapped'!I$4:I$155,MATCH(Data!$D49,'HWB mapped'!$E$4:$E$155,0))</f>
        <v>14050.602148577236</v>
      </c>
      <c r="CJ49" s="24">
        <f>INDEX('Feb 2015 final data'!P$7:P$156,MATCH(Data!$CE49,'Feb 2015 final data'!$A$7:$A$156,0))</f>
        <v>13911</v>
      </c>
      <c r="CK49" s="24">
        <f>INDEX('Feb 2015 final data'!Q$7:Q$156,MATCH(Data!$CE49,'Feb 2015 final data'!$A$7:$A$156,0))</f>
        <v>12514</v>
      </c>
      <c r="CL49" s="24">
        <f>INDEX('Feb 2015 final data'!R$7:R$156,MATCH(Data!$CE49,'Feb 2015 final data'!$A$7:$A$156,0))</f>
        <v>12756</v>
      </c>
      <c r="CM49" s="24">
        <f>INDEX('Feb 2015 final data'!S$7:S$156,MATCH(Data!$CE49,'Feb 2015 final data'!$A$7:$A$156,0))</f>
        <v>13842</v>
      </c>
      <c r="CN49" s="24">
        <f>INDEX('Feb 2015 final data'!B$7:B$156,MATCH(Data!$CE49,'Feb 2015 final data'!$A$7:$A$156,0))</f>
        <v>13637</v>
      </c>
      <c r="CO49" s="24">
        <f>INDEX('Feb 2015 final data'!C$7:C$156,MATCH(Data!$CE49,'Feb 2015 final data'!$A$7:$A$156,0))</f>
        <v>12260</v>
      </c>
      <c r="CP49" s="24">
        <f>INDEX('Feb 2015 final data'!D$7:D$156,MATCH(Data!$CE49,'Feb 2015 final data'!$A$7:$A$156,0))</f>
        <v>12501</v>
      </c>
      <c r="CQ49" s="24">
        <f>INDEX('Feb 2015 final data'!E$7:E$156,MATCH(Data!$CE49,'Feb 2015 final data'!$A$7:$A$156,0))</f>
        <v>13571</v>
      </c>
      <c r="CR49" s="24">
        <f>INDEX('Feb 2015 final data'!F$7:F$156,MATCH(Data!$CE49,'Feb 2015 final data'!$A$7:$A$156,0))</f>
        <v>13917</v>
      </c>
      <c r="CS49" s="502">
        <f t="shared" si="11"/>
        <v>13911</v>
      </c>
      <c r="CT49" s="502">
        <f t="shared" si="12"/>
        <v>26425</v>
      </c>
      <c r="CU49" s="502">
        <f t="shared" si="13"/>
        <v>39181</v>
      </c>
      <c r="CV49" s="502">
        <f t="shared" si="14"/>
        <v>53023</v>
      </c>
      <c r="CW49" s="502">
        <f t="shared" si="40"/>
        <v>13637</v>
      </c>
      <c r="CX49" s="502">
        <f t="shared" si="41"/>
        <v>25897</v>
      </c>
      <c r="CY49" s="502">
        <f t="shared" si="42"/>
        <v>38398</v>
      </c>
      <c r="CZ49" s="502">
        <f t="shared" si="43"/>
        <v>51969</v>
      </c>
      <c r="DA49" s="503">
        <f t="shared" si="44"/>
        <v>5.1675687909020617E-3</v>
      </c>
      <c r="DB49" s="503">
        <f t="shared" si="45"/>
        <v>9.9579427795484978E-3</v>
      </c>
      <c r="DC49" s="503">
        <f t="shared" si="46"/>
        <v>1.4767176508307715E-2</v>
      </c>
      <c r="DD49" s="503">
        <f t="shared" si="47"/>
        <v>1.9878166078871433E-2</v>
      </c>
      <c r="DE49" s="502">
        <f t="shared" si="16"/>
        <v>13636.212399805116</v>
      </c>
      <c r="DF49" s="502">
        <f t="shared" si="17"/>
        <v>27147.212215682852</v>
      </c>
      <c r="DG49" s="502">
        <f t="shared" si="18"/>
        <v>40246.172660756958</v>
      </c>
      <c r="DH49" s="502">
        <f t="shared" si="19"/>
        <v>54015.503172972967</v>
      </c>
      <c r="DI49" s="489">
        <f t="shared" si="48"/>
        <v>13636.212399805116</v>
      </c>
      <c r="DJ49" s="489">
        <f t="shared" si="49"/>
        <v>13510.999815877736</v>
      </c>
      <c r="DK49" s="489">
        <f t="shared" si="50"/>
        <v>13098.960445074106</v>
      </c>
      <c r="DL49" s="489">
        <f t="shared" si="51"/>
        <v>13769.330512216009</v>
      </c>
      <c r="DM49" s="489">
        <f t="shared" si="20"/>
        <v>13916.19622850244</v>
      </c>
      <c r="DN49" s="489">
        <f t="shared" si="52"/>
        <v>2221.1784580241961</v>
      </c>
      <c r="DO49" s="489">
        <f t="shared" si="53"/>
        <v>2200.8171125230942</v>
      </c>
      <c r="DP49" s="489">
        <f t="shared" si="54"/>
        <v>2133.7061177514624</v>
      </c>
      <c r="DQ49" s="489">
        <f t="shared" si="55"/>
        <v>2242.8429296373683</v>
      </c>
      <c r="DR49" s="489">
        <f t="shared" si="56"/>
        <v>2251.0527650973904</v>
      </c>
      <c r="DS49" s="33">
        <v>605654</v>
      </c>
      <c r="DT49" s="33">
        <v>609830.86300000001</v>
      </c>
      <c r="DU49" s="33">
        <v>613908.34900000005</v>
      </c>
      <c r="DV49" s="33">
        <v>618199.63599999994</v>
      </c>
      <c r="DW49" s="24">
        <f>INDEX('Feb 2015 final data'!$AB$7:$AB$156,MATCH(Data!CE49,'Feb 2015 final data'!$A$7:$A$156,0))</f>
        <v>1657.83</v>
      </c>
    </row>
    <row r="50" spans="1:127">
      <c r="A50" s="28" t="s">
        <v>859</v>
      </c>
      <c r="B50" s="6" t="s">
        <v>860</v>
      </c>
      <c r="C50" s="29" t="s">
        <v>684</v>
      </c>
      <c r="D50" s="30" t="s">
        <v>192</v>
      </c>
      <c r="E50" s="31">
        <v>180</v>
      </c>
      <c r="F50" s="19">
        <v>180</v>
      </c>
      <c r="G50" s="19">
        <f>INDEX('Feb 2015 final data'!G$7:G$156,MATCH(Data!$D50,'Feb 2015 final data'!$A$7:$A$156,0))</f>
        <v>185</v>
      </c>
      <c r="H50" s="19">
        <f>INDEX('Feb 2015 final data'!H$7:H$156,MATCH(Data!$D50,'Feb 2015 final data'!$A$7:$A$156,0))</f>
        <v>186</v>
      </c>
      <c r="I50" s="469">
        <f t="shared" si="67"/>
        <v>662.36909662199992</v>
      </c>
      <c r="J50" s="469">
        <f t="shared" si="23"/>
        <v>656.94603167158016</v>
      </c>
      <c r="K50" s="31">
        <v>27035</v>
      </c>
      <c r="L50" s="19">
        <v>27625</v>
      </c>
      <c r="M50" s="31">
        <v>27930.046999999999</v>
      </c>
      <c r="N50" s="27">
        <v>28312.827999999998</v>
      </c>
      <c r="O50" s="20">
        <v>665.8</v>
      </c>
      <c r="P50" s="36">
        <v>651.6</v>
      </c>
      <c r="Q50" s="30" t="s">
        <v>192</v>
      </c>
      <c r="R50" s="31">
        <v>175</v>
      </c>
      <c r="S50" s="19">
        <v>175</v>
      </c>
      <c r="T50" s="19">
        <f>INDEX('Feb 2015 final data'!I$7:I$156,MATCH(Data!$Q50,'Feb 2015 final data'!$A$7:$A$156,0))</f>
        <v>181</v>
      </c>
      <c r="U50" s="19">
        <f>INDEX('Feb 2015 final data'!J$7:J$156,MATCH(Data!$Q50,'Feb 2015 final data'!$A$7:$A$156,0))</f>
        <v>182</v>
      </c>
      <c r="V50" s="31">
        <v>190</v>
      </c>
      <c r="W50" s="19">
        <v>190</v>
      </c>
      <c r="X50" s="19">
        <f>INDEX('Feb 2015 final data'!K$7:K$156,MATCH(Data!$Q50,'Feb 2015 final data'!$A$7:$A$156,0))</f>
        <v>200</v>
      </c>
      <c r="Y50" s="19">
        <f>INDEX('Feb 2015 final data'!L$7:L$156,MATCH(Data!$Q50,'Feb 2015 final data'!$A$7:$A$156,0))</f>
        <v>200</v>
      </c>
      <c r="Z50" s="475">
        <f t="shared" si="24"/>
        <v>181</v>
      </c>
      <c r="AA50" s="475">
        <f t="shared" si="25"/>
        <v>182</v>
      </c>
      <c r="AB50" s="475">
        <f t="shared" si="26"/>
        <v>200</v>
      </c>
      <c r="AC50" s="475">
        <f t="shared" si="27"/>
        <v>200</v>
      </c>
      <c r="AD50" s="478">
        <f t="shared" si="57"/>
        <v>90.5</v>
      </c>
      <c r="AE50" s="478">
        <f t="shared" si="58"/>
        <v>91</v>
      </c>
      <c r="AF50" s="22">
        <v>90.1</v>
      </c>
      <c r="AG50" s="21">
        <v>90.1</v>
      </c>
      <c r="AH50" s="6" t="s">
        <v>192</v>
      </c>
      <c r="AI50" s="33">
        <v>271</v>
      </c>
      <c r="AJ50" s="33">
        <v>368</v>
      </c>
      <c r="AK50" s="33">
        <v>333</v>
      </c>
      <c r="AL50" s="33">
        <v>288</v>
      </c>
      <c r="AM50" s="33">
        <v>264</v>
      </c>
      <c r="AN50" s="33">
        <v>359</v>
      </c>
      <c r="AO50" s="33">
        <v>244</v>
      </c>
      <c r="AP50" s="33">
        <v>346</v>
      </c>
      <c r="AQ50" s="32">
        <v>355</v>
      </c>
      <c r="AR50" s="32">
        <v>342</v>
      </c>
      <c r="AS50" s="32">
        <v>309</v>
      </c>
      <c r="AT50" s="32">
        <v>422</v>
      </c>
      <c r="AU50" s="25">
        <v>972</v>
      </c>
      <c r="AV50" s="25">
        <v>911</v>
      </c>
      <c r="AW50" s="25">
        <v>945</v>
      </c>
      <c r="AX50" s="25">
        <v>1073</v>
      </c>
      <c r="AY50" s="25">
        <f t="shared" si="28"/>
        <v>972</v>
      </c>
      <c r="AZ50" s="25">
        <f t="shared" si="29"/>
        <v>911</v>
      </c>
      <c r="BA50" s="25">
        <f t="shared" si="30"/>
        <v>945</v>
      </c>
      <c r="BB50" s="25">
        <f t="shared" si="31"/>
        <v>1073</v>
      </c>
      <c r="BC50" s="249">
        <f>INDEX('Feb 2015 final data'!T$7:T$156,MATCH(Data!$AH50,'Feb 2015 final data'!$A$7:$A$156,0))</f>
        <v>980</v>
      </c>
      <c r="BD50" s="249">
        <f>INDEX('Feb 2015 final data'!U$7:U$156,MATCH(Data!$AH50,'Feb 2015 final data'!$A$7:$A$156,0))</f>
        <v>910</v>
      </c>
      <c r="BE50" s="249">
        <f>INDEX('Feb 2015 final data'!V$7:V$156,MATCH(Data!$AH50,'Feb 2015 final data'!$A$7:$A$156,0))</f>
        <v>945</v>
      </c>
      <c r="BF50" s="249">
        <f>INDEX('Feb 2015 final data'!W$7:W$156,MATCH(Data!$AH50,'Feb 2015 final data'!$A$7:$A$156,0))</f>
        <v>1050</v>
      </c>
      <c r="BG50" s="249">
        <f>INDEX('Feb 2015 final data'!X$7:X$156,MATCH(Data!$AH50,'Feb 2015 final data'!$A$7:$A$156,0))</f>
        <v>960</v>
      </c>
      <c r="BH50" s="249">
        <f>INDEX('Feb 2015 final data'!Y$7:Y$156,MATCH(Data!$AH50,'Feb 2015 final data'!$A$7:$A$156,0))</f>
        <v>920</v>
      </c>
      <c r="BI50" s="249">
        <f>INDEX('Feb 2015 final data'!Z$7:Z$156,MATCH(Data!$AH50,'Feb 2015 final data'!$A$7:$A$156,0))</f>
        <v>950</v>
      </c>
      <c r="BJ50" s="249">
        <f>INDEX('Feb 2015 final data'!AA$7:AA$156,MATCH(Data!$AH50,'Feb 2015 final data'!$A$7:$A$156,0))</f>
        <v>1030</v>
      </c>
      <c r="BK50" s="484">
        <f t="shared" si="59"/>
        <v>980</v>
      </c>
      <c r="BL50" s="484">
        <f t="shared" si="60"/>
        <v>910</v>
      </c>
      <c r="BM50" s="484">
        <f t="shared" si="61"/>
        <v>945</v>
      </c>
      <c r="BN50" s="484">
        <f t="shared" si="62"/>
        <v>1050</v>
      </c>
      <c r="BO50" s="484">
        <f t="shared" si="63"/>
        <v>960</v>
      </c>
      <c r="BP50" s="484">
        <f t="shared" si="64"/>
        <v>920</v>
      </c>
      <c r="BQ50" s="484">
        <f t="shared" si="65"/>
        <v>950</v>
      </c>
      <c r="BR50" s="484">
        <f t="shared" si="66"/>
        <v>1030</v>
      </c>
      <c r="BS50" s="486">
        <f t="shared" si="32"/>
        <v>484.54452051172626</v>
      </c>
      <c r="BT50" s="486">
        <f t="shared" si="33"/>
        <v>449.93419761803159</v>
      </c>
      <c r="BU50" s="486">
        <f t="shared" si="34"/>
        <v>467.2393590648789</v>
      </c>
      <c r="BV50" s="495">
        <f t="shared" si="35"/>
        <v>513.10029845676092</v>
      </c>
      <c r="BW50" s="486">
        <f t="shared" si="36"/>
        <v>469.12027287475286</v>
      </c>
      <c r="BX50" s="486">
        <f t="shared" si="37"/>
        <v>449.57359483830481</v>
      </c>
      <c r="BY50" s="486">
        <f t="shared" si="38"/>
        <v>464.23360336564087</v>
      </c>
      <c r="BZ50" s="495">
        <f t="shared" si="39"/>
        <v>497.30182137371463</v>
      </c>
      <c r="CA50" s="27">
        <v>200318</v>
      </c>
      <c r="CB50" s="27">
        <v>202251.79699999999</v>
      </c>
      <c r="CC50" s="27">
        <v>204638.353</v>
      </c>
      <c r="CD50" s="156">
        <v>207117.68099999998</v>
      </c>
      <c r="CE50" s="6" t="s">
        <v>192</v>
      </c>
      <c r="CF50" s="27">
        <f>INDEX('HWB mapped'!F$4:F$155,MATCH(Data!$D50,'HWB mapped'!$E$4:$E$155,0))</f>
        <v>5189.2672781441061</v>
      </c>
      <c r="CG50" s="27">
        <f>INDEX('HWB mapped'!G$4:G$155,MATCH(Data!$D50,'HWB mapped'!$E$4:$E$155,0))</f>
        <v>5708.6383128968464</v>
      </c>
      <c r="CH50" s="27">
        <f>INDEX('HWB mapped'!H$4:H$155,MATCH(Data!$D50,'HWB mapped'!$E$4:$E$155,0))</f>
        <v>6831.5303585012562</v>
      </c>
      <c r="CI50" s="27">
        <f>INDEX('HWB mapped'!I$4:I$155,MATCH(Data!$D50,'HWB mapped'!$E$4:$E$155,0))</f>
        <v>6351.6608886001377</v>
      </c>
      <c r="CJ50" s="24">
        <f>INDEX('Feb 2015 final data'!P$7:P$156,MATCH(Data!$CE50,'Feb 2015 final data'!$A$7:$A$156,0))</f>
        <v>5176</v>
      </c>
      <c r="CK50" s="24">
        <f>INDEX('Feb 2015 final data'!Q$7:Q$156,MATCH(Data!$CE50,'Feb 2015 final data'!$A$7:$A$156,0))</f>
        <v>5271</v>
      </c>
      <c r="CL50" s="24">
        <f>INDEX('Feb 2015 final data'!R$7:R$156,MATCH(Data!$CE50,'Feb 2015 final data'!$A$7:$A$156,0))</f>
        <v>5197</v>
      </c>
      <c r="CM50" s="24">
        <f>INDEX('Feb 2015 final data'!S$7:S$156,MATCH(Data!$CE50,'Feb 2015 final data'!$A$7:$A$156,0))</f>
        <v>5437</v>
      </c>
      <c r="CN50" s="24">
        <f>INDEX('Feb 2015 final data'!B$7:B$156,MATCH(Data!$CE50,'Feb 2015 final data'!$A$7:$A$156,0))</f>
        <v>5159</v>
      </c>
      <c r="CO50" s="24">
        <f>INDEX('Feb 2015 final data'!C$7:C$156,MATCH(Data!$CE50,'Feb 2015 final data'!$A$7:$A$156,0))</f>
        <v>5159</v>
      </c>
      <c r="CP50" s="24">
        <f>INDEX('Feb 2015 final data'!D$7:D$156,MATCH(Data!$CE50,'Feb 2015 final data'!$A$7:$A$156,0))</f>
        <v>5159</v>
      </c>
      <c r="CQ50" s="24">
        <f>INDEX('Feb 2015 final data'!E$7:E$156,MATCH(Data!$CE50,'Feb 2015 final data'!$A$7:$A$156,0))</f>
        <v>5159</v>
      </c>
      <c r="CR50" s="24">
        <f>INDEX('Feb 2015 final data'!F$7:F$156,MATCH(Data!$CE50,'Feb 2015 final data'!$A$7:$A$156,0))</f>
        <v>5159</v>
      </c>
      <c r="CS50" s="502">
        <f t="shared" si="11"/>
        <v>5176</v>
      </c>
      <c r="CT50" s="502">
        <f t="shared" si="12"/>
        <v>10447</v>
      </c>
      <c r="CU50" s="502">
        <f t="shared" si="13"/>
        <v>15644</v>
      </c>
      <c r="CV50" s="502">
        <f t="shared" si="14"/>
        <v>21081</v>
      </c>
      <c r="CW50" s="502">
        <f t="shared" si="40"/>
        <v>5159</v>
      </c>
      <c r="CX50" s="502">
        <f t="shared" si="41"/>
        <v>10318</v>
      </c>
      <c r="CY50" s="502">
        <f t="shared" si="42"/>
        <v>15477</v>
      </c>
      <c r="CZ50" s="502">
        <f t="shared" si="43"/>
        <v>20636</v>
      </c>
      <c r="DA50" s="503">
        <f t="shared" si="44"/>
        <v>8.0641335800009492E-4</v>
      </c>
      <c r="DB50" s="503">
        <f t="shared" si="45"/>
        <v>6.1192543048242494E-3</v>
      </c>
      <c r="DC50" s="503">
        <f t="shared" si="46"/>
        <v>7.921825340353874E-3</v>
      </c>
      <c r="DD50" s="503">
        <f t="shared" si="47"/>
        <v>2.1109055547649542E-2</v>
      </c>
      <c r="DE50" s="502">
        <f t="shared" si="16"/>
        <v>5169.5806818344281</v>
      </c>
      <c r="DF50" s="502">
        <f t="shared" si="17"/>
        <v>10750.641644508309</v>
      </c>
      <c r="DG50" s="502">
        <f t="shared" si="18"/>
        <v>17539.233756844089</v>
      </c>
      <c r="DH50" s="502">
        <f t="shared" si="19"/>
        <v>23573.670789195327</v>
      </c>
      <c r="DI50" s="489">
        <f t="shared" si="48"/>
        <v>5169.5806818344281</v>
      </c>
      <c r="DJ50" s="489">
        <f t="shared" si="49"/>
        <v>5581.0609626738806</v>
      </c>
      <c r="DK50" s="489">
        <f t="shared" si="50"/>
        <v>6788.5921123357803</v>
      </c>
      <c r="DL50" s="489">
        <f t="shared" si="51"/>
        <v>6034.4370323512376</v>
      </c>
      <c r="DM50" s="489">
        <f t="shared" si="20"/>
        <v>5169.5806818344281</v>
      </c>
      <c r="DN50" s="489">
        <f t="shared" si="52"/>
        <v>1921.8855241935516</v>
      </c>
      <c r="DO50" s="489">
        <f t="shared" si="53"/>
        <v>2074.6698472967532</v>
      </c>
      <c r="DP50" s="489">
        <f t="shared" si="54"/>
        <v>2523.7293662959423</v>
      </c>
      <c r="DQ50" s="489">
        <f t="shared" si="55"/>
        <v>2243.0671669214489</v>
      </c>
      <c r="DR50" s="489">
        <f t="shared" si="56"/>
        <v>1899.1065588910592</v>
      </c>
      <c r="DS50" s="33">
        <v>264008</v>
      </c>
      <c r="DT50" s="33">
        <v>265994.96600000001</v>
      </c>
      <c r="DU50" s="33">
        <v>269006.65700000001</v>
      </c>
      <c r="DV50" s="33">
        <v>272233.27600000001</v>
      </c>
      <c r="DW50" s="24">
        <f>INDEX('Feb 2015 final data'!$AB$7:$AB$156,MATCH(Data!CE50,'Feb 2015 final data'!$A$7:$A$156,0))</f>
        <v>2136</v>
      </c>
    </row>
    <row r="51" spans="1:127">
      <c r="A51" s="28" t="s">
        <v>851</v>
      </c>
      <c r="B51" s="6" t="s">
        <v>852</v>
      </c>
      <c r="C51" s="29" t="s">
        <v>685</v>
      </c>
      <c r="D51" s="30" t="s">
        <v>195</v>
      </c>
      <c r="E51" s="31">
        <v>65</v>
      </c>
      <c r="F51" s="19">
        <v>65</v>
      </c>
      <c r="G51" s="19">
        <f>INDEX('Feb 2015 final data'!G$7:G$156,MATCH(Data!$D51,'Feb 2015 final data'!$A$7:$A$156,0))</f>
        <v>68</v>
      </c>
      <c r="H51" s="19">
        <f>INDEX('Feb 2015 final data'!H$7:H$156,MATCH(Data!$D51,'Feb 2015 final data'!$A$7:$A$156,0))</f>
        <v>69</v>
      </c>
      <c r="I51" s="469">
        <f t="shared" si="67"/>
        <v>368.29202784786014</v>
      </c>
      <c r="J51" s="469">
        <f t="shared" si="23"/>
        <v>367.15200614516675</v>
      </c>
      <c r="K51" s="31">
        <v>17850</v>
      </c>
      <c r="L51" s="19">
        <v>18325</v>
      </c>
      <c r="M51" s="31">
        <v>18463.608999999997</v>
      </c>
      <c r="N51" s="27">
        <v>18793.306</v>
      </c>
      <c r="O51" s="20">
        <v>369.8</v>
      </c>
      <c r="P51" s="36">
        <v>360.2</v>
      </c>
      <c r="Q51" s="30" t="s">
        <v>195</v>
      </c>
      <c r="R51" s="31">
        <v>225</v>
      </c>
      <c r="S51" s="19">
        <v>225</v>
      </c>
      <c r="T51" s="19">
        <f>INDEX('Feb 2015 final data'!I$7:I$156,MATCH(Data!$Q51,'Feb 2015 final data'!$A$7:$A$156,0))</f>
        <v>226</v>
      </c>
      <c r="U51" s="19">
        <f>INDEX('Feb 2015 final data'!J$7:J$156,MATCH(Data!$Q51,'Feb 2015 final data'!$A$7:$A$156,0))</f>
        <v>238</v>
      </c>
      <c r="V51" s="31">
        <v>250</v>
      </c>
      <c r="W51" s="19">
        <v>250</v>
      </c>
      <c r="X51" s="19">
        <f>INDEX('Feb 2015 final data'!K$7:K$156,MATCH(Data!$Q51,'Feb 2015 final data'!$A$7:$A$156,0))</f>
        <v>250</v>
      </c>
      <c r="Y51" s="19">
        <f>INDEX('Feb 2015 final data'!L$7:L$156,MATCH(Data!$Q51,'Feb 2015 final data'!$A$7:$A$156,0))</f>
        <v>261</v>
      </c>
      <c r="Z51" s="475">
        <f t="shared" si="24"/>
        <v>226</v>
      </c>
      <c r="AA51" s="475">
        <f t="shared" si="25"/>
        <v>238</v>
      </c>
      <c r="AB51" s="475">
        <f t="shared" si="26"/>
        <v>250</v>
      </c>
      <c r="AC51" s="475">
        <f t="shared" si="27"/>
        <v>261</v>
      </c>
      <c r="AD51" s="478">
        <f t="shared" si="57"/>
        <v>90.4</v>
      </c>
      <c r="AE51" s="478">
        <f t="shared" si="58"/>
        <v>91.187739463601531</v>
      </c>
      <c r="AF51" s="22">
        <v>90.4</v>
      </c>
      <c r="AG51" s="21">
        <v>90.4</v>
      </c>
      <c r="AH51" s="6" t="s">
        <v>195</v>
      </c>
      <c r="AI51" s="33">
        <v>928</v>
      </c>
      <c r="AJ51" s="33">
        <v>819</v>
      </c>
      <c r="AK51" s="33">
        <v>929</v>
      </c>
      <c r="AL51" s="33">
        <v>1022</v>
      </c>
      <c r="AM51" s="33">
        <v>908</v>
      </c>
      <c r="AN51" s="33">
        <v>679</v>
      </c>
      <c r="AO51" s="33">
        <v>557</v>
      </c>
      <c r="AP51" s="33">
        <v>443</v>
      </c>
      <c r="AQ51" s="32">
        <v>444</v>
      </c>
      <c r="AR51" s="32">
        <v>448</v>
      </c>
      <c r="AS51" s="32">
        <v>339</v>
      </c>
      <c r="AT51" s="32">
        <v>472</v>
      </c>
      <c r="AU51" s="25">
        <v>2676</v>
      </c>
      <c r="AV51" s="25">
        <v>2609</v>
      </c>
      <c r="AW51" s="25">
        <v>1444</v>
      </c>
      <c r="AX51" s="25">
        <v>1203</v>
      </c>
      <c r="AY51" s="25">
        <f t="shared" si="28"/>
        <v>2676</v>
      </c>
      <c r="AZ51" s="25">
        <f t="shared" si="29"/>
        <v>2609</v>
      </c>
      <c r="BA51" s="25">
        <f t="shared" si="30"/>
        <v>1444</v>
      </c>
      <c r="BB51" s="25">
        <f t="shared" si="31"/>
        <v>1259</v>
      </c>
      <c r="BC51" s="249">
        <f>INDEX('Feb 2015 final data'!T$7:T$156,MATCH(Data!$AH51,'Feb 2015 final data'!$A$7:$A$156,0))</f>
        <v>1684</v>
      </c>
      <c r="BD51" s="249">
        <f>INDEX('Feb 2015 final data'!U$7:U$156,MATCH(Data!$AH51,'Feb 2015 final data'!$A$7:$A$156,0))</f>
        <v>1650</v>
      </c>
      <c r="BE51" s="249">
        <f>INDEX('Feb 2015 final data'!V$7:V$156,MATCH(Data!$AH51,'Feb 2015 final data'!$A$7:$A$156,0))</f>
        <v>1455</v>
      </c>
      <c r="BF51" s="249">
        <f>INDEX('Feb 2015 final data'!W$7:W$156,MATCH(Data!$AH51,'Feb 2015 final data'!$A$7:$A$156,0))</f>
        <v>1210</v>
      </c>
      <c r="BG51" s="249">
        <f>INDEX('Feb 2015 final data'!X$7:X$156,MATCH(Data!$AH51,'Feb 2015 final data'!$A$7:$A$156,0))</f>
        <v>1600</v>
      </c>
      <c r="BH51" s="249">
        <f>INDEX('Feb 2015 final data'!Y$7:Y$156,MATCH(Data!$AH51,'Feb 2015 final data'!$A$7:$A$156,0))</f>
        <v>1550</v>
      </c>
      <c r="BI51" s="249">
        <f>INDEX('Feb 2015 final data'!Z$7:Z$156,MATCH(Data!$AH51,'Feb 2015 final data'!$A$7:$A$156,0))</f>
        <v>1450</v>
      </c>
      <c r="BJ51" s="249">
        <f>INDEX('Feb 2015 final data'!AA$7:AA$156,MATCH(Data!$AH51,'Feb 2015 final data'!$A$7:$A$156,0))</f>
        <v>1220</v>
      </c>
      <c r="BK51" s="484">
        <f t="shared" si="59"/>
        <v>1684</v>
      </c>
      <c r="BL51" s="484">
        <f t="shared" si="60"/>
        <v>1650</v>
      </c>
      <c r="BM51" s="484">
        <f t="shared" si="61"/>
        <v>1455</v>
      </c>
      <c r="BN51" s="484">
        <f t="shared" si="62"/>
        <v>1266.3258520365753</v>
      </c>
      <c r="BO51" s="484">
        <f t="shared" si="63"/>
        <v>1600</v>
      </c>
      <c r="BP51" s="484">
        <f t="shared" si="64"/>
        <v>1550</v>
      </c>
      <c r="BQ51" s="484">
        <f t="shared" si="65"/>
        <v>1450</v>
      </c>
      <c r="BR51" s="484">
        <f t="shared" si="66"/>
        <v>1276.7913549459684</v>
      </c>
      <c r="BS51" s="486">
        <f t="shared" si="32"/>
        <v>840.1840262456725</v>
      </c>
      <c r="BT51" s="486">
        <f t="shared" si="33"/>
        <v>823.22069079890719</v>
      </c>
      <c r="BU51" s="486">
        <f t="shared" si="34"/>
        <v>725.93097279539995</v>
      </c>
      <c r="BV51" s="495">
        <f t="shared" si="35"/>
        <v>622.67628525598332</v>
      </c>
      <c r="BW51" s="486">
        <f t="shared" si="36"/>
        <v>786.75015187228257</v>
      </c>
      <c r="BX51" s="486">
        <f t="shared" si="37"/>
        <v>762.16420962627376</v>
      </c>
      <c r="BY51" s="486">
        <f t="shared" si="38"/>
        <v>712.99232513425613</v>
      </c>
      <c r="BZ51" s="495">
        <f t="shared" si="39"/>
        <v>618.71813902064991</v>
      </c>
      <c r="CA51" s="27">
        <v>198401</v>
      </c>
      <c r="CB51" s="27">
        <v>200432.28000000003</v>
      </c>
      <c r="CC51" s="27">
        <v>203368.24799999996</v>
      </c>
      <c r="CD51" s="156">
        <v>206360.74400000015</v>
      </c>
      <c r="CE51" s="6" t="s">
        <v>195</v>
      </c>
      <c r="CF51" s="27">
        <f>INDEX('HWB mapped'!F$4:F$155,MATCH(Data!$D51,'HWB mapped'!$E$4:$E$155,0))</f>
        <v>5360.5507440010215</v>
      </c>
      <c r="CG51" s="27">
        <f>INDEX('HWB mapped'!G$4:G$155,MATCH(Data!$D51,'HWB mapped'!$E$4:$E$155,0))</f>
        <v>5415.0314760555984</v>
      </c>
      <c r="CH51" s="27">
        <f>INDEX('HWB mapped'!H$4:H$155,MATCH(Data!$D51,'HWB mapped'!$E$4:$E$155,0))</f>
        <v>5479.9481609730092</v>
      </c>
      <c r="CI51" s="27">
        <f>INDEX('HWB mapped'!I$4:I$155,MATCH(Data!$D51,'HWB mapped'!$E$4:$E$155,0))</f>
        <v>5657.3787566332066</v>
      </c>
      <c r="CJ51" s="24">
        <f>INDEX('Feb 2015 final data'!P$7:P$156,MATCH(Data!$CE51,'Feb 2015 final data'!$A$7:$A$156,0))</f>
        <v>5252</v>
      </c>
      <c r="CK51" s="24">
        <f>INDEX('Feb 2015 final data'!Q$7:Q$156,MATCH(Data!$CE51,'Feb 2015 final data'!$A$7:$A$156,0))</f>
        <v>5460</v>
      </c>
      <c r="CL51" s="24">
        <f>INDEX('Feb 2015 final data'!R$7:R$156,MATCH(Data!$CE51,'Feb 2015 final data'!$A$7:$A$156,0))</f>
        <v>5614</v>
      </c>
      <c r="CM51" s="24">
        <f>INDEX('Feb 2015 final data'!S$7:S$156,MATCH(Data!$CE51,'Feb 2015 final data'!$A$7:$A$156,0))</f>
        <v>5709</v>
      </c>
      <c r="CN51" s="24">
        <f>INDEX('Feb 2015 final data'!B$7:B$156,MATCH(Data!$CE51,'Feb 2015 final data'!$A$7:$A$156,0))</f>
        <v>5152.1148756102921</v>
      </c>
      <c r="CO51" s="24">
        <f>INDEX('Feb 2015 final data'!C$7:C$156,MATCH(Data!$CE51,'Feb 2015 final data'!$A$7:$A$156,0))</f>
        <v>5623.8292489626392</v>
      </c>
      <c r="CP51" s="24">
        <f>INDEX('Feb 2015 final data'!D$7:D$156,MATCH(Data!$CE51,'Feb 2015 final data'!$A$7:$A$156,0))</f>
        <v>5365.9637599350681</v>
      </c>
      <c r="CQ51" s="24">
        <f>INDEX('Feb 2015 final data'!E$7:E$156,MATCH(Data!$CE51,'Feb 2015 final data'!$A$7:$A$156,0))</f>
        <v>5461.5383366410524</v>
      </c>
      <c r="CR51" s="24">
        <f>INDEX('Feb 2015 final data'!F$7:F$156,MATCH(Data!$CE51,'Feb 2015 final data'!$A$7:$A$156,0))</f>
        <v>5462</v>
      </c>
      <c r="CS51" s="502">
        <f>CJ51</f>
        <v>5252</v>
      </c>
      <c r="CT51" s="502">
        <f>CJ51+CK51</f>
        <v>10712</v>
      </c>
      <c r="CU51" s="502">
        <f>CJ51+CK51+CL51</f>
        <v>16326</v>
      </c>
      <c r="CV51" s="502">
        <f>CJ51+CK51+CL51+CM51</f>
        <v>22035</v>
      </c>
      <c r="CW51" s="502">
        <f t="shared" si="40"/>
        <v>5152.1148756102921</v>
      </c>
      <c r="CX51" s="502">
        <f t="shared" si="41"/>
        <v>10775.944124572932</v>
      </c>
      <c r="CY51" s="502">
        <f t="shared" si="42"/>
        <v>16141.907884508</v>
      </c>
      <c r="CZ51" s="502">
        <f t="shared" si="43"/>
        <v>21603.446221149054</v>
      </c>
      <c r="DA51" s="503">
        <f t="shared" si="44"/>
        <v>4.5330213020062593E-3</v>
      </c>
      <c r="DB51" s="503">
        <f t="shared" si="45"/>
        <v>-2.9019344031283047E-3</v>
      </c>
      <c r="DC51" s="503">
        <f t="shared" si="46"/>
        <v>8.3545321303380854E-3</v>
      </c>
      <c r="DD51" s="503">
        <f t="shared" si="47"/>
        <v>1.9584923024776327E-2</v>
      </c>
      <c r="DE51" s="502">
        <f>ROUND(CF51,0)-(SUM($CF51:$CI51)*DA51)</f>
        <v>5261.6683160900466</v>
      </c>
      <c r="DF51" s="502">
        <f>ROUND(CF51,0)+ROUND(CG51,0)-(SUM($CF51:$CI51)*DB51)</f>
        <v>10839.589824899209</v>
      </c>
      <c r="DG51" s="502">
        <f>ROUND(CF51,0)+ROUND(CG51,0)+ROUND(CH51,0)-(SUM($CF51:$CI51)*DC51)</f>
        <v>16072.927896540217</v>
      </c>
      <c r="DH51" s="502">
        <f>ROUND(CF51,0)+ROUND(CG51,0)+ROUND(CH51,0)+ROUND(CI51,0)-(SUM($CF51:$CI51)*DD51)</f>
        <v>21483.837361289956</v>
      </c>
      <c r="DI51" s="489">
        <f t="shared" si="48"/>
        <v>5261.6683160900466</v>
      </c>
      <c r="DJ51" s="489">
        <f t="shared" si="49"/>
        <v>5577.9215088091623</v>
      </c>
      <c r="DK51" s="489">
        <f t="shared" si="50"/>
        <v>5233.3380716410084</v>
      </c>
      <c r="DL51" s="489">
        <f t="shared" si="51"/>
        <v>5410.9094647497386</v>
      </c>
      <c r="DM51" s="489">
        <f>CR51/CN51*DI51</f>
        <v>5578.1427697843292</v>
      </c>
      <c r="DN51" s="489">
        <f t="shared" si="52"/>
        <v>2002.2658328133828</v>
      </c>
      <c r="DO51" s="489">
        <f t="shared" si="53"/>
        <v>2122.5083267641676</v>
      </c>
      <c r="DP51" s="489">
        <f t="shared" si="54"/>
        <v>1991.2309203938487</v>
      </c>
      <c r="DQ51" s="489">
        <f t="shared" si="55"/>
        <v>2058.9624517965062</v>
      </c>
      <c r="DR51" s="489">
        <f t="shared" si="56"/>
        <v>2093.6236204163238</v>
      </c>
      <c r="DS51" s="33">
        <v>257379</v>
      </c>
      <c r="DT51" s="33">
        <v>259293.70499999999</v>
      </c>
      <c r="DU51" s="33">
        <v>262802.26699999999</v>
      </c>
      <c r="DV51" s="33">
        <v>266428.022</v>
      </c>
      <c r="DW51" s="24">
        <f>INDEX('Feb 2015 final data'!$AB$7:$AB$156,MATCH(Data!CE51,'Feb 2015 final data'!$A$7:$A$156,0))</f>
        <v>1490</v>
      </c>
    </row>
    <row r="52" spans="1:127">
      <c r="A52" s="28" t="s">
        <v>898</v>
      </c>
      <c r="B52" s="6" t="s">
        <v>899</v>
      </c>
      <c r="C52" s="29" t="s">
        <v>686</v>
      </c>
      <c r="D52" s="30" t="s">
        <v>198</v>
      </c>
      <c r="E52" s="31">
        <v>125</v>
      </c>
      <c r="F52" s="19">
        <v>125</v>
      </c>
      <c r="G52" s="19">
        <f>INDEX('Feb 2015 final data'!G$7:G$156,MATCH(Data!$D52,'Feb 2015 final data'!$A$7:$A$156,0))</f>
        <v>134</v>
      </c>
      <c r="H52" s="19">
        <f>INDEX('Feb 2015 final data'!H$7:H$156,MATCH(Data!$D52,'Feb 2015 final data'!$A$7:$A$156,0))</f>
        <v>138</v>
      </c>
      <c r="I52" s="469">
        <f t="shared" si="67"/>
        <v>636.63885093338843</v>
      </c>
      <c r="J52" s="469">
        <f t="shared" si="23"/>
        <v>635.06140905768757</v>
      </c>
      <c r="K52" s="31">
        <v>19605</v>
      </c>
      <c r="L52" s="19">
        <v>20305</v>
      </c>
      <c r="M52" s="31">
        <v>21048.040000000005</v>
      </c>
      <c r="N52" s="27">
        <v>21730.182000000001</v>
      </c>
      <c r="O52" s="20">
        <v>637.70000000000005</v>
      </c>
      <c r="P52" s="36">
        <v>615.6</v>
      </c>
      <c r="Q52" s="30" t="s">
        <v>198</v>
      </c>
      <c r="R52" s="31">
        <v>65</v>
      </c>
      <c r="S52" s="19">
        <v>65</v>
      </c>
      <c r="T52" s="19">
        <f>INDEX('Feb 2015 final data'!I$7:I$156,MATCH(Data!$Q52,'Feb 2015 final data'!$A$7:$A$156,0))</f>
        <v>73</v>
      </c>
      <c r="U52" s="19">
        <f>INDEX('Feb 2015 final data'!J$7:J$156,MATCH(Data!$Q52,'Feb 2015 final data'!$A$7:$A$156,0))</f>
        <v>77</v>
      </c>
      <c r="V52" s="31">
        <v>100</v>
      </c>
      <c r="W52" s="19">
        <v>100</v>
      </c>
      <c r="X52" s="19">
        <f>INDEX('Feb 2015 final data'!K$7:K$156,MATCH(Data!$Q52,'Feb 2015 final data'!$A$7:$A$156,0))</f>
        <v>107</v>
      </c>
      <c r="Y52" s="19">
        <f>INDEX('Feb 2015 final data'!L$7:L$156,MATCH(Data!$Q52,'Feb 2015 final data'!$A$7:$A$156,0))</f>
        <v>110</v>
      </c>
      <c r="Z52" s="475">
        <f t="shared" si="24"/>
        <v>73</v>
      </c>
      <c r="AA52" s="475">
        <f t="shared" si="25"/>
        <v>77</v>
      </c>
      <c r="AB52" s="475">
        <f t="shared" si="26"/>
        <v>107</v>
      </c>
      <c r="AC52" s="475">
        <f t="shared" si="27"/>
        <v>110</v>
      </c>
      <c r="AD52" s="478">
        <f t="shared" si="57"/>
        <v>68.224299065420553</v>
      </c>
      <c r="AE52" s="478">
        <f t="shared" si="58"/>
        <v>70</v>
      </c>
      <c r="AF52" s="22">
        <v>63.6</v>
      </c>
      <c r="AG52" s="21">
        <v>63.6</v>
      </c>
      <c r="AH52" s="6" t="s">
        <v>198</v>
      </c>
      <c r="AI52" s="33">
        <v>168</v>
      </c>
      <c r="AJ52" s="33">
        <v>148</v>
      </c>
      <c r="AK52" s="33">
        <v>98</v>
      </c>
      <c r="AL52" s="33">
        <v>141</v>
      </c>
      <c r="AM52" s="33">
        <v>188</v>
      </c>
      <c r="AN52" s="33">
        <v>201</v>
      </c>
      <c r="AO52" s="33">
        <v>224</v>
      </c>
      <c r="AP52" s="33">
        <v>157</v>
      </c>
      <c r="AQ52" s="32">
        <v>175</v>
      </c>
      <c r="AR52" s="32">
        <v>280</v>
      </c>
      <c r="AS52" s="32">
        <v>245</v>
      </c>
      <c r="AT52" s="32">
        <v>268</v>
      </c>
      <c r="AU52" s="25">
        <v>414</v>
      </c>
      <c r="AV52" s="25">
        <v>530</v>
      </c>
      <c r="AW52" s="25">
        <v>556</v>
      </c>
      <c r="AX52" s="25">
        <v>793</v>
      </c>
      <c r="AY52" s="25">
        <f t="shared" si="28"/>
        <v>414</v>
      </c>
      <c r="AZ52" s="25">
        <f t="shared" si="29"/>
        <v>530</v>
      </c>
      <c r="BA52" s="25">
        <f t="shared" si="30"/>
        <v>556</v>
      </c>
      <c r="BB52" s="25">
        <f t="shared" si="31"/>
        <v>793</v>
      </c>
      <c r="BC52" s="249">
        <f>INDEX('Feb 2015 final data'!T$7:T$156,MATCH(Data!$AH52,'Feb 2015 final data'!$A$7:$A$156,0))</f>
        <v>688</v>
      </c>
      <c r="BD52" s="249">
        <f>INDEX('Feb 2015 final data'!U$7:U$156,MATCH(Data!$AH52,'Feb 2015 final data'!$A$7:$A$156,0))</f>
        <v>609</v>
      </c>
      <c r="BE52" s="249">
        <f>INDEX('Feb 2015 final data'!V$7:V$156,MATCH(Data!$AH52,'Feb 2015 final data'!$A$7:$A$156,0))</f>
        <v>498</v>
      </c>
      <c r="BF52" s="249">
        <f>INDEX('Feb 2015 final data'!W$7:W$156,MATCH(Data!$AH52,'Feb 2015 final data'!$A$7:$A$156,0))</f>
        <v>498</v>
      </c>
      <c r="BG52" s="249">
        <f>INDEX('Feb 2015 final data'!X$7:X$156,MATCH(Data!$AH52,'Feb 2015 final data'!$A$7:$A$156,0))</f>
        <v>559</v>
      </c>
      <c r="BH52" s="249">
        <f>INDEX('Feb 2015 final data'!Y$7:Y$156,MATCH(Data!$AH52,'Feb 2015 final data'!$A$7:$A$156,0))</f>
        <v>559</v>
      </c>
      <c r="BI52" s="249">
        <f>INDEX('Feb 2015 final data'!Z$7:Z$156,MATCH(Data!$AH52,'Feb 2015 final data'!$A$7:$A$156,0))</f>
        <v>559</v>
      </c>
      <c r="BJ52" s="249">
        <f>INDEX('Feb 2015 final data'!AA$7:AA$156,MATCH(Data!$AH52,'Feb 2015 final data'!$A$7:$A$156,0))</f>
        <v>558</v>
      </c>
      <c r="BK52" s="484">
        <f t="shared" si="59"/>
        <v>688</v>
      </c>
      <c r="BL52" s="484">
        <f t="shared" si="60"/>
        <v>609</v>
      </c>
      <c r="BM52" s="484">
        <f t="shared" si="61"/>
        <v>498</v>
      </c>
      <c r="BN52" s="484">
        <f t="shared" si="62"/>
        <v>497.99999999999994</v>
      </c>
      <c r="BO52" s="484">
        <f t="shared" si="63"/>
        <v>559</v>
      </c>
      <c r="BP52" s="484">
        <f t="shared" si="64"/>
        <v>559</v>
      </c>
      <c r="BQ52" s="484">
        <f t="shared" si="65"/>
        <v>559</v>
      </c>
      <c r="BR52" s="484">
        <f t="shared" si="66"/>
        <v>557.99999999999989</v>
      </c>
      <c r="BS52" s="486">
        <f t="shared" si="32"/>
        <v>701.15162013464067</v>
      </c>
      <c r="BT52" s="486">
        <f t="shared" si="33"/>
        <v>620.64147770638976</v>
      </c>
      <c r="BU52" s="486">
        <f t="shared" si="34"/>
        <v>507.51963201606259</v>
      </c>
      <c r="BV52" s="495">
        <f t="shared" si="35"/>
        <v>506.14340707507341</v>
      </c>
      <c r="BW52" s="486">
        <f t="shared" si="36"/>
        <v>568.14089268065482</v>
      </c>
      <c r="BX52" s="486">
        <f t="shared" si="37"/>
        <v>568.14089268065482</v>
      </c>
      <c r="BY52" s="486">
        <f t="shared" si="38"/>
        <v>568.14089268065482</v>
      </c>
      <c r="BZ52" s="495">
        <f t="shared" si="39"/>
        <v>565.44654078401231</v>
      </c>
      <c r="CA52" s="27">
        <v>97818</v>
      </c>
      <c r="CB52" s="27">
        <v>98124.283000000025</v>
      </c>
      <c r="CC52" s="27">
        <v>98391.087000000058</v>
      </c>
      <c r="CD52" s="156">
        <v>98683.068999999974</v>
      </c>
      <c r="CE52" s="6" t="s">
        <v>198</v>
      </c>
      <c r="CF52" s="27">
        <f>INDEX('HWB mapped'!F$4:F$155,MATCH(Data!$D52,'HWB mapped'!$E$4:$E$155,0))</f>
        <v>4244.6516177520052</v>
      </c>
      <c r="CG52" s="27">
        <f>INDEX('HWB mapped'!G$4:G$155,MATCH(Data!$D52,'HWB mapped'!$E$4:$E$155,0))</f>
        <v>4253.4342761794451</v>
      </c>
      <c r="CH52" s="27">
        <f>INDEX('HWB mapped'!H$4:H$155,MATCH(Data!$D52,'HWB mapped'!$E$4:$E$155,0))</f>
        <v>4256.990302396478</v>
      </c>
      <c r="CI52" s="27">
        <f>INDEX('HWB mapped'!I$4:I$155,MATCH(Data!$D52,'HWB mapped'!$E$4:$E$155,0))</f>
        <v>4431.000788749443</v>
      </c>
      <c r="CJ52" s="24">
        <f>INDEX('Feb 2015 final data'!P$7:P$156,MATCH(Data!$CE52,'Feb 2015 final data'!$A$7:$A$156,0))</f>
        <v>4242</v>
      </c>
      <c r="CK52" s="24">
        <f>INDEX('Feb 2015 final data'!Q$7:Q$156,MATCH(Data!$CE52,'Feb 2015 final data'!$A$7:$A$156,0))</f>
        <v>4220</v>
      </c>
      <c r="CL52" s="24">
        <f>INDEX('Feb 2015 final data'!R$7:R$156,MATCH(Data!$CE52,'Feb 2015 final data'!$A$7:$A$156,0))</f>
        <v>4133</v>
      </c>
      <c r="CM52" s="24">
        <f>INDEX('Feb 2015 final data'!S$7:S$156,MATCH(Data!$CE52,'Feb 2015 final data'!$A$7:$A$156,0))</f>
        <v>4164</v>
      </c>
      <c r="CN52" s="24">
        <f>INDEX('Feb 2015 final data'!B$7:B$156,MATCH(Data!$CE52,'Feb 2015 final data'!$A$7:$A$156,0))</f>
        <v>4200</v>
      </c>
      <c r="CO52" s="24">
        <f>INDEX('Feb 2015 final data'!C$7:C$156,MATCH(Data!$CE52,'Feb 2015 final data'!$A$7:$A$156,0))</f>
        <v>4034</v>
      </c>
      <c r="CP52" s="24">
        <f>INDEX('Feb 2015 final data'!D$7:D$156,MATCH(Data!$CE52,'Feb 2015 final data'!$A$7:$A$156,0))</f>
        <v>3951</v>
      </c>
      <c r="CQ52" s="24">
        <f>INDEX('Feb 2015 final data'!E$7:E$156,MATCH(Data!$CE52,'Feb 2015 final data'!$A$7:$A$156,0))</f>
        <v>3981</v>
      </c>
      <c r="CR52" s="24">
        <f>INDEX('Feb 2015 final data'!F$7:F$156,MATCH(Data!$CE52,'Feb 2015 final data'!$A$7:$A$156,0))</f>
        <v>4015</v>
      </c>
      <c r="CS52" s="502">
        <f t="shared" ref="CS52:CS115" si="68">CJ52</f>
        <v>4242</v>
      </c>
      <c r="CT52" s="502">
        <f t="shared" ref="CT52:CT115" si="69">CJ52+CK52</f>
        <v>8462</v>
      </c>
      <c r="CU52" s="502">
        <f t="shared" ref="CU52:CU115" si="70">CJ52+CK52+CL52</f>
        <v>12595</v>
      </c>
      <c r="CV52" s="502">
        <f t="shared" ref="CV52:CV115" si="71">CJ52+CK52+CL52+CM52</f>
        <v>16759</v>
      </c>
      <c r="CW52" s="502">
        <f t="shared" si="40"/>
        <v>4200</v>
      </c>
      <c r="CX52" s="502">
        <f t="shared" si="41"/>
        <v>8234</v>
      </c>
      <c r="CY52" s="502">
        <f t="shared" si="42"/>
        <v>12185</v>
      </c>
      <c r="CZ52" s="502">
        <f t="shared" si="43"/>
        <v>16166</v>
      </c>
      <c r="DA52" s="503">
        <f t="shared" si="44"/>
        <v>2.5061161167134077E-3</v>
      </c>
      <c r="DB52" s="503">
        <f t="shared" si="45"/>
        <v>1.3604630347872786E-2</v>
      </c>
      <c r="DC52" s="503">
        <f t="shared" si="46"/>
        <v>2.4464466853630885E-2</v>
      </c>
      <c r="DD52" s="503">
        <f t="shared" si="47"/>
        <v>3.5383972790739307E-2</v>
      </c>
      <c r="DE52" s="502">
        <f t="shared" ref="DE52:DE115" si="72">ROUND(CF52,0)-(SUM($CF52:$CI52)*DA52)</f>
        <v>4201.9296954846204</v>
      </c>
      <c r="DF52" s="502">
        <f t="shared" ref="DF52:DF115" si="73">ROUND(CF52,0)+ROUND(CG52,0)-(SUM($CF52:$CI52)*DB52)</f>
        <v>8264.1897754879392</v>
      </c>
      <c r="DG52" s="502">
        <f t="shared" ref="DG52:DG115" si="74">ROUND(CF52,0)+ROUND(CG52,0)+ROUND(CH52,0)-(SUM($CF52:$CI52)*DC52)</f>
        <v>12334.551789254627</v>
      </c>
      <c r="DH52" s="502">
        <f t="shared" ref="DH52:DH115" si="75">ROUND(CF52,0)+ROUND(CG52,0)+ROUND(CH52,0)+ROUND(CI52,0)-(SUM($CF52:$CI52)*DD52)</f>
        <v>16577.88831958047</v>
      </c>
      <c r="DI52" s="489">
        <f t="shared" si="48"/>
        <v>4201.9296954846204</v>
      </c>
      <c r="DJ52" s="489">
        <f t="shared" si="49"/>
        <v>4062.2600800033188</v>
      </c>
      <c r="DK52" s="489">
        <f t="shared" si="50"/>
        <v>4070.3620137666876</v>
      </c>
      <c r="DL52" s="489">
        <f t="shared" si="51"/>
        <v>4243.3365303258433</v>
      </c>
      <c r="DM52" s="489">
        <f t="shared" ref="DM52:DM115" si="76">CR52/CN52*DI52</f>
        <v>4016.844696993036</v>
      </c>
      <c r="DN52" s="489">
        <f t="shared" si="52"/>
        <v>3324.8923900397872</v>
      </c>
      <c r="DO52" s="489">
        <f t="shared" si="53"/>
        <v>3214.1153946553104</v>
      </c>
      <c r="DP52" s="489">
        <f t="shared" si="54"/>
        <v>3220.4455086772809</v>
      </c>
      <c r="DQ52" s="489">
        <f t="shared" si="55"/>
        <v>3357.3342244023843</v>
      </c>
      <c r="DR52" s="489">
        <f t="shared" si="56"/>
        <v>3171.5348423775604</v>
      </c>
      <c r="DS52" s="33">
        <v>125970</v>
      </c>
      <c r="DT52" s="33">
        <v>126098.436</v>
      </c>
      <c r="DU52" s="33">
        <v>126380.03</v>
      </c>
      <c r="DV52" s="33">
        <v>126657.91800000001</v>
      </c>
      <c r="DW52" s="24">
        <f>INDEX('Feb 2015 final data'!$AB$7:$AB$156,MATCH(Data!CE52,'Feb 2015 final data'!$A$7:$A$156,0))</f>
        <v>1490</v>
      </c>
    </row>
    <row r="53" spans="1:127">
      <c r="A53" s="28" t="s">
        <v>874</v>
      </c>
      <c r="B53" s="6" t="s">
        <v>875</v>
      </c>
      <c r="C53" s="29" t="s">
        <v>687</v>
      </c>
      <c r="D53" s="30" t="s">
        <v>202</v>
      </c>
      <c r="E53" s="31">
        <v>140</v>
      </c>
      <c r="F53" s="19">
        <v>115</v>
      </c>
      <c r="G53" s="19">
        <f>INDEX('Feb 2015 final data'!G$7:G$156,MATCH(Data!$D53,'Feb 2015 final data'!$A$7:$A$156,0))</f>
        <v>118.46250000000001</v>
      </c>
      <c r="H53" s="19">
        <f>INDEX('Feb 2015 final data'!H$7:H$156,MATCH(Data!$D53,'Feb 2015 final data'!$A$7:$A$156,0))</f>
        <v>109.72624999999999</v>
      </c>
      <c r="I53" s="469">
        <f t="shared" si="67"/>
        <v>550.72444311137247</v>
      </c>
      <c r="J53" s="469">
        <f t="shared" si="23"/>
        <v>502.87639811067794</v>
      </c>
      <c r="K53" s="31">
        <v>16985</v>
      </c>
      <c r="L53" s="19">
        <v>17495</v>
      </c>
      <c r="M53" s="31">
        <v>17669.178</v>
      </c>
      <c r="N53" s="27">
        <v>17923.346000000001</v>
      </c>
      <c r="O53" s="20">
        <v>835.9</v>
      </c>
      <c r="P53" s="36">
        <v>663</v>
      </c>
      <c r="Q53" s="30" t="s">
        <v>202</v>
      </c>
      <c r="R53" s="31">
        <v>260</v>
      </c>
      <c r="S53" s="19">
        <v>260</v>
      </c>
      <c r="T53" s="19">
        <f>INDEX('Feb 2015 final data'!I$7:I$156,MATCH(Data!$Q53,'Feb 2015 final data'!$A$7:$A$156,0))</f>
        <v>251.65822784810126</v>
      </c>
      <c r="U53" s="19">
        <f>INDEX('Feb 2015 final data'!J$7:J$156,MATCH(Data!$Q53,'Feb 2015 final data'!$A$7:$A$156,0))</f>
        <v>253.13605063291138</v>
      </c>
      <c r="V53" s="31">
        <v>280</v>
      </c>
      <c r="W53" s="19">
        <v>280</v>
      </c>
      <c r="X53" s="19">
        <f>INDEX('Feb 2015 final data'!K$7:K$156,MATCH(Data!$Q53,'Feb 2015 final data'!$A$7:$A$156,0))</f>
        <v>282</v>
      </c>
      <c r="Y53" s="19">
        <f>INDEX('Feb 2015 final data'!L$7:L$156,MATCH(Data!$Q53,'Feb 2015 final data'!$A$7:$A$156,0))</f>
        <v>282</v>
      </c>
      <c r="Z53" s="475">
        <f t="shared" si="24"/>
        <v>251.65822784810126</v>
      </c>
      <c r="AA53" s="475">
        <f t="shared" si="25"/>
        <v>253.13605063291141</v>
      </c>
      <c r="AB53" s="475">
        <f t="shared" si="26"/>
        <v>282</v>
      </c>
      <c r="AC53" s="475">
        <f t="shared" si="27"/>
        <v>282.00000000000006</v>
      </c>
      <c r="AD53" s="478">
        <f t="shared" si="57"/>
        <v>89.240506329113927</v>
      </c>
      <c r="AE53" s="478">
        <f t="shared" si="58"/>
        <v>89.764556962025296</v>
      </c>
      <c r="AF53" s="22">
        <v>92.9</v>
      </c>
      <c r="AG53" s="21">
        <v>92.9</v>
      </c>
      <c r="AH53" s="6" t="s">
        <v>202</v>
      </c>
      <c r="AI53" s="33">
        <v>364</v>
      </c>
      <c r="AJ53" s="33">
        <v>298</v>
      </c>
      <c r="AK53" s="33">
        <v>358</v>
      </c>
      <c r="AL53" s="33">
        <v>183</v>
      </c>
      <c r="AM53" s="33">
        <v>347</v>
      </c>
      <c r="AN53" s="33">
        <v>278</v>
      </c>
      <c r="AO53" s="33">
        <v>276</v>
      </c>
      <c r="AP53" s="33">
        <v>349</v>
      </c>
      <c r="AQ53" s="32">
        <v>281</v>
      </c>
      <c r="AR53" s="32">
        <v>178</v>
      </c>
      <c r="AS53" s="32">
        <v>215</v>
      </c>
      <c r="AT53" s="32">
        <v>192</v>
      </c>
      <c r="AU53" s="25">
        <v>1020</v>
      </c>
      <c r="AV53" s="25">
        <v>808</v>
      </c>
      <c r="AW53" s="25">
        <v>906</v>
      </c>
      <c r="AX53" s="25">
        <v>585</v>
      </c>
      <c r="AY53" s="25">
        <f t="shared" si="28"/>
        <v>1020</v>
      </c>
      <c r="AZ53" s="25">
        <f t="shared" si="29"/>
        <v>808</v>
      </c>
      <c r="BA53" s="25">
        <f t="shared" si="30"/>
        <v>906</v>
      </c>
      <c r="BB53" s="25">
        <f t="shared" si="31"/>
        <v>585</v>
      </c>
      <c r="BC53" s="249">
        <f>INDEX('Feb 2015 final data'!T$7:T$156,MATCH(Data!$AH53,'Feb 2015 final data'!$A$7:$A$156,0))</f>
        <v>776.62183808567738</v>
      </c>
      <c r="BD53" s="249">
        <f>INDEX('Feb 2015 final data'!U$7:U$156,MATCH(Data!$AH53,'Feb 2015 final data'!$A$7:$A$156,0))</f>
        <v>761.12107192067742</v>
      </c>
      <c r="BE53" s="249">
        <f>INDEX('Feb 2015 final data'!V$7:V$156,MATCH(Data!$AH53,'Feb 2015 final data'!$A$7:$A$156,0))</f>
        <v>745.62030575567746</v>
      </c>
      <c r="BF53" s="249">
        <f>INDEX('Feb 2015 final data'!W$7:W$156,MATCH(Data!$AH53,'Feb 2015 final data'!$A$7:$A$156,0))</f>
        <v>730.07464016493861</v>
      </c>
      <c r="BG53" s="249">
        <f>INDEX('Feb 2015 final data'!X$7:X$156,MATCH(Data!$AH53,'Feb 2015 final data'!$A$7:$A$156,0))</f>
        <v>714.57482723493865</v>
      </c>
      <c r="BH53" s="249">
        <f>INDEX('Feb 2015 final data'!Y$7:Y$156,MATCH(Data!$AH53,'Feb 2015 final data'!$A$7:$A$156,0))</f>
        <v>699.07501430493869</v>
      </c>
      <c r="BI53" s="249">
        <f>INDEX('Feb 2015 final data'!Z$7:Z$156,MATCH(Data!$AH53,'Feb 2015 final data'!$A$7:$A$156,0))</f>
        <v>683.57520137493884</v>
      </c>
      <c r="BJ53" s="249">
        <f>INDEX('Feb 2015 final data'!AA$7:AA$156,MATCH(Data!$AH53,'Feb 2015 final data'!$A$7:$A$156,0))</f>
        <v>669.32614780896802</v>
      </c>
      <c r="BK53" s="484">
        <f t="shared" si="59"/>
        <v>776.62183808567738</v>
      </c>
      <c r="BL53" s="484">
        <f t="shared" si="60"/>
        <v>761.12107192067742</v>
      </c>
      <c r="BM53" s="484">
        <f t="shared" si="61"/>
        <v>745.62030575567746</v>
      </c>
      <c r="BN53" s="484">
        <f t="shared" si="62"/>
        <v>730.07464016493873</v>
      </c>
      <c r="BO53" s="484">
        <f t="shared" si="63"/>
        <v>714.57482723493865</v>
      </c>
      <c r="BP53" s="484">
        <f t="shared" si="64"/>
        <v>699.07501430493869</v>
      </c>
      <c r="BQ53" s="484">
        <f t="shared" si="65"/>
        <v>683.57520137493884</v>
      </c>
      <c r="BR53" s="484">
        <f t="shared" si="66"/>
        <v>669.32614780896813</v>
      </c>
      <c r="BS53" s="486">
        <f t="shared" si="32"/>
        <v>530.65854197874273</v>
      </c>
      <c r="BT53" s="486">
        <f t="shared" si="33"/>
        <v>520.06701136591857</v>
      </c>
      <c r="BU53" s="486">
        <f t="shared" si="34"/>
        <v>509.47548075309425</v>
      </c>
      <c r="BV53" s="495">
        <f t="shared" si="35"/>
        <v>498.88179572643929</v>
      </c>
      <c r="BW53" s="486">
        <f t="shared" si="36"/>
        <v>488.29031085278945</v>
      </c>
      <c r="BX53" s="486">
        <f t="shared" si="37"/>
        <v>477.6988259791396</v>
      </c>
      <c r="BY53" s="486">
        <f t="shared" si="38"/>
        <v>467.10734110548987</v>
      </c>
      <c r="BZ53" s="495">
        <f t="shared" si="39"/>
        <v>456.51650821017824</v>
      </c>
      <c r="CA53" s="27">
        <v>145357</v>
      </c>
      <c r="CB53" s="27">
        <v>146350.57700000002</v>
      </c>
      <c r="CC53" s="27">
        <v>146342.20899999997</v>
      </c>
      <c r="CD53" s="156">
        <v>146615.97899999999</v>
      </c>
      <c r="CE53" s="6" t="s">
        <v>202</v>
      </c>
      <c r="CF53" s="27">
        <f>INDEX('HWB mapped'!F$4:F$155,MATCH(Data!$D53,'HWB mapped'!$E$4:$E$155,0))</f>
        <v>4836.6337904636293</v>
      </c>
      <c r="CG53" s="27">
        <f>INDEX('HWB mapped'!G$4:G$155,MATCH(Data!$D53,'HWB mapped'!$E$4:$E$155,0))</f>
        <v>4949.506097564853</v>
      </c>
      <c r="CH53" s="27">
        <f>INDEX('HWB mapped'!H$4:H$155,MATCH(Data!$D53,'HWB mapped'!$E$4:$E$155,0))</f>
        <v>4509.2194975576203</v>
      </c>
      <c r="CI53" s="27">
        <f>INDEX('HWB mapped'!I$4:I$155,MATCH(Data!$D53,'HWB mapped'!$E$4:$E$155,0))</f>
        <v>4458.7355570483924</v>
      </c>
      <c r="CJ53" s="24">
        <f>INDEX('Feb 2015 final data'!P$7:P$156,MATCH(Data!$CE53,'Feb 2015 final data'!$A$7:$A$156,0))</f>
        <v>4833</v>
      </c>
      <c r="CK53" s="24">
        <f>INDEX('Feb 2015 final data'!Q$7:Q$156,MATCH(Data!$CE53,'Feb 2015 final data'!$A$7:$A$156,0))</f>
        <v>5264</v>
      </c>
      <c r="CL53" s="24">
        <f>INDEX('Feb 2015 final data'!R$7:R$156,MATCH(Data!$CE53,'Feb 2015 final data'!$A$7:$A$156,0))</f>
        <v>5392</v>
      </c>
      <c r="CM53" s="24">
        <f>INDEX('Feb 2015 final data'!S$7:S$156,MATCH(Data!$CE53,'Feb 2015 final data'!$A$7:$A$156,0))</f>
        <v>5407</v>
      </c>
      <c r="CN53" s="24">
        <f>INDEX('Feb 2015 final data'!B$7:B$156,MATCH(Data!$CE53,'Feb 2015 final data'!$A$7:$A$156,0))</f>
        <v>4723</v>
      </c>
      <c r="CO53" s="24">
        <f>INDEX('Feb 2015 final data'!C$7:C$156,MATCH(Data!$CE53,'Feb 2015 final data'!$A$7:$A$156,0))</f>
        <v>5117</v>
      </c>
      <c r="CP53" s="24">
        <f>INDEX('Feb 2015 final data'!D$7:D$156,MATCH(Data!$CE53,'Feb 2015 final data'!$A$7:$A$156,0))</f>
        <v>5209</v>
      </c>
      <c r="CQ53" s="24">
        <f>INDEX('Feb 2015 final data'!E$7:E$156,MATCH(Data!$CE53,'Feb 2015 final data'!$A$7:$A$156,0))</f>
        <v>5113</v>
      </c>
      <c r="CR53" s="24">
        <f>INDEX('Feb 2015 final data'!F$7:F$156,MATCH(Data!$CE53,'Feb 2015 final data'!$A$7:$A$156,0))</f>
        <v>5040.5</v>
      </c>
      <c r="CS53" s="502">
        <f t="shared" si="68"/>
        <v>4833</v>
      </c>
      <c r="CT53" s="502">
        <f t="shared" si="69"/>
        <v>10097</v>
      </c>
      <c r="CU53" s="502">
        <f t="shared" si="70"/>
        <v>15489</v>
      </c>
      <c r="CV53" s="502">
        <f t="shared" si="71"/>
        <v>20896</v>
      </c>
      <c r="CW53" s="502">
        <f t="shared" si="40"/>
        <v>4723</v>
      </c>
      <c r="CX53" s="502">
        <f t="shared" si="41"/>
        <v>9840</v>
      </c>
      <c r="CY53" s="502">
        <f t="shared" si="42"/>
        <v>15049</v>
      </c>
      <c r="CZ53" s="502">
        <f t="shared" si="43"/>
        <v>20162</v>
      </c>
      <c r="DA53" s="503">
        <f t="shared" si="44"/>
        <v>5.2641653905053602E-3</v>
      </c>
      <c r="DB53" s="503">
        <f t="shared" si="45"/>
        <v>1.2299004594180705E-2</v>
      </c>
      <c r="DC53" s="503">
        <f t="shared" si="46"/>
        <v>2.1056661562021441E-2</v>
      </c>
      <c r="DD53" s="503">
        <f t="shared" si="47"/>
        <v>3.5126339969372131E-2</v>
      </c>
      <c r="DE53" s="502">
        <f t="shared" si="72"/>
        <v>4738.2753424727316</v>
      </c>
      <c r="DF53" s="502">
        <f t="shared" si="73"/>
        <v>9556.3433001408375</v>
      </c>
      <c r="DG53" s="502">
        <f t="shared" si="74"/>
        <v>13901.101369890928</v>
      </c>
      <c r="DH53" s="502">
        <f t="shared" si="75"/>
        <v>18096.237285227136</v>
      </c>
      <c r="DI53" s="489">
        <f t="shared" si="48"/>
        <v>4738.2753424727316</v>
      </c>
      <c r="DJ53" s="489">
        <f t="shared" si="49"/>
        <v>4818.0679576681059</v>
      </c>
      <c r="DK53" s="489">
        <f t="shared" si="50"/>
        <v>4344.7580697500907</v>
      </c>
      <c r="DL53" s="489">
        <f t="shared" si="51"/>
        <v>4195.1359153362082</v>
      </c>
      <c r="DM53" s="489">
        <f t="shared" si="76"/>
        <v>5056.8022154846076</v>
      </c>
      <c r="DN53" s="489">
        <f t="shared" si="52"/>
        <v>2631.5118309839377</v>
      </c>
      <c r="DO53" s="489">
        <f t="shared" si="53"/>
        <v>2675.9442806417505</v>
      </c>
      <c r="DP53" s="489">
        <f t="shared" si="54"/>
        <v>2413.2374220399347</v>
      </c>
      <c r="DQ53" s="489">
        <f t="shared" si="55"/>
        <v>2329.9265789315364</v>
      </c>
      <c r="DR53" s="489">
        <f t="shared" si="56"/>
        <v>2799.3897208623721</v>
      </c>
      <c r="DS53" s="33">
        <v>178685</v>
      </c>
      <c r="DT53" s="33">
        <v>179806.723</v>
      </c>
      <c r="DU53" s="33">
        <v>180048.592</v>
      </c>
      <c r="DV53" s="33">
        <v>180646.516</v>
      </c>
      <c r="DW53" s="24">
        <f>INDEX('Feb 2015 final data'!$AB$7:$AB$156,MATCH(Data!CE53,'Feb 2015 final data'!$A$7:$A$156,0))</f>
        <v>1745.3801100000001</v>
      </c>
    </row>
    <row r="54" spans="1:127">
      <c r="A54" s="28" t="s">
        <v>867</v>
      </c>
      <c r="B54" s="6" t="s">
        <v>868</v>
      </c>
      <c r="C54" s="29" t="s">
        <v>688</v>
      </c>
      <c r="D54" s="30" t="s">
        <v>205</v>
      </c>
      <c r="E54" s="31">
        <v>1590</v>
      </c>
      <c r="F54" s="19">
        <v>1590</v>
      </c>
      <c r="G54" s="19">
        <f>INDEX('Feb 2015 final data'!G$7:G$156,MATCH(Data!$D54,'Feb 2015 final data'!$A$7:$A$156,0))</f>
        <v>1650</v>
      </c>
      <c r="H54" s="19">
        <f>INDEX('Feb 2015 final data'!H$7:H$156,MATCH(Data!$D54,'Feb 2015 final data'!$A$7:$A$156,0))</f>
        <v>1642</v>
      </c>
      <c r="I54" s="469">
        <f t="shared" si="67"/>
        <v>601.13475004496479</v>
      </c>
      <c r="J54" s="469">
        <f t="shared" si="23"/>
        <v>583.2525281119905</v>
      </c>
      <c r="K54" s="31">
        <v>257370</v>
      </c>
      <c r="L54" s="19">
        <v>265945</v>
      </c>
      <c r="M54" s="31">
        <v>274480.88800000004</v>
      </c>
      <c r="N54" s="27">
        <v>281524.71199999994</v>
      </c>
      <c r="O54" s="20">
        <v>617.79999999999995</v>
      </c>
      <c r="P54" s="36">
        <v>597.9</v>
      </c>
      <c r="Q54" s="30" t="s">
        <v>205</v>
      </c>
      <c r="R54" s="31">
        <v>695</v>
      </c>
      <c r="S54" s="19">
        <v>695</v>
      </c>
      <c r="T54" s="19">
        <f>INDEX('Feb 2015 final data'!I$7:I$156,MATCH(Data!$Q54,'Feb 2015 final data'!$A$7:$A$156,0))</f>
        <v>695</v>
      </c>
      <c r="U54" s="19">
        <f>INDEX('Feb 2015 final data'!J$7:J$156,MATCH(Data!$Q54,'Feb 2015 final data'!$A$7:$A$156,0))</f>
        <v>774</v>
      </c>
      <c r="V54" s="31">
        <v>860</v>
      </c>
      <c r="W54" s="19">
        <v>860</v>
      </c>
      <c r="X54" s="19">
        <f>INDEX('Feb 2015 final data'!K$7:K$156,MATCH(Data!$Q54,'Feb 2015 final data'!$A$7:$A$156,0))</f>
        <v>840</v>
      </c>
      <c r="Y54" s="19">
        <f>INDEX('Feb 2015 final data'!L$7:L$156,MATCH(Data!$Q54,'Feb 2015 final data'!$A$7:$A$156,0))</f>
        <v>924</v>
      </c>
      <c r="Z54" s="475">
        <f t="shared" si="24"/>
        <v>695</v>
      </c>
      <c r="AA54" s="475">
        <f t="shared" si="25"/>
        <v>774</v>
      </c>
      <c r="AB54" s="475">
        <f t="shared" si="26"/>
        <v>840</v>
      </c>
      <c r="AC54" s="475">
        <f t="shared" si="27"/>
        <v>924</v>
      </c>
      <c r="AD54" s="478">
        <f t="shared" si="57"/>
        <v>82.738095238095227</v>
      </c>
      <c r="AE54" s="478">
        <f t="shared" si="58"/>
        <v>83.766233766233768</v>
      </c>
      <c r="AF54" s="22">
        <v>80.599999999999994</v>
      </c>
      <c r="AG54" s="21">
        <v>80.599999999999994</v>
      </c>
      <c r="AH54" s="6" t="s">
        <v>205</v>
      </c>
      <c r="AI54" s="33">
        <v>2136</v>
      </c>
      <c r="AJ54" s="33">
        <v>2153</v>
      </c>
      <c r="AK54" s="33">
        <v>2153</v>
      </c>
      <c r="AL54" s="33">
        <v>1896</v>
      </c>
      <c r="AM54" s="33">
        <v>2374</v>
      </c>
      <c r="AN54" s="33">
        <v>2217</v>
      </c>
      <c r="AO54" s="33">
        <v>2874</v>
      </c>
      <c r="AP54" s="33">
        <v>2291</v>
      </c>
      <c r="AQ54" s="32">
        <v>2384</v>
      </c>
      <c r="AR54" s="32">
        <v>3023</v>
      </c>
      <c r="AS54" s="32">
        <v>2837</v>
      </c>
      <c r="AT54" s="32">
        <v>2581</v>
      </c>
      <c r="AU54" s="25">
        <v>6442</v>
      </c>
      <c r="AV54" s="25">
        <v>6487</v>
      </c>
      <c r="AW54" s="25">
        <v>7549</v>
      </c>
      <c r="AX54" s="25">
        <v>8441</v>
      </c>
      <c r="AY54" s="25">
        <f t="shared" si="28"/>
        <v>6442</v>
      </c>
      <c r="AZ54" s="25">
        <f t="shared" si="29"/>
        <v>6487</v>
      </c>
      <c r="BA54" s="25">
        <f t="shared" si="30"/>
        <v>7549</v>
      </c>
      <c r="BB54" s="25">
        <f t="shared" si="31"/>
        <v>8441</v>
      </c>
      <c r="BC54" s="249">
        <f>INDEX('Feb 2015 final data'!T$7:T$156,MATCH(Data!$AH54,'Feb 2015 final data'!$A$7:$A$156,0))</f>
        <v>6445</v>
      </c>
      <c r="BD54" s="249">
        <f>INDEX('Feb 2015 final data'!U$7:U$156,MATCH(Data!$AH54,'Feb 2015 final data'!$A$7:$A$156,0))</f>
        <v>6491</v>
      </c>
      <c r="BE54" s="249">
        <f>INDEX('Feb 2015 final data'!V$7:V$156,MATCH(Data!$AH54,'Feb 2015 final data'!$A$7:$A$156,0))</f>
        <v>7551</v>
      </c>
      <c r="BF54" s="249">
        <f>INDEX('Feb 2015 final data'!W$7:W$156,MATCH(Data!$AH54,'Feb 2015 final data'!$A$7:$A$156,0))</f>
        <v>8446</v>
      </c>
      <c r="BG54" s="249">
        <f>INDEX('Feb 2015 final data'!X$7:X$156,MATCH(Data!$AH54,'Feb 2015 final data'!$A$7:$A$156,0))</f>
        <v>6448.4600435699722</v>
      </c>
      <c r="BH54" s="249">
        <f>INDEX('Feb 2015 final data'!Y$7:Y$156,MATCH(Data!$AH54,'Feb 2015 final data'!$A$7:$A$156,0))</f>
        <v>6493.5051696116743</v>
      </c>
      <c r="BI54" s="249">
        <f>INDEX('Feb 2015 final data'!Z$7:Z$156,MATCH(Data!$AH54,'Feb 2015 final data'!$A$7:$A$156,0))</f>
        <v>7556.5701441958581</v>
      </c>
      <c r="BJ54" s="249">
        <f>INDEX('Feb 2015 final data'!AA$7:AA$156,MATCH(Data!$AH54,'Feb 2015 final data'!$A$7:$A$156,0))</f>
        <v>8449.4646426224972</v>
      </c>
      <c r="BK54" s="484">
        <f t="shared" si="59"/>
        <v>6445</v>
      </c>
      <c r="BL54" s="484">
        <f t="shared" si="60"/>
        <v>6490.9999999999991</v>
      </c>
      <c r="BM54" s="484">
        <f t="shared" si="61"/>
        <v>7551.0000000000009</v>
      </c>
      <c r="BN54" s="484">
        <f t="shared" si="62"/>
        <v>8446</v>
      </c>
      <c r="BO54" s="484">
        <f t="shared" si="63"/>
        <v>6448.4600435699731</v>
      </c>
      <c r="BP54" s="484">
        <f t="shared" si="64"/>
        <v>6493.5051696116734</v>
      </c>
      <c r="BQ54" s="484">
        <f t="shared" si="65"/>
        <v>7556.5701441958581</v>
      </c>
      <c r="BR54" s="484">
        <f t="shared" si="66"/>
        <v>8449.4646426224972</v>
      </c>
      <c r="BS54" s="486">
        <f t="shared" si="32"/>
        <v>605.81349704664308</v>
      </c>
      <c r="BT54" s="486">
        <f t="shared" si="33"/>
        <v>610.13737925985413</v>
      </c>
      <c r="BU54" s="486">
        <f t="shared" si="34"/>
        <v>709.77466504254494</v>
      </c>
      <c r="BV54" s="495">
        <f t="shared" si="35"/>
        <v>788.02895823363008</v>
      </c>
      <c r="BW54" s="486">
        <f t="shared" si="36"/>
        <v>601.65442225262075</v>
      </c>
      <c r="BX54" s="486">
        <f t="shared" si="37"/>
        <v>605.85722402246961</v>
      </c>
      <c r="BY54" s="486">
        <f t="shared" si="38"/>
        <v>705.04334579090857</v>
      </c>
      <c r="BZ54" s="495">
        <f t="shared" si="39"/>
        <v>782.73736053473749</v>
      </c>
      <c r="CA54" s="27">
        <v>1056193</v>
      </c>
      <c r="CB54" s="27">
        <v>1063858.7670000002</v>
      </c>
      <c r="CC54" s="27">
        <v>1071788.0239999988</v>
      </c>
      <c r="CD54" s="156">
        <v>1079476.3440000017</v>
      </c>
      <c r="CE54" s="6" t="s">
        <v>205</v>
      </c>
      <c r="CF54" s="27">
        <f>INDEX('HWB mapped'!F$4:F$155,MATCH(Data!$D54,'HWB mapped'!$E$4:$E$155,0))</f>
        <v>30407.917775044069</v>
      </c>
      <c r="CG54" s="27">
        <f>INDEX('HWB mapped'!G$4:G$155,MATCH(Data!$D54,'HWB mapped'!$E$4:$E$155,0))</f>
        <v>30273.476286138561</v>
      </c>
      <c r="CH54" s="27">
        <f>INDEX('HWB mapped'!H$4:H$155,MATCH(Data!$D54,'HWB mapped'!$E$4:$E$155,0))</f>
        <v>29999.294564175718</v>
      </c>
      <c r="CI54" s="27">
        <f>INDEX('HWB mapped'!I$4:I$155,MATCH(Data!$D54,'HWB mapped'!$E$4:$E$155,0))</f>
        <v>30902.156940504348</v>
      </c>
      <c r="CJ54" s="24">
        <f>INDEX('Feb 2015 final data'!P$7:P$156,MATCH(Data!$CE54,'Feb 2015 final data'!$A$7:$A$156,0))</f>
        <v>30393</v>
      </c>
      <c r="CK54" s="24">
        <f>INDEX('Feb 2015 final data'!Q$7:Q$156,MATCH(Data!$CE54,'Feb 2015 final data'!$A$7:$A$156,0))</f>
        <v>29706</v>
      </c>
      <c r="CL54" s="24">
        <f>INDEX('Feb 2015 final data'!R$7:R$156,MATCH(Data!$CE54,'Feb 2015 final data'!$A$7:$A$156,0))</f>
        <v>29598</v>
      </c>
      <c r="CM54" s="24">
        <f>INDEX('Feb 2015 final data'!S$7:S$156,MATCH(Data!$CE54,'Feb 2015 final data'!$A$7:$A$156,0))</f>
        <v>30677</v>
      </c>
      <c r="CN54" s="24">
        <f>INDEX('Feb 2015 final data'!B$7:B$156,MATCH(Data!$CE54,'Feb 2015 final data'!$A$7:$A$156,0))</f>
        <v>29150.988135244792</v>
      </c>
      <c r="CO54" s="24">
        <f>INDEX('Feb 2015 final data'!C$7:C$156,MATCH(Data!$CE54,'Feb 2015 final data'!$A$7:$A$156,0))</f>
        <v>29046.456225836897</v>
      </c>
      <c r="CP54" s="24">
        <f>INDEX('Feb 2015 final data'!D$7:D$156,MATCH(Data!$CE54,'Feb 2015 final data'!$A$7:$A$156,0))</f>
        <v>30328.846457987889</v>
      </c>
      <c r="CQ54" s="24">
        <f>INDEX('Feb 2015 final data'!E$7:E$156,MATCH(Data!$CE54,'Feb 2015 final data'!$A$7:$A$156,0))</f>
        <v>30746.336897048208</v>
      </c>
      <c r="CR54" s="24">
        <f>INDEX('Feb 2015 final data'!F$7:F$156,MATCH(Data!$CE54,'Feb 2015 final data'!$A$7:$A$156,0))</f>
        <v>30311.445030043331</v>
      </c>
      <c r="CS54" s="502">
        <f t="shared" si="68"/>
        <v>30393</v>
      </c>
      <c r="CT54" s="502">
        <f t="shared" si="69"/>
        <v>60099</v>
      </c>
      <c r="CU54" s="502">
        <f t="shared" si="70"/>
        <v>89697</v>
      </c>
      <c r="CV54" s="502">
        <f t="shared" si="71"/>
        <v>120374</v>
      </c>
      <c r="CW54" s="502">
        <f t="shared" si="40"/>
        <v>29150.988135244792</v>
      </c>
      <c r="CX54" s="502">
        <f t="shared" si="41"/>
        <v>58197.444361081689</v>
      </c>
      <c r="CY54" s="502">
        <f t="shared" si="42"/>
        <v>88526.290819069574</v>
      </c>
      <c r="CZ54" s="502">
        <f t="shared" si="43"/>
        <v>119272.62771611779</v>
      </c>
      <c r="DA54" s="503">
        <f t="shared" si="44"/>
        <v>1.031794128927516E-2</v>
      </c>
      <c r="DB54" s="503">
        <f t="shared" si="45"/>
        <v>1.5797062811888873E-2</v>
      </c>
      <c r="DC54" s="503">
        <f t="shared" si="46"/>
        <v>9.7255983927627705E-3</v>
      </c>
      <c r="DD54" s="503">
        <f t="shared" si="47"/>
        <v>9.1495861555004748E-3</v>
      </c>
      <c r="DE54" s="502">
        <f t="shared" si="72"/>
        <v>29153.515337668421</v>
      </c>
      <c r="DF54" s="502">
        <f t="shared" si="73"/>
        <v>58760.348151747879</v>
      </c>
      <c r="DG54" s="502">
        <f t="shared" si="74"/>
        <v>89497.534072577124</v>
      </c>
      <c r="DH54" s="502">
        <f t="shared" si="75"/>
        <v>120469.56727946423</v>
      </c>
      <c r="DI54" s="489">
        <f t="shared" si="48"/>
        <v>29153.515337668421</v>
      </c>
      <c r="DJ54" s="489">
        <f t="shared" si="49"/>
        <v>29606.832814079458</v>
      </c>
      <c r="DK54" s="489">
        <f t="shared" si="50"/>
        <v>30737.185920829244</v>
      </c>
      <c r="DL54" s="489">
        <f t="shared" si="51"/>
        <v>30972.033206887107</v>
      </c>
      <c r="DM54" s="489">
        <f t="shared" si="76"/>
        <v>30314.072836585881</v>
      </c>
      <c r="DN54" s="489">
        <f t="shared" si="52"/>
        <v>2152.1604135360658</v>
      </c>
      <c r="DO54" s="489">
        <f t="shared" si="53"/>
        <v>2185.6010620690918</v>
      </c>
      <c r="DP54" s="489">
        <f t="shared" si="54"/>
        <v>2269.0181323611873</v>
      </c>
      <c r="DQ54" s="489">
        <f t="shared" si="55"/>
        <v>2286.3659301652956</v>
      </c>
      <c r="DR54" s="489">
        <f t="shared" si="56"/>
        <v>2223.1920853487559</v>
      </c>
      <c r="DS54" s="33">
        <v>1337730</v>
      </c>
      <c r="DT54" s="33">
        <v>1346084.449</v>
      </c>
      <c r="DU54" s="33">
        <v>1354638.8</v>
      </c>
      <c r="DV54" s="33">
        <v>1363534.9010000001</v>
      </c>
      <c r="DW54" s="24">
        <f>INDEX('Feb 2015 final data'!$AB$7:$AB$156,MATCH(Data!CE54,'Feb 2015 final data'!$A$7:$A$156,0))</f>
        <v>1490</v>
      </c>
    </row>
    <row r="55" spans="1:127">
      <c r="A55" s="28" t="s">
        <v>851</v>
      </c>
      <c r="B55" s="6" t="s">
        <v>852</v>
      </c>
      <c r="C55" s="29" t="s">
        <v>689</v>
      </c>
      <c r="D55" s="30" t="s">
        <v>209</v>
      </c>
      <c r="E55" s="31">
        <v>110</v>
      </c>
      <c r="F55" s="19">
        <v>110</v>
      </c>
      <c r="G55" s="19">
        <f>INDEX('Feb 2015 final data'!G$7:G$156,MATCH(Data!$D55,'Feb 2015 final data'!$A$7:$A$156,0))</f>
        <v>108</v>
      </c>
      <c r="H55" s="19">
        <f>INDEX('Feb 2015 final data'!H$7:H$156,MATCH(Data!$D55,'Feb 2015 final data'!$A$7:$A$156,0))</f>
        <v>105</v>
      </c>
      <c r="I55" s="469">
        <f t="shared" si="67"/>
        <v>445.08958623070851</v>
      </c>
      <c r="J55" s="469">
        <f t="shared" si="23"/>
        <v>421.51477234649536</v>
      </c>
      <c r="K55" s="31">
        <v>23135</v>
      </c>
      <c r="L55" s="19">
        <v>23805</v>
      </c>
      <c r="M55" s="31">
        <v>24264.778000000006</v>
      </c>
      <c r="N55" s="27">
        <v>24910.158999999996</v>
      </c>
      <c r="O55" s="20">
        <v>484.1</v>
      </c>
      <c r="P55" s="36">
        <v>470.5</v>
      </c>
      <c r="Q55" s="30" t="s">
        <v>209</v>
      </c>
      <c r="R55" s="31">
        <v>80</v>
      </c>
      <c r="S55" s="19">
        <v>80</v>
      </c>
      <c r="T55" s="19">
        <f>INDEX('Feb 2015 final data'!I$7:I$156,MATCH(Data!$Q55,'Feb 2015 final data'!$A$7:$A$156,0))</f>
        <v>85</v>
      </c>
      <c r="U55" s="19">
        <f>INDEX('Feb 2015 final data'!J$7:J$156,MATCH(Data!$Q55,'Feb 2015 final data'!$A$7:$A$156,0))</f>
        <v>91</v>
      </c>
      <c r="V55" s="31">
        <v>90</v>
      </c>
      <c r="W55" s="19">
        <v>90</v>
      </c>
      <c r="X55" s="19">
        <f>INDEX('Feb 2015 final data'!K$7:K$156,MATCH(Data!$Q55,'Feb 2015 final data'!$A$7:$A$156,0))</f>
        <v>95</v>
      </c>
      <c r="Y55" s="19">
        <f>INDEX('Feb 2015 final data'!L$7:L$156,MATCH(Data!$Q55,'Feb 2015 final data'!$A$7:$A$156,0))</f>
        <v>100</v>
      </c>
      <c r="Z55" s="475">
        <f t="shared" si="24"/>
        <v>85</v>
      </c>
      <c r="AA55" s="475">
        <f t="shared" si="25"/>
        <v>91</v>
      </c>
      <c r="AB55" s="475">
        <f t="shared" si="26"/>
        <v>95</v>
      </c>
      <c r="AC55" s="475">
        <f t="shared" si="27"/>
        <v>100</v>
      </c>
      <c r="AD55" s="478">
        <f t="shared" si="57"/>
        <v>89.473684210526315</v>
      </c>
      <c r="AE55" s="478">
        <f t="shared" si="58"/>
        <v>91</v>
      </c>
      <c r="AF55" s="22">
        <v>87.6</v>
      </c>
      <c r="AG55" s="21">
        <v>87.6</v>
      </c>
      <c r="AH55" s="6" t="s">
        <v>209</v>
      </c>
      <c r="AI55" s="33">
        <v>629</v>
      </c>
      <c r="AJ55" s="33">
        <v>623</v>
      </c>
      <c r="AK55" s="33">
        <v>528</v>
      </c>
      <c r="AL55" s="33">
        <v>436</v>
      </c>
      <c r="AM55" s="33">
        <v>456</v>
      </c>
      <c r="AN55" s="33">
        <v>448</v>
      </c>
      <c r="AO55" s="33">
        <v>509</v>
      </c>
      <c r="AP55" s="33">
        <v>592</v>
      </c>
      <c r="AQ55" s="32">
        <v>824</v>
      </c>
      <c r="AR55" s="32">
        <v>843</v>
      </c>
      <c r="AS55" s="32">
        <v>477</v>
      </c>
      <c r="AT55" s="32">
        <v>565</v>
      </c>
      <c r="AU55" s="25">
        <v>1780</v>
      </c>
      <c r="AV55" s="25">
        <v>1340</v>
      </c>
      <c r="AW55" s="25">
        <v>1925</v>
      </c>
      <c r="AX55" s="25">
        <v>1864</v>
      </c>
      <c r="AY55" s="25">
        <f t="shared" si="28"/>
        <v>1780</v>
      </c>
      <c r="AZ55" s="25">
        <f t="shared" si="29"/>
        <v>1340</v>
      </c>
      <c r="BA55" s="25">
        <f t="shared" si="30"/>
        <v>1925</v>
      </c>
      <c r="BB55" s="25">
        <f t="shared" si="31"/>
        <v>1885</v>
      </c>
      <c r="BC55" s="249">
        <f>INDEX('Feb 2015 final data'!T$7:T$156,MATCH(Data!$AH55,'Feb 2015 final data'!$A$7:$A$156,0))</f>
        <v>1780</v>
      </c>
      <c r="BD55" s="249">
        <f>INDEX('Feb 2015 final data'!U$7:U$156,MATCH(Data!$AH55,'Feb 2015 final data'!$A$7:$A$156,0))</f>
        <v>1340</v>
      </c>
      <c r="BE55" s="249">
        <f>INDEX('Feb 2015 final data'!V$7:V$156,MATCH(Data!$AH55,'Feb 2015 final data'!$A$7:$A$156,0))</f>
        <v>1925</v>
      </c>
      <c r="BF55" s="249">
        <f>INDEX('Feb 2015 final data'!W$7:W$156,MATCH(Data!$AH55,'Feb 2015 final data'!$A$7:$A$156,0))</f>
        <v>1864</v>
      </c>
      <c r="BG55" s="249">
        <f>INDEX('Feb 2015 final data'!X$7:X$156,MATCH(Data!$AH55,'Feb 2015 final data'!$A$7:$A$156,0))</f>
        <v>1780</v>
      </c>
      <c r="BH55" s="249">
        <f>INDEX('Feb 2015 final data'!Y$7:Y$156,MATCH(Data!$AH55,'Feb 2015 final data'!$A$7:$A$156,0))</f>
        <v>1340</v>
      </c>
      <c r="BI55" s="249">
        <f>INDEX('Feb 2015 final data'!Z$7:Z$156,MATCH(Data!$AH55,'Feb 2015 final data'!$A$7:$A$156,0))</f>
        <v>1925</v>
      </c>
      <c r="BJ55" s="249">
        <f>INDEX('Feb 2015 final data'!AA$7:AA$156,MATCH(Data!$AH55,'Feb 2015 final data'!$A$7:$A$156,0))</f>
        <v>1864</v>
      </c>
      <c r="BK55" s="484">
        <f t="shared" si="59"/>
        <v>1780</v>
      </c>
      <c r="BL55" s="484">
        <f t="shared" si="60"/>
        <v>1340</v>
      </c>
      <c r="BM55" s="484">
        <f t="shared" si="61"/>
        <v>1925</v>
      </c>
      <c r="BN55" s="484">
        <f t="shared" si="62"/>
        <v>1885</v>
      </c>
      <c r="BO55" s="484">
        <f t="shared" si="63"/>
        <v>1780</v>
      </c>
      <c r="BP55" s="484">
        <f t="shared" si="64"/>
        <v>1340</v>
      </c>
      <c r="BQ55" s="484">
        <f t="shared" si="65"/>
        <v>1925</v>
      </c>
      <c r="BR55" s="484">
        <f t="shared" si="66"/>
        <v>1885</v>
      </c>
      <c r="BS55" s="486">
        <f t="shared" si="32"/>
        <v>856.76491517252396</v>
      </c>
      <c r="BT55" s="486">
        <f t="shared" si="33"/>
        <v>644.98032939954044</v>
      </c>
      <c r="BU55" s="486">
        <f t="shared" si="34"/>
        <v>926.55756275680267</v>
      </c>
      <c r="BV55" s="495">
        <f t="shared" si="35"/>
        <v>892.14906081409572</v>
      </c>
      <c r="BW55" s="486">
        <f t="shared" si="36"/>
        <v>842.45375503930518</v>
      </c>
      <c r="BX55" s="486">
        <f t="shared" si="37"/>
        <v>634.20675941161176</v>
      </c>
      <c r="BY55" s="486">
        <f t="shared" si="38"/>
        <v>911.0806058711587</v>
      </c>
      <c r="BZ55" s="495">
        <f t="shared" si="39"/>
        <v>877.1952520850673</v>
      </c>
      <c r="CA55" s="27">
        <v>204425</v>
      </c>
      <c r="CB55" s="27">
        <v>207758.274</v>
      </c>
      <c r="CC55" s="27">
        <v>211287.56200000001</v>
      </c>
      <c r="CD55" s="156">
        <v>214889.44400000005</v>
      </c>
      <c r="CE55" s="6" t="s">
        <v>209</v>
      </c>
      <c r="CF55" s="27">
        <f>INDEX('HWB mapped'!F$4:F$155,MATCH(Data!$D55,'HWB mapped'!$E$4:$E$155,0))</f>
        <v>4540.151122588004</v>
      </c>
      <c r="CG55" s="27">
        <f>INDEX('HWB mapped'!G$4:G$155,MATCH(Data!$D55,'HWB mapped'!$E$4:$E$155,0))</f>
        <v>4326.2453718699908</v>
      </c>
      <c r="CH55" s="27">
        <f>INDEX('HWB mapped'!H$4:H$155,MATCH(Data!$D55,'HWB mapped'!$E$4:$E$155,0))</f>
        <v>5582.3234712461826</v>
      </c>
      <c r="CI55" s="27">
        <f>INDEX('HWB mapped'!I$4:I$155,MATCH(Data!$D55,'HWB mapped'!$E$4:$E$155,0))</f>
        <v>6309.2880927742872</v>
      </c>
      <c r="CJ55" s="24">
        <f>INDEX('Feb 2015 final data'!P$7:P$156,MATCH(Data!$CE55,'Feb 2015 final data'!$A$7:$A$156,0))</f>
        <v>4527</v>
      </c>
      <c r="CK55" s="24">
        <f>INDEX('Feb 2015 final data'!Q$7:Q$156,MATCH(Data!$CE55,'Feb 2015 final data'!$A$7:$A$156,0))</f>
        <v>5048</v>
      </c>
      <c r="CL55" s="24">
        <f>INDEX('Feb 2015 final data'!R$7:R$156,MATCH(Data!$CE55,'Feb 2015 final data'!$A$7:$A$156,0))</f>
        <v>5140</v>
      </c>
      <c r="CM55" s="24">
        <f>INDEX('Feb 2015 final data'!S$7:S$156,MATCH(Data!$CE55,'Feb 2015 final data'!$A$7:$A$156,0))</f>
        <v>5310</v>
      </c>
      <c r="CN55" s="24">
        <f>INDEX('Feb 2015 final data'!B$7:B$156,MATCH(Data!$CE55,'Feb 2015 final data'!$A$7:$A$156,0))</f>
        <v>4392</v>
      </c>
      <c r="CO55" s="24">
        <f>INDEX('Feb 2015 final data'!C$7:C$156,MATCH(Data!$CE55,'Feb 2015 final data'!$A$7:$A$156,0))</f>
        <v>4888</v>
      </c>
      <c r="CP55" s="24">
        <f>INDEX('Feb 2015 final data'!D$7:D$156,MATCH(Data!$CE55,'Feb 2015 final data'!$A$7:$A$156,0))</f>
        <v>4945</v>
      </c>
      <c r="CQ55" s="24">
        <f>INDEX('Feb 2015 final data'!E$7:E$156,MATCH(Data!$CE55,'Feb 2015 final data'!$A$7:$A$156,0))</f>
        <v>5095</v>
      </c>
      <c r="CR55" s="24">
        <f>INDEX('Feb 2015 final data'!F$7:F$156,MATCH(Data!$CE55,'Feb 2015 final data'!$A$7:$A$156,0))</f>
        <v>4392</v>
      </c>
      <c r="CS55" s="502">
        <f t="shared" si="68"/>
        <v>4527</v>
      </c>
      <c r="CT55" s="502">
        <f t="shared" si="69"/>
        <v>9575</v>
      </c>
      <c r="CU55" s="502">
        <f t="shared" si="70"/>
        <v>14715</v>
      </c>
      <c r="CV55" s="502">
        <f t="shared" si="71"/>
        <v>20025</v>
      </c>
      <c r="CW55" s="502">
        <f t="shared" si="40"/>
        <v>4392</v>
      </c>
      <c r="CX55" s="502">
        <f t="shared" si="41"/>
        <v>9280</v>
      </c>
      <c r="CY55" s="502">
        <f t="shared" si="42"/>
        <v>14225</v>
      </c>
      <c r="CZ55" s="502">
        <f t="shared" si="43"/>
        <v>19320</v>
      </c>
      <c r="DA55" s="503">
        <f t="shared" si="44"/>
        <v>6.7415730337078653E-3</v>
      </c>
      <c r="DB55" s="503">
        <f t="shared" si="45"/>
        <v>1.4731585518102372E-2</v>
      </c>
      <c r="DC55" s="503">
        <f t="shared" si="46"/>
        <v>2.4469413233458179E-2</v>
      </c>
      <c r="DD55" s="503">
        <f t="shared" si="47"/>
        <v>3.5205992509363293E-2</v>
      </c>
      <c r="DE55" s="502">
        <f t="shared" si="72"/>
        <v>4400.0583726394707</v>
      </c>
      <c r="DF55" s="502">
        <f t="shared" si="73"/>
        <v>8560.2016291010659</v>
      </c>
      <c r="DG55" s="502">
        <f t="shared" si="74"/>
        <v>13940.063722913636</v>
      </c>
      <c r="DH55" s="502">
        <f t="shared" si="75"/>
        <v>20026.193723783905</v>
      </c>
      <c r="DI55" s="489">
        <f t="shared" si="48"/>
        <v>4400.0583726394707</v>
      </c>
      <c r="DJ55" s="489">
        <f t="shared" si="49"/>
        <v>4160.1432564615952</v>
      </c>
      <c r="DK55" s="489">
        <f t="shared" si="50"/>
        <v>5379.8620938125696</v>
      </c>
      <c r="DL55" s="489">
        <f t="shared" si="51"/>
        <v>6086.1300008702692</v>
      </c>
      <c r="DM55" s="489">
        <f t="shared" si="76"/>
        <v>4400.0583726394707</v>
      </c>
      <c r="DN55" s="489">
        <f t="shared" si="52"/>
        <v>1632.1984379378707</v>
      </c>
      <c r="DO55" s="489">
        <f t="shared" si="53"/>
        <v>1543.1694322321687</v>
      </c>
      <c r="DP55" s="489">
        <f t="shared" si="54"/>
        <v>1995.7335445694875</v>
      </c>
      <c r="DQ55" s="489">
        <f t="shared" si="55"/>
        <v>2257.6272030204277</v>
      </c>
      <c r="DR55" s="489">
        <f t="shared" si="56"/>
        <v>1609.9455292493219</v>
      </c>
      <c r="DS55" s="33">
        <v>263386</v>
      </c>
      <c r="DT55" s="33">
        <v>266068.78999999998</v>
      </c>
      <c r="DU55" s="33">
        <v>269575.065</v>
      </c>
      <c r="DV55" s="33">
        <v>273301.17200000002</v>
      </c>
      <c r="DW55" s="24">
        <f>INDEX('Feb 2015 final data'!$AB$7:$AB$156,MATCH(Data!CE55,'Feb 2015 final data'!$A$7:$A$156,0))</f>
        <v>1770</v>
      </c>
    </row>
    <row r="56" spans="1:127">
      <c r="A56" s="28" t="s">
        <v>874</v>
      </c>
      <c r="B56" s="6" t="s">
        <v>875</v>
      </c>
      <c r="C56" s="29" t="s">
        <v>690</v>
      </c>
      <c r="D56" s="30" t="s">
        <v>212</v>
      </c>
      <c r="E56" s="31">
        <v>105</v>
      </c>
      <c r="F56" s="19">
        <v>105</v>
      </c>
      <c r="G56" s="19">
        <f>INDEX('Feb 2015 final data'!G$7:G$156,MATCH(Data!$D56,'Feb 2015 final data'!$A$7:$A$156,0))</f>
        <v>140</v>
      </c>
      <c r="H56" s="19">
        <f>INDEX('Feb 2015 final data'!H$7:H$156,MATCH(Data!$D56,'Feb 2015 final data'!$A$7:$A$156,0))</f>
        <v>140</v>
      </c>
      <c r="I56" s="469">
        <f t="shared" si="67"/>
        <v>385.01230691839066</v>
      </c>
      <c r="J56" s="469">
        <f t="shared" si="23"/>
        <v>376.38698604357052</v>
      </c>
      <c r="K56" s="31">
        <v>34740</v>
      </c>
      <c r="L56" s="19">
        <v>35520</v>
      </c>
      <c r="M56" s="31">
        <v>36362.474000000002</v>
      </c>
      <c r="N56" s="27">
        <v>37195.760000000002</v>
      </c>
      <c r="O56" s="20">
        <v>308</v>
      </c>
      <c r="P56" s="36">
        <v>301.2</v>
      </c>
      <c r="Q56" s="30" t="s">
        <v>212</v>
      </c>
      <c r="R56" s="31">
        <v>280</v>
      </c>
      <c r="S56" s="19">
        <v>280</v>
      </c>
      <c r="T56" s="19">
        <f>INDEX('Feb 2015 final data'!I$7:I$156,MATCH(Data!$Q56,'Feb 2015 final data'!$A$7:$A$156,0))</f>
        <v>276</v>
      </c>
      <c r="U56" s="19">
        <f>INDEX('Feb 2015 final data'!J$7:J$156,MATCH(Data!$Q56,'Feb 2015 final data'!$A$7:$A$156,0))</f>
        <v>276</v>
      </c>
      <c r="V56" s="31">
        <v>345</v>
      </c>
      <c r="W56" s="19">
        <v>345</v>
      </c>
      <c r="X56" s="19">
        <f>INDEX('Feb 2015 final data'!K$7:K$156,MATCH(Data!$Q56,'Feb 2015 final data'!$A$7:$A$156,0))</f>
        <v>345</v>
      </c>
      <c r="Y56" s="19">
        <f>INDEX('Feb 2015 final data'!L$7:L$156,MATCH(Data!$Q56,'Feb 2015 final data'!$A$7:$A$156,0))</f>
        <v>345</v>
      </c>
      <c r="Z56" s="475">
        <f t="shared" si="24"/>
        <v>276</v>
      </c>
      <c r="AA56" s="475">
        <f t="shared" si="25"/>
        <v>276</v>
      </c>
      <c r="AB56" s="475">
        <f t="shared" si="26"/>
        <v>345</v>
      </c>
      <c r="AC56" s="475">
        <f t="shared" si="27"/>
        <v>345</v>
      </c>
      <c r="AD56" s="478">
        <f t="shared" si="57"/>
        <v>80</v>
      </c>
      <c r="AE56" s="478">
        <f t="shared" si="58"/>
        <v>80</v>
      </c>
      <c r="AF56" s="22">
        <v>82</v>
      </c>
      <c r="AG56" s="21">
        <v>82</v>
      </c>
      <c r="AH56" s="6" t="s">
        <v>212</v>
      </c>
      <c r="AI56" s="33">
        <v>459</v>
      </c>
      <c r="AJ56" s="33">
        <v>492</v>
      </c>
      <c r="AK56" s="33">
        <v>375</v>
      </c>
      <c r="AL56" s="33">
        <v>320</v>
      </c>
      <c r="AM56" s="33">
        <v>241</v>
      </c>
      <c r="AN56" s="33">
        <v>235</v>
      </c>
      <c r="AO56" s="33">
        <v>407</v>
      </c>
      <c r="AP56" s="33">
        <v>435</v>
      </c>
      <c r="AQ56" s="32">
        <v>458</v>
      </c>
      <c r="AR56" s="32">
        <v>330</v>
      </c>
      <c r="AS56" s="32">
        <v>394</v>
      </c>
      <c r="AT56" s="32">
        <v>213</v>
      </c>
      <c r="AU56" s="25">
        <v>1326</v>
      </c>
      <c r="AV56" s="25">
        <v>796</v>
      </c>
      <c r="AW56" s="25">
        <v>1300</v>
      </c>
      <c r="AX56" s="25">
        <v>937</v>
      </c>
      <c r="AY56" s="25">
        <f t="shared" si="28"/>
        <v>1326</v>
      </c>
      <c r="AZ56" s="25">
        <f t="shared" si="29"/>
        <v>796</v>
      </c>
      <c r="BA56" s="25">
        <f t="shared" si="30"/>
        <v>1300</v>
      </c>
      <c r="BB56" s="25">
        <f t="shared" si="31"/>
        <v>937</v>
      </c>
      <c r="BC56" s="249">
        <f>INDEX('Feb 2015 final data'!T$7:T$156,MATCH(Data!$AH56,'Feb 2015 final data'!$A$7:$A$156,0))</f>
        <v>1312.74</v>
      </c>
      <c r="BD56" s="249">
        <f>INDEX('Feb 2015 final data'!U$7:U$156,MATCH(Data!$AH56,'Feb 2015 final data'!$A$7:$A$156,0))</f>
        <v>788.04</v>
      </c>
      <c r="BE56" s="249">
        <f>INDEX('Feb 2015 final data'!V$7:V$156,MATCH(Data!$AH56,'Feb 2015 final data'!$A$7:$A$156,0))</f>
        <v>1287</v>
      </c>
      <c r="BF56" s="249">
        <f>INDEX('Feb 2015 final data'!W$7:W$156,MATCH(Data!$AH56,'Feb 2015 final data'!$A$7:$A$156,0))</f>
        <v>927.63</v>
      </c>
      <c r="BG56" s="249">
        <f>INDEX('Feb 2015 final data'!X$7:X$156,MATCH(Data!$AH56,'Feb 2015 final data'!$A$7:$A$156,0))</f>
        <v>1299.6125999999999</v>
      </c>
      <c r="BH56" s="249">
        <f>INDEX('Feb 2015 final data'!Y$7:Y$156,MATCH(Data!$AH56,'Feb 2015 final data'!$A$7:$A$156,0))</f>
        <v>780.15959999999995</v>
      </c>
      <c r="BI56" s="249">
        <f>INDEX('Feb 2015 final data'!Z$7:Z$156,MATCH(Data!$AH56,'Feb 2015 final data'!$A$7:$A$156,0))</f>
        <v>1274.1299999999999</v>
      </c>
      <c r="BJ56" s="249">
        <f>INDEX('Feb 2015 final data'!AA$7:AA$156,MATCH(Data!$AH56,'Feb 2015 final data'!$A$7:$A$156,0))</f>
        <v>918.3537</v>
      </c>
      <c r="BK56" s="484">
        <f t="shared" si="59"/>
        <v>1312.74</v>
      </c>
      <c r="BL56" s="484">
        <f t="shared" si="60"/>
        <v>788.04</v>
      </c>
      <c r="BM56" s="484">
        <f t="shared" si="61"/>
        <v>1287</v>
      </c>
      <c r="BN56" s="484">
        <f t="shared" si="62"/>
        <v>927.63</v>
      </c>
      <c r="BO56" s="484">
        <f t="shared" si="63"/>
        <v>1299.6125999999999</v>
      </c>
      <c r="BP56" s="484">
        <f t="shared" si="64"/>
        <v>780.15959999999995</v>
      </c>
      <c r="BQ56" s="484">
        <f t="shared" si="65"/>
        <v>1274.1299999999999</v>
      </c>
      <c r="BR56" s="484">
        <f t="shared" si="66"/>
        <v>918.3537</v>
      </c>
      <c r="BS56" s="486">
        <f t="shared" si="32"/>
        <v>685.9873387119261</v>
      </c>
      <c r="BT56" s="486">
        <f t="shared" si="33"/>
        <v>411.79933756764194</v>
      </c>
      <c r="BU56" s="486">
        <f t="shared" si="34"/>
        <v>672.5366065803197</v>
      </c>
      <c r="BV56" s="495">
        <f t="shared" si="35"/>
        <v>479.1689037662224</v>
      </c>
      <c r="BW56" s="486">
        <f t="shared" si="36"/>
        <v>671.3171683351876</v>
      </c>
      <c r="BX56" s="486">
        <f t="shared" si="37"/>
        <v>402.99280995083654</v>
      </c>
      <c r="BY56" s="486">
        <f t="shared" si="38"/>
        <v>658.15408660312505</v>
      </c>
      <c r="BZ56" s="495">
        <f t="shared" si="39"/>
        <v>468.88606196291477</v>
      </c>
      <c r="CA56" s="27">
        <v>187629</v>
      </c>
      <c r="CB56" s="27">
        <v>191365.04800000001</v>
      </c>
      <c r="CC56" s="27">
        <v>193591.44399999993</v>
      </c>
      <c r="CD56" s="156">
        <v>195858.60499999989</v>
      </c>
      <c r="CE56" s="6" t="s">
        <v>212</v>
      </c>
      <c r="CF56" s="27">
        <f>INDEX('HWB mapped'!F$4:F$155,MATCH(Data!$D56,'HWB mapped'!$E$4:$E$155,0))</f>
        <v>5879.4638206269638</v>
      </c>
      <c r="CG56" s="27">
        <f>INDEX('HWB mapped'!G$4:G$155,MATCH(Data!$D56,'HWB mapped'!$E$4:$E$155,0))</f>
        <v>5811.214271883412</v>
      </c>
      <c r="CH56" s="27">
        <f>INDEX('HWB mapped'!H$4:H$155,MATCH(Data!$D56,'HWB mapped'!$E$4:$E$155,0))</f>
        <v>5578.914375985858</v>
      </c>
      <c r="CI56" s="27">
        <f>INDEX('HWB mapped'!I$4:I$155,MATCH(Data!$D56,'HWB mapped'!$E$4:$E$155,0))</f>
        <v>5740.9984753385825</v>
      </c>
      <c r="CJ56" s="24">
        <f>INDEX('Feb 2015 final data'!P$7:P$156,MATCH(Data!$CE56,'Feb 2015 final data'!$A$7:$A$156,0))</f>
        <v>5876</v>
      </c>
      <c r="CK56" s="24">
        <f>INDEX('Feb 2015 final data'!Q$7:Q$156,MATCH(Data!$CE56,'Feb 2015 final data'!$A$7:$A$156,0))</f>
        <v>5748</v>
      </c>
      <c r="CL56" s="24">
        <f>INDEX('Feb 2015 final data'!R$7:R$156,MATCH(Data!$CE56,'Feb 2015 final data'!$A$7:$A$156,0))</f>
        <v>5528</v>
      </c>
      <c r="CM56" s="24">
        <f>INDEX('Feb 2015 final data'!S$7:S$156,MATCH(Data!$CE56,'Feb 2015 final data'!$A$7:$A$156,0))</f>
        <v>5631</v>
      </c>
      <c r="CN56" s="24">
        <f>INDEX('Feb 2015 final data'!B$7:B$156,MATCH(Data!$CE56,'Feb 2015 final data'!$A$7:$A$156,0))</f>
        <v>5669</v>
      </c>
      <c r="CO56" s="24">
        <f>INDEX('Feb 2015 final data'!C$7:C$156,MATCH(Data!$CE56,'Feb 2015 final data'!$A$7:$A$156,0))</f>
        <v>5547</v>
      </c>
      <c r="CP56" s="24">
        <f>INDEX('Feb 2015 final data'!D$7:D$156,MATCH(Data!$CE56,'Feb 2015 final data'!$A$7:$A$156,0))</f>
        <v>5335</v>
      </c>
      <c r="CQ56" s="24">
        <f>INDEX('Feb 2015 final data'!E$7:E$156,MATCH(Data!$CE56,'Feb 2015 final data'!$A$7:$A$156,0))</f>
        <v>5434</v>
      </c>
      <c r="CR56" s="24">
        <f>INDEX('Feb 2015 final data'!F$7:F$156,MATCH(Data!$CE56,'Feb 2015 final data'!$A$7:$A$156,0))</f>
        <v>5471</v>
      </c>
      <c r="CS56" s="502">
        <f t="shared" si="68"/>
        <v>5876</v>
      </c>
      <c r="CT56" s="502">
        <f t="shared" si="69"/>
        <v>11624</v>
      </c>
      <c r="CU56" s="502">
        <f t="shared" si="70"/>
        <v>17152</v>
      </c>
      <c r="CV56" s="502">
        <f t="shared" si="71"/>
        <v>22783</v>
      </c>
      <c r="CW56" s="502">
        <f t="shared" si="40"/>
        <v>5669</v>
      </c>
      <c r="CX56" s="502">
        <f t="shared" si="41"/>
        <v>11216</v>
      </c>
      <c r="CY56" s="502">
        <f t="shared" si="42"/>
        <v>16551</v>
      </c>
      <c r="CZ56" s="502">
        <f t="shared" si="43"/>
        <v>21985</v>
      </c>
      <c r="DA56" s="503">
        <f t="shared" si="44"/>
        <v>9.0857218101215824E-3</v>
      </c>
      <c r="DB56" s="503">
        <f t="shared" si="45"/>
        <v>1.7908089364877321E-2</v>
      </c>
      <c r="DC56" s="503">
        <f t="shared" si="46"/>
        <v>2.6379317912478602E-2</v>
      </c>
      <c r="DD56" s="503">
        <f t="shared" si="47"/>
        <v>3.5026115963657116E-2</v>
      </c>
      <c r="DE56" s="502">
        <f t="shared" si="72"/>
        <v>5669.9321719978143</v>
      </c>
      <c r="DF56" s="502">
        <f t="shared" si="73"/>
        <v>11277.92428103917</v>
      </c>
      <c r="DG56" s="502">
        <f t="shared" si="74"/>
        <v>16661.996306138579</v>
      </c>
      <c r="DH56" s="502">
        <f t="shared" si="75"/>
        <v>22204.028373208963</v>
      </c>
      <c r="DI56" s="489">
        <f t="shared" si="48"/>
        <v>5669.9321719978143</v>
      </c>
      <c r="DJ56" s="489">
        <f t="shared" si="49"/>
        <v>5607.9921090413554</v>
      </c>
      <c r="DK56" s="489">
        <f t="shared" si="50"/>
        <v>5384.0720250994091</v>
      </c>
      <c r="DL56" s="489">
        <f t="shared" si="51"/>
        <v>5542.0320670703841</v>
      </c>
      <c r="DM56" s="489">
        <f t="shared" si="76"/>
        <v>5471.8996142176829</v>
      </c>
      <c r="DN56" s="489">
        <f t="shared" si="52"/>
        <v>2260.8439586154386</v>
      </c>
      <c r="DO56" s="489">
        <f t="shared" si="53"/>
        <v>2236.122208097951</v>
      </c>
      <c r="DP56" s="489">
        <f t="shared" si="54"/>
        <v>2146.8049159057359</v>
      </c>
      <c r="DQ56" s="489">
        <f t="shared" si="55"/>
        <v>2209.8055059341732</v>
      </c>
      <c r="DR56" s="489">
        <f t="shared" si="56"/>
        <v>2155.8502775535103</v>
      </c>
      <c r="DS56" s="33">
        <v>243372</v>
      </c>
      <c r="DT56" s="33">
        <v>247909.59700000001</v>
      </c>
      <c r="DU56" s="33">
        <v>250791.302</v>
      </c>
      <c r="DV56" s="33">
        <v>253820.96599999999</v>
      </c>
      <c r="DW56" s="24">
        <f>INDEX('Feb 2015 final data'!$AB$7:$AB$156,MATCH(Data!CE56,'Feb 2015 final data'!$A$7:$A$156,0))</f>
        <v>745</v>
      </c>
    </row>
    <row r="57" spans="1:127">
      <c r="A57" s="28" t="s">
        <v>886</v>
      </c>
      <c r="B57" s="6" t="s">
        <v>887</v>
      </c>
      <c r="C57" s="29" t="s">
        <v>691</v>
      </c>
      <c r="D57" s="30" t="s">
        <v>215</v>
      </c>
      <c r="E57" s="31">
        <v>145</v>
      </c>
      <c r="F57" s="19">
        <v>145</v>
      </c>
      <c r="G57" s="19">
        <f>INDEX('Feb 2015 final data'!G$7:G$156,MATCH(Data!$D57,'Feb 2015 final data'!$A$7:$A$156,0))</f>
        <v>140</v>
      </c>
      <c r="H57" s="19">
        <f>INDEX('Feb 2015 final data'!H$7:H$156,MATCH(Data!$D57,'Feb 2015 final data'!$A$7:$A$156,0))</f>
        <v>140</v>
      </c>
      <c r="I57" s="469">
        <f t="shared" si="67"/>
        <v>823.90957333489632</v>
      </c>
      <c r="J57" s="469">
        <f t="shared" si="23"/>
        <v>807.79214769486975</v>
      </c>
      <c r="K57" s="31">
        <v>16205</v>
      </c>
      <c r="L57" s="19">
        <v>16650</v>
      </c>
      <c r="M57" s="31">
        <v>16992.156000000003</v>
      </c>
      <c r="N57" s="27">
        <v>17331.191000000003</v>
      </c>
      <c r="O57" s="20">
        <v>907.2</v>
      </c>
      <c r="P57" s="36">
        <v>882.9</v>
      </c>
      <c r="Q57" s="30" t="s">
        <v>215</v>
      </c>
      <c r="R57" s="31">
        <v>55</v>
      </c>
      <c r="S57" s="19">
        <v>55</v>
      </c>
      <c r="T57" s="19">
        <f>INDEX('Feb 2015 final data'!I$7:I$156,MATCH(Data!$Q57,'Feb 2015 final data'!$A$7:$A$156,0))</f>
        <v>57</v>
      </c>
      <c r="U57" s="19">
        <f>INDEX('Feb 2015 final data'!J$7:J$156,MATCH(Data!$Q57,'Feb 2015 final data'!$A$7:$A$156,0))</f>
        <v>58</v>
      </c>
      <c r="V57" s="31">
        <v>65</v>
      </c>
      <c r="W57" s="19">
        <v>65</v>
      </c>
      <c r="X57" s="19">
        <f>INDEX('Feb 2015 final data'!K$7:K$156,MATCH(Data!$Q57,'Feb 2015 final data'!$A$7:$A$156,0))</f>
        <v>65</v>
      </c>
      <c r="Y57" s="19">
        <f>INDEX('Feb 2015 final data'!L$7:L$156,MATCH(Data!$Q57,'Feb 2015 final data'!$A$7:$A$156,0))</f>
        <v>65</v>
      </c>
      <c r="Z57" s="475">
        <f t="shared" si="24"/>
        <v>57</v>
      </c>
      <c r="AA57" s="475">
        <f t="shared" si="25"/>
        <v>58</v>
      </c>
      <c r="AB57" s="475">
        <f t="shared" si="26"/>
        <v>65</v>
      </c>
      <c r="AC57" s="475">
        <f t="shared" si="27"/>
        <v>65</v>
      </c>
      <c r="AD57" s="478">
        <f t="shared" si="57"/>
        <v>87.692307692307693</v>
      </c>
      <c r="AE57" s="478">
        <f t="shared" si="58"/>
        <v>89.230769230769241</v>
      </c>
      <c r="AF57" s="22">
        <v>87.5</v>
      </c>
      <c r="AG57" s="21">
        <v>87.5</v>
      </c>
      <c r="AH57" s="6" t="s">
        <v>215</v>
      </c>
      <c r="AI57" s="33">
        <v>116</v>
      </c>
      <c r="AJ57" s="33">
        <v>122</v>
      </c>
      <c r="AK57" s="33">
        <v>80</v>
      </c>
      <c r="AL57" s="33">
        <v>64</v>
      </c>
      <c r="AM57" s="33">
        <v>146</v>
      </c>
      <c r="AN57" s="33">
        <v>209</v>
      </c>
      <c r="AO57" s="33">
        <v>175</v>
      </c>
      <c r="AP57" s="33">
        <v>199</v>
      </c>
      <c r="AQ57" s="32">
        <v>130</v>
      </c>
      <c r="AR57" s="32">
        <v>164</v>
      </c>
      <c r="AS57" s="32">
        <v>182</v>
      </c>
      <c r="AT57" s="32">
        <v>201</v>
      </c>
      <c r="AU57" s="25">
        <v>318</v>
      </c>
      <c r="AV57" s="25">
        <v>419</v>
      </c>
      <c r="AW57" s="25">
        <v>504</v>
      </c>
      <c r="AX57" s="25">
        <v>547</v>
      </c>
      <c r="AY57" s="25">
        <f t="shared" si="28"/>
        <v>318</v>
      </c>
      <c r="AZ57" s="25">
        <f t="shared" si="29"/>
        <v>419</v>
      </c>
      <c r="BA57" s="25">
        <f t="shared" si="30"/>
        <v>504</v>
      </c>
      <c r="BB57" s="25">
        <f t="shared" si="31"/>
        <v>547</v>
      </c>
      <c r="BC57" s="249">
        <f>INDEX('Feb 2015 final data'!T$7:T$156,MATCH(Data!$AH57,'Feb 2015 final data'!$A$7:$A$156,0))</f>
        <v>694</v>
      </c>
      <c r="BD57" s="249">
        <f>INDEX('Feb 2015 final data'!U$7:U$156,MATCH(Data!$AH57,'Feb 2015 final data'!$A$7:$A$156,0))</f>
        <v>694</v>
      </c>
      <c r="BE57" s="249">
        <f>INDEX('Feb 2015 final data'!V$7:V$156,MATCH(Data!$AH57,'Feb 2015 final data'!$A$7:$A$156,0))</f>
        <v>694</v>
      </c>
      <c r="BF57" s="249">
        <f>INDEX('Feb 2015 final data'!W$7:W$156,MATCH(Data!$AH57,'Feb 2015 final data'!$A$7:$A$156,0))</f>
        <v>600</v>
      </c>
      <c r="BG57" s="249">
        <f>INDEX('Feb 2015 final data'!X$7:X$156,MATCH(Data!$AH57,'Feb 2015 final data'!$A$7:$A$156,0))</f>
        <v>550</v>
      </c>
      <c r="BH57" s="249">
        <f>INDEX('Feb 2015 final data'!Y$7:Y$156,MATCH(Data!$AH57,'Feb 2015 final data'!$A$7:$A$156,0))</f>
        <v>500</v>
      </c>
      <c r="BI57" s="249">
        <f>INDEX('Feb 2015 final data'!Z$7:Z$156,MATCH(Data!$AH57,'Feb 2015 final data'!$A$7:$A$156,0))</f>
        <v>450</v>
      </c>
      <c r="BJ57" s="249">
        <f>INDEX('Feb 2015 final data'!AA$7:AA$156,MATCH(Data!$AH57,'Feb 2015 final data'!$A$7:$A$156,0))</f>
        <v>400</v>
      </c>
      <c r="BK57" s="484">
        <f t="shared" si="59"/>
        <v>694.00000000000011</v>
      </c>
      <c r="BL57" s="484">
        <f t="shared" si="60"/>
        <v>694</v>
      </c>
      <c r="BM57" s="484">
        <f t="shared" si="61"/>
        <v>694</v>
      </c>
      <c r="BN57" s="484">
        <f t="shared" si="62"/>
        <v>600</v>
      </c>
      <c r="BO57" s="484">
        <f t="shared" si="63"/>
        <v>550.00000000000011</v>
      </c>
      <c r="BP57" s="484">
        <f t="shared" si="64"/>
        <v>500</v>
      </c>
      <c r="BQ57" s="484">
        <f t="shared" si="65"/>
        <v>450.00000000000006</v>
      </c>
      <c r="BR57" s="484">
        <f t="shared" si="66"/>
        <v>400</v>
      </c>
      <c r="BS57" s="486">
        <f t="shared" si="32"/>
        <v>956.79716148337218</v>
      </c>
      <c r="BT57" s="486">
        <f t="shared" si="33"/>
        <v>956.79716148337207</v>
      </c>
      <c r="BU57" s="486">
        <f t="shared" si="34"/>
        <v>956.79716148337207</v>
      </c>
      <c r="BV57" s="495">
        <f t="shared" si="35"/>
        <v>823.7975449432704</v>
      </c>
      <c r="BW57" s="486">
        <f t="shared" si="36"/>
        <v>755.14774953133133</v>
      </c>
      <c r="BX57" s="486">
        <f t="shared" si="37"/>
        <v>686.49795411939203</v>
      </c>
      <c r="BY57" s="486">
        <f t="shared" si="38"/>
        <v>617.84815870745297</v>
      </c>
      <c r="BZ57" s="495">
        <f t="shared" si="39"/>
        <v>547.76170530817319</v>
      </c>
      <c r="CA57" s="27">
        <v>72478</v>
      </c>
      <c r="CB57" s="27">
        <v>72533.66</v>
      </c>
      <c r="CC57" s="27">
        <v>72833.429000000004</v>
      </c>
      <c r="CD57" s="156">
        <v>73024.455000000075</v>
      </c>
      <c r="CE57" s="6" t="s">
        <v>215</v>
      </c>
      <c r="CF57" s="27">
        <f>INDEX('HWB mapped'!F$4:F$155,MATCH(Data!$D57,'HWB mapped'!$E$4:$E$155,0))</f>
        <v>2348.5212268630653</v>
      </c>
      <c r="CG57" s="27">
        <f>INDEX('HWB mapped'!G$4:G$155,MATCH(Data!$D57,'HWB mapped'!$E$4:$E$155,0))</f>
        <v>2371.7806352506977</v>
      </c>
      <c r="CH57" s="27">
        <f>INDEX('HWB mapped'!H$4:H$155,MATCH(Data!$D57,'HWB mapped'!$E$4:$E$155,0))</f>
        <v>2357.7007652934067</v>
      </c>
      <c r="CI57" s="27">
        <f>INDEX('HWB mapped'!I$4:I$155,MATCH(Data!$D57,'HWB mapped'!$E$4:$E$155,0))</f>
        <v>2496.4748474012476</v>
      </c>
      <c r="CJ57" s="24">
        <f>INDEX('Feb 2015 final data'!P$7:P$156,MATCH(Data!$CE57,'Feb 2015 final data'!$A$7:$A$156,0))</f>
        <v>2370</v>
      </c>
      <c r="CK57" s="24">
        <f>INDEX('Feb 2015 final data'!Q$7:Q$156,MATCH(Data!$CE57,'Feb 2015 final data'!$A$7:$A$156,0))</f>
        <v>2424</v>
      </c>
      <c r="CL57" s="24">
        <f>INDEX('Feb 2015 final data'!R$7:R$156,MATCH(Data!$CE57,'Feb 2015 final data'!$A$7:$A$156,0))</f>
        <v>2394</v>
      </c>
      <c r="CM57" s="24">
        <f>INDEX('Feb 2015 final data'!S$7:S$156,MATCH(Data!$CE57,'Feb 2015 final data'!$A$7:$A$156,0))</f>
        <v>2468</v>
      </c>
      <c r="CN57" s="24">
        <f>INDEX('Feb 2015 final data'!B$7:B$156,MATCH(Data!$CE57,'Feb 2015 final data'!$A$7:$A$156,0))</f>
        <v>2430.3319999999999</v>
      </c>
      <c r="CO57" s="24">
        <f>INDEX('Feb 2015 final data'!C$7:C$156,MATCH(Data!$CE57,'Feb 2015 final data'!$A$7:$A$156,0))</f>
        <v>2291.567</v>
      </c>
      <c r="CP57" s="24">
        <f>INDEX('Feb 2015 final data'!D$7:D$156,MATCH(Data!$CE57,'Feb 2015 final data'!$A$7:$A$156,0))</f>
        <v>2262</v>
      </c>
      <c r="CQ57" s="24">
        <f>INDEX('Feb 2015 final data'!E$7:E$156,MATCH(Data!$CE57,'Feb 2015 final data'!$A$7:$A$156,0))</f>
        <v>2332.6750000000002</v>
      </c>
      <c r="CR57" s="24">
        <f>INDEX('Feb 2015 final data'!F$7:F$156,MATCH(Data!$CE57,'Feb 2015 final data'!$A$7:$A$156,0))</f>
        <v>2313</v>
      </c>
      <c r="CS57" s="502">
        <f t="shared" si="68"/>
        <v>2370</v>
      </c>
      <c r="CT57" s="502">
        <f t="shared" si="69"/>
        <v>4794</v>
      </c>
      <c r="CU57" s="502">
        <f t="shared" si="70"/>
        <v>7188</v>
      </c>
      <c r="CV57" s="502">
        <f t="shared" si="71"/>
        <v>9656</v>
      </c>
      <c r="CW57" s="502">
        <f t="shared" si="40"/>
        <v>2430.3319999999999</v>
      </c>
      <c r="CX57" s="502">
        <f t="shared" si="41"/>
        <v>4721.8989999999994</v>
      </c>
      <c r="CY57" s="502">
        <f t="shared" si="42"/>
        <v>6983.8989999999994</v>
      </c>
      <c r="CZ57" s="502">
        <f t="shared" si="43"/>
        <v>9316.5740000000005</v>
      </c>
      <c r="DA57" s="503">
        <f t="shared" si="44"/>
        <v>-6.248135874067925E-3</v>
      </c>
      <c r="DB57" s="503">
        <f t="shared" si="45"/>
        <v>7.4669635459818319E-3</v>
      </c>
      <c r="DC57" s="503">
        <f t="shared" si="46"/>
        <v>2.1137220381110249E-2</v>
      </c>
      <c r="DD57" s="503">
        <f t="shared" si="47"/>
        <v>3.5151822700911294E-2</v>
      </c>
      <c r="DE57" s="502">
        <f t="shared" si="72"/>
        <v>2408.8226361858055</v>
      </c>
      <c r="DF57" s="502">
        <f t="shared" si="73"/>
        <v>4649.5077257237817</v>
      </c>
      <c r="DG57" s="502">
        <f t="shared" si="74"/>
        <v>6876.6221595809984</v>
      </c>
      <c r="DH57" s="502">
        <f t="shared" si="75"/>
        <v>9238.4396653516651</v>
      </c>
      <c r="DI57" s="489">
        <f t="shared" si="48"/>
        <v>2408.8226361858055</v>
      </c>
      <c r="DJ57" s="489">
        <f t="shared" si="49"/>
        <v>2240.6850895379762</v>
      </c>
      <c r="DK57" s="489">
        <f t="shared" si="50"/>
        <v>2227.1144338572167</v>
      </c>
      <c r="DL57" s="489">
        <f t="shared" si="51"/>
        <v>2361.8175057706667</v>
      </c>
      <c r="DM57" s="489">
        <f t="shared" si="76"/>
        <v>2292.529069072772</v>
      </c>
      <c r="DN57" s="489">
        <f t="shared" si="52"/>
        <v>2593.0860296386827</v>
      </c>
      <c r="DO57" s="489">
        <f t="shared" si="53"/>
        <v>2412.2481496140672</v>
      </c>
      <c r="DP57" s="489">
        <f t="shared" si="54"/>
        <v>2397.1783262786826</v>
      </c>
      <c r="DQ57" s="489">
        <f t="shared" si="55"/>
        <v>2542.4944798698916</v>
      </c>
      <c r="DR57" s="489">
        <f t="shared" si="56"/>
        <v>2461.045661273095</v>
      </c>
      <c r="DS57" s="33">
        <v>92665</v>
      </c>
      <c r="DT57" s="33">
        <v>92639.206000000006</v>
      </c>
      <c r="DU57" s="33">
        <v>92900.89</v>
      </c>
      <c r="DV57" s="33">
        <v>93171.778000000006</v>
      </c>
      <c r="DW57" s="24">
        <f>INDEX('Feb 2015 final data'!$AB$7:$AB$156,MATCH(Data!CE57,'Feb 2015 final data'!$A$7:$A$156,0))</f>
        <v>1490</v>
      </c>
    </row>
    <row r="58" spans="1:127">
      <c r="A58" s="28" t="s">
        <v>851</v>
      </c>
      <c r="B58" s="6" t="s">
        <v>852</v>
      </c>
      <c r="C58" s="29" t="s">
        <v>692</v>
      </c>
      <c r="D58" s="30" t="s">
        <v>219</v>
      </c>
      <c r="E58" s="31">
        <v>255</v>
      </c>
      <c r="F58" s="19">
        <v>255</v>
      </c>
      <c r="G58" s="19">
        <f>INDEX('Feb 2015 final data'!G$7:G$156,MATCH(Data!$D58,'Feb 2015 final data'!$A$7:$A$156,0))</f>
        <v>284</v>
      </c>
      <c r="H58" s="19">
        <f>INDEX('Feb 2015 final data'!H$7:H$156,MATCH(Data!$D58,'Feb 2015 final data'!$A$7:$A$156,0))</f>
        <v>277</v>
      </c>
      <c r="I58" s="469">
        <f t="shared" si="67"/>
        <v>622.27221824050775</v>
      </c>
      <c r="J58" s="469">
        <f t="shared" si="23"/>
        <v>598.14424129613747</v>
      </c>
      <c r="K58" s="31">
        <v>43955</v>
      </c>
      <c r="L58" s="19">
        <v>44815</v>
      </c>
      <c r="M58" s="31">
        <v>45639.189999999995</v>
      </c>
      <c r="N58" s="27">
        <v>46309.9</v>
      </c>
      <c r="O58" s="20">
        <v>584.70000000000005</v>
      </c>
      <c r="P58" s="36">
        <v>573.5</v>
      </c>
      <c r="Q58" s="30" t="s">
        <v>219</v>
      </c>
      <c r="R58" s="31">
        <v>195</v>
      </c>
      <c r="S58" s="19">
        <v>195</v>
      </c>
      <c r="T58" s="19">
        <f>INDEX('Feb 2015 final data'!I$7:I$156,MATCH(Data!$Q58,'Feb 2015 final data'!$A$7:$A$156,0))</f>
        <v>218</v>
      </c>
      <c r="U58" s="19">
        <f>INDEX('Feb 2015 final data'!J$7:J$156,MATCH(Data!$Q58,'Feb 2015 final data'!$A$7:$A$156,0))</f>
        <v>232</v>
      </c>
      <c r="V58" s="31">
        <v>245</v>
      </c>
      <c r="W58" s="19">
        <v>245</v>
      </c>
      <c r="X58" s="19">
        <f>INDEX('Feb 2015 final data'!K$7:K$156,MATCH(Data!$Q58,'Feb 2015 final data'!$A$7:$A$156,0))</f>
        <v>250</v>
      </c>
      <c r="Y58" s="19">
        <f>INDEX('Feb 2015 final data'!L$7:L$156,MATCH(Data!$Q58,'Feb 2015 final data'!$A$7:$A$156,0))</f>
        <v>265</v>
      </c>
      <c r="Z58" s="475">
        <f t="shared" si="24"/>
        <v>218</v>
      </c>
      <c r="AA58" s="475">
        <f t="shared" si="25"/>
        <v>232</v>
      </c>
      <c r="AB58" s="475">
        <f t="shared" si="26"/>
        <v>250</v>
      </c>
      <c r="AC58" s="475">
        <f t="shared" si="27"/>
        <v>265</v>
      </c>
      <c r="AD58" s="478">
        <f t="shared" si="57"/>
        <v>87.2</v>
      </c>
      <c r="AE58" s="478">
        <f t="shared" si="58"/>
        <v>87.547169811320757</v>
      </c>
      <c r="AF58" s="22">
        <v>80.7</v>
      </c>
      <c r="AG58" s="21">
        <v>80.7</v>
      </c>
      <c r="AH58" s="6" t="s">
        <v>219</v>
      </c>
      <c r="AI58" s="33">
        <v>337</v>
      </c>
      <c r="AJ58" s="33">
        <v>193</v>
      </c>
      <c r="AK58" s="33">
        <v>189</v>
      </c>
      <c r="AL58" s="33">
        <v>320</v>
      </c>
      <c r="AM58" s="33">
        <v>429</v>
      </c>
      <c r="AN58" s="33">
        <v>301</v>
      </c>
      <c r="AO58" s="33">
        <v>220</v>
      </c>
      <c r="AP58" s="33">
        <v>253</v>
      </c>
      <c r="AQ58" s="32">
        <v>448</v>
      </c>
      <c r="AR58" s="32">
        <v>245</v>
      </c>
      <c r="AS58" s="32">
        <v>322</v>
      </c>
      <c r="AT58" s="32">
        <v>235</v>
      </c>
      <c r="AU58" s="25">
        <v>719</v>
      </c>
      <c r="AV58" s="25">
        <v>1050</v>
      </c>
      <c r="AW58" s="25">
        <v>921</v>
      </c>
      <c r="AX58" s="25">
        <v>802</v>
      </c>
      <c r="AY58" s="25">
        <f t="shared" si="28"/>
        <v>719</v>
      </c>
      <c r="AZ58" s="25">
        <f t="shared" si="29"/>
        <v>1050</v>
      </c>
      <c r="BA58" s="25">
        <f t="shared" si="30"/>
        <v>921</v>
      </c>
      <c r="BB58" s="25">
        <f t="shared" si="31"/>
        <v>802</v>
      </c>
      <c r="BC58" s="249">
        <f>INDEX('Feb 2015 final data'!T$7:T$156,MATCH(Data!$AH58,'Feb 2015 final data'!$A$7:$A$156,0))</f>
        <v>700</v>
      </c>
      <c r="BD58" s="249">
        <f>INDEX('Feb 2015 final data'!U$7:U$156,MATCH(Data!$AH58,'Feb 2015 final data'!$A$7:$A$156,0))</f>
        <v>1023</v>
      </c>
      <c r="BE58" s="249">
        <f>INDEX('Feb 2015 final data'!V$7:V$156,MATCH(Data!$AH58,'Feb 2015 final data'!$A$7:$A$156,0))</f>
        <v>896</v>
      </c>
      <c r="BF58" s="249">
        <f>INDEX('Feb 2015 final data'!W$7:W$156,MATCH(Data!$AH58,'Feb 2015 final data'!$A$7:$A$156,0))</f>
        <v>781</v>
      </c>
      <c r="BG58" s="249">
        <f>INDEX('Feb 2015 final data'!X$7:X$156,MATCH(Data!$AH58,'Feb 2015 final data'!$A$7:$A$156,0))</f>
        <v>682</v>
      </c>
      <c r="BH58" s="249">
        <f>INDEX('Feb 2015 final data'!Y$7:Y$156,MATCH(Data!$AH58,'Feb 2015 final data'!$A$7:$A$156,0))</f>
        <v>996</v>
      </c>
      <c r="BI58" s="249">
        <f>INDEX('Feb 2015 final data'!Z$7:Z$156,MATCH(Data!$AH58,'Feb 2015 final data'!$A$7:$A$156,0))</f>
        <v>872</v>
      </c>
      <c r="BJ58" s="249">
        <f>INDEX('Feb 2015 final data'!AA$7:AA$156,MATCH(Data!$AH58,'Feb 2015 final data'!$A$7:$A$156,0))</f>
        <v>760</v>
      </c>
      <c r="BK58" s="484">
        <f t="shared" si="59"/>
        <v>700</v>
      </c>
      <c r="BL58" s="484">
        <f t="shared" si="60"/>
        <v>1023</v>
      </c>
      <c r="BM58" s="484">
        <f t="shared" si="61"/>
        <v>896</v>
      </c>
      <c r="BN58" s="484">
        <f t="shared" si="62"/>
        <v>781</v>
      </c>
      <c r="BO58" s="484">
        <f t="shared" si="63"/>
        <v>682</v>
      </c>
      <c r="BP58" s="484">
        <f t="shared" si="64"/>
        <v>996</v>
      </c>
      <c r="BQ58" s="484">
        <f t="shared" si="65"/>
        <v>872</v>
      </c>
      <c r="BR58" s="484">
        <f t="shared" si="66"/>
        <v>760</v>
      </c>
      <c r="BS58" s="486">
        <f t="shared" si="32"/>
        <v>364.97186108662083</v>
      </c>
      <c r="BT58" s="486">
        <f t="shared" si="33"/>
        <v>533.38030555944738</v>
      </c>
      <c r="BU58" s="486">
        <f t="shared" si="34"/>
        <v>467.16398219087466</v>
      </c>
      <c r="BV58" s="495">
        <f t="shared" si="35"/>
        <v>403.44727669368865</v>
      </c>
      <c r="BW58" s="486">
        <f t="shared" si="36"/>
        <v>352.3060726057563</v>
      </c>
      <c r="BX58" s="486">
        <f t="shared" si="37"/>
        <v>514.5115077937437</v>
      </c>
      <c r="BY58" s="486">
        <f t="shared" si="38"/>
        <v>450.45585822906077</v>
      </c>
      <c r="BZ58" s="495">
        <f t="shared" si="39"/>
        <v>389.07117897495391</v>
      </c>
      <c r="CA58" s="27">
        <v>189960</v>
      </c>
      <c r="CB58" s="27">
        <v>191795.60800000004</v>
      </c>
      <c r="CC58" s="27">
        <v>193581.67600000004</v>
      </c>
      <c r="CD58" s="156">
        <v>195337.008</v>
      </c>
      <c r="CE58" s="6" t="s">
        <v>219</v>
      </c>
      <c r="CF58" s="27">
        <f>INDEX('HWB mapped'!F$4:F$155,MATCH(Data!$D58,'HWB mapped'!$E$4:$E$155,0))</f>
        <v>6533.4308231945188</v>
      </c>
      <c r="CG58" s="27">
        <f>INDEX('HWB mapped'!G$4:G$155,MATCH(Data!$D58,'HWB mapped'!$E$4:$E$155,0))</f>
        <v>6819.799655318744</v>
      </c>
      <c r="CH58" s="27">
        <f>INDEX('HWB mapped'!H$4:H$155,MATCH(Data!$D58,'HWB mapped'!$E$4:$E$155,0))</f>
        <v>6914.6945762095975</v>
      </c>
      <c r="CI58" s="27">
        <f>INDEX('HWB mapped'!I$4:I$155,MATCH(Data!$D58,'HWB mapped'!$E$4:$E$155,0))</f>
        <v>6938.2667201882141</v>
      </c>
      <c r="CJ58" s="24">
        <f>INDEX('Feb 2015 final data'!P$7:P$156,MATCH(Data!$CE58,'Feb 2015 final data'!$A$7:$A$156,0))</f>
        <v>6518</v>
      </c>
      <c r="CK58" s="24">
        <f>INDEX('Feb 2015 final data'!Q$7:Q$156,MATCH(Data!$CE58,'Feb 2015 final data'!$A$7:$A$156,0))</f>
        <v>5843</v>
      </c>
      <c r="CL58" s="24">
        <f>INDEX('Feb 2015 final data'!R$7:R$156,MATCH(Data!$CE58,'Feb 2015 final data'!$A$7:$A$156,0))</f>
        <v>5584</v>
      </c>
      <c r="CM58" s="24">
        <f>INDEX('Feb 2015 final data'!S$7:S$156,MATCH(Data!$CE58,'Feb 2015 final data'!$A$7:$A$156,0))</f>
        <v>5553</v>
      </c>
      <c r="CN58" s="24">
        <f>INDEX('Feb 2015 final data'!B$7:B$156,MATCH(Data!$CE58,'Feb 2015 final data'!$A$7:$A$156,0))</f>
        <v>6355.05</v>
      </c>
      <c r="CO58" s="24">
        <f>INDEX('Feb 2015 final data'!C$7:C$156,MATCH(Data!$CE58,'Feb 2015 final data'!$A$7:$A$156,0))</f>
        <v>5696.9250000000002</v>
      </c>
      <c r="CP58" s="24">
        <f>INDEX('Feb 2015 final data'!D$7:D$156,MATCH(Data!$CE58,'Feb 2015 final data'!$A$7:$A$156,0))</f>
        <v>5444.4</v>
      </c>
      <c r="CQ58" s="24">
        <f>INDEX('Feb 2015 final data'!E$7:E$156,MATCH(Data!$CE58,'Feb 2015 final data'!$A$7:$A$156,0))</f>
        <v>5414.1750000000002</v>
      </c>
      <c r="CR58" s="24">
        <f>INDEX('Feb 2015 final data'!F$7:F$156,MATCH(Data!$CE58,'Feb 2015 final data'!$A$7:$A$156,0))</f>
        <v>6196.1737499999999</v>
      </c>
      <c r="CS58" s="502">
        <f t="shared" si="68"/>
        <v>6518</v>
      </c>
      <c r="CT58" s="502">
        <f t="shared" si="69"/>
        <v>12361</v>
      </c>
      <c r="CU58" s="502">
        <f t="shared" si="70"/>
        <v>17945</v>
      </c>
      <c r="CV58" s="502">
        <f t="shared" si="71"/>
        <v>23498</v>
      </c>
      <c r="CW58" s="502">
        <f t="shared" si="40"/>
        <v>6355.05</v>
      </c>
      <c r="CX58" s="502">
        <f t="shared" si="41"/>
        <v>12051.975</v>
      </c>
      <c r="CY58" s="502">
        <f t="shared" si="42"/>
        <v>17496.375</v>
      </c>
      <c r="CZ58" s="502">
        <f t="shared" si="43"/>
        <v>22910.55</v>
      </c>
      <c r="DA58" s="503">
        <f t="shared" si="44"/>
        <v>6.934632734700818E-3</v>
      </c>
      <c r="DB58" s="503">
        <f t="shared" si="45"/>
        <v>1.3151119244190979E-2</v>
      </c>
      <c r="DC58" s="503">
        <f t="shared" si="46"/>
        <v>1.9092050387267002E-2</v>
      </c>
      <c r="DD58" s="503">
        <f t="shared" si="47"/>
        <v>2.5000000000000033E-2</v>
      </c>
      <c r="DE58" s="502">
        <f t="shared" si="72"/>
        <v>6344.3350519311534</v>
      </c>
      <c r="DF58" s="502">
        <f t="shared" si="73"/>
        <v>12995.208127787817</v>
      </c>
      <c r="DG58" s="502">
        <f t="shared" si="74"/>
        <v>19748.578015787749</v>
      </c>
      <c r="DH58" s="502">
        <f t="shared" si="75"/>
        <v>26525.845205627222</v>
      </c>
      <c r="DI58" s="489">
        <f t="shared" si="48"/>
        <v>6344.3350519311534</v>
      </c>
      <c r="DJ58" s="489">
        <f t="shared" si="49"/>
        <v>6650.8730758566635</v>
      </c>
      <c r="DK58" s="489">
        <f t="shared" si="50"/>
        <v>6753.369887999932</v>
      </c>
      <c r="DL58" s="489">
        <f t="shared" si="51"/>
        <v>6777.2671898394728</v>
      </c>
      <c r="DM58" s="489">
        <f t="shared" si="76"/>
        <v>6185.7266756328745</v>
      </c>
      <c r="DN58" s="489">
        <f t="shared" si="52"/>
        <v>2568.4377942706428</v>
      </c>
      <c r="DO58" s="489">
        <f t="shared" si="53"/>
        <v>2692.7301024107892</v>
      </c>
      <c r="DP58" s="489">
        <f t="shared" si="54"/>
        <v>2734.0259181446486</v>
      </c>
      <c r="DQ58" s="489">
        <f t="shared" si="55"/>
        <v>2743.7425806702627</v>
      </c>
      <c r="DR58" s="489">
        <f t="shared" si="56"/>
        <v>2477.2867128424473</v>
      </c>
      <c r="DS58" s="33">
        <v>242080</v>
      </c>
      <c r="DT58" s="33">
        <v>244430.739</v>
      </c>
      <c r="DU58" s="33">
        <v>246998.39</v>
      </c>
      <c r="DV58" s="33">
        <v>249708.682</v>
      </c>
      <c r="DW58" s="24">
        <f>INDEX('Feb 2015 final data'!$AB$7:$AB$156,MATCH(Data!CE58,'Feb 2015 final data'!$A$7:$A$156,0))</f>
        <v>1490</v>
      </c>
    </row>
    <row r="59" spans="1:127">
      <c r="A59" s="28" t="s">
        <v>888</v>
      </c>
      <c r="B59" s="6" t="s">
        <v>889</v>
      </c>
      <c r="C59" s="29" t="s">
        <v>693</v>
      </c>
      <c r="D59" s="30" t="s">
        <v>223</v>
      </c>
      <c r="E59" s="31">
        <v>250</v>
      </c>
      <c r="F59" s="19">
        <v>250</v>
      </c>
      <c r="G59" s="19">
        <f>INDEX('Feb 2015 final data'!G$7:G$156,MATCH(Data!$D59,'Feb 2015 final data'!$A$7:$A$156,0))</f>
        <v>295</v>
      </c>
      <c r="H59" s="19">
        <f>INDEX('Feb 2015 final data'!H$7:H$156,MATCH(Data!$D59,'Feb 2015 final data'!$A$7:$A$156,0))</f>
        <v>302</v>
      </c>
      <c r="I59" s="469">
        <f t="shared" si="67"/>
        <v>680.88881055718332</v>
      </c>
      <c r="J59" s="469">
        <f t="shared" si="23"/>
        <v>680.37486852938423</v>
      </c>
      <c r="K59" s="31">
        <v>40820</v>
      </c>
      <c r="L59" s="19">
        <v>41970</v>
      </c>
      <c r="M59" s="31">
        <v>43325.722999999998</v>
      </c>
      <c r="N59" s="27">
        <v>44387.295000000006</v>
      </c>
      <c r="O59" s="20">
        <v>607.5</v>
      </c>
      <c r="P59" s="36">
        <v>590.9</v>
      </c>
      <c r="Q59" s="30" t="s">
        <v>223</v>
      </c>
      <c r="R59" s="31">
        <v>30</v>
      </c>
      <c r="S59" s="19">
        <v>30</v>
      </c>
      <c r="T59" s="19">
        <f>INDEX('Feb 2015 final data'!I$7:I$156,MATCH(Data!$Q59,'Feb 2015 final data'!$A$7:$A$156,0))</f>
        <v>403</v>
      </c>
      <c r="U59" s="19">
        <f>INDEX('Feb 2015 final data'!J$7:J$156,MATCH(Data!$Q59,'Feb 2015 final data'!$A$7:$A$156,0))</f>
        <v>544</v>
      </c>
      <c r="V59" s="31">
        <v>35</v>
      </c>
      <c r="W59" s="19">
        <v>35</v>
      </c>
      <c r="X59" s="19">
        <f>INDEX('Feb 2015 final data'!K$7:K$156,MATCH(Data!$Q59,'Feb 2015 final data'!$A$7:$A$156,0))</f>
        <v>480</v>
      </c>
      <c r="Y59" s="19">
        <f>INDEX('Feb 2015 final data'!L$7:L$156,MATCH(Data!$Q59,'Feb 2015 final data'!$A$7:$A$156,0))</f>
        <v>640</v>
      </c>
      <c r="Z59" s="475">
        <f t="shared" si="24"/>
        <v>403</v>
      </c>
      <c r="AA59" s="475">
        <f t="shared" si="25"/>
        <v>544</v>
      </c>
      <c r="AB59" s="475">
        <f t="shared" si="26"/>
        <v>480</v>
      </c>
      <c r="AC59" s="475">
        <f t="shared" si="27"/>
        <v>640</v>
      </c>
      <c r="AD59" s="478">
        <f t="shared" si="57"/>
        <v>83.958333333333329</v>
      </c>
      <c r="AE59" s="478">
        <f t="shared" si="58"/>
        <v>85</v>
      </c>
      <c r="AF59" s="22">
        <v>83.3</v>
      </c>
      <c r="AG59" s="21">
        <v>83.3</v>
      </c>
      <c r="AH59" s="6" t="s">
        <v>223</v>
      </c>
      <c r="AI59" s="33">
        <v>127</v>
      </c>
      <c r="AJ59" s="33">
        <v>224</v>
      </c>
      <c r="AK59" s="33">
        <v>185</v>
      </c>
      <c r="AL59" s="33">
        <v>193</v>
      </c>
      <c r="AM59" s="33">
        <v>199</v>
      </c>
      <c r="AN59" s="33">
        <v>166</v>
      </c>
      <c r="AO59" s="33">
        <v>325</v>
      </c>
      <c r="AP59" s="33">
        <v>296</v>
      </c>
      <c r="AQ59" s="32">
        <v>165</v>
      </c>
      <c r="AR59" s="32">
        <v>484</v>
      </c>
      <c r="AS59" s="32">
        <v>279</v>
      </c>
      <c r="AT59" s="32">
        <v>256</v>
      </c>
      <c r="AU59" s="25">
        <v>536</v>
      </c>
      <c r="AV59" s="25">
        <v>558</v>
      </c>
      <c r="AW59" s="25">
        <v>786</v>
      </c>
      <c r="AX59" s="25">
        <v>1019</v>
      </c>
      <c r="AY59" s="25">
        <f t="shared" si="28"/>
        <v>536</v>
      </c>
      <c r="AZ59" s="25">
        <f t="shared" si="29"/>
        <v>558</v>
      </c>
      <c r="BA59" s="25">
        <f t="shared" si="30"/>
        <v>786</v>
      </c>
      <c r="BB59" s="25">
        <f t="shared" si="31"/>
        <v>1019</v>
      </c>
      <c r="BC59" s="249">
        <f>INDEX('Feb 2015 final data'!T$7:T$156,MATCH(Data!$AH59,'Feb 2015 final data'!$A$7:$A$156,0))</f>
        <v>814</v>
      </c>
      <c r="BD59" s="249">
        <f>INDEX('Feb 2015 final data'!U$7:U$156,MATCH(Data!$AH59,'Feb 2015 final data'!$A$7:$A$156,0))</f>
        <v>795</v>
      </c>
      <c r="BE59" s="249">
        <f>INDEX('Feb 2015 final data'!V$7:V$156,MATCH(Data!$AH59,'Feb 2015 final data'!$A$7:$A$156,0))</f>
        <v>720</v>
      </c>
      <c r="BF59" s="249">
        <f>INDEX('Feb 2015 final data'!W$7:W$156,MATCH(Data!$AH59,'Feb 2015 final data'!$A$7:$A$156,0))</f>
        <v>800</v>
      </c>
      <c r="BG59" s="249">
        <f>INDEX('Feb 2015 final data'!X$7:X$156,MATCH(Data!$AH59,'Feb 2015 final data'!$A$7:$A$156,0))</f>
        <v>680</v>
      </c>
      <c r="BH59" s="249">
        <f>INDEX('Feb 2015 final data'!Y$7:Y$156,MATCH(Data!$AH59,'Feb 2015 final data'!$A$7:$A$156,0))</f>
        <v>700</v>
      </c>
      <c r="BI59" s="249">
        <f>INDEX('Feb 2015 final data'!Z$7:Z$156,MATCH(Data!$AH59,'Feb 2015 final data'!$A$7:$A$156,0))</f>
        <v>720</v>
      </c>
      <c r="BJ59" s="249">
        <f>INDEX('Feb 2015 final data'!AA$7:AA$156,MATCH(Data!$AH59,'Feb 2015 final data'!$A$7:$A$156,0))</f>
        <v>790</v>
      </c>
      <c r="BK59" s="484">
        <f t="shared" si="59"/>
        <v>814.00000000000011</v>
      </c>
      <c r="BL59" s="484">
        <f t="shared" si="60"/>
        <v>795</v>
      </c>
      <c r="BM59" s="484">
        <f t="shared" si="61"/>
        <v>720</v>
      </c>
      <c r="BN59" s="484">
        <f t="shared" si="62"/>
        <v>800</v>
      </c>
      <c r="BO59" s="484">
        <f t="shared" si="63"/>
        <v>680.00000000000011</v>
      </c>
      <c r="BP59" s="484">
        <f t="shared" si="64"/>
        <v>700</v>
      </c>
      <c r="BQ59" s="484">
        <f t="shared" si="65"/>
        <v>720</v>
      </c>
      <c r="BR59" s="484">
        <f t="shared" si="66"/>
        <v>790</v>
      </c>
      <c r="BS59" s="486">
        <f t="shared" si="32"/>
        <v>539.41587688462175</v>
      </c>
      <c r="BT59" s="486">
        <f t="shared" si="33"/>
        <v>526.82508860353096</v>
      </c>
      <c r="BU59" s="486">
        <f t="shared" si="34"/>
        <v>477.12460854659412</v>
      </c>
      <c r="BV59" s="495">
        <f t="shared" si="35"/>
        <v>526.7366902082631</v>
      </c>
      <c r="BW59" s="486">
        <f t="shared" si="36"/>
        <v>447.72618667702369</v>
      </c>
      <c r="BX59" s="486">
        <f t="shared" si="37"/>
        <v>460.89460393223027</v>
      </c>
      <c r="BY59" s="486">
        <f t="shared" si="38"/>
        <v>474.06302118743679</v>
      </c>
      <c r="BZ59" s="495">
        <f t="shared" si="39"/>
        <v>516.31057456145254</v>
      </c>
      <c r="CA59" s="27">
        <v>150027</v>
      </c>
      <c r="CB59" s="27">
        <v>150903.97499999995</v>
      </c>
      <c r="CC59" s="27">
        <v>151878.54100000003</v>
      </c>
      <c r="CD59" s="156">
        <v>153008.68099999998</v>
      </c>
      <c r="CE59" s="6" t="s">
        <v>223</v>
      </c>
      <c r="CF59" s="27">
        <f>INDEX('HWB mapped'!F$4:F$155,MATCH(Data!$D59,'HWB mapped'!$E$4:$E$155,0))</f>
        <v>4375.777292764752</v>
      </c>
      <c r="CG59" s="27">
        <f>INDEX('HWB mapped'!G$4:G$155,MATCH(Data!$D59,'HWB mapped'!$E$4:$E$155,0))</f>
        <v>4247.6690282327891</v>
      </c>
      <c r="CH59" s="27">
        <f>INDEX('HWB mapped'!H$4:H$155,MATCH(Data!$D59,'HWB mapped'!$E$4:$E$155,0))</f>
        <v>4242.5522730955563</v>
      </c>
      <c r="CI59" s="27">
        <f>INDEX('HWB mapped'!I$4:I$155,MATCH(Data!$D59,'HWB mapped'!$E$4:$E$155,0))</f>
        <v>4528.2129767794577</v>
      </c>
      <c r="CJ59" s="24">
        <f>INDEX('Feb 2015 final data'!P$7:P$156,MATCH(Data!$CE59,'Feb 2015 final data'!$A$7:$A$156,0))</f>
        <v>4376</v>
      </c>
      <c r="CK59" s="24">
        <f>INDEX('Feb 2015 final data'!Q$7:Q$156,MATCH(Data!$CE59,'Feb 2015 final data'!$A$7:$A$156,0))</f>
        <v>3856</v>
      </c>
      <c r="CL59" s="24">
        <f>INDEX('Feb 2015 final data'!R$7:R$156,MATCH(Data!$CE59,'Feb 2015 final data'!$A$7:$A$156,0))</f>
        <v>3126</v>
      </c>
      <c r="CM59" s="24">
        <f>INDEX('Feb 2015 final data'!S$7:S$156,MATCH(Data!$CE59,'Feb 2015 final data'!$A$7:$A$156,0))</f>
        <v>3434</v>
      </c>
      <c r="CN59" s="24">
        <f>INDEX('Feb 2015 final data'!B$7:B$156,MATCH(Data!$CE59,'Feb 2015 final data'!$A$7:$A$156,0))</f>
        <v>4321</v>
      </c>
      <c r="CO59" s="24">
        <f>INDEX('Feb 2015 final data'!C$7:C$156,MATCH(Data!$CE59,'Feb 2015 final data'!$A$7:$A$156,0))</f>
        <v>3800</v>
      </c>
      <c r="CP59" s="24">
        <f>INDEX('Feb 2015 final data'!D$7:D$156,MATCH(Data!$CE59,'Feb 2015 final data'!$A$7:$A$156,0))</f>
        <v>3071</v>
      </c>
      <c r="CQ59" s="24">
        <f>INDEX('Feb 2015 final data'!E$7:E$156,MATCH(Data!$CE59,'Feb 2015 final data'!$A$7:$A$156,0))</f>
        <v>3378</v>
      </c>
      <c r="CR59" s="24">
        <f>INDEX('Feb 2015 final data'!F$7:F$156,MATCH(Data!$CE59,'Feb 2015 final data'!$A$7:$A$156,0))</f>
        <v>4537</v>
      </c>
      <c r="CS59" s="502">
        <f t="shared" si="68"/>
        <v>4376</v>
      </c>
      <c r="CT59" s="502">
        <f t="shared" si="69"/>
        <v>8232</v>
      </c>
      <c r="CU59" s="502">
        <f t="shared" si="70"/>
        <v>11358</v>
      </c>
      <c r="CV59" s="502">
        <f t="shared" si="71"/>
        <v>14792</v>
      </c>
      <c r="CW59" s="502">
        <f t="shared" si="40"/>
        <v>4321</v>
      </c>
      <c r="CX59" s="502">
        <f t="shared" si="41"/>
        <v>8121</v>
      </c>
      <c r="CY59" s="502">
        <f t="shared" si="42"/>
        <v>11192</v>
      </c>
      <c r="CZ59" s="502">
        <f t="shared" si="43"/>
        <v>14570</v>
      </c>
      <c r="DA59" s="503">
        <f t="shared" si="44"/>
        <v>3.7182260681449431E-3</v>
      </c>
      <c r="DB59" s="503">
        <f t="shared" si="45"/>
        <v>7.5040562466197943E-3</v>
      </c>
      <c r="DC59" s="503">
        <f t="shared" si="46"/>
        <v>1.1222282314764737E-2</v>
      </c>
      <c r="DD59" s="503">
        <f t="shared" si="47"/>
        <v>1.5008112493239589E-2</v>
      </c>
      <c r="DE59" s="502">
        <f t="shared" si="72"/>
        <v>4311.3243891023531</v>
      </c>
      <c r="DF59" s="502">
        <f t="shared" si="73"/>
        <v>8493.4728580065675</v>
      </c>
      <c r="DG59" s="502">
        <f t="shared" si="74"/>
        <v>12671.797247108922</v>
      </c>
      <c r="DH59" s="502">
        <f t="shared" si="75"/>
        <v>17133.945716013135</v>
      </c>
      <c r="DI59" s="489">
        <f t="shared" si="48"/>
        <v>4311.3243891023531</v>
      </c>
      <c r="DJ59" s="489">
        <f t="shared" si="49"/>
        <v>4182.1484689042145</v>
      </c>
      <c r="DK59" s="489">
        <f t="shared" si="50"/>
        <v>4178.324389102354</v>
      </c>
      <c r="DL59" s="489">
        <f t="shared" si="51"/>
        <v>4462.1484689042136</v>
      </c>
      <c r="DM59" s="489">
        <f t="shared" si="76"/>
        <v>4526.8407205177909</v>
      </c>
      <c r="DN59" s="489">
        <f t="shared" si="52"/>
        <v>2297.1514799447696</v>
      </c>
      <c r="DO59" s="489">
        <f t="shared" si="53"/>
        <v>2228.4127787355665</v>
      </c>
      <c r="DP59" s="489">
        <f t="shared" si="54"/>
        <v>2226.2813461399323</v>
      </c>
      <c r="DQ59" s="489">
        <f t="shared" si="55"/>
        <v>2377.6130604299615</v>
      </c>
      <c r="DR59" s="489">
        <f t="shared" si="56"/>
        <v>2398.7355786289627</v>
      </c>
      <c r="DS59" s="33">
        <v>186087</v>
      </c>
      <c r="DT59" s="33">
        <v>186684.06700000001</v>
      </c>
      <c r="DU59" s="33">
        <v>187667.20600000001</v>
      </c>
      <c r="DV59" s="33">
        <v>188724.42800000001</v>
      </c>
      <c r="DW59" s="24">
        <f>INDEX('Feb 2015 final data'!$AB$7:$AB$156,MATCH(Data!CE59,'Feb 2015 final data'!$A$7:$A$156,0))</f>
        <v>1767</v>
      </c>
    </row>
    <row r="60" spans="1:127">
      <c r="A60" s="28" t="s">
        <v>857</v>
      </c>
      <c r="B60" s="6" t="s">
        <v>858</v>
      </c>
      <c r="C60" s="29" t="s">
        <v>694</v>
      </c>
      <c r="D60" s="30" t="s">
        <v>227</v>
      </c>
      <c r="E60" s="31">
        <v>1175</v>
      </c>
      <c r="F60" s="19">
        <v>1175</v>
      </c>
      <c r="G60" s="19">
        <f>INDEX('Feb 2015 final data'!G$7:G$156,MATCH(Data!$D60,'Feb 2015 final data'!$A$7:$A$156,0))</f>
        <v>1152</v>
      </c>
      <c r="H60" s="19">
        <f>INDEX('Feb 2015 final data'!H$7:H$156,MATCH(Data!$D60,'Feb 2015 final data'!$A$7:$A$156,0))</f>
        <v>1097</v>
      </c>
      <c r="I60" s="469">
        <f t="shared" si="67"/>
        <v>603.52149448351258</v>
      </c>
      <c r="J60" s="469">
        <f t="shared" si="23"/>
        <v>563.09053735129453</v>
      </c>
      <c r="K60" s="31">
        <v>181945</v>
      </c>
      <c r="L60" s="19">
        <v>186655</v>
      </c>
      <c r="M60" s="31">
        <v>190879.69699999993</v>
      </c>
      <c r="N60" s="27">
        <v>194817.6939999999</v>
      </c>
      <c r="O60" s="20">
        <v>645.79999999999995</v>
      </c>
      <c r="P60" s="36">
        <v>629.5</v>
      </c>
      <c r="Q60" s="30" t="s">
        <v>227</v>
      </c>
      <c r="R60" s="31">
        <v>480</v>
      </c>
      <c r="S60" s="19">
        <v>480</v>
      </c>
      <c r="T60" s="19">
        <f>INDEX('Feb 2015 final data'!I$7:I$156,MATCH(Data!$Q60,'Feb 2015 final data'!$A$7:$A$156,0))</f>
        <v>497</v>
      </c>
      <c r="U60" s="19">
        <f>INDEX('Feb 2015 final data'!J$7:J$156,MATCH(Data!$Q60,'Feb 2015 final data'!$A$7:$A$156,0))</f>
        <v>514</v>
      </c>
      <c r="V60" s="31">
        <v>565</v>
      </c>
      <c r="W60" s="19">
        <v>565</v>
      </c>
      <c r="X60" s="19">
        <f>INDEX('Feb 2015 final data'!K$7:K$156,MATCH(Data!$Q60,'Feb 2015 final data'!$A$7:$A$156,0))</f>
        <v>563</v>
      </c>
      <c r="Y60" s="19">
        <f>INDEX('Feb 2015 final data'!L$7:L$156,MATCH(Data!$Q60,'Feb 2015 final data'!$A$7:$A$156,0))</f>
        <v>563</v>
      </c>
      <c r="Z60" s="475">
        <f t="shared" si="24"/>
        <v>497</v>
      </c>
      <c r="AA60" s="475">
        <f t="shared" si="25"/>
        <v>514</v>
      </c>
      <c r="AB60" s="475">
        <f t="shared" si="26"/>
        <v>563</v>
      </c>
      <c r="AC60" s="475">
        <f t="shared" si="27"/>
        <v>563</v>
      </c>
      <c r="AD60" s="478">
        <f t="shared" si="57"/>
        <v>88.277087033747776</v>
      </c>
      <c r="AE60" s="478">
        <f t="shared" si="58"/>
        <v>91.296625222024858</v>
      </c>
      <c r="AF60" s="22">
        <v>85.6</v>
      </c>
      <c r="AG60" s="21">
        <v>85.6</v>
      </c>
      <c r="AH60" s="6" t="s">
        <v>227</v>
      </c>
      <c r="AI60" s="33">
        <v>3651</v>
      </c>
      <c r="AJ60" s="33">
        <v>4295</v>
      </c>
      <c r="AK60" s="33">
        <v>4325</v>
      </c>
      <c r="AL60" s="33">
        <v>4335</v>
      </c>
      <c r="AM60" s="33">
        <v>4370</v>
      </c>
      <c r="AN60" s="33">
        <v>3992</v>
      </c>
      <c r="AO60" s="33">
        <v>3842</v>
      </c>
      <c r="AP60" s="33">
        <v>3152</v>
      </c>
      <c r="AQ60" s="32">
        <v>3072</v>
      </c>
      <c r="AR60" s="32">
        <v>3254</v>
      </c>
      <c r="AS60" s="32">
        <v>3363</v>
      </c>
      <c r="AT60" s="32">
        <v>3164</v>
      </c>
      <c r="AU60" s="25">
        <v>12271</v>
      </c>
      <c r="AV60" s="25">
        <v>12697</v>
      </c>
      <c r="AW60" s="25">
        <v>10066</v>
      </c>
      <c r="AX60" s="25">
        <v>9753</v>
      </c>
      <c r="AY60" s="25">
        <f t="shared" si="28"/>
        <v>12271</v>
      </c>
      <c r="AZ60" s="25">
        <f t="shared" si="29"/>
        <v>12697</v>
      </c>
      <c r="BA60" s="25">
        <f t="shared" si="30"/>
        <v>10066</v>
      </c>
      <c r="BB60" s="25">
        <f t="shared" si="31"/>
        <v>9781</v>
      </c>
      <c r="BC60" s="249">
        <f>INDEX('Feb 2015 final data'!T$7:T$156,MATCH(Data!$AH60,'Feb 2015 final data'!$A$7:$A$156,0))</f>
        <v>12271</v>
      </c>
      <c r="BD60" s="249">
        <f>INDEX('Feb 2015 final data'!U$7:U$156,MATCH(Data!$AH60,'Feb 2015 final data'!$A$7:$A$156,0))</f>
        <v>12697</v>
      </c>
      <c r="BE60" s="249">
        <f>INDEX('Feb 2015 final data'!V$7:V$156,MATCH(Data!$AH60,'Feb 2015 final data'!$A$7:$A$156,0))</f>
        <v>10066</v>
      </c>
      <c r="BF60" s="249">
        <f>INDEX('Feb 2015 final data'!W$7:W$156,MATCH(Data!$AH60,'Feb 2015 final data'!$A$7:$A$156,0))</f>
        <v>9753</v>
      </c>
      <c r="BG60" s="249">
        <f>INDEX('Feb 2015 final data'!X$7:X$156,MATCH(Data!$AH60,'Feb 2015 final data'!$A$7:$A$156,0))</f>
        <v>11043</v>
      </c>
      <c r="BH60" s="249">
        <f>INDEX('Feb 2015 final data'!Y$7:Y$156,MATCH(Data!$AH60,'Feb 2015 final data'!$A$7:$A$156,0))</f>
        <v>11427</v>
      </c>
      <c r="BI60" s="249">
        <f>INDEX('Feb 2015 final data'!Z$7:Z$156,MATCH(Data!$AH60,'Feb 2015 final data'!$A$7:$A$156,0))</f>
        <v>9059</v>
      </c>
      <c r="BJ60" s="249">
        <f>INDEX('Feb 2015 final data'!AA$7:AA$156,MATCH(Data!$AH60,'Feb 2015 final data'!$A$7:$A$156,0))</f>
        <v>8777</v>
      </c>
      <c r="BK60" s="484">
        <f t="shared" si="59"/>
        <v>12271</v>
      </c>
      <c r="BL60" s="484">
        <f t="shared" si="60"/>
        <v>12697</v>
      </c>
      <c r="BM60" s="484">
        <f t="shared" si="61"/>
        <v>10066</v>
      </c>
      <c r="BN60" s="484">
        <f t="shared" si="62"/>
        <v>9781</v>
      </c>
      <c r="BO60" s="484">
        <f t="shared" si="63"/>
        <v>11043</v>
      </c>
      <c r="BP60" s="484">
        <f t="shared" si="64"/>
        <v>11427</v>
      </c>
      <c r="BQ60" s="484">
        <f t="shared" si="65"/>
        <v>9059</v>
      </c>
      <c r="BR60" s="484">
        <f t="shared" si="66"/>
        <v>8802.1979903619394</v>
      </c>
      <c r="BS60" s="486">
        <f t="shared" si="32"/>
        <v>1379.9723704588253</v>
      </c>
      <c r="BT60" s="486">
        <f t="shared" si="33"/>
        <v>1427.8794872231849</v>
      </c>
      <c r="BU60" s="486">
        <f t="shared" si="34"/>
        <v>1132.002435094005</v>
      </c>
      <c r="BV60" s="495">
        <f t="shared" si="35"/>
        <v>1089.6014326744917</v>
      </c>
      <c r="BW60" s="486">
        <f t="shared" si="36"/>
        <v>1230.1879788390156</v>
      </c>
      <c r="BX60" s="486">
        <f t="shared" si="37"/>
        <v>1272.9655016022305</v>
      </c>
      <c r="BY60" s="486">
        <f t="shared" si="38"/>
        <v>1009.1707778957386</v>
      </c>
      <c r="BZ60" s="495">
        <f t="shared" si="39"/>
        <v>971.32353811905796</v>
      </c>
      <c r="CA60" s="27">
        <v>882292</v>
      </c>
      <c r="CB60" s="27">
        <v>889220.70199999958</v>
      </c>
      <c r="CC60" s="27">
        <v>897667.68900000001</v>
      </c>
      <c r="CD60" s="156">
        <v>906206.59799999907</v>
      </c>
      <c r="CE60" s="6" t="s">
        <v>227</v>
      </c>
      <c r="CF60" s="27">
        <f>INDEX('HWB mapped'!F$4:F$155,MATCH(Data!$D60,'HWB mapped'!$E$4:$E$155,0))</f>
        <v>26909.623164717283</v>
      </c>
      <c r="CG60" s="27">
        <f>INDEX('HWB mapped'!G$4:G$155,MATCH(Data!$D60,'HWB mapped'!$E$4:$E$155,0))</f>
        <v>27790.008712835126</v>
      </c>
      <c r="CH60" s="27">
        <f>INDEX('HWB mapped'!H$4:H$155,MATCH(Data!$D60,'HWB mapped'!$E$4:$E$155,0))</f>
        <v>27273.88422412012</v>
      </c>
      <c r="CI60" s="27">
        <f>INDEX('HWB mapped'!I$4:I$155,MATCH(Data!$D60,'HWB mapped'!$E$4:$E$155,0))</f>
        <v>27913.112451350742</v>
      </c>
      <c r="CJ60" s="24">
        <f>INDEX('Feb 2015 final data'!P$7:P$156,MATCH(Data!$CE60,'Feb 2015 final data'!$A$7:$A$156,0))</f>
        <v>26879</v>
      </c>
      <c r="CK60" s="24">
        <f>INDEX('Feb 2015 final data'!Q$7:Q$156,MATCH(Data!$CE60,'Feb 2015 final data'!$A$7:$A$156,0))</f>
        <v>24643</v>
      </c>
      <c r="CL60" s="24">
        <f>INDEX('Feb 2015 final data'!R$7:R$156,MATCH(Data!$CE60,'Feb 2015 final data'!$A$7:$A$156,0))</f>
        <v>24922</v>
      </c>
      <c r="CM60" s="24">
        <f>INDEX('Feb 2015 final data'!S$7:S$156,MATCH(Data!$CE60,'Feb 2015 final data'!$A$7:$A$156,0))</f>
        <v>25324</v>
      </c>
      <c r="CN60" s="24">
        <f>INDEX('Feb 2015 final data'!B$7:B$156,MATCH(Data!$CE60,'Feb 2015 final data'!$A$7:$A$156,0))</f>
        <v>26207</v>
      </c>
      <c r="CO60" s="24">
        <f>INDEX('Feb 2015 final data'!C$7:C$156,MATCH(Data!$CE60,'Feb 2015 final data'!$A$7:$A$156,0))</f>
        <v>24027</v>
      </c>
      <c r="CP60" s="24">
        <f>INDEX('Feb 2015 final data'!D$7:D$156,MATCH(Data!$CE60,'Feb 2015 final data'!$A$7:$A$156,0))</f>
        <v>24299</v>
      </c>
      <c r="CQ60" s="24">
        <f>INDEX('Feb 2015 final data'!E$7:E$156,MATCH(Data!$CE60,'Feb 2015 final data'!$A$7:$A$156,0))</f>
        <v>24691</v>
      </c>
      <c r="CR60" s="24">
        <f>INDEX('Feb 2015 final data'!F$7:F$156,MATCH(Data!$CE60,'Feb 2015 final data'!$A$7:$A$156,0))</f>
        <v>25552</v>
      </c>
      <c r="CS60" s="502">
        <f t="shared" si="68"/>
        <v>26879</v>
      </c>
      <c r="CT60" s="502">
        <f t="shared" si="69"/>
        <v>51522</v>
      </c>
      <c r="CU60" s="502">
        <f t="shared" si="70"/>
        <v>76444</v>
      </c>
      <c r="CV60" s="502">
        <f t="shared" si="71"/>
        <v>101768</v>
      </c>
      <c r="CW60" s="502">
        <f t="shared" si="40"/>
        <v>26207</v>
      </c>
      <c r="CX60" s="502">
        <f t="shared" si="41"/>
        <v>50234</v>
      </c>
      <c r="CY60" s="502">
        <f t="shared" si="42"/>
        <v>74533</v>
      </c>
      <c r="CZ60" s="502">
        <f t="shared" si="43"/>
        <v>99224</v>
      </c>
      <c r="DA60" s="503">
        <f t="shared" si="44"/>
        <v>6.6032544611272703E-3</v>
      </c>
      <c r="DB60" s="503">
        <f t="shared" si="45"/>
        <v>1.2656237717160601E-2</v>
      </c>
      <c r="DC60" s="503">
        <f t="shared" si="46"/>
        <v>1.8778004873830675E-2</v>
      </c>
      <c r="DD60" s="503">
        <f t="shared" si="47"/>
        <v>2.4998034745696094E-2</v>
      </c>
      <c r="DE60" s="502">
        <f t="shared" si="72"/>
        <v>26184.390629789013</v>
      </c>
      <c r="DF60" s="502">
        <f t="shared" si="73"/>
        <v>53309.248707095612</v>
      </c>
      <c r="DG60" s="502">
        <f t="shared" si="74"/>
        <v>79910.548353462509</v>
      </c>
      <c r="DH60" s="502">
        <f t="shared" si="75"/>
        <v>107140.05024134413</v>
      </c>
      <c r="DI60" s="489">
        <f t="shared" si="48"/>
        <v>26184.390629789013</v>
      </c>
      <c r="DJ60" s="489">
        <f t="shared" si="49"/>
        <v>27124.858077306599</v>
      </c>
      <c r="DK60" s="489">
        <f t="shared" si="50"/>
        <v>26601.299646366897</v>
      </c>
      <c r="DL60" s="489">
        <f t="shared" si="51"/>
        <v>27229.501887881619</v>
      </c>
      <c r="DM60" s="489">
        <f t="shared" si="76"/>
        <v>25529.95571306784</v>
      </c>
      <c r="DN60" s="489">
        <f t="shared" si="52"/>
        <v>2253.3641031131046</v>
      </c>
      <c r="DO60" s="489">
        <f t="shared" si="53"/>
        <v>2334.3454513039628</v>
      </c>
      <c r="DP60" s="489">
        <f t="shared" si="54"/>
        <v>2289.2506304197864</v>
      </c>
      <c r="DQ60" s="489">
        <f t="shared" si="55"/>
        <v>2343.3816272444942</v>
      </c>
      <c r="DR60" s="489">
        <f t="shared" si="56"/>
        <v>2174.7424577855209</v>
      </c>
      <c r="DS60" s="33">
        <v>1140706</v>
      </c>
      <c r="DT60" s="33">
        <v>1150545.294</v>
      </c>
      <c r="DU60" s="33">
        <v>1161995.9670000002</v>
      </c>
      <c r="DV60" s="33">
        <v>1173932.1089999999</v>
      </c>
      <c r="DW60" s="24">
        <f>INDEX('Feb 2015 final data'!$AB$7:$AB$156,MATCH(Data!CE60,'Feb 2015 final data'!$A$7:$A$156,0))</f>
        <v>1490</v>
      </c>
    </row>
    <row r="61" spans="1:127">
      <c r="A61" s="28" t="s">
        <v>874</v>
      </c>
      <c r="B61" s="6" t="s">
        <v>875</v>
      </c>
      <c r="C61" s="29" t="s">
        <v>695</v>
      </c>
      <c r="D61" s="30" t="s">
        <v>231</v>
      </c>
      <c r="E61" s="31">
        <v>100</v>
      </c>
      <c r="F61" s="19">
        <v>100</v>
      </c>
      <c r="G61" s="19">
        <f>INDEX('Feb 2015 final data'!G$7:G$156,MATCH(Data!$D61,'Feb 2015 final data'!$A$7:$A$156,0))</f>
        <v>104</v>
      </c>
      <c r="H61" s="19">
        <f>INDEX('Feb 2015 final data'!H$7:H$156,MATCH(Data!$D61,'Feb 2015 final data'!$A$7:$A$156,0))</f>
        <v>104</v>
      </c>
      <c r="I61" s="469">
        <f t="shared" si="67"/>
        <v>272.47260373117172</v>
      </c>
      <c r="J61" s="469">
        <f t="shared" si="23"/>
        <v>267.38450493424676</v>
      </c>
      <c r="K61" s="31">
        <v>36655</v>
      </c>
      <c r="L61" s="19">
        <v>37555</v>
      </c>
      <c r="M61" s="31">
        <v>38168.974999999999</v>
      </c>
      <c r="N61" s="27">
        <v>38895.298000000003</v>
      </c>
      <c r="O61" s="20">
        <v>272.8</v>
      </c>
      <c r="P61" s="36">
        <v>266.3</v>
      </c>
      <c r="Q61" s="30" t="s">
        <v>231</v>
      </c>
      <c r="R61" s="31">
        <v>100</v>
      </c>
      <c r="S61" s="19">
        <v>100</v>
      </c>
      <c r="T61" s="19">
        <f>INDEX('Feb 2015 final data'!I$7:I$156,MATCH(Data!$Q61,'Feb 2015 final data'!$A$7:$A$156,0))</f>
        <v>114</v>
      </c>
      <c r="U61" s="19">
        <f>INDEX('Feb 2015 final data'!J$7:J$156,MATCH(Data!$Q61,'Feb 2015 final data'!$A$7:$A$156,0))</f>
        <v>124</v>
      </c>
      <c r="V61" s="31">
        <v>120</v>
      </c>
      <c r="W61" s="19">
        <v>120</v>
      </c>
      <c r="X61" s="19">
        <f>INDEX('Feb 2015 final data'!K$7:K$156,MATCH(Data!$Q61,'Feb 2015 final data'!$A$7:$A$156,0))</f>
        <v>125</v>
      </c>
      <c r="Y61" s="19">
        <f>INDEX('Feb 2015 final data'!L$7:L$156,MATCH(Data!$Q61,'Feb 2015 final data'!$A$7:$A$156,0))</f>
        <v>130</v>
      </c>
      <c r="Z61" s="475">
        <f t="shared" si="24"/>
        <v>114</v>
      </c>
      <c r="AA61" s="475">
        <f t="shared" si="25"/>
        <v>124</v>
      </c>
      <c r="AB61" s="475">
        <f t="shared" si="26"/>
        <v>125</v>
      </c>
      <c r="AC61" s="475">
        <f t="shared" si="27"/>
        <v>130</v>
      </c>
      <c r="AD61" s="478">
        <f t="shared" si="57"/>
        <v>91.2</v>
      </c>
      <c r="AE61" s="478">
        <f t="shared" si="58"/>
        <v>95.384615384615387</v>
      </c>
      <c r="AF61" s="22">
        <v>81.099999999999994</v>
      </c>
      <c r="AG61" s="21">
        <v>81.099999999999994</v>
      </c>
      <c r="AH61" s="6" t="s">
        <v>231</v>
      </c>
      <c r="AI61" s="33">
        <v>470</v>
      </c>
      <c r="AJ61" s="33">
        <v>314</v>
      </c>
      <c r="AK61" s="33">
        <v>329</v>
      </c>
      <c r="AL61" s="33">
        <v>291</v>
      </c>
      <c r="AM61" s="33">
        <v>260</v>
      </c>
      <c r="AN61" s="33">
        <v>403</v>
      </c>
      <c r="AO61" s="33">
        <v>380</v>
      </c>
      <c r="AP61" s="33">
        <v>362</v>
      </c>
      <c r="AQ61" s="32">
        <v>341</v>
      </c>
      <c r="AR61" s="32">
        <v>226</v>
      </c>
      <c r="AS61" s="32">
        <v>142</v>
      </c>
      <c r="AT61" s="32">
        <v>148</v>
      </c>
      <c r="AU61" s="25">
        <v>1113</v>
      </c>
      <c r="AV61" s="25">
        <v>954</v>
      </c>
      <c r="AW61" s="25">
        <v>1083</v>
      </c>
      <c r="AX61" s="25">
        <v>516</v>
      </c>
      <c r="AY61" s="25">
        <f t="shared" si="28"/>
        <v>1113</v>
      </c>
      <c r="AZ61" s="25">
        <f t="shared" si="29"/>
        <v>954</v>
      </c>
      <c r="BA61" s="25">
        <f t="shared" si="30"/>
        <v>1083</v>
      </c>
      <c r="BB61" s="25">
        <f t="shared" si="31"/>
        <v>516</v>
      </c>
      <c r="BC61" s="249">
        <f>INDEX('Feb 2015 final data'!T$7:T$156,MATCH(Data!$AH61,'Feb 2015 final data'!$A$7:$A$156,0))</f>
        <v>278</v>
      </c>
      <c r="BD61" s="249">
        <f>INDEX('Feb 2015 final data'!U$7:U$156,MATCH(Data!$AH61,'Feb 2015 final data'!$A$7:$A$156,0))</f>
        <v>1168</v>
      </c>
      <c r="BE61" s="249">
        <f>INDEX('Feb 2015 final data'!V$7:V$156,MATCH(Data!$AH61,'Feb 2015 final data'!$A$7:$A$156,0))</f>
        <v>1116</v>
      </c>
      <c r="BF61" s="249">
        <f>INDEX('Feb 2015 final data'!W$7:W$156,MATCH(Data!$AH61,'Feb 2015 final data'!$A$7:$A$156,0))</f>
        <v>1491</v>
      </c>
      <c r="BG61" s="249">
        <f>INDEX('Feb 2015 final data'!X$7:X$156,MATCH(Data!$AH61,'Feb 2015 final data'!$A$7:$A$156,0))</f>
        <v>1205</v>
      </c>
      <c r="BH61" s="249">
        <f>INDEX('Feb 2015 final data'!Y$7:Y$156,MATCH(Data!$AH61,'Feb 2015 final data'!$A$7:$A$156,0))</f>
        <v>1113</v>
      </c>
      <c r="BI61" s="249">
        <f>INDEX('Feb 2015 final data'!Z$7:Z$156,MATCH(Data!$AH61,'Feb 2015 final data'!$A$7:$A$156,0))</f>
        <v>1058</v>
      </c>
      <c r="BJ61" s="249">
        <f>INDEX('Feb 2015 final data'!AA$7:AA$156,MATCH(Data!$AH61,'Feb 2015 final data'!$A$7:$A$156,0))</f>
        <v>1414</v>
      </c>
      <c r="BK61" s="484">
        <f t="shared" si="59"/>
        <v>278</v>
      </c>
      <c r="BL61" s="484">
        <f t="shared" si="60"/>
        <v>1168</v>
      </c>
      <c r="BM61" s="484">
        <f t="shared" si="61"/>
        <v>1116</v>
      </c>
      <c r="BN61" s="484">
        <f t="shared" si="62"/>
        <v>1491</v>
      </c>
      <c r="BO61" s="484">
        <f t="shared" si="63"/>
        <v>1205</v>
      </c>
      <c r="BP61" s="484">
        <f t="shared" si="64"/>
        <v>1113</v>
      </c>
      <c r="BQ61" s="484">
        <f t="shared" si="65"/>
        <v>1058</v>
      </c>
      <c r="BR61" s="484">
        <f t="shared" si="66"/>
        <v>1414</v>
      </c>
      <c r="BS61" s="486">
        <f t="shared" si="32"/>
        <v>124.93215296536424</v>
      </c>
      <c r="BT61" s="486">
        <f t="shared" si="33"/>
        <v>524.89480094800513</v>
      </c>
      <c r="BU61" s="486">
        <f t="shared" si="34"/>
        <v>501.5261967962104</v>
      </c>
      <c r="BV61" s="495">
        <f t="shared" si="35"/>
        <v>660.18328893139471</v>
      </c>
      <c r="BW61" s="486">
        <f t="shared" si="36"/>
        <v>533.54853330806884</v>
      </c>
      <c r="BX61" s="486">
        <f t="shared" si="37"/>
        <v>492.81287765301295</v>
      </c>
      <c r="BY61" s="486">
        <f t="shared" si="38"/>
        <v>468.46004003314266</v>
      </c>
      <c r="BZ61" s="495">
        <f t="shared" si="39"/>
        <v>616.65226350433886</v>
      </c>
      <c r="CA61" s="27">
        <v>219259</v>
      </c>
      <c r="CB61" s="27">
        <v>222520.77899999992</v>
      </c>
      <c r="CC61" s="27">
        <v>225846.37100000004</v>
      </c>
      <c r="CD61" s="156">
        <v>229302.65300000005</v>
      </c>
      <c r="CE61" s="6" t="s">
        <v>231</v>
      </c>
      <c r="CF61" s="27">
        <f>INDEX('HWB mapped'!F$4:F$155,MATCH(Data!$D61,'HWB mapped'!$E$4:$E$155,0))</f>
        <v>7318.1706772154475</v>
      </c>
      <c r="CG61" s="27">
        <f>INDEX('HWB mapped'!G$4:G$155,MATCH(Data!$D61,'HWB mapped'!$E$4:$E$155,0))</f>
        <v>7453.3709795365276</v>
      </c>
      <c r="CH61" s="27">
        <f>INDEX('HWB mapped'!H$4:H$155,MATCH(Data!$D61,'HWB mapped'!$E$4:$E$155,0))</f>
        <v>7242.1802296918959</v>
      </c>
      <c r="CI61" s="27">
        <f>INDEX('HWB mapped'!I$4:I$155,MATCH(Data!$D61,'HWB mapped'!$E$4:$E$155,0))</f>
        <v>7265.2312824696401</v>
      </c>
      <c r="CJ61" s="24">
        <f>INDEX('Feb 2015 final data'!P$7:P$156,MATCH(Data!$CE61,'Feb 2015 final data'!$A$7:$A$156,0))</f>
        <v>7315</v>
      </c>
      <c r="CK61" s="24">
        <f>INDEX('Feb 2015 final data'!Q$7:Q$156,MATCH(Data!$CE61,'Feb 2015 final data'!$A$7:$A$156,0))</f>
        <v>2818</v>
      </c>
      <c r="CL61" s="24">
        <f>INDEX('Feb 2015 final data'!R$7:R$156,MATCH(Data!$CE61,'Feb 2015 final data'!$A$7:$A$156,0))</f>
        <v>2756</v>
      </c>
      <c r="CM61" s="24">
        <f>INDEX('Feb 2015 final data'!S$7:S$156,MATCH(Data!$CE61,'Feb 2015 final data'!$A$7:$A$156,0))</f>
        <v>2815</v>
      </c>
      <c r="CN61" s="24">
        <f>INDEX('Feb 2015 final data'!B$7:B$156,MATCH(Data!$CE61,'Feb 2015 final data'!$A$7:$A$156,0))</f>
        <v>3800</v>
      </c>
      <c r="CO61" s="24">
        <f>INDEX('Feb 2015 final data'!C$7:C$156,MATCH(Data!$CE61,'Feb 2015 final data'!$A$7:$A$156,0))</f>
        <v>3800</v>
      </c>
      <c r="CP61" s="24">
        <f>INDEX('Feb 2015 final data'!D$7:D$156,MATCH(Data!$CE61,'Feb 2015 final data'!$A$7:$A$156,0))</f>
        <v>3790.8090000000002</v>
      </c>
      <c r="CQ61" s="24">
        <f>INDEX('Feb 2015 final data'!E$7:E$156,MATCH(Data!$CE61,'Feb 2015 final data'!$A$7:$A$156,0))</f>
        <v>3870.14</v>
      </c>
      <c r="CR61" s="24">
        <f>INDEX('Feb 2015 final data'!F$7:F$156,MATCH(Data!$CE61,'Feb 2015 final data'!$A$7:$A$156,0))</f>
        <v>3850</v>
      </c>
      <c r="CS61" s="502">
        <f t="shared" si="68"/>
        <v>7315</v>
      </c>
      <c r="CT61" s="502">
        <f t="shared" si="69"/>
        <v>10133</v>
      </c>
      <c r="CU61" s="502">
        <f t="shared" si="70"/>
        <v>12889</v>
      </c>
      <c r="CV61" s="502">
        <f t="shared" si="71"/>
        <v>15704</v>
      </c>
      <c r="CW61" s="502">
        <f t="shared" si="40"/>
        <v>3800</v>
      </c>
      <c r="CX61" s="502">
        <f t="shared" si="41"/>
        <v>7600</v>
      </c>
      <c r="CY61" s="502">
        <f t="shared" si="42"/>
        <v>11390.809000000001</v>
      </c>
      <c r="CZ61" s="502">
        <f t="shared" si="43"/>
        <v>15260.949000000001</v>
      </c>
      <c r="DA61" s="503">
        <f t="shared" si="44"/>
        <v>0.22382832399388691</v>
      </c>
      <c r="DB61" s="503">
        <f t="shared" si="45"/>
        <v>0.16129648497198165</v>
      </c>
      <c r="DC61" s="503">
        <f t="shared" si="46"/>
        <v>9.5401872134487961E-2</v>
      </c>
      <c r="DD61" s="503">
        <f t="shared" si="47"/>
        <v>2.8212620988283206E-2</v>
      </c>
      <c r="DE61" s="502">
        <f t="shared" si="72"/>
        <v>764.5409839065851</v>
      </c>
      <c r="DF61" s="502">
        <f t="shared" si="73"/>
        <v>10048.407770194986</v>
      </c>
      <c r="DG61" s="502">
        <f t="shared" si="74"/>
        <v>19219.73305354765</v>
      </c>
      <c r="DH61" s="502">
        <f t="shared" si="75"/>
        <v>28451.96399131175</v>
      </c>
      <c r="DI61" s="489">
        <f t="shared" si="48"/>
        <v>764.5409839065851</v>
      </c>
      <c r="DJ61" s="489">
        <f t="shared" si="49"/>
        <v>9283.8667862884013</v>
      </c>
      <c r="DK61" s="489">
        <f t="shared" si="50"/>
        <v>9171.325283352664</v>
      </c>
      <c r="DL61" s="489">
        <f t="shared" si="51"/>
        <v>9232.2309377640995</v>
      </c>
      <c r="DM61" s="489">
        <f t="shared" si="76"/>
        <v>774.60073369482961</v>
      </c>
      <c r="DN61" s="489">
        <f t="shared" si="52"/>
        <v>258.70456398374108</v>
      </c>
      <c r="DO61" s="489">
        <f t="shared" si="53"/>
        <v>3139.6250614706564</v>
      </c>
      <c r="DP61" s="489">
        <f t="shared" si="54"/>
        <v>3101.4111846992018</v>
      </c>
      <c r="DQ61" s="489">
        <f t="shared" si="55"/>
        <v>3122.0399146377745</v>
      </c>
      <c r="DR61" s="489">
        <f t="shared" si="56"/>
        <v>257.99358072689552</v>
      </c>
      <c r="DS61" s="33">
        <v>286806</v>
      </c>
      <c r="DT61" s="33">
        <v>291094.821</v>
      </c>
      <c r="DU61" s="33">
        <v>295704.09899999999</v>
      </c>
      <c r="DV61" s="33">
        <v>300395.071</v>
      </c>
      <c r="DW61" s="24">
        <f>INDEX('Feb 2015 final data'!$AB$7:$AB$156,MATCH(Data!CE61,'Feb 2015 final data'!$A$7:$A$156,0))</f>
        <v>1490</v>
      </c>
    </row>
    <row r="62" spans="1:127">
      <c r="A62" s="28" t="s">
        <v>874</v>
      </c>
      <c r="B62" s="6" t="s">
        <v>875</v>
      </c>
      <c r="C62" s="29" t="s">
        <v>696</v>
      </c>
      <c r="D62" s="30" t="s">
        <v>234</v>
      </c>
      <c r="E62" s="31">
        <v>90</v>
      </c>
      <c r="F62" s="19">
        <v>90</v>
      </c>
      <c r="G62" s="19">
        <f>INDEX('Feb 2015 final data'!G$7:G$156,MATCH(Data!$D62,'Feb 2015 final data'!$A$7:$A$156,0))</f>
        <v>130</v>
      </c>
      <c r="H62" s="19">
        <f>INDEX('Feb 2015 final data'!H$7:H$156,MATCH(Data!$D62,'Feb 2015 final data'!$A$7:$A$156,0))</f>
        <v>100</v>
      </c>
      <c r="I62" s="469">
        <f t="shared" si="67"/>
        <v>444.65781938984475</v>
      </c>
      <c r="J62" s="469">
        <f t="shared" si="23"/>
        <v>333.94176409612442</v>
      </c>
      <c r="K62" s="31">
        <v>27815</v>
      </c>
      <c r="L62" s="19">
        <v>28660</v>
      </c>
      <c r="M62" s="31">
        <v>29235.963999999993</v>
      </c>
      <c r="N62" s="27">
        <v>29945.340999999993</v>
      </c>
      <c r="O62" s="20">
        <v>316.39999999999998</v>
      </c>
      <c r="P62" s="36">
        <v>307</v>
      </c>
      <c r="Q62" s="30" t="s">
        <v>234</v>
      </c>
      <c r="R62" s="31">
        <v>165</v>
      </c>
      <c r="S62" s="19">
        <v>165</v>
      </c>
      <c r="T62" s="19">
        <f>INDEX('Feb 2015 final data'!I$7:I$156,MATCH(Data!$Q62,'Feb 2015 final data'!$A$7:$A$156,0))</f>
        <v>180</v>
      </c>
      <c r="U62" s="19">
        <f>INDEX('Feb 2015 final data'!J$7:J$156,MATCH(Data!$Q62,'Feb 2015 final data'!$A$7:$A$156,0))</f>
        <v>200</v>
      </c>
      <c r="V62" s="31">
        <v>185</v>
      </c>
      <c r="W62" s="19">
        <v>185</v>
      </c>
      <c r="X62" s="19">
        <f>INDEX('Feb 2015 final data'!K$7:K$156,MATCH(Data!$Q62,'Feb 2015 final data'!$A$7:$A$156,0))</f>
        <v>195</v>
      </c>
      <c r="Y62" s="19">
        <f>INDEX('Feb 2015 final data'!L$7:L$156,MATCH(Data!$Q62,'Feb 2015 final data'!$A$7:$A$156,0))</f>
        <v>210</v>
      </c>
      <c r="Z62" s="475">
        <f t="shared" si="24"/>
        <v>180</v>
      </c>
      <c r="AA62" s="475">
        <f t="shared" si="25"/>
        <v>200</v>
      </c>
      <c r="AB62" s="475">
        <f t="shared" si="26"/>
        <v>195</v>
      </c>
      <c r="AC62" s="475">
        <f t="shared" si="27"/>
        <v>210</v>
      </c>
      <c r="AD62" s="478">
        <f t="shared" si="57"/>
        <v>92.307692307692307</v>
      </c>
      <c r="AE62" s="478">
        <f t="shared" si="58"/>
        <v>95.238095238095227</v>
      </c>
      <c r="AF62" s="22">
        <v>89.7</v>
      </c>
      <c r="AG62" s="21">
        <v>89.7</v>
      </c>
      <c r="AH62" s="6" t="s">
        <v>234</v>
      </c>
      <c r="AI62" s="33">
        <v>418</v>
      </c>
      <c r="AJ62" s="33">
        <v>402</v>
      </c>
      <c r="AK62" s="33">
        <v>490</v>
      </c>
      <c r="AL62" s="33">
        <v>498</v>
      </c>
      <c r="AM62" s="33">
        <v>500</v>
      </c>
      <c r="AN62" s="33">
        <v>476</v>
      </c>
      <c r="AO62" s="33">
        <v>503</v>
      </c>
      <c r="AP62" s="33">
        <v>515</v>
      </c>
      <c r="AQ62" s="32">
        <v>493</v>
      </c>
      <c r="AR62" s="32">
        <v>615</v>
      </c>
      <c r="AS62" s="32">
        <v>436</v>
      </c>
      <c r="AT62" s="32">
        <v>555</v>
      </c>
      <c r="AU62" s="25">
        <v>1310</v>
      </c>
      <c r="AV62" s="25">
        <v>1474</v>
      </c>
      <c r="AW62" s="25">
        <v>1511</v>
      </c>
      <c r="AX62" s="25">
        <v>1606</v>
      </c>
      <c r="AY62" s="25">
        <f t="shared" si="28"/>
        <v>1310</v>
      </c>
      <c r="AZ62" s="25">
        <f t="shared" si="29"/>
        <v>1474</v>
      </c>
      <c r="BA62" s="25">
        <f t="shared" si="30"/>
        <v>1511</v>
      </c>
      <c r="BB62" s="25">
        <f t="shared" si="31"/>
        <v>1606</v>
      </c>
      <c r="BC62" s="249">
        <f>INDEX('Feb 2015 final data'!T$7:T$156,MATCH(Data!$AH62,'Feb 2015 final data'!$A$7:$A$156,0))</f>
        <v>1680</v>
      </c>
      <c r="BD62" s="249">
        <f>INDEX('Feb 2015 final data'!U$7:U$156,MATCH(Data!$AH62,'Feb 2015 final data'!$A$7:$A$156,0))</f>
        <v>1544</v>
      </c>
      <c r="BE62" s="249">
        <f>INDEX('Feb 2015 final data'!V$7:V$156,MATCH(Data!$AH62,'Feb 2015 final data'!$A$7:$A$156,0))</f>
        <v>1600</v>
      </c>
      <c r="BF62" s="249">
        <f>INDEX('Feb 2015 final data'!W$7:W$156,MATCH(Data!$AH62,'Feb 2015 final data'!$A$7:$A$156,0))</f>
        <v>1700</v>
      </c>
      <c r="BG62" s="249">
        <f>INDEX('Feb 2015 final data'!X$7:X$156,MATCH(Data!$AH62,'Feb 2015 final data'!$A$7:$A$156,0))</f>
        <v>1000</v>
      </c>
      <c r="BH62" s="249">
        <f>INDEX('Feb 2015 final data'!Y$7:Y$156,MATCH(Data!$AH62,'Feb 2015 final data'!$A$7:$A$156,0))</f>
        <v>1000</v>
      </c>
      <c r="BI62" s="249">
        <f>INDEX('Feb 2015 final data'!Z$7:Z$156,MATCH(Data!$AH62,'Feb 2015 final data'!$A$7:$A$156,0))</f>
        <v>1084</v>
      </c>
      <c r="BJ62" s="249">
        <f>INDEX('Feb 2015 final data'!AA$7:AA$156,MATCH(Data!$AH62,'Feb 2015 final data'!$A$7:$A$156,0))</f>
        <v>1250</v>
      </c>
      <c r="BK62" s="484">
        <f t="shared" si="59"/>
        <v>1680</v>
      </c>
      <c r="BL62" s="484">
        <f t="shared" si="60"/>
        <v>1543.9999999999998</v>
      </c>
      <c r="BM62" s="484">
        <f t="shared" si="61"/>
        <v>1600</v>
      </c>
      <c r="BN62" s="484">
        <f t="shared" si="62"/>
        <v>1700</v>
      </c>
      <c r="BO62" s="484">
        <f t="shared" si="63"/>
        <v>1000</v>
      </c>
      <c r="BP62" s="484">
        <f t="shared" si="64"/>
        <v>999.99999999999977</v>
      </c>
      <c r="BQ62" s="484">
        <f t="shared" si="65"/>
        <v>1084</v>
      </c>
      <c r="BR62" s="484">
        <f t="shared" si="66"/>
        <v>1250</v>
      </c>
      <c r="BS62" s="486">
        <f t="shared" si="32"/>
        <v>812.3757751110586</v>
      </c>
      <c r="BT62" s="486">
        <f t="shared" si="33"/>
        <v>746.61202188778236</v>
      </c>
      <c r="BU62" s="486">
        <f t="shared" si="34"/>
        <v>773.69121439148444</v>
      </c>
      <c r="BV62" s="495">
        <f t="shared" si="35"/>
        <v>809.13081853824895</v>
      </c>
      <c r="BW62" s="486">
        <f t="shared" si="36"/>
        <v>475.95930502249939</v>
      </c>
      <c r="BX62" s="486">
        <f t="shared" si="37"/>
        <v>475.95930502249922</v>
      </c>
      <c r="BY62" s="486">
        <f t="shared" si="38"/>
        <v>515.93988664438928</v>
      </c>
      <c r="BZ62" s="495">
        <f t="shared" si="39"/>
        <v>585.51564969741582</v>
      </c>
      <c r="CA62" s="27">
        <v>201963</v>
      </c>
      <c r="CB62" s="27">
        <v>206800.84900000002</v>
      </c>
      <c r="CC62" s="27">
        <v>210101.99600000013</v>
      </c>
      <c r="CD62" s="156">
        <v>213487.03500000009</v>
      </c>
      <c r="CE62" s="6" t="s">
        <v>234</v>
      </c>
      <c r="CF62" s="27">
        <f>INDEX('HWB mapped'!F$4:F$155,MATCH(Data!$D62,'HWB mapped'!$E$4:$E$155,0))</f>
        <v>6104.5471502618157</v>
      </c>
      <c r="CG62" s="27">
        <f>INDEX('HWB mapped'!G$4:G$155,MATCH(Data!$D62,'HWB mapped'!$E$4:$E$155,0))</f>
        <v>6241.8758388749156</v>
      </c>
      <c r="CH62" s="27">
        <f>INDEX('HWB mapped'!H$4:H$155,MATCH(Data!$D62,'HWB mapped'!$E$4:$E$155,0))</f>
        <v>6085.9652528250363</v>
      </c>
      <c r="CI62" s="27">
        <f>INDEX('HWB mapped'!I$4:I$155,MATCH(Data!$D62,'HWB mapped'!$E$4:$E$155,0))</f>
        <v>6439.9826287040059</v>
      </c>
      <c r="CJ62" s="24">
        <f>INDEX('Feb 2015 final data'!P$7:P$156,MATCH(Data!$CE62,'Feb 2015 final data'!$A$7:$A$156,0))</f>
        <v>6096</v>
      </c>
      <c r="CK62" s="24">
        <f>INDEX('Feb 2015 final data'!Q$7:Q$156,MATCH(Data!$CE62,'Feb 2015 final data'!$A$7:$A$156,0))</f>
        <v>6978</v>
      </c>
      <c r="CL62" s="24">
        <f>INDEX('Feb 2015 final data'!R$7:R$156,MATCH(Data!$CE62,'Feb 2015 final data'!$A$7:$A$156,0))</f>
        <v>7015</v>
      </c>
      <c r="CM62" s="24">
        <f>INDEX('Feb 2015 final data'!S$7:S$156,MATCH(Data!$CE62,'Feb 2015 final data'!$A$7:$A$156,0))</f>
        <v>7028</v>
      </c>
      <c r="CN62" s="24">
        <f>INDEX('Feb 2015 final data'!B$7:B$156,MATCH(Data!$CE62,'Feb 2015 final data'!$A$7:$A$156,0))</f>
        <v>7100</v>
      </c>
      <c r="CO62" s="24">
        <f>INDEX('Feb 2015 final data'!C$7:C$156,MATCH(Data!$CE62,'Feb 2015 final data'!$A$7:$A$156,0))</f>
        <v>6600</v>
      </c>
      <c r="CP62" s="24">
        <f>INDEX('Feb 2015 final data'!D$7:D$156,MATCH(Data!$CE62,'Feb 2015 final data'!$A$7:$A$156,0))</f>
        <v>6300</v>
      </c>
      <c r="CQ62" s="24">
        <f>INDEX('Feb 2015 final data'!E$7:E$156,MATCH(Data!$CE62,'Feb 2015 final data'!$A$7:$A$156,0))</f>
        <v>5974</v>
      </c>
      <c r="CR62" s="24">
        <f>INDEX('Feb 2015 final data'!F$7:F$156,MATCH(Data!$CE62,'Feb 2015 final data'!$A$7:$A$156,0))</f>
        <v>5700</v>
      </c>
      <c r="CS62" s="502">
        <f t="shared" si="68"/>
        <v>6096</v>
      </c>
      <c r="CT62" s="502">
        <f t="shared" si="69"/>
        <v>13074</v>
      </c>
      <c r="CU62" s="502">
        <f t="shared" si="70"/>
        <v>20089</v>
      </c>
      <c r="CV62" s="502">
        <f t="shared" si="71"/>
        <v>27117</v>
      </c>
      <c r="CW62" s="502">
        <f t="shared" si="40"/>
        <v>7100</v>
      </c>
      <c r="CX62" s="502">
        <f t="shared" si="41"/>
        <v>13700</v>
      </c>
      <c r="CY62" s="502">
        <f t="shared" si="42"/>
        <v>20000</v>
      </c>
      <c r="CZ62" s="502">
        <f t="shared" si="43"/>
        <v>25974</v>
      </c>
      <c r="DA62" s="503">
        <f t="shared" si="44"/>
        <v>-3.7024744625142901E-2</v>
      </c>
      <c r="DB62" s="503">
        <f t="shared" si="45"/>
        <v>-2.308514953719069E-2</v>
      </c>
      <c r="DC62" s="503">
        <f t="shared" si="46"/>
        <v>3.2820739757347789E-3</v>
      </c>
      <c r="DD62" s="503">
        <f t="shared" si="47"/>
        <v>4.2150680384998342E-2</v>
      </c>
      <c r="DE62" s="502">
        <f t="shared" si="72"/>
        <v>7025.8931797082432</v>
      </c>
      <c r="DF62" s="502">
        <f t="shared" si="73"/>
        <v>12921.182400893786</v>
      </c>
      <c r="DG62" s="502">
        <f t="shared" si="74"/>
        <v>18351.367038850563</v>
      </c>
      <c r="DH62" s="502">
        <f t="shared" si="75"/>
        <v>23824.612645013425</v>
      </c>
      <c r="DI62" s="489">
        <f t="shared" si="48"/>
        <v>7025.8931797082432</v>
      </c>
      <c r="DJ62" s="489">
        <f t="shared" si="49"/>
        <v>5895.2892211855424</v>
      </c>
      <c r="DK62" s="489">
        <f t="shared" si="50"/>
        <v>5430.1846379567778</v>
      </c>
      <c r="DL62" s="489">
        <f t="shared" si="51"/>
        <v>5473.2456061628618</v>
      </c>
      <c r="DM62" s="489">
        <f t="shared" si="76"/>
        <v>5640.5057921601392</v>
      </c>
      <c r="DN62" s="489">
        <f t="shared" si="52"/>
        <v>2582.6257079187139</v>
      </c>
      <c r="DO62" s="489">
        <f t="shared" si="53"/>
        <v>2166.8913390522089</v>
      </c>
      <c r="DP62" s="489">
        <f t="shared" si="54"/>
        <v>1995.9660680328232</v>
      </c>
      <c r="DQ62" s="489">
        <f t="shared" si="55"/>
        <v>2011.7720608367663</v>
      </c>
      <c r="DR62" s="489">
        <f t="shared" si="56"/>
        <v>2040.4860502158517</v>
      </c>
      <c r="DS62" s="33">
        <v>262407</v>
      </c>
      <c r="DT62" s="33">
        <v>267802.98800000001</v>
      </c>
      <c r="DU62" s="33">
        <v>272048.71299999999</v>
      </c>
      <c r="DV62" s="33">
        <v>276453.74</v>
      </c>
      <c r="DW62" s="24">
        <f>INDEX('Feb 2015 final data'!$AB$7:$AB$156,MATCH(Data!CE62,'Feb 2015 final data'!$A$7:$A$156,0))</f>
        <v>2483</v>
      </c>
    </row>
    <row r="63" spans="1:127">
      <c r="A63" s="28" t="s">
        <v>867</v>
      </c>
      <c r="B63" s="6" t="s">
        <v>868</v>
      </c>
      <c r="C63" s="29" t="s">
        <v>697</v>
      </c>
      <c r="D63" s="30" t="s">
        <v>238</v>
      </c>
      <c r="E63" s="31">
        <v>290</v>
      </c>
      <c r="F63" s="19">
        <v>290</v>
      </c>
      <c r="G63" s="19">
        <f>INDEX('Feb 2015 final data'!G$7:G$156,MATCH(Data!$D63,'Feb 2015 final data'!$A$7:$A$156,0))</f>
        <v>300</v>
      </c>
      <c r="H63" s="19">
        <f>INDEX('Feb 2015 final data'!H$7:H$156,MATCH(Data!$D63,'Feb 2015 final data'!$A$7:$A$156,0))</f>
        <v>305</v>
      </c>
      <c r="I63" s="469">
        <f t="shared" si="67"/>
        <v>825.90343718711176</v>
      </c>
      <c r="J63" s="469">
        <f t="shared" si="23"/>
        <v>823.4331471096524</v>
      </c>
      <c r="K63" s="31">
        <v>34545</v>
      </c>
      <c r="L63" s="19">
        <v>35360</v>
      </c>
      <c r="M63" s="31">
        <v>36323.858999999997</v>
      </c>
      <c r="N63" s="27">
        <v>37040.044000000002</v>
      </c>
      <c r="O63" s="20">
        <v>839.5</v>
      </c>
      <c r="P63" s="36">
        <v>820.1</v>
      </c>
      <c r="Q63" s="30" t="s">
        <v>238</v>
      </c>
      <c r="R63" s="31">
        <v>40</v>
      </c>
      <c r="S63" s="19">
        <v>40</v>
      </c>
      <c r="T63" s="19">
        <f>INDEX('Feb 2015 final data'!I$7:I$156,MATCH(Data!$Q63,'Feb 2015 final data'!$A$7:$A$156,0))</f>
        <v>48</v>
      </c>
      <c r="U63" s="19">
        <f>INDEX('Feb 2015 final data'!J$7:J$156,MATCH(Data!$Q63,'Feb 2015 final data'!$A$7:$A$156,0))</f>
        <v>58</v>
      </c>
      <c r="V63" s="31">
        <v>40</v>
      </c>
      <c r="W63" s="19">
        <v>40</v>
      </c>
      <c r="X63" s="19">
        <f>INDEX('Feb 2015 final data'!K$7:K$156,MATCH(Data!$Q63,'Feb 2015 final data'!$A$7:$A$156,0))</f>
        <v>50</v>
      </c>
      <c r="Y63" s="19">
        <f>INDEX('Feb 2015 final data'!L$7:L$156,MATCH(Data!$Q63,'Feb 2015 final data'!$A$7:$A$156,0))</f>
        <v>60</v>
      </c>
      <c r="Z63" s="475">
        <f t="shared" si="24"/>
        <v>48</v>
      </c>
      <c r="AA63" s="475">
        <f t="shared" si="25"/>
        <v>58</v>
      </c>
      <c r="AB63" s="475">
        <f t="shared" si="26"/>
        <v>50</v>
      </c>
      <c r="AC63" s="475">
        <f t="shared" si="27"/>
        <v>60</v>
      </c>
      <c r="AD63" s="478">
        <f t="shared" si="57"/>
        <v>96</v>
      </c>
      <c r="AE63" s="478">
        <f t="shared" si="58"/>
        <v>96.666666666666671</v>
      </c>
      <c r="AF63" s="22">
        <v>95.2</v>
      </c>
      <c r="AG63" s="21">
        <v>95.2</v>
      </c>
      <c r="AH63" s="6" t="s">
        <v>238</v>
      </c>
      <c r="AI63" s="33">
        <v>0</v>
      </c>
      <c r="AJ63" s="33">
        <v>10</v>
      </c>
      <c r="AK63" s="33">
        <v>11</v>
      </c>
      <c r="AL63" s="37">
        <v>0</v>
      </c>
      <c r="AM63" s="33">
        <v>4</v>
      </c>
      <c r="AN63" s="33">
        <v>15</v>
      </c>
      <c r="AO63" s="33">
        <v>20</v>
      </c>
      <c r="AP63" s="33">
        <v>243</v>
      </c>
      <c r="AQ63" s="32">
        <v>480</v>
      </c>
      <c r="AR63" s="32">
        <v>148</v>
      </c>
      <c r="AS63" s="32">
        <v>286</v>
      </c>
      <c r="AT63" s="32">
        <v>330</v>
      </c>
      <c r="AU63" s="25">
        <v>21</v>
      </c>
      <c r="AV63" s="25">
        <v>19</v>
      </c>
      <c r="AW63" s="25">
        <v>743</v>
      </c>
      <c r="AX63" s="25">
        <v>764</v>
      </c>
      <c r="AY63" s="25">
        <f t="shared" si="28"/>
        <v>21</v>
      </c>
      <c r="AZ63" s="25">
        <f t="shared" si="29"/>
        <v>19</v>
      </c>
      <c r="BA63" s="25">
        <f t="shared" si="30"/>
        <v>743</v>
      </c>
      <c r="BB63" s="25">
        <f t="shared" si="31"/>
        <v>764</v>
      </c>
      <c r="BC63" s="249">
        <f>INDEX('Feb 2015 final data'!T$7:T$156,MATCH(Data!$AH63,'Feb 2015 final data'!$A$7:$A$156,0))</f>
        <v>717</v>
      </c>
      <c r="BD63" s="249">
        <f>INDEX('Feb 2015 final data'!U$7:U$156,MATCH(Data!$AH63,'Feb 2015 final data'!$A$7:$A$156,0))</f>
        <v>713</v>
      </c>
      <c r="BE63" s="249">
        <f>INDEX('Feb 2015 final data'!V$7:V$156,MATCH(Data!$AH63,'Feb 2015 final data'!$A$7:$A$156,0))</f>
        <v>710</v>
      </c>
      <c r="BF63" s="249">
        <f>INDEX('Feb 2015 final data'!W$7:W$156,MATCH(Data!$AH63,'Feb 2015 final data'!$A$7:$A$156,0))</f>
        <v>707</v>
      </c>
      <c r="BG63" s="249">
        <f>INDEX('Feb 2015 final data'!X$7:X$156,MATCH(Data!$AH63,'Feb 2015 final data'!$A$7:$A$156,0))</f>
        <v>703</v>
      </c>
      <c r="BH63" s="249">
        <f>INDEX('Feb 2015 final data'!Y$7:Y$156,MATCH(Data!$AH63,'Feb 2015 final data'!$A$7:$A$156,0))</f>
        <v>699</v>
      </c>
      <c r="BI63" s="249">
        <f>INDEX('Feb 2015 final data'!Z$7:Z$156,MATCH(Data!$AH63,'Feb 2015 final data'!$A$7:$A$156,0))</f>
        <v>696</v>
      </c>
      <c r="BJ63" s="249">
        <f>INDEX('Feb 2015 final data'!AA$7:AA$156,MATCH(Data!$AH63,'Feb 2015 final data'!$A$7:$A$156,0))</f>
        <v>693</v>
      </c>
      <c r="BK63" s="484">
        <f t="shared" si="59"/>
        <v>717.00000000000011</v>
      </c>
      <c r="BL63" s="484">
        <f t="shared" si="60"/>
        <v>713</v>
      </c>
      <c r="BM63" s="484">
        <f t="shared" si="61"/>
        <v>710</v>
      </c>
      <c r="BN63" s="484">
        <f t="shared" si="62"/>
        <v>707</v>
      </c>
      <c r="BO63" s="484">
        <f t="shared" si="63"/>
        <v>703.00000000000011</v>
      </c>
      <c r="BP63" s="484">
        <f t="shared" si="64"/>
        <v>699</v>
      </c>
      <c r="BQ63" s="484">
        <f t="shared" si="65"/>
        <v>696</v>
      </c>
      <c r="BR63" s="484">
        <f t="shared" si="66"/>
        <v>693</v>
      </c>
      <c r="BS63" s="486">
        <f t="shared" si="32"/>
        <v>629.53607300525289</v>
      </c>
      <c r="BT63" s="486">
        <f t="shared" si="33"/>
        <v>626.02401680996547</v>
      </c>
      <c r="BU63" s="486">
        <f t="shared" si="34"/>
        <v>623.38997466349997</v>
      </c>
      <c r="BV63" s="495">
        <f t="shared" si="35"/>
        <v>617.19421189157265</v>
      </c>
      <c r="BW63" s="486">
        <f t="shared" si="36"/>
        <v>613.70230687379865</v>
      </c>
      <c r="BX63" s="486">
        <f t="shared" si="37"/>
        <v>610.21040185602442</v>
      </c>
      <c r="BY63" s="486">
        <f t="shared" si="38"/>
        <v>607.59147309269383</v>
      </c>
      <c r="BZ63" s="495">
        <f t="shared" si="39"/>
        <v>602.0533093271888</v>
      </c>
      <c r="CA63" s="27">
        <v>112702</v>
      </c>
      <c r="CB63" s="27">
        <v>113893.39399999997</v>
      </c>
      <c r="CC63" s="27">
        <v>114550.65299999999</v>
      </c>
      <c r="CD63" s="156">
        <v>115106.086</v>
      </c>
      <c r="CE63" s="6" t="s">
        <v>238</v>
      </c>
      <c r="CF63" s="27">
        <f>INDEX('HWB mapped'!F$4:F$155,MATCH(Data!$D63,'HWB mapped'!$E$4:$E$155,0))</f>
        <v>2820</v>
      </c>
      <c r="CG63" s="27">
        <f>INDEX('HWB mapped'!G$4:G$155,MATCH(Data!$D63,'HWB mapped'!$E$4:$E$155,0))</f>
        <v>2875</v>
      </c>
      <c r="CH63" s="27">
        <f>INDEX('HWB mapped'!H$4:H$155,MATCH(Data!$D63,'HWB mapped'!$E$4:$E$155,0))</f>
        <v>2977</v>
      </c>
      <c r="CI63" s="27">
        <f>INDEX('HWB mapped'!I$4:I$155,MATCH(Data!$D63,'HWB mapped'!$E$4:$E$155,0))</f>
        <v>3123</v>
      </c>
      <c r="CJ63" s="24">
        <f>INDEX('Feb 2015 final data'!P$7:P$156,MATCH(Data!$CE63,'Feb 2015 final data'!$A$7:$A$156,0))</f>
        <v>2819</v>
      </c>
      <c r="CK63" s="24">
        <f>INDEX('Feb 2015 final data'!Q$7:Q$156,MATCH(Data!$CE63,'Feb 2015 final data'!$A$7:$A$156,0))</f>
        <v>2901</v>
      </c>
      <c r="CL63" s="24">
        <f>INDEX('Feb 2015 final data'!R$7:R$156,MATCH(Data!$CE63,'Feb 2015 final data'!$A$7:$A$156,0))</f>
        <v>3081</v>
      </c>
      <c r="CM63" s="24">
        <f>INDEX('Feb 2015 final data'!S$7:S$156,MATCH(Data!$CE63,'Feb 2015 final data'!$A$7:$A$156,0))</f>
        <v>3073</v>
      </c>
      <c r="CN63" s="24">
        <f>INDEX('Feb 2015 final data'!B$7:B$156,MATCH(Data!$CE63,'Feb 2015 final data'!$A$7:$A$156,0))</f>
        <v>3111</v>
      </c>
      <c r="CO63" s="24">
        <f>INDEX('Feb 2015 final data'!C$7:C$156,MATCH(Data!$CE63,'Feb 2015 final data'!$A$7:$A$156,0))</f>
        <v>2753</v>
      </c>
      <c r="CP63" s="24">
        <f>INDEX('Feb 2015 final data'!D$7:D$156,MATCH(Data!$CE63,'Feb 2015 final data'!$A$7:$A$156,0))</f>
        <v>2799</v>
      </c>
      <c r="CQ63" s="24">
        <f>INDEX('Feb 2015 final data'!E$7:E$156,MATCH(Data!$CE63,'Feb 2015 final data'!$A$7:$A$156,0))</f>
        <v>3033</v>
      </c>
      <c r="CR63" s="24">
        <f>INDEX('Feb 2015 final data'!F$7:F$156,MATCH(Data!$CE63,'Feb 2015 final data'!$A$7:$A$156,0))</f>
        <v>3064</v>
      </c>
      <c r="CS63" s="502">
        <f t="shared" si="68"/>
        <v>2819</v>
      </c>
      <c r="CT63" s="502">
        <f t="shared" si="69"/>
        <v>5720</v>
      </c>
      <c r="CU63" s="502">
        <f t="shared" si="70"/>
        <v>8801</v>
      </c>
      <c r="CV63" s="502">
        <f t="shared" si="71"/>
        <v>11874</v>
      </c>
      <c r="CW63" s="502">
        <f t="shared" si="40"/>
        <v>3111</v>
      </c>
      <c r="CX63" s="502">
        <f t="shared" si="41"/>
        <v>5864</v>
      </c>
      <c r="CY63" s="502">
        <f t="shared" si="42"/>
        <v>8663</v>
      </c>
      <c r="CZ63" s="502">
        <f t="shared" si="43"/>
        <v>11696</v>
      </c>
      <c r="DA63" s="503">
        <f t="shared" si="44"/>
        <v>-2.4591544551120094E-2</v>
      </c>
      <c r="DB63" s="503">
        <f t="shared" si="45"/>
        <v>-1.212733703890854E-2</v>
      </c>
      <c r="DC63" s="503">
        <f t="shared" si="46"/>
        <v>1.1622031328954016E-2</v>
      </c>
      <c r="DD63" s="503">
        <f t="shared" si="47"/>
        <v>1.4990736061984167E-2</v>
      </c>
      <c r="DE63" s="502">
        <f t="shared" si="72"/>
        <v>3110.0572679804613</v>
      </c>
      <c r="DF63" s="502">
        <f t="shared" si="73"/>
        <v>5838.0419403739261</v>
      </c>
      <c r="DG63" s="502">
        <f t="shared" si="74"/>
        <v>8534.918140474987</v>
      </c>
      <c r="DH63" s="502">
        <f t="shared" si="75"/>
        <v>11618.184268148896</v>
      </c>
      <c r="DI63" s="489">
        <f t="shared" si="48"/>
        <v>3110.0572679804613</v>
      </c>
      <c r="DJ63" s="489">
        <f t="shared" si="49"/>
        <v>2727.9846723934647</v>
      </c>
      <c r="DK63" s="489">
        <f t="shared" si="50"/>
        <v>2696.8762001010609</v>
      </c>
      <c r="DL63" s="489">
        <f t="shared" si="51"/>
        <v>3083.2661276739091</v>
      </c>
      <c r="DM63" s="489">
        <f t="shared" si="76"/>
        <v>3063.0715104764172</v>
      </c>
      <c r="DN63" s="489">
        <f t="shared" si="52"/>
        <v>2222.1074728781241</v>
      </c>
      <c r="DO63" s="489">
        <f t="shared" si="53"/>
        <v>1949.1669408397181</v>
      </c>
      <c r="DP63" s="489">
        <f t="shared" si="54"/>
        <v>1927.0173165119941</v>
      </c>
      <c r="DQ63" s="489">
        <f t="shared" si="55"/>
        <v>2202.8158645926869</v>
      </c>
      <c r="DR63" s="489">
        <f t="shared" si="56"/>
        <v>2180.3234866873308</v>
      </c>
      <c r="DS63" s="33">
        <v>138393</v>
      </c>
      <c r="DT63" s="33">
        <v>139483.76999999999</v>
      </c>
      <c r="DU63" s="33">
        <v>139957.22700000001</v>
      </c>
      <c r="DV63" s="33">
        <v>140483.74100000001</v>
      </c>
      <c r="DW63" s="24">
        <f>INDEX('Feb 2015 final data'!$AB$7:$AB$156,MATCH(Data!CE63,'Feb 2015 final data'!$A$7:$A$156,0))</f>
        <v>1490</v>
      </c>
    </row>
    <row r="64" spans="1:127">
      <c r="A64" s="28" t="s">
        <v>851</v>
      </c>
      <c r="B64" s="6" t="s">
        <v>852</v>
      </c>
      <c r="C64" s="29" t="s">
        <v>699</v>
      </c>
      <c r="D64" s="30" t="s">
        <v>245</v>
      </c>
      <c r="E64" s="31">
        <v>130</v>
      </c>
      <c r="F64" s="19">
        <v>130</v>
      </c>
      <c r="G64" s="19">
        <f>INDEX('Feb 2015 final data'!G$7:G$156,MATCH(Data!$D64,'Feb 2015 final data'!$A$7:$A$156,0))</f>
        <v>115</v>
      </c>
      <c r="H64" s="19">
        <f>INDEX('Feb 2015 final data'!H$7:H$156,MATCH(Data!$D64,'Feb 2015 final data'!$A$7:$A$156,0))</f>
        <v>105</v>
      </c>
      <c r="I64" s="469">
        <f t="shared" si="67"/>
        <v>595.78873725115704</v>
      </c>
      <c r="J64" s="469">
        <f t="shared" si="23"/>
        <v>537.06481190737122</v>
      </c>
      <c r="K64" s="31">
        <v>18620</v>
      </c>
      <c r="L64" s="19">
        <v>19165</v>
      </c>
      <c r="M64" s="31">
        <v>19302.144000000004</v>
      </c>
      <c r="N64" s="27">
        <v>19550.713000000003</v>
      </c>
      <c r="O64" s="20">
        <v>698.2</v>
      </c>
      <c r="P64" s="36">
        <v>678.4</v>
      </c>
      <c r="Q64" s="30" t="s">
        <v>245</v>
      </c>
      <c r="R64" s="31">
        <v>175</v>
      </c>
      <c r="S64" s="19">
        <v>175</v>
      </c>
      <c r="T64" s="19">
        <f>INDEX('Feb 2015 final data'!I$7:I$156,MATCH(Data!$Q64,'Feb 2015 final data'!$A$7:$A$156,0))</f>
        <v>186</v>
      </c>
      <c r="U64" s="19">
        <f>INDEX('Feb 2015 final data'!J$7:J$156,MATCH(Data!$Q64,'Feb 2015 final data'!$A$7:$A$156,0))</f>
        <v>190</v>
      </c>
      <c r="V64" s="31">
        <v>195</v>
      </c>
      <c r="W64" s="19">
        <v>195</v>
      </c>
      <c r="X64" s="19">
        <f>INDEX('Feb 2015 final data'!K$7:K$156,MATCH(Data!$Q64,'Feb 2015 final data'!$A$7:$A$156,0))</f>
        <v>200</v>
      </c>
      <c r="Y64" s="19">
        <f>INDEX('Feb 2015 final data'!L$7:L$156,MATCH(Data!$Q64,'Feb 2015 final data'!$A$7:$A$156,0))</f>
        <v>200</v>
      </c>
      <c r="Z64" s="475">
        <f t="shared" si="24"/>
        <v>186</v>
      </c>
      <c r="AA64" s="475">
        <f t="shared" si="25"/>
        <v>190</v>
      </c>
      <c r="AB64" s="475">
        <f t="shared" si="26"/>
        <v>200</v>
      </c>
      <c r="AC64" s="475">
        <f t="shared" si="27"/>
        <v>200</v>
      </c>
      <c r="AD64" s="478">
        <f t="shared" si="57"/>
        <v>93</v>
      </c>
      <c r="AE64" s="478">
        <f t="shared" si="58"/>
        <v>95</v>
      </c>
      <c r="AF64" s="22">
        <v>91.2</v>
      </c>
      <c r="AG64" s="21">
        <v>91.2</v>
      </c>
      <c r="AH64" s="6" t="s">
        <v>245</v>
      </c>
      <c r="AI64" s="34">
        <v>305</v>
      </c>
      <c r="AJ64" s="34">
        <v>224</v>
      </c>
      <c r="AK64" s="34">
        <v>179</v>
      </c>
      <c r="AL64" s="34">
        <v>276</v>
      </c>
      <c r="AM64" s="34">
        <v>249</v>
      </c>
      <c r="AN64" s="34">
        <v>333</v>
      </c>
      <c r="AO64" s="34">
        <v>309</v>
      </c>
      <c r="AP64" s="34">
        <v>239</v>
      </c>
      <c r="AQ64" s="38">
        <v>103</v>
      </c>
      <c r="AR64" s="38">
        <v>130</v>
      </c>
      <c r="AS64" s="38">
        <v>128</v>
      </c>
      <c r="AT64" s="38">
        <v>213</v>
      </c>
      <c r="AU64" s="25">
        <v>708</v>
      </c>
      <c r="AV64" s="25">
        <v>858</v>
      </c>
      <c r="AW64" s="25">
        <v>651</v>
      </c>
      <c r="AX64" s="25">
        <v>443</v>
      </c>
      <c r="AY64" s="25">
        <f t="shared" si="28"/>
        <v>708</v>
      </c>
      <c r="AZ64" s="25">
        <f t="shared" si="29"/>
        <v>858</v>
      </c>
      <c r="BA64" s="25">
        <f t="shared" si="30"/>
        <v>651</v>
      </c>
      <c r="BB64" s="25">
        <f t="shared" si="31"/>
        <v>471</v>
      </c>
      <c r="BC64" s="249">
        <f>INDEX('Feb 2015 final data'!T$7:T$156,MATCH(Data!$AH64,'Feb 2015 final data'!$A$7:$A$156,0))</f>
        <v>963</v>
      </c>
      <c r="BD64" s="249">
        <f>INDEX('Feb 2015 final data'!U$7:U$156,MATCH(Data!$AH64,'Feb 2015 final data'!$A$7:$A$156,0))</f>
        <v>650</v>
      </c>
      <c r="BE64" s="249">
        <f>INDEX('Feb 2015 final data'!V$7:V$156,MATCH(Data!$AH64,'Feb 2015 final data'!$A$7:$A$156,0))</f>
        <v>550</v>
      </c>
      <c r="BF64" s="249">
        <f>INDEX('Feb 2015 final data'!W$7:W$156,MATCH(Data!$AH64,'Feb 2015 final data'!$A$7:$A$156,0))</f>
        <v>450</v>
      </c>
      <c r="BG64" s="249">
        <f>INDEX('Feb 2015 final data'!X$7:X$156,MATCH(Data!$AH64,'Feb 2015 final data'!$A$7:$A$156,0))</f>
        <v>850</v>
      </c>
      <c r="BH64" s="249">
        <f>INDEX('Feb 2015 final data'!Y$7:Y$156,MATCH(Data!$AH64,'Feb 2015 final data'!$A$7:$A$156,0))</f>
        <v>650</v>
      </c>
      <c r="BI64" s="249">
        <f>INDEX('Feb 2015 final data'!Z$7:Z$156,MATCH(Data!$AH64,'Feb 2015 final data'!$A$7:$A$156,0))</f>
        <v>550</v>
      </c>
      <c r="BJ64" s="249">
        <f>INDEX('Feb 2015 final data'!AA$7:AA$156,MATCH(Data!$AH64,'Feb 2015 final data'!$A$7:$A$156,0))</f>
        <v>455</v>
      </c>
      <c r="BK64" s="484">
        <f t="shared" si="59"/>
        <v>963</v>
      </c>
      <c r="BL64" s="484">
        <f t="shared" si="60"/>
        <v>650</v>
      </c>
      <c r="BM64" s="484">
        <f t="shared" si="61"/>
        <v>550</v>
      </c>
      <c r="BN64" s="484">
        <f t="shared" si="62"/>
        <v>478.44243792325057</v>
      </c>
      <c r="BO64" s="484">
        <f t="shared" si="63"/>
        <v>850</v>
      </c>
      <c r="BP64" s="484">
        <f t="shared" si="64"/>
        <v>650</v>
      </c>
      <c r="BQ64" s="484">
        <f t="shared" si="65"/>
        <v>550</v>
      </c>
      <c r="BR64" s="484">
        <f t="shared" si="66"/>
        <v>483.75846501128666</v>
      </c>
      <c r="BS64" s="486">
        <f t="shared" si="32"/>
        <v>531.57531422531861</v>
      </c>
      <c r="BT64" s="486">
        <f t="shared" si="33"/>
        <v>358.79953711989316</v>
      </c>
      <c r="BU64" s="486">
        <f t="shared" si="34"/>
        <v>303.59960833221726</v>
      </c>
      <c r="BV64" s="495">
        <f t="shared" si="35"/>
        <v>259.21341661699438</v>
      </c>
      <c r="BW64" s="486">
        <f t="shared" si="36"/>
        <v>460.5181034542544</v>
      </c>
      <c r="BX64" s="486">
        <f t="shared" si="37"/>
        <v>352.16090264148863</v>
      </c>
      <c r="BY64" s="486">
        <f t="shared" si="38"/>
        <v>297.98230223510581</v>
      </c>
      <c r="BZ64" s="495">
        <f t="shared" si="39"/>
        <v>257.25652794036017</v>
      </c>
      <c r="CA64" s="27">
        <v>177322</v>
      </c>
      <c r="CB64" s="27">
        <v>181159.65400000001</v>
      </c>
      <c r="CC64" s="27">
        <v>184574.71999999991</v>
      </c>
      <c r="CD64" s="156">
        <v>188045.16599999997</v>
      </c>
      <c r="CE64" s="6" t="s">
        <v>245</v>
      </c>
      <c r="CF64" s="27">
        <f>INDEX('HWB mapped'!F$4:F$155,MATCH(Data!$D64,'HWB mapped'!$E$4:$E$155,0))</f>
        <v>3050.1539449076586</v>
      </c>
      <c r="CG64" s="27">
        <f>INDEX('HWB mapped'!G$4:G$155,MATCH(Data!$D64,'HWB mapped'!$E$4:$E$155,0))</f>
        <v>3029.3519041647255</v>
      </c>
      <c r="CH64" s="27">
        <f>INDEX('HWB mapped'!H$4:H$155,MATCH(Data!$D64,'HWB mapped'!$E$4:$E$155,0))</f>
        <v>4690.4545087773604</v>
      </c>
      <c r="CI64" s="27">
        <f>INDEX('HWB mapped'!I$4:I$155,MATCH(Data!$D64,'HWB mapped'!$E$4:$E$155,0))</f>
        <v>5683.1464114156588</v>
      </c>
      <c r="CJ64" s="24">
        <f>INDEX('Feb 2015 final data'!P$7:P$156,MATCH(Data!$CE64,'Feb 2015 final data'!$A$7:$A$156,0))</f>
        <v>3043</v>
      </c>
      <c r="CK64" s="24">
        <f>INDEX('Feb 2015 final data'!Q$7:Q$156,MATCH(Data!$CE64,'Feb 2015 final data'!$A$7:$A$156,0))</f>
        <v>5430</v>
      </c>
      <c r="CL64" s="24">
        <f>INDEX('Feb 2015 final data'!R$7:R$156,MATCH(Data!$CE64,'Feb 2015 final data'!$A$7:$A$156,0))</f>
        <v>5592</v>
      </c>
      <c r="CM64" s="24">
        <f>INDEX('Feb 2015 final data'!S$7:S$156,MATCH(Data!$CE64,'Feb 2015 final data'!$A$7:$A$156,0))</f>
        <v>5717</v>
      </c>
      <c r="CN64" s="24">
        <f>INDEX('Feb 2015 final data'!B$7:B$156,MATCH(Data!$CE64,'Feb 2015 final data'!$A$7:$A$156,0))</f>
        <v>5384</v>
      </c>
      <c r="CO64" s="24">
        <f>INDEX('Feb 2015 final data'!C$7:C$156,MATCH(Data!$CE64,'Feb 2015 final data'!$A$7:$A$156,0))</f>
        <v>5239</v>
      </c>
      <c r="CP64" s="24">
        <f>INDEX('Feb 2015 final data'!D$7:D$156,MATCH(Data!$CE64,'Feb 2015 final data'!$A$7:$A$156,0))</f>
        <v>5396</v>
      </c>
      <c r="CQ64" s="24">
        <f>INDEX('Feb 2015 final data'!E$7:E$156,MATCH(Data!$CE64,'Feb 2015 final data'!$A$7:$A$156,0))</f>
        <v>5516</v>
      </c>
      <c r="CR64" s="24">
        <f>INDEX('Feb 2015 final data'!F$7:F$156,MATCH(Data!$CE64,'Feb 2015 final data'!$A$7:$A$156,0))</f>
        <v>5516</v>
      </c>
      <c r="CS64" s="502">
        <f t="shared" si="68"/>
        <v>3043</v>
      </c>
      <c r="CT64" s="502">
        <f t="shared" si="69"/>
        <v>8473</v>
      </c>
      <c r="CU64" s="502">
        <f t="shared" si="70"/>
        <v>14065</v>
      </c>
      <c r="CV64" s="502">
        <f t="shared" si="71"/>
        <v>19782</v>
      </c>
      <c r="CW64" s="502">
        <f t="shared" si="40"/>
        <v>5384</v>
      </c>
      <c r="CX64" s="502">
        <f t="shared" si="41"/>
        <v>10623</v>
      </c>
      <c r="CY64" s="502">
        <f t="shared" si="42"/>
        <v>16019</v>
      </c>
      <c r="CZ64" s="502">
        <f t="shared" si="43"/>
        <v>21535</v>
      </c>
      <c r="DA64" s="503">
        <f t="shared" si="44"/>
        <v>-0.11833990496410879</v>
      </c>
      <c r="DB64" s="503">
        <f t="shared" si="45"/>
        <v>-0.10868466282479021</v>
      </c>
      <c r="DC64" s="503">
        <f t="shared" si="46"/>
        <v>-9.8776665655646551E-2</v>
      </c>
      <c r="DD64" s="503">
        <f t="shared" si="47"/>
        <v>-8.8615913456677783E-2</v>
      </c>
      <c r="DE64" s="502">
        <f t="shared" si="72"/>
        <v>4997.0590914392033</v>
      </c>
      <c r="DF64" s="502">
        <f t="shared" si="73"/>
        <v>7867.2003616378843</v>
      </c>
      <c r="DG64" s="502">
        <f t="shared" si="74"/>
        <v>12394.183026344384</v>
      </c>
      <c r="DH64" s="502">
        <f t="shared" si="75"/>
        <v>17910.007085558704</v>
      </c>
      <c r="DI64" s="489">
        <f t="shared" si="48"/>
        <v>4997.0590914392033</v>
      </c>
      <c r="DJ64" s="489">
        <f t="shared" si="49"/>
        <v>2870.141270198681</v>
      </c>
      <c r="DK64" s="489">
        <f t="shared" si="50"/>
        <v>4526.9826647065001</v>
      </c>
      <c r="DL64" s="489">
        <f t="shared" si="51"/>
        <v>5515.8240592143193</v>
      </c>
      <c r="DM64" s="489">
        <f t="shared" si="76"/>
        <v>5119.5724272620064</v>
      </c>
      <c r="DN64" s="489">
        <f t="shared" si="52"/>
        <v>2234.595150678098</v>
      </c>
      <c r="DO64" s="489">
        <f t="shared" si="53"/>
        <v>1283.4276730930842</v>
      </c>
      <c r="DP64" s="489">
        <f t="shared" si="54"/>
        <v>2024.4170996837604</v>
      </c>
      <c r="DQ64" s="489">
        <f t="shared" si="55"/>
        <v>2466.6853814569522</v>
      </c>
      <c r="DR64" s="489">
        <f t="shared" si="56"/>
        <v>2248.875200032398</v>
      </c>
      <c r="DS64" s="33">
        <v>215667</v>
      </c>
      <c r="DT64" s="33">
        <v>219686.49100000001</v>
      </c>
      <c r="DU64" s="33">
        <v>223619.92499999999</v>
      </c>
      <c r="DV64" s="33">
        <v>227669.37</v>
      </c>
      <c r="DW64" s="24">
        <f>INDEX('Feb 2015 final data'!$AB$7:$AB$156,MATCH(Data!CE64,'Feb 2015 final data'!$A$7:$A$156,0))</f>
        <v>2058</v>
      </c>
    </row>
    <row r="65" spans="1:127">
      <c r="A65" s="28" t="s">
        <v>874</v>
      </c>
      <c r="B65" s="6" t="s">
        <v>875</v>
      </c>
      <c r="C65" s="29" t="s">
        <v>700</v>
      </c>
      <c r="D65" s="30" t="s">
        <v>248</v>
      </c>
      <c r="E65" s="31">
        <v>40</v>
      </c>
      <c r="F65" s="19">
        <v>40</v>
      </c>
      <c r="G65" s="19">
        <f>INDEX('Feb 2015 final data'!G$7:G$156,MATCH(Data!$D65,'Feb 2015 final data'!$A$7:$A$156,0))</f>
        <v>42.8</v>
      </c>
      <c r="H65" s="19">
        <f>INDEX('Feb 2015 final data'!H$7:H$156,MATCH(Data!$D65,'Feb 2015 final data'!$A$7:$A$156,0))</f>
        <v>41.3</v>
      </c>
      <c r="I65" s="469">
        <f t="shared" si="67"/>
        <v>197.26862234231234</v>
      </c>
      <c r="J65" s="469">
        <f t="shared" si="23"/>
        <v>184.24754018380858</v>
      </c>
      <c r="K65" s="31">
        <v>20240</v>
      </c>
      <c r="L65" s="19">
        <v>21065</v>
      </c>
      <c r="M65" s="31">
        <v>21696.303999999996</v>
      </c>
      <c r="N65" s="27">
        <v>22415.495999999996</v>
      </c>
      <c r="O65" s="20">
        <v>207.5</v>
      </c>
      <c r="P65" s="36">
        <v>199.4</v>
      </c>
      <c r="Q65" s="30" t="s">
        <v>248</v>
      </c>
      <c r="R65" s="31">
        <v>680</v>
      </c>
      <c r="S65" s="19">
        <v>680</v>
      </c>
      <c r="T65" s="19">
        <f>INDEX('Feb 2015 final data'!I$7:I$156,MATCH(Data!$Q65,'Feb 2015 final data'!$A$7:$A$156,0))</f>
        <v>599</v>
      </c>
      <c r="U65" s="19">
        <f>INDEX('Feb 2015 final data'!J$7:J$156,MATCH(Data!$Q65,'Feb 2015 final data'!$A$7:$A$156,0))</f>
        <v>607</v>
      </c>
      <c r="V65" s="31">
        <v>695</v>
      </c>
      <c r="W65" s="19">
        <v>695</v>
      </c>
      <c r="X65" s="19">
        <f>INDEX('Feb 2015 final data'!K$7:K$156,MATCH(Data!$Q65,'Feb 2015 final data'!$A$7:$A$156,0))</f>
        <v>694</v>
      </c>
      <c r="Y65" s="19">
        <f>INDEX('Feb 2015 final data'!L$7:L$156,MATCH(Data!$Q65,'Feb 2015 final data'!$A$7:$A$156,0))</f>
        <v>694</v>
      </c>
      <c r="Z65" s="475">
        <f t="shared" si="24"/>
        <v>599</v>
      </c>
      <c r="AA65" s="475">
        <f t="shared" si="25"/>
        <v>607</v>
      </c>
      <c r="AB65" s="475">
        <f t="shared" si="26"/>
        <v>694</v>
      </c>
      <c r="AC65" s="475">
        <f t="shared" si="27"/>
        <v>694</v>
      </c>
      <c r="AD65" s="478">
        <f t="shared" si="57"/>
        <v>86.31123919308358</v>
      </c>
      <c r="AE65" s="478">
        <f t="shared" si="58"/>
        <v>87.463976945244966</v>
      </c>
      <c r="AF65" s="22">
        <v>98.1</v>
      </c>
      <c r="AG65" s="21">
        <v>98.1</v>
      </c>
      <c r="AH65" s="6" t="s">
        <v>248</v>
      </c>
      <c r="AI65" s="34">
        <v>427</v>
      </c>
      <c r="AJ65" s="34">
        <v>401</v>
      </c>
      <c r="AK65" s="34">
        <v>423</v>
      </c>
      <c r="AL65" s="34">
        <v>412</v>
      </c>
      <c r="AM65" s="34">
        <v>479</v>
      </c>
      <c r="AN65" s="34">
        <v>354</v>
      </c>
      <c r="AO65" s="34">
        <v>453</v>
      </c>
      <c r="AP65" s="34">
        <v>363</v>
      </c>
      <c r="AQ65" s="38">
        <v>447</v>
      </c>
      <c r="AR65" s="38">
        <v>570</v>
      </c>
      <c r="AS65" s="38">
        <v>532</v>
      </c>
      <c r="AT65" s="38">
        <v>315</v>
      </c>
      <c r="AU65" s="25">
        <v>1251</v>
      </c>
      <c r="AV65" s="25">
        <v>1245</v>
      </c>
      <c r="AW65" s="25">
        <v>1263</v>
      </c>
      <c r="AX65" s="25">
        <v>1417</v>
      </c>
      <c r="AY65" s="25">
        <f t="shared" si="28"/>
        <v>1251</v>
      </c>
      <c r="AZ65" s="25">
        <f t="shared" si="29"/>
        <v>1245</v>
      </c>
      <c r="BA65" s="25">
        <f t="shared" si="30"/>
        <v>1263</v>
      </c>
      <c r="BB65" s="25">
        <f t="shared" si="31"/>
        <v>1417</v>
      </c>
      <c r="BC65" s="249">
        <f>INDEX('Feb 2015 final data'!T$7:T$156,MATCH(Data!$AH65,'Feb 2015 final data'!$A$7:$A$156,0))</f>
        <v>1164</v>
      </c>
      <c r="BD65" s="249">
        <f>INDEX('Feb 2015 final data'!U$7:U$156,MATCH(Data!$AH65,'Feb 2015 final data'!$A$7:$A$156,0))</f>
        <v>1123</v>
      </c>
      <c r="BE65" s="249">
        <f>INDEX('Feb 2015 final data'!V$7:V$156,MATCH(Data!$AH65,'Feb 2015 final data'!$A$7:$A$156,0))</f>
        <v>1082</v>
      </c>
      <c r="BF65" s="249">
        <f>INDEX('Feb 2015 final data'!W$7:W$156,MATCH(Data!$AH65,'Feb 2015 final data'!$A$7:$A$156,0))</f>
        <v>1039</v>
      </c>
      <c r="BG65" s="249">
        <f>INDEX('Feb 2015 final data'!X$7:X$156,MATCH(Data!$AH65,'Feb 2015 final data'!$A$7:$A$156,0))</f>
        <v>998</v>
      </c>
      <c r="BH65" s="249">
        <f>INDEX('Feb 2015 final data'!Y$7:Y$156,MATCH(Data!$AH65,'Feb 2015 final data'!$A$7:$A$156,0))</f>
        <v>957</v>
      </c>
      <c r="BI65" s="249">
        <f>INDEX('Feb 2015 final data'!Z$7:Z$156,MATCH(Data!$AH65,'Feb 2015 final data'!$A$7:$A$156,0))</f>
        <v>916</v>
      </c>
      <c r="BJ65" s="249">
        <f>INDEX('Feb 2015 final data'!AA$7:AA$156,MATCH(Data!$AH65,'Feb 2015 final data'!$A$7:$A$156,0))</f>
        <v>875</v>
      </c>
      <c r="BK65" s="484">
        <f t="shared" si="59"/>
        <v>1164</v>
      </c>
      <c r="BL65" s="484">
        <f t="shared" si="60"/>
        <v>1123</v>
      </c>
      <c r="BM65" s="484">
        <f t="shared" si="61"/>
        <v>1082</v>
      </c>
      <c r="BN65" s="484">
        <f t="shared" si="62"/>
        <v>1039</v>
      </c>
      <c r="BO65" s="484">
        <f t="shared" si="63"/>
        <v>998</v>
      </c>
      <c r="BP65" s="484">
        <f t="shared" si="64"/>
        <v>957</v>
      </c>
      <c r="BQ65" s="484">
        <f t="shared" si="65"/>
        <v>915.99999999999989</v>
      </c>
      <c r="BR65" s="484">
        <f t="shared" si="66"/>
        <v>875</v>
      </c>
      <c r="BS65" s="486">
        <f t="shared" si="32"/>
        <v>908.82939705189335</v>
      </c>
      <c r="BT65" s="486">
        <f t="shared" si="33"/>
        <v>876.8173650251515</v>
      </c>
      <c r="BU65" s="486">
        <f t="shared" si="34"/>
        <v>844.80533299840943</v>
      </c>
      <c r="BV65" s="495">
        <f t="shared" si="35"/>
        <v>812.23001071846556</v>
      </c>
      <c r="BW65" s="486">
        <f t="shared" si="36"/>
        <v>780.17858584892076</v>
      </c>
      <c r="BX65" s="486">
        <f t="shared" si="37"/>
        <v>748.12716097937596</v>
      </c>
      <c r="BY65" s="486">
        <f t="shared" si="38"/>
        <v>716.07573610983093</v>
      </c>
      <c r="BZ65" s="495">
        <f t="shared" si="39"/>
        <v>683.42269143602971</v>
      </c>
      <c r="CA65" s="27">
        <v>128272</v>
      </c>
      <c r="CB65" s="27">
        <v>128076.84299999999</v>
      </c>
      <c r="CC65" s="27">
        <v>127919.43</v>
      </c>
      <c r="CD65" s="156">
        <v>128032.03799999996</v>
      </c>
      <c r="CE65" s="6" t="s">
        <v>248</v>
      </c>
      <c r="CF65" s="27">
        <f>INDEX('HWB mapped'!F$4:F$155,MATCH(Data!$D65,'HWB mapped'!$E$4:$E$155,0))</f>
        <v>2998.8370198410685</v>
      </c>
      <c r="CG65" s="27">
        <f>INDEX('HWB mapped'!G$4:G$155,MATCH(Data!$D65,'HWB mapped'!$E$4:$E$155,0))</f>
        <v>3189.470084706335</v>
      </c>
      <c r="CH65" s="27">
        <f>INDEX('HWB mapped'!H$4:H$155,MATCH(Data!$D65,'HWB mapped'!$E$4:$E$155,0))</f>
        <v>3166.608509923396</v>
      </c>
      <c r="CI65" s="27">
        <f>INDEX('HWB mapped'!I$4:I$155,MATCH(Data!$D65,'HWB mapped'!$E$4:$E$155,0))</f>
        <v>3094.5776564593625</v>
      </c>
      <c r="CJ65" s="24">
        <f>INDEX('Feb 2015 final data'!P$7:P$156,MATCH(Data!$CE65,'Feb 2015 final data'!$A$7:$A$156,0))</f>
        <v>2993</v>
      </c>
      <c r="CK65" s="24">
        <f>INDEX('Feb 2015 final data'!Q$7:Q$156,MATCH(Data!$CE65,'Feb 2015 final data'!$A$7:$A$156,0))</f>
        <v>3440</v>
      </c>
      <c r="CL65" s="24">
        <f>INDEX('Feb 2015 final data'!R$7:R$156,MATCH(Data!$CE65,'Feb 2015 final data'!$A$7:$A$156,0))</f>
        <v>3438</v>
      </c>
      <c r="CM65" s="24">
        <f>INDEX('Feb 2015 final data'!S$7:S$156,MATCH(Data!$CE65,'Feb 2015 final data'!$A$7:$A$156,0))</f>
        <v>3314</v>
      </c>
      <c r="CN65" s="24">
        <f>INDEX('Feb 2015 final data'!B$7:B$156,MATCH(Data!$CE65,'Feb 2015 final data'!$A$7:$A$156,0))</f>
        <v>2903.6</v>
      </c>
      <c r="CO65" s="24">
        <f>INDEX('Feb 2015 final data'!C$7:C$156,MATCH(Data!$CE65,'Feb 2015 final data'!$A$7:$A$156,0))</f>
        <v>3320.8</v>
      </c>
      <c r="CP65" s="24">
        <f>INDEX('Feb 2015 final data'!D$7:D$156,MATCH(Data!$CE65,'Feb 2015 final data'!$A$7:$A$156,0))</f>
        <v>3289</v>
      </c>
      <c r="CQ65" s="24">
        <f>INDEX('Feb 2015 final data'!E$7:E$156,MATCH(Data!$CE65,'Feb 2015 final data'!$A$7:$A$156,0))</f>
        <v>3075.6</v>
      </c>
      <c r="CR65" s="24">
        <f>INDEX('Feb 2015 final data'!F$7:F$156,MATCH(Data!$CE65,'Feb 2015 final data'!$A$7:$A$156,0))</f>
        <v>3147.25</v>
      </c>
      <c r="CS65" s="502">
        <f t="shared" si="68"/>
        <v>2993</v>
      </c>
      <c r="CT65" s="502">
        <f t="shared" si="69"/>
        <v>6433</v>
      </c>
      <c r="CU65" s="502">
        <f t="shared" si="70"/>
        <v>9871</v>
      </c>
      <c r="CV65" s="502">
        <f t="shared" si="71"/>
        <v>13185</v>
      </c>
      <c r="CW65" s="502">
        <f t="shared" si="40"/>
        <v>2903.6</v>
      </c>
      <c r="CX65" s="502">
        <f t="shared" si="41"/>
        <v>6224.4</v>
      </c>
      <c r="CY65" s="502">
        <f t="shared" si="42"/>
        <v>9513.4</v>
      </c>
      <c r="CZ65" s="502">
        <f t="shared" si="43"/>
        <v>12589</v>
      </c>
      <c r="DA65" s="503">
        <f t="shared" si="44"/>
        <v>6.7804323094425552E-3</v>
      </c>
      <c r="DB65" s="503">
        <f t="shared" si="45"/>
        <v>1.582100872203264E-2</v>
      </c>
      <c r="DC65" s="503">
        <f t="shared" si="46"/>
        <v>2.7121729237770221E-2</v>
      </c>
      <c r="DD65" s="503">
        <f t="shared" si="47"/>
        <v>4.5202882062950325E-2</v>
      </c>
      <c r="DE65" s="502">
        <f t="shared" si="72"/>
        <v>2914.5870535895974</v>
      </c>
      <c r="DF65" s="502">
        <f t="shared" si="73"/>
        <v>5991.0364583757273</v>
      </c>
      <c r="DG65" s="502">
        <f t="shared" si="74"/>
        <v>9017.3482143583897</v>
      </c>
      <c r="DH65" s="502">
        <f t="shared" si="75"/>
        <v>11887.247023930649</v>
      </c>
      <c r="DI65" s="489">
        <f t="shared" si="48"/>
        <v>2914.5870535895974</v>
      </c>
      <c r="DJ65" s="489">
        <f t="shared" si="49"/>
        <v>3076.4494047861299</v>
      </c>
      <c r="DK65" s="489">
        <f t="shared" si="50"/>
        <v>3026.3117559826624</v>
      </c>
      <c r="DL65" s="489">
        <f t="shared" si="51"/>
        <v>2869.8988095722598</v>
      </c>
      <c r="DM65" s="489">
        <f t="shared" si="76"/>
        <v>3159.1590110241978</v>
      </c>
      <c r="DN65" s="489">
        <f t="shared" si="52"/>
        <v>1873.5610938321431</v>
      </c>
      <c r="DO65" s="489">
        <f t="shared" si="53"/>
        <v>1977.0407974708994</v>
      </c>
      <c r="DP65" s="489">
        <f t="shared" si="54"/>
        <v>1944.90424354582</v>
      </c>
      <c r="DQ65" s="489">
        <f t="shared" si="55"/>
        <v>1844.6381952995714</v>
      </c>
      <c r="DR65" s="489">
        <f t="shared" si="56"/>
        <v>2026.4369906359943</v>
      </c>
      <c r="DS65" s="33">
        <v>155594</v>
      </c>
      <c r="DT65" s="33">
        <v>155594.11600000001</v>
      </c>
      <c r="DU65" s="33">
        <v>155586.06599999999</v>
      </c>
      <c r="DV65" s="33">
        <v>155889.37700000001</v>
      </c>
      <c r="DW65" s="24">
        <f>INDEX('Feb 2015 final data'!$AB$7:$AB$156,MATCH(Data!CE65,'Feb 2015 final data'!$A$7:$A$156,0))</f>
        <v>1897.2716040268499</v>
      </c>
    </row>
    <row r="66" spans="1:127">
      <c r="A66" s="58" t="s">
        <v>900</v>
      </c>
      <c r="B66" s="6" t="s">
        <v>901</v>
      </c>
      <c r="C66" s="29" t="s">
        <v>701</v>
      </c>
      <c r="D66" s="30" t="s">
        <v>252</v>
      </c>
      <c r="E66" s="31">
        <v>1905</v>
      </c>
      <c r="F66" s="19">
        <v>1905</v>
      </c>
      <c r="G66" s="19">
        <f>INDEX('Feb 2015 final data'!G$7:G$156,MATCH(Data!$D66,'Feb 2015 final data'!$A$7:$A$156,0))</f>
        <v>1553</v>
      </c>
      <c r="H66" s="19">
        <f>INDEX('Feb 2015 final data'!H$7:H$156,MATCH(Data!$D66,'Feb 2015 final data'!$A$7:$A$156,0))</f>
        <v>1438</v>
      </c>
      <c r="I66" s="469">
        <f t="shared" si="67"/>
        <v>528.06687871470422</v>
      </c>
      <c r="J66" s="469">
        <f t="shared" si="23"/>
        <v>477.74413657278956</v>
      </c>
      <c r="K66" s="31">
        <v>277125</v>
      </c>
      <c r="L66" s="19">
        <v>286310</v>
      </c>
      <c r="M66" s="31">
        <v>294091.53700000013</v>
      </c>
      <c r="N66" s="27">
        <v>300997.93799999991</v>
      </c>
      <c r="O66" s="20">
        <v>688.1</v>
      </c>
      <c r="P66" s="36">
        <v>666.1</v>
      </c>
      <c r="Q66" s="30" t="s">
        <v>252</v>
      </c>
      <c r="R66" s="31">
        <v>1240</v>
      </c>
      <c r="S66" s="19">
        <v>1240</v>
      </c>
      <c r="T66" s="19">
        <f>INDEX('Feb 2015 final data'!I$7:I$156,MATCH(Data!$Q66,'Feb 2015 final data'!$A$7:$A$156,0))</f>
        <v>1314</v>
      </c>
      <c r="U66" s="19">
        <f>INDEX('Feb 2015 final data'!J$7:J$156,MATCH(Data!$Q66,'Feb 2015 final data'!$A$7:$A$156,0))</f>
        <v>1351</v>
      </c>
      <c r="V66" s="31">
        <v>1480</v>
      </c>
      <c r="W66" s="19">
        <v>1480</v>
      </c>
      <c r="X66" s="19">
        <f>INDEX('Feb 2015 final data'!K$7:K$156,MATCH(Data!$Q66,'Feb 2015 final data'!$A$7:$A$156,0))</f>
        <v>1545</v>
      </c>
      <c r="Y66" s="19">
        <f>INDEX('Feb 2015 final data'!L$7:L$156,MATCH(Data!$Q66,'Feb 2015 final data'!$A$7:$A$156,0))</f>
        <v>1573</v>
      </c>
      <c r="Z66" s="475">
        <f t="shared" si="24"/>
        <v>1314</v>
      </c>
      <c r="AA66" s="475">
        <f t="shared" si="25"/>
        <v>1351</v>
      </c>
      <c r="AB66" s="475">
        <f t="shared" si="26"/>
        <v>1545</v>
      </c>
      <c r="AC66" s="475">
        <f t="shared" si="27"/>
        <v>1573</v>
      </c>
      <c r="AD66" s="478">
        <f t="shared" si="57"/>
        <v>85.048543689320383</v>
      </c>
      <c r="AE66" s="478">
        <f t="shared" si="58"/>
        <v>85.886840432294974</v>
      </c>
      <c r="AF66" s="22">
        <v>83.8</v>
      </c>
      <c r="AG66" s="21">
        <v>83.8</v>
      </c>
      <c r="AH66" s="6" t="s">
        <v>252</v>
      </c>
      <c r="AI66" s="34">
        <v>2204</v>
      </c>
      <c r="AJ66" s="34">
        <v>2199</v>
      </c>
      <c r="AK66" s="34">
        <v>1948</v>
      </c>
      <c r="AL66" s="34">
        <v>1625</v>
      </c>
      <c r="AM66" s="34">
        <v>1966</v>
      </c>
      <c r="AN66" s="34">
        <v>1969</v>
      </c>
      <c r="AO66" s="34">
        <v>2420</v>
      </c>
      <c r="AP66" s="34">
        <v>2503</v>
      </c>
      <c r="AQ66" s="38">
        <v>2483</v>
      </c>
      <c r="AR66" s="38">
        <v>2294</v>
      </c>
      <c r="AS66" s="38">
        <v>2122</v>
      </c>
      <c r="AT66" s="38">
        <v>2148</v>
      </c>
      <c r="AU66" s="25">
        <v>6351</v>
      </c>
      <c r="AV66" s="25">
        <v>5560</v>
      </c>
      <c r="AW66" s="25">
        <v>7406</v>
      </c>
      <c r="AX66" s="25">
        <v>6564</v>
      </c>
      <c r="AY66" s="25">
        <f t="shared" si="28"/>
        <v>6351</v>
      </c>
      <c r="AZ66" s="25">
        <f t="shared" si="29"/>
        <v>5560</v>
      </c>
      <c r="BA66" s="25">
        <f t="shared" si="30"/>
        <v>7406</v>
      </c>
      <c r="BB66" s="25">
        <f t="shared" si="31"/>
        <v>6564</v>
      </c>
      <c r="BC66" s="249">
        <f>INDEX('Feb 2015 final data'!T$7:T$156,MATCH(Data!$AH66,'Feb 2015 final data'!$A$7:$A$156,0))</f>
        <v>3288.2902097902097</v>
      </c>
      <c r="BD66" s="249">
        <f>INDEX('Feb 2015 final data'!U$7:U$156,MATCH(Data!$AH66,'Feb 2015 final data'!$A$7:$A$156,0))</f>
        <v>3402.2062937062938</v>
      </c>
      <c r="BE66" s="249">
        <f>INDEX('Feb 2015 final data'!V$7:V$156,MATCH(Data!$AH66,'Feb 2015 final data'!$A$7:$A$156,0))</f>
        <v>3918.5582844574783</v>
      </c>
      <c r="BF66" s="249">
        <f>INDEX('Feb 2015 final data'!W$7:W$156,MATCH(Data!$AH66,'Feb 2015 final data'!$A$7:$A$156,0))</f>
        <v>4086.0417888563052</v>
      </c>
      <c r="BG66" s="249">
        <f>INDEX('Feb 2015 final data'!X$7:X$156,MATCH(Data!$AH66,'Feb 2015 final data'!$A$7:$A$156,0))</f>
        <v>4151.5252932551321</v>
      </c>
      <c r="BH66" s="249">
        <f>INDEX('Feb 2015 final data'!Y$7:Y$156,MATCH(Data!$AH66,'Feb 2015 final data'!$A$7:$A$156,0))</f>
        <v>4371.0087976539589</v>
      </c>
      <c r="BI66" s="249">
        <f>INDEX('Feb 2015 final data'!Z$7:Z$156,MATCH(Data!$AH66,'Feb 2015 final data'!$A$7:$A$156,0))</f>
        <v>4674.4923020527858</v>
      </c>
      <c r="BJ66" s="249">
        <f>INDEX('Feb 2015 final data'!AA$7:AA$156,MATCH(Data!$AH66,'Feb 2015 final data'!$A$7:$A$156,0))</f>
        <v>4854.9758064516136</v>
      </c>
      <c r="BK66" s="484">
        <f t="shared" si="59"/>
        <v>3288.2902097902097</v>
      </c>
      <c r="BL66" s="484">
        <f t="shared" si="60"/>
        <v>3402.2062937062938</v>
      </c>
      <c r="BM66" s="484">
        <f t="shared" si="61"/>
        <v>3918.5582844574778</v>
      </c>
      <c r="BN66" s="484">
        <f t="shared" si="62"/>
        <v>4086.0417888563056</v>
      </c>
      <c r="BO66" s="484">
        <f t="shared" si="63"/>
        <v>4151.5252932551321</v>
      </c>
      <c r="BP66" s="484">
        <f t="shared" si="64"/>
        <v>4371.0087976539589</v>
      </c>
      <c r="BQ66" s="484">
        <f t="shared" si="65"/>
        <v>4674.4923020527858</v>
      </c>
      <c r="BR66" s="484">
        <f t="shared" si="66"/>
        <v>4854.9758064516145</v>
      </c>
      <c r="BS66" s="486">
        <f t="shared" si="32"/>
        <v>279.729423080716</v>
      </c>
      <c r="BT66" s="486">
        <f t="shared" si="33"/>
        <v>289.42007639914488</v>
      </c>
      <c r="BU66" s="486">
        <f t="shared" si="34"/>
        <v>333.34528836777554</v>
      </c>
      <c r="BV66" s="495">
        <f t="shared" si="35"/>
        <v>344.35591658559184</v>
      </c>
      <c r="BW66" s="486">
        <f t="shared" si="36"/>
        <v>349.87461496013941</v>
      </c>
      <c r="BX66" s="486">
        <f t="shared" si="37"/>
        <v>368.37184216393433</v>
      </c>
      <c r="BY66" s="486">
        <f t="shared" si="38"/>
        <v>393.94826691095511</v>
      </c>
      <c r="BZ66" s="495">
        <f t="shared" si="39"/>
        <v>405.26645628490974</v>
      </c>
      <c r="CA66" s="27">
        <v>1167474</v>
      </c>
      <c r="CB66" s="27">
        <v>1175525.3249999993</v>
      </c>
      <c r="CC66" s="27">
        <v>1186575.1659999993</v>
      </c>
      <c r="CD66" s="156">
        <v>1197971.2930000005</v>
      </c>
      <c r="CE66" s="6" t="s">
        <v>252</v>
      </c>
      <c r="CF66" s="27">
        <f>INDEX('HWB mapped'!F$4:F$155,MATCH(Data!$D66,'HWB mapped'!$E$4:$E$155,0))</f>
        <v>36422.797662828998</v>
      </c>
      <c r="CG66" s="27">
        <f>INDEX('HWB mapped'!G$4:G$155,MATCH(Data!$D66,'HWB mapped'!$E$4:$E$155,0))</f>
        <v>36982.721685970726</v>
      </c>
      <c r="CH66" s="27">
        <f>INDEX('HWB mapped'!H$4:H$155,MATCH(Data!$D66,'HWB mapped'!$E$4:$E$155,0))</f>
        <v>36806.209672754325</v>
      </c>
      <c r="CI66" s="27">
        <f>INDEX('HWB mapped'!I$4:I$155,MATCH(Data!$D66,'HWB mapped'!$E$4:$E$155,0))</f>
        <v>38916.770404206829</v>
      </c>
      <c r="CJ66" s="24">
        <f>INDEX('Feb 2015 final data'!P$7:P$156,MATCH(Data!$CE66,'Feb 2015 final data'!$A$7:$A$156,0))</f>
        <v>36415</v>
      </c>
      <c r="CK66" s="24">
        <f>INDEX('Feb 2015 final data'!Q$7:Q$156,MATCH(Data!$CE66,'Feb 2015 final data'!$A$7:$A$156,0))</f>
        <v>36581</v>
      </c>
      <c r="CL66" s="24">
        <f>INDEX('Feb 2015 final data'!R$7:R$156,MATCH(Data!$CE66,'Feb 2015 final data'!$A$7:$A$156,0))</f>
        <v>36732</v>
      </c>
      <c r="CM66" s="24">
        <f>INDEX('Feb 2015 final data'!S$7:S$156,MATCH(Data!$CE66,'Feb 2015 final data'!$A$7:$A$156,0))</f>
        <v>36793</v>
      </c>
      <c r="CN66" s="24">
        <f>INDEX('Feb 2015 final data'!B$7:B$156,MATCH(Data!$CE66,'Feb 2015 final data'!$A$7:$A$156,0))</f>
        <v>35140.474999999999</v>
      </c>
      <c r="CO66" s="24">
        <f>INDEX('Feb 2015 final data'!C$7:C$156,MATCH(Data!$CE66,'Feb 2015 final data'!$A$7:$A$156,0))</f>
        <v>35300.665000000001</v>
      </c>
      <c r="CP66" s="24">
        <f>INDEX('Feb 2015 final data'!D$7:D$156,MATCH(Data!$CE66,'Feb 2015 final data'!$A$7:$A$156,0))</f>
        <v>35446.379999999997</v>
      </c>
      <c r="CQ66" s="24">
        <f>INDEX('Feb 2015 final data'!E$7:E$156,MATCH(Data!$CE66,'Feb 2015 final data'!$A$7:$A$156,0))</f>
        <v>35505.244999999995</v>
      </c>
      <c r="CR66" s="24">
        <f>INDEX('Feb 2015 final data'!F$7:F$156,MATCH(Data!$CE66,'Feb 2015 final data'!$A$7:$A$156,0))</f>
        <v>33910.558375000001</v>
      </c>
      <c r="CS66" s="502">
        <f t="shared" si="68"/>
        <v>36415</v>
      </c>
      <c r="CT66" s="502">
        <f t="shared" si="69"/>
        <v>72996</v>
      </c>
      <c r="CU66" s="502">
        <f t="shared" si="70"/>
        <v>109728</v>
      </c>
      <c r="CV66" s="502">
        <f t="shared" si="71"/>
        <v>146521</v>
      </c>
      <c r="CW66" s="502">
        <f t="shared" si="40"/>
        <v>35140.474999999999</v>
      </c>
      <c r="CX66" s="502">
        <f t="shared" si="41"/>
        <v>70441.14</v>
      </c>
      <c r="CY66" s="502">
        <f t="shared" si="42"/>
        <v>105887.51999999999</v>
      </c>
      <c r="CZ66" s="502">
        <f t="shared" si="43"/>
        <v>141392.76499999998</v>
      </c>
      <c r="DA66" s="503">
        <f t="shared" si="44"/>
        <v>8.6985824557572044E-3</v>
      </c>
      <c r="DB66" s="503">
        <f t="shared" si="45"/>
        <v>1.7436817930535559E-2</v>
      </c>
      <c r="DC66" s="503">
        <f t="shared" si="46"/>
        <v>2.6211123320206732E-2</v>
      </c>
      <c r="DD66" s="503">
        <f t="shared" si="47"/>
        <v>3.50000000000001E-2</v>
      </c>
      <c r="DE66" s="502">
        <f t="shared" si="72"/>
        <v>35125.793451241676</v>
      </c>
      <c r="DF66" s="502">
        <f t="shared" si="73"/>
        <v>70805.673507259024</v>
      </c>
      <c r="DG66" s="502">
        <f t="shared" si="74"/>
        <v>106303.17451099401</v>
      </c>
      <c r="DH66" s="502">
        <f t="shared" si="75"/>
        <v>143909.50252009835</v>
      </c>
      <c r="DI66" s="489">
        <f t="shared" si="48"/>
        <v>35125.793451241676</v>
      </c>
      <c r="DJ66" s="489">
        <f t="shared" si="49"/>
        <v>35679.880056017348</v>
      </c>
      <c r="DK66" s="489">
        <f t="shared" si="50"/>
        <v>35497.501003734986</v>
      </c>
      <c r="DL66" s="489">
        <f t="shared" si="51"/>
        <v>37606.328009104342</v>
      </c>
      <c r="DM66" s="489">
        <f t="shared" si="76"/>
        <v>33896.390680448218</v>
      </c>
      <c r="DN66" s="489">
        <f t="shared" si="52"/>
        <v>2318.2458080143301</v>
      </c>
      <c r="DO66" s="489">
        <f t="shared" si="53"/>
        <v>2354.8087009608635</v>
      </c>
      <c r="DP66" s="489">
        <f t="shared" si="54"/>
        <v>2342.7970646499084</v>
      </c>
      <c r="DQ66" s="489">
        <f t="shared" si="55"/>
        <v>2481.92085225152</v>
      </c>
      <c r="DR66" s="489">
        <f t="shared" si="56"/>
        <v>2217.8811820486972</v>
      </c>
      <c r="DS66" s="33">
        <v>1493512</v>
      </c>
      <c r="DT66" s="33">
        <v>1502703.5469999998</v>
      </c>
      <c r="DU66" s="33">
        <v>1515197.3910000001</v>
      </c>
      <c r="DV66" s="33">
        <v>1528305.4959999998</v>
      </c>
      <c r="DW66" s="24">
        <f>INDEX('Feb 2015 final data'!$AB$7:$AB$156,MATCH(Data!CE66,'Feb 2015 final data'!$A$7:$A$156,0))</f>
        <v>1490</v>
      </c>
    </row>
    <row r="67" spans="1:127">
      <c r="A67" s="28" t="s">
        <v>894</v>
      </c>
      <c r="B67" s="6" t="s">
        <v>895</v>
      </c>
      <c r="C67" s="29" t="s">
        <v>702</v>
      </c>
      <c r="D67" s="30" t="s">
        <v>255</v>
      </c>
      <c r="E67" s="31">
        <v>330</v>
      </c>
      <c r="F67" s="19">
        <v>330</v>
      </c>
      <c r="G67" s="19">
        <f>INDEX('Feb 2015 final data'!G$7:G$156,MATCH(Data!$D67,'Feb 2015 final data'!$A$7:$A$156,0))</f>
        <v>297</v>
      </c>
      <c r="H67" s="19">
        <f>INDEX('Feb 2015 final data'!H$7:H$156,MATCH(Data!$D67,'Feb 2015 final data'!$A$7:$A$156,0))</f>
        <v>290</v>
      </c>
      <c r="I67" s="469">
        <f t="shared" si="67"/>
        <v>777.74833216190984</v>
      </c>
      <c r="J67" s="469">
        <f t="shared" si="23"/>
        <v>749.05765318532485</v>
      </c>
      <c r="K67" s="31">
        <v>36850</v>
      </c>
      <c r="L67" s="19">
        <v>37660</v>
      </c>
      <c r="M67" s="31">
        <v>38187.160000000003</v>
      </c>
      <c r="N67" s="27">
        <v>38715.311000000009</v>
      </c>
      <c r="O67" s="20">
        <v>895.5</v>
      </c>
      <c r="P67" s="36">
        <v>876.2</v>
      </c>
      <c r="Q67" s="30" t="s">
        <v>255</v>
      </c>
      <c r="R67" s="31">
        <v>185</v>
      </c>
      <c r="S67" s="19">
        <v>185</v>
      </c>
      <c r="T67" s="19">
        <f>INDEX('Feb 2015 final data'!I$7:I$156,MATCH(Data!$Q67,'Feb 2015 final data'!$A$7:$A$156,0))</f>
        <v>191</v>
      </c>
      <c r="U67" s="19">
        <f>INDEX('Feb 2015 final data'!J$7:J$156,MATCH(Data!$Q67,'Feb 2015 final data'!$A$7:$A$156,0))</f>
        <v>193</v>
      </c>
      <c r="V67" s="31">
        <v>210</v>
      </c>
      <c r="W67" s="19">
        <v>210</v>
      </c>
      <c r="X67" s="19">
        <f>INDEX('Feb 2015 final data'!K$7:K$156,MATCH(Data!$Q67,'Feb 2015 final data'!$A$7:$A$156,0))</f>
        <v>210</v>
      </c>
      <c r="Y67" s="19">
        <f>INDEX('Feb 2015 final data'!L$7:L$156,MATCH(Data!$Q67,'Feb 2015 final data'!$A$7:$A$156,0))</f>
        <v>210</v>
      </c>
      <c r="Z67" s="475">
        <f t="shared" si="24"/>
        <v>191</v>
      </c>
      <c r="AA67" s="475">
        <f t="shared" si="25"/>
        <v>193</v>
      </c>
      <c r="AB67" s="475">
        <f t="shared" si="26"/>
        <v>210</v>
      </c>
      <c r="AC67" s="475">
        <f t="shared" si="27"/>
        <v>210</v>
      </c>
      <c r="AD67" s="478">
        <f t="shared" si="57"/>
        <v>90.952380952380949</v>
      </c>
      <c r="AE67" s="478">
        <f t="shared" si="58"/>
        <v>91.904761904761898</v>
      </c>
      <c r="AF67" s="22">
        <v>88.5</v>
      </c>
      <c r="AG67" s="21">
        <v>88.5</v>
      </c>
      <c r="AH67" s="6" t="s">
        <v>255</v>
      </c>
      <c r="AI67" s="34">
        <v>778</v>
      </c>
      <c r="AJ67" s="34">
        <v>727</v>
      </c>
      <c r="AK67" s="34">
        <v>547</v>
      </c>
      <c r="AL67" s="34">
        <v>649</v>
      </c>
      <c r="AM67" s="34">
        <v>679</v>
      </c>
      <c r="AN67" s="34">
        <v>681</v>
      </c>
      <c r="AO67" s="34">
        <v>668</v>
      </c>
      <c r="AP67" s="34">
        <v>749</v>
      </c>
      <c r="AQ67" s="38">
        <v>614</v>
      </c>
      <c r="AR67" s="38">
        <v>833</v>
      </c>
      <c r="AS67" s="38">
        <v>521</v>
      </c>
      <c r="AT67" s="38">
        <v>372</v>
      </c>
      <c r="AU67" s="25">
        <v>2052</v>
      </c>
      <c r="AV67" s="25">
        <v>2009</v>
      </c>
      <c r="AW67" s="25">
        <v>2031</v>
      </c>
      <c r="AX67" s="25">
        <v>1726</v>
      </c>
      <c r="AY67" s="25">
        <f t="shared" si="28"/>
        <v>2052</v>
      </c>
      <c r="AZ67" s="25">
        <f t="shared" si="29"/>
        <v>2009</v>
      </c>
      <c r="BA67" s="25">
        <f t="shared" si="30"/>
        <v>2031</v>
      </c>
      <c r="BB67" s="25">
        <f t="shared" si="31"/>
        <v>1726</v>
      </c>
      <c r="BC67" s="249">
        <f>INDEX('Feb 2015 final data'!T$7:T$156,MATCH(Data!$AH67,'Feb 2015 final data'!$A$7:$A$156,0))</f>
        <v>1990.44</v>
      </c>
      <c r="BD67" s="249">
        <f>INDEX('Feb 2015 final data'!U$7:U$156,MATCH(Data!$AH67,'Feb 2015 final data'!$A$7:$A$156,0))</f>
        <v>1948.73</v>
      </c>
      <c r="BE67" s="249">
        <f>INDEX('Feb 2015 final data'!V$7:V$156,MATCH(Data!$AH67,'Feb 2015 final data'!$A$7:$A$156,0))</f>
        <v>1970.07</v>
      </c>
      <c r="BF67" s="249">
        <f>INDEX('Feb 2015 final data'!W$7:W$156,MATCH(Data!$AH67,'Feb 2015 final data'!$A$7:$A$156,0))</f>
        <v>1674.22</v>
      </c>
      <c r="BG67" s="249">
        <f>INDEX('Feb 2015 final data'!X$7:X$156,MATCH(Data!$AH67,'Feb 2015 final data'!$A$7:$A$156,0))</f>
        <v>1930.7267999999999</v>
      </c>
      <c r="BH67" s="249">
        <f>INDEX('Feb 2015 final data'!Y$7:Y$156,MATCH(Data!$AH67,'Feb 2015 final data'!$A$7:$A$156,0))</f>
        <v>1890.2681</v>
      </c>
      <c r="BI67" s="249">
        <f>INDEX('Feb 2015 final data'!Z$7:Z$156,MATCH(Data!$AH67,'Feb 2015 final data'!$A$7:$A$156,0))</f>
        <v>1910.9678999999999</v>
      </c>
      <c r="BJ67" s="249">
        <f>INDEX('Feb 2015 final data'!AA$7:AA$156,MATCH(Data!$AH67,'Feb 2015 final data'!$A$7:$A$156,0))</f>
        <v>1623.9934000000001</v>
      </c>
      <c r="BK67" s="484">
        <f t="shared" si="59"/>
        <v>1990.44</v>
      </c>
      <c r="BL67" s="484">
        <f t="shared" si="60"/>
        <v>1948.73</v>
      </c>
      <c r="BM67" s="484">
        <f t="shared" si="61"/>
        <v>1970.07</v>
      </c>
      <c r="BN67" s="484">
        <f t="shared" si="62"/>
        <v>1674.22</v>
      </c>
      <c r="BO67" s="484">
        <f t="shared" si="63"/>
        <v>1930.7267999999999</v>
      </c>
      <c r="BP67" s="484">
        <f t="shared" si="64"/>
        <v>1890.2681</v>
      </c>
      <c r="BQ67" s="484">
        <f t="shared" si="65"/>
        <v>1910.9678999999999</v>
      </c>
      <c r="BR67" s="484">
        <f t="shared" si="66"/>
        <v>1623.9934000000001</v>
      </c>
      <c r="BS67" s="486">
        <f t="shared" si="32"/>
        <v>979.76988619338113</v>
      </c>
      <c r="BT67" s="486">
        <f t="shared" si="33"/>
        <v>959.23864588815923</v>
      </c>
      <c r="BU67" s="486">
        <f t="shared" si="34"/>
        <v>969.74300139315642</v>
      </c>
      <c r="BV67" s="495">
        <f t="shared" si="35"/>
        <v>821.56467768685695</v>
      </c>
      <c r="BW67" s="486">
        <f t="shared" si="36"/>
        <v>947.43638299827785</v>
      </c>
      <c r="BX67" s="486">
        <f t="shared" si="37"/>
        <v>927.58269660991232</v>
      </c>
      <c r="BY67" s="486">
        <f t="shared" si="38"/>
        <v>937.74039662256439</v>
      </c>
      <c r="BZ67" s="495">
        <f t="shared" si="39"/>
        <v>794.88045568528037</v>
      </c>
      <c r="CA67" s="27">
        <v>202325</v>
      </c>
      <c r="CB67" s="27">
        <v>203153.82499999992</v>
      </c>
      <c r="CC67" s="27">
        <v>203784.321</v>
      </c>
      <c r="CD67" s="156">
        <v>204306.62100000016</v>
      </c>
      <c r="CE67" s="6" t="s">
        <v>255</v>
      </c>
      <c r="CF67" s="27">
        <f>INDEX('HWB mapped'!F$4:F$155,MATCH(Data!$D67,'HWB mapped'!$E$4:$E$155,0))</f>
        <v>7681.7203605688419</v>
      </c>
      <c r="CG67" s="27">
        <f>INDEX('HWB mapped'!G$4:G$155,MATCH(Data!$D67,'HWB mapped'!$E$4:$E$155,0))</f>
        <v>7347.7938800879556</v>
      </c>
      <c r="CH67" s="27">
        <f>INDEX('HWB mapped'!H$4:H$155,MATCH(Data!$D67,'HWB mapped'!$E$4:$E$155,0))</f>
        <v>7088.0078207905381</v>
      </c>
      <c r="CI67" s="27">
        <f>INDEX('HWB mapped'!I$4:I$155,MATCH(Data!$D67,'HWB mapped'!$E$4:$E$155,0))</f>
        <v>7250.2356701973313</v>
      </c>
      <c r="CJ67" s="24">
        <f>INDEX('Feb 2015 final data'!P$7:P$156,MATCH(Data!$CE67,'Feb 2015 final data'!$A$7:$A$156,0))</f>
        <v>7682</v>
      </c>
      <c r="CK67" s="24">
        <f>INDEX('Feb 2015 final data'!Q$7:Q$156,MATCH(Data!$CE67,'Feb 2015 final data'!$A$7:$A$156,0))</f>
        <v>7507</v>
      </c>
      <c r="CL67" s="24">
        <f>INDEX('Feb 2015 final data'!R$7:R$156,MATCH(Data!$CE67,'Feb 2015 final data'!$A$7:$A$156,0))</f>
        <v>7594</v>
      </c>
      <c r="CM67" s="24">
        <f>INDEX('Feb 2015 final data'!S$7:S$156,MATCH(Data!$CE67,'Feb 2015 final data'!$A$7:$A$156,0))</f>
        <v>7592</v>
      </c>
      <c r="CN67" s="24">
        <f>INDEX('Feb 2015 final data'!B$7:B$156,MATCH(Data!$CE67,'Feb 2015 final data'!$A$7:$A$156,0))</f>
        <v>7413.13</v>
      </c>
      <c r="CO67" s="24">
        <f>INDEX('Feb 2015 final data'!C$7:C$156,MATCH(Data!$CE67,'Feb 2015 final data'!$A$7:$A$156,0))</f>
        <v>7244.2550000000001</v>
      </c>
      <c r="CP67" s="24">
        <f>INDEX('Feb 2015 final data'!D$7:D$156,MATCH(Data!$CE67,'Feb 2015 final data'!$A$7:$A$156,0))</f>
        <v>7328.21</v>
      </c>
      <c r="CQ67" s="24">
        <f>INDEX('Feb 2015 final data'!E$7:E$156,MATCH(Data!$CE67,'Feb 2015 final data'!$A$7:$A$156,0))</f>
        <v>7326.28</v>
      </c>
      <c r="CR67" s="24">
        <f>INDEX('Feb 2015 final data'!F$7:F$156,MATCH(Data!$CE67,'Feb 2015 final data'!$A$7:$A$156,0))</f>
        <v>7153.6704499999996</v>
      </c>
      <c r="CS67" s="502">
        <f t="shared" si="68"/>
        <v>7682</v>
      </c>
      <c r="CT67" s="502">
        <f t="shared" si="69"/>
        <v>15189</v>
      </c>
      <c r="CU67" s="502">
        <f t="shared" si="70"/>
        <v>22783</v>
      </c>
      <c r="CV67" s="502">
        <f t="shared" si="71"/>
        <v>30375</v>
      </c>
      <c r="CW67" s="502">
        <f t="shared" si="40"/>
        <v>7413.13</v>
      </c>
      <c r="CX67" s="502">
        <f t="shared" si="41"/>
        <v>14657.385</v>
      </c>
      <c r="CY67" s="502">
        <f t="shared" si="42"/>
        <v>21985.595000000001</v>
      </c>
      <c r="CZ67" s="502">
        <f t="shared" si="43"/>
        <v>29311.875</v>
      </c>
      <c r="DA67" s="503">
        <f t="shared" si="44"/>
        <v>8.8516872427983496E-3</v>
      </c>
      <c r="DB67" s="503">
        <f t="shared" si="45"/>
        <v>1.7501728395061721E-2</v>
      </c>
      <c r="DC67" s="503">
        <f t="shared" si="46"/>
        <v>2.625201646090531E-2</v>
      </c>
      <c r="DD67" s="503">
        <f t="shared" si="47"/>
        <v>3.5000000000000003E-2</v>
      </c>
      <c r="DE67" s="502">
        <f t="shared" si="72"/>
        <v>7422.0457935372087</v>
      </c>
      <c r="DF67" s="502">
        <f t="shared" si="73"/>
        <v>14516.013480608781</v>
      </c>
      <c r="DG67" s="502">
        <f t="shared" si="74"/>
        <v>21347.037140608983</v>
      </c>
      <c r="DH67" s="502">
        <f t="shared" si="75"/>
        <v>28340.128479392435</v>
      </c>
      <c r="DI67" s="489">
        <f t="shared" si="48"/>
        <v>7422.0457935372087</v>
      </c>
      <c r="DJ67" s="489">
        <f t="shared" si="49"/>
        <v>7093.9676870715721</v>
      </c>
      <c r="DK67" s="489">
        <f t="shared" si="50"/>
        <v>6831.0236600002027</v>
      </c>
      <c r="DL67" s="489">
        <f t="shared" si="51"/>
        <v>6993.0913387834516</v>
      </c>
      <c r="DM67" s="489">
        <f t="shared" si="76"/>
        <v>7162.2741907634063</v>
      </c>
      <c r="DN67" s="489">
        <f t="shared" si="52"/>
        <v>2869.7506482090839</v>
      </c>
      <c r="DO67" s="489">
        <f t="shared" si="53"/>
        <v>2742.9279302607442</v>
      </c>
      <c r="DP67" s="489">
        <f t="shared" si="54"/>
        <v>2641.2377631253376</v>
      </c>
      <c r="DQ67" s="489">
        <f t="shared" si="55"/>
        <v>2703.8758128437248</v>
      </c>
      <c r="DR67" s="489">
        <f t="shared" si="56"/>
        <v>2761.4306379133027</v>
      </c>
      <c r="DS67" s="33">
        <v>257589</v>
      </c>
      <c r="DT67" s="33">
        <v>258020.81099999999</v>
      </c>
      <c r="DU67" s="33">
        <v>258628.742</v>
      </c>
      <c r="DV67" s="33">
        <v>259358.31599999999</v>
      </c>
      <c r="DW67" s="24">
        <f>INDEX('Feb 2015 final data'!$AB$7:$AB$156,MATCH(Data!CE67,'Feb 2015 final data'!$A$7:$A$156,0))</f>
        <v>1490</v>
      </c>
    </row>
    <row r="68" spans="1:127">
      <c r="A68" s="28" t="s">
        <v>859</v>
      </c>
      <c r="B68" s="6" t="s">
        <v>860</v>
      </c>
      <c r="C68" s="29" t="s">
        <v>703</v>
      </c>
      <c r="D68" s="30" t="s">
        <v>258</v>
      </c>
      <c r="E68" s="31">
        <v>95</v>
      </c>
      <c r="F68" s="19">
        <v>95</v>
      </c>
      <c r="G68" s="19">
        <f>INDEX('Feb 2015 final data'!G$7:G$156,MATCH(Data!$D68,'Feb 2015 final data'!$A$7:$A$156,0))</f>
        <v>91</v>
      </c>
      <c r="H68" s="19">
        <f>INDEX('Feb 2015 final data'!H$7:H$156,MATCH(Data!$D68,'Feb 2015 final data'!$A$7:$A$156,0))</f>
        <v>87</v>
      </c>
      <c r="I68" s="469">
        <f t="shared" si="67"/>
        <v>403.78582489894262</v>
      </c>
      <c r="J68" s="469">
        <f t="shared" si="23"/>
        <v>376.96662840094314</v>
      </c>
      <c r="K68" s="31">
        <v>21260</v>
      </c>
      <c r="L68" s="19">
        <v>21810</v>
      </c>
      <c r="M68" s="31">
        <v>22536.7</v>
      </c>
      <c r="N68" s="27">
        <v>23078.965999999997</v>
      </c>
      <c r="O68" s="20">
        <v>442.2</v>
      </c>
      <c r="P68" s="36">
        <v>431</v>
      </c>
      <c r="Q68" s="30" t="s">
        <v>258</v>
      </c>
      <c r="R68" s="31">
        <v>45</v>
      </c>
      <c r="S68" s="19">
        <v>45</v>
      </c>
      <c r="T68" s="19">
        <f>INDEX('Feb 2015 final data'!I$7:I$156,MATCH(Data!$Q68,'Feb 2015 final data'!$A$7:$A$156,0))</f>
        <v>52</v>
      </c>
      <c r="U68" s="19">
        <f>INDEX('Feb 2015 final data'!J$7:J$156,MATCH(Data!$Q68,'Feb 2015 final data'!$A$7:$A$156,0))</f>
        <v>56</v>
      </c>
      <c r="V68" s="31">
        <v>55</v>
      </c>
      <c r="W68" s="19">
        <v>55</v>
      </c>
      <c r="X68" s="19">
        <f>INDEX('Feb 2015 final data'!K$7:K$156,MATCH(Data!$Q68,'Feb 2015 final data'!$A$7:$A$156,0))</f>
        <v>60</v>
      </c>
      <c r="Y68" s="19">
        <f>INDEX('Feb 2015 final data'!L$7:L$156,MATCH(Data!$Q68,'Feb 2015 final data'!$A$7:$A$156,0))</f>
        <v>62</v>
      </c>
      <c r="Z68" s="475">
        <f t="shared" si="24"/>
        <v>52</v>
      </c>
      <c r="AA68" s="475">
        <f t="shared" si="25"/>
        <v>56</v>
      </c>
      <c r="AB68" s="475">
        <f t="shared" si="26"/>
        <v>60</v>
      </c>
      <c r="AC68" s="475">
        <f t="shared" si="27"/>
        <v>62</v>
      </c>
      <c r="AD68" s="478">
        <f t="shared" si="57"/>
        <v>86.666666666666671</v>
      </c>
      <c r="AE68" s="478">
        <f t="shared" si="58"/>
        <v>90.322580645161281</v>
      </c>
      <c r="AF68" s="22">
        <v>82.1</v>
      </c>
      <c r="AG68" s="21">
        <v>82.1</v>
      </c>
      <c r="AH68" s="6" t="s">
        <v>258</v>
      </c>
      <c r="AI68" s="34">
        <v>155</v>
      </c>
      <c r="AJ68" s="34">
        <v>222</v>
      </c>
      <c r="AK68" s="34">
        <v>156</v>
      </c>
      <c r="AL68" s="34">
        <v>211</v>
      </c>
      <c r="AM68" s="34">
        <v>146</v>
      </c>
      <c r="AN68" s="34">
        <v>181</v>
      </c>
      <c r="AO68" s="34">
        <v>266</v>
      </c>
      <c r="AP68" s="34">
        <v>204</v>
      </c>
      <c r="AQ68" s="38">
        <v>262</v>
      </c>
      <c r="AR68" s="38">
        <v>333</v>
      </c>
      <c r="AS68" s="38">
        <v>246</v>
      </c>
      <c r="AT68" s="38">
        <v>432</v>
      </c>
      <c r="AU68" s="25">
        <v>533</v>
      </c>
      <c r="AV68" s="25">
        <v>538</v>
      </c>
      <c r="AW68" s="25">
        <v>732</v>
      </c>
      <c r="AX68" s="25">
        <v>1011</v>
      </c>
      <c r="AY68" s="25">
        <f t="shared" si="28"/>
        <v>533</v>
      </c>
      <c r="AZ68" s="25">
        <f t="shared" si="29"/>
        <v>538</v>
      </c>
      <c r="BA68" s="25">
        <f t="shared" si="30"/>
        <v>732</v>
      </c>
      <c r="BB68" s="25">
        <f t="shared" si="31"/>
        <v>1011</v>
      </c>
      <c r="BC68" s="249">
        <f>INDEX('Feb 2015 final data'!T$7:T$156,MATCH(Data!$AH68,'Feb 2015 final data'!$A$7:$A$156,0))</f>
        <v>519</v>
      </c>
      <c r="BD68" s="249">
        <f>INDEX('Feb 2015 final data'!U$7:U$156,MATCH(Data!$AH68,'Feb 2015 final data'!$A$7:$A$156,0))</f>
        <v>524</v>
      </c>
      <c r="BE68" s="249">
        <f>INDEX('Feb 2015 final data'!V$7:V$156,MATCH(Data!$AH68,'Feb 2015 final data'!$A$7:$A$156,0))</f>
        <v>712</v>
      </c>
      <c r="BF68" s="249">
        <f>INDEX('Feb 2015 final data'!W$7:W$156,MATCH(Data!$AH68,'Feb 2015 final data'!$A$7:$A$156,0))</f>
        <v>983</v>
      </c>
      <c r="BG68" s="249">
        <f>INDEX('Feb 2015 final data'!X$7:X$156,MATCH(Data!$AH68,'Feb 2015 final data'!$A$7:$A$156,0))</f>
        <v>505</v>
      </c>
      <c r="BH68" s="249">
        <f>INDEX('Feb 2015 final data'!Y$7:Y$156,MATCH(Data!$AH68,'Feb 2015 final data'!$A$7:$A$156,0))</f>
        <v>509</v>
      </c>
      <c r="BI68" s="249">
        <f>INDEX('Feb 2015 final data'!Z$7:Z$156,MATCH(Data!$AH68,'Feb 2015 final data'!$A$7:$A$156,0))</f>
        <v>692</v>
      </c>
      <c r="BJ68" s="249">
        <f>INDEX('Feb 2015 final data'!AA$7:AA$156,MATCH(Data!$AH68,'Feb 2015 final data'!$A$7:$A$156,0))</f>
        <v>956</v>
      </c>
      <c r="BK68" s="484">
        <f t="shared" si="59"/>
        <v>519</v>
      </c>
      <c r="BL68" s="484">
        <f t="shared" si="60"/>
        <v>524</v>
      </c>
      <c r="BM68" s="484">
        <f t="shared" si="61"/>
        <v>712</v>
      </c>
      <c r="BN68" s="484">
        <f t="shared" si="62"/>
        <v>983</v>
      </c>
      <c r="BO68" s="484">
        <f t="shared" si="63"/>
        <v>505</v>
      </c>
      <c r="BP68" s="484">
        <f t="shared" si="64"/>
        <v>509</v>
      </c>
      <c r="BQ68" s="484">
        <f t="shared" si="65"/>
        <v>692</v>
      </c>
      <c r="BR68" s="484">
        <f t="shared" si="66"/>
        <v>956</v>
      </c>
      <c r="BS68" s="486">
        <f t="shared" si="32"/>
        <v>389.49598813878873</v>
      </c>
      <c r="BT68" s="486">
        <f t="shared" si="33"/>
        <v>393.24835796671545</v>
      </c>
      <c r="BU68" s="486">
        <f t="shared" si="34"/>
        <v>534.33746349675846</v>
      </c>
      <c r="BV68" s="495">
        <f t="shared" si="35"/>
        <v>726.46702273897188</v>
      </c>
      <c r="BW68" s="486">
        <f t="shared" si="36"/>
        <v>373.21042368584011</v>
      </c>
      <c r="BX68" s="486">
        <f t="shared" si="37"/>
        <v>376.16654585364876</v>
      </c>
      <c r="BY68" s="486">
        <f t="shared" si="38"/>
        <v>511.40913503089376</v>
      </c>
      <c r="BZ68" s="495">
        <f t="shared" si="39"/>
        <v>695.84740107255448</v>
      </c>
      <c r="CA68" s="27">
        <v>131100</v>
      </c>
      <c r="CB68" s="27">
        <v>133249.12600000008</v>
      </c>
      <c r="CC68" s="27">
        <v>135312.40500000003</v>
      </c>
      <c r="CD68" s="156">
        <v>137386.44399999993</v>
      </c>
      <c r="CE68" s="6" t="s">
        <v>258</v>
      </c>
      <c r="CF68" s="27">
        <f>INDEX('HWB mapped'!F$4:F$155,MATCH(Data!$D68,'HWB mapped'!$E$4:$E$155,0))</f>
        <v>2957.8826989766162</v>
      </c>
      <c r="CG68" s="27">
        <f>INDEX('HWB mapped'!G$4:G$155,MATCH(Data!$D68,'HWB mapped'!$E$4:$E$155,0))</f>
        <v>2883.7065991559971</v>
      </c>
      <c r="CH68" s="27">
        <f>INDEX('HWB mapped'!H$4:H$155,MATCH(Data!$D68,'HWB mapped'!$E$4:$E$155,0))</f>
        <v>2863.185352015475</v>
      </c>
      <c r="CI68" s="27">
        <f>INDEX('HWB mapped'!I$4:I$155,MATCH(Data!$D68,'HWB mapped'!$E$4:$E$155,0))</f>
        <v>3100.0043911452126</v>
      </c>
      <c r="CJ68" s="24">
        <f>INDEX('Feb 2015 final data'!P$7:P$156,MATCH(Data!$CE68,'Feb 2015 final data'!$A$7:$A$156,0))</f>
        <v>2951</v>
      </c>
      <c r="CK68" s="24">
        <f>INDEX('Feb 2015 final data'!Q$7:Q$156,MATCH(Data!$CE68,'Feb 2015 final data'!$A$7:$A$156,0))</f>
        <v>2891</v>
      </c>
      <c r="CL68" s="24">
        <f>INDEX('Feb 2015 final data'!R$7:R$156,MATCH(Data!$CE68,'Feb 2015 final data'!$A$7:$A$156,0))</f>
        <v>2907</v>
      </c>
      <c r="CM68" s="24">
        <f>INDEX('Feb 2015 final data'!S$7:S$156,MATCH(Data!$CE68,'Feb 2015 final data'!$A$7:$A$156,0))</f>
        <v>2848</v>
      </c>
      <c r="CN68" s="24">
        <f>INDEX('Feb 2015 final data'!B$7:B$156,MATCH(Data!$CE68,'Feb 2015 final data'!$A$7:$A$156,0))</f>
        <v>2823</v>
      </c>
      <c r="CO68" s="24">
        <f>INDEX('Feb 2015 final data'!C$7:C$156,MATCH(Data!$CE68,'Feb 2015 final data'!$A$7:$A$156,0))</f>
        <v>2809</v>
      </c>
      <c r="CP68" s="24">
        <f>INDEX('Feb 2015 final data'!D$7:D$156,MATCH(Data!$CE68,'Feb 2015 final data'!$A$7:$A$156,0))</f>
        <v>2786</v>
      </c>
      <c r="CQ68" s="24">
        <f>INDEX('Feb 2015 final data'!E$7:E$156,MATCH(Data!$CE68,'Feb 2015 final data'!$A$7:$A$156,0))</f>
        <v>2773</v>
      </c>
      <c r="CR68" s="24">
        <f>INDEX('Feb 2015 final data'!F$7:F$156,MATCH(Data!$CE68,'Feb 2015 final data'!$A$7:$A$156,0))</f>
        <v>2766</v>
      </c>
      <c r="CS68" s="502">
        <f t="shared" si="68"/>
        <v>2951</v>
      </c>
      <c r="CT68" s="502">
        <f t="shared" si="69"/>
        <v>5842</v>
      </c>
      <c r="CU68" s="502">
        <f t="shared" si="70"/>
        <v>8749</v>
      </c>
      <c r="CV68" s="502">
        <f t="shared" si="71"/>
        <v>11597</v>
      </c>
      <c r="CW68" s="502">
        <f t="shared" si="40"/>
        <v>2823</v>
      </c>
      <c r="CX68" s="502">
        <f t="shared" si="41"/>
        <v>5632</v>
      </c>
      <c r="CY68" s="502">
        <f t="shared" si="42"/>
        <v>8418</v>
      </c>
      <c r="CZ68" s="502">
        <f t="shared" si="43"/>
        <v>11191</v>
      </c>
      <c r="DA68" s="503">
        <f t="shared" si="44"/>
        <v>1.1037337242390274E-2</v>
      </c>
      <c r="DB68" s="503">
        <f t="shared" si="45"/>
        <v>1.8108131413296542E-2</v>
      </c>
      <c r="DC68" s="503">
        <f t="shared" si="46"/>
        <v>2.8541864275243599E-2</v>
      </c>
      <c r="DD68" s="503">
        <f t="shared" si="47"/>
        <v>3.5009054065706646E-2</v>
      </c>
      <c r="DE68" s="502">
        <f t="shared" si="72"/>
        <v>2827.7066726493454</v>
      </c>
      <c r="DF68" s="502">
        <f t="shared" si="73"/>
        <v>5628.2375098153325</v>
      </c>
      <c r="DG68" s="502">
        <f t="shared" si="74"/>
        <v>8368.0695988041662</v>
      </c>
      <c r="DH68" s="502">
        <f t="shared" si="75"/>
        <v>11391.725852309643</v>
      </c>
      <c r="DI68" s="489">
        <f t="shared" si="48"/>
        <v>2827.7066726493454</v>
      </c>
      <c r="DJ68" s="489">
        <f t="shared" si="49"/>
        <v>2800.5308371659871</v>
      </c>
      <c r="DK68" s="489">
        <f t="shared" si="50"/>
        <v>2739.8320889888337</v>
      </c>
      <c r="DL68" s="489">
        <f t="shared" si="51"/>
        <v>3023.6562535054763</v>
      </c>
      <c r="DM68" s="489">
        <f t="shared" si="76"/>
        <v>2770.6116388764044</v>
      </c>
      <c r="DN68" s="489">
        <f t="shared" si="52"/>
        <v>1639.2620084173207</v>
      </c>
      <c r="DO68" s="489">
        <f t="shared" si="53"/>
        <v>1623.6113456778344</v>
      </c>
      <c r="DP68" s="489">
        <f t="shared" si="54"/>
        <v>1588.2524409701057</v>
      </c>
      <c r="DQ68" s="489">
        <f t="shared" si="55"/>
        <v>1752.8742268224814</v>
      </c>
      <c r="DR68" s="489">
        <f t="shared" si="56"/>
        <v>1579.6595578832184</v>
      </c>
      <c r="DS68" s="33">
        <v>166793</v>
      </c>
      <c r="DT68" s="33">
        <v>169696.73</v>
      </c>
      <c r="DU68" s="33">
        <v>172516.65599999999</v>
      </c>
      <c r="DV68" s="33">
        <v>175417.54399999999</v>
      </c>
      <c r="DW68" s="24">
        <f>INDEX('Feb 2015 final data'!$AB$7:$AB$156,MATCH(Data!CE68,'Feb 2015 final data'!$A$7:$A$156,0))</f>
        <v>2254.7900000000004</v>
      </c>
    </row>
    <row r="69" spans="1:127">
      <c r="A69" s="28" t="s">
        <v>872</v>
      </c>
      <c r="B69" s="6" t="s">
        <v>873</v>
      </c>
      <c r="C69" s="29" t="s">
        <v>704</v>
      </c>
      <c r="D69" s="30" t="s">
        <v>261</v>
      </c>
      <c r="E69" s="31">
        <v>360</v>
      </c>
      <c r="F69" s="19">
        <v>360</v>
      </c>
      <c r="G69" s="19">
        <f>INDEX('Feb 2015 final data'!G$7:G$156,MATCH(Data!$D69,'Feb 2015 final data'!$A$7:$A$156,0))</f>
        <v>367</v>
      </c>
      <c r="H69" s="19">
        <f>INDEX('Feb 2015 final data'!H$7:H$156,MATCH(Data!$D69,'Feb 2015 final data'!$A$7:$A$156,0))</f>
        <v>370</v>
      </c>
      <c r="I69" s="469">
        <f t="shared" si="67"/>
        <v>514.13951614260088</v>
      </c>
      <c r="J69" s="469">
        <f t="shared" si="23"/>
        <v>506.09066436436456</v>
      </c>
      <c r="K69" s="31">
        <v>67460</v>
      </c>
      <c r="L69" s="19">
        <v>69640</v>
      </c>
      <c r="M69" s="31">
        <v>71381.403000000006</v>
      </c>
      <c r="N69" s="27">
        <v>73109.429999999993</v>
      </c>
      <c r="O69" s="20">
        <v>533.6</v>
      </c>
      <c r="P69" s="36">
        <v>516.9</v>
      </c>
      <c r="Q69" s="30" t="s">
        <v>261</v>
      </c>
      <c r="R69" s="31">
        <v>160</v>
      </c>
      <c r="S69" s="19">
        <v>160</v>
      </c>
      <c r="T69" s="19">
        <f>INDEX('Feb 2015 final data'!I$7:I$156,MATCH(Data!$Q69,'Feb 2015 final data'!$A$7:$A$156,0))</f>
        <v>178</v>
      </c>
      <c r="U69" s="19">
        <f>INDEX('Feb 2015 final data'!J$7:J$156,MATCH(Data!$Q69,'Feb 2015 final data'!$A$7:$A$156,0))</f>
        <v>196</v>
      </c>
      <c r="V69" s="31">
        <v>175</v>
      </c>
      <c r="W69" s="19">
        <v>175</v>
      </c>
      <c r="X69" s="19">
        <f>INDEX('Feb 2015 final data'!K$7:K$156,MATCH(Data!$Q69,'Feb 2015 final data'!$A$7:$A$156,0))</f>
        <v>190</v>
      </c>
      <c r="Y69" s="19">
        <f>INDEX('Feb 2015 final data'!L$7:L$156,MATCH(Data!$Q69,'Feb 2015 final data'!$A$7:$A$156,0))</f>
        <v>206</v>
      </c>
      <c r="Z69" s="475">
        <f t="shared" si="24"/>
        <v>178</v>
      </c>
      <c r="AA69" s="475">
        <f t="shared" si="25"/>
        <v>196</v>
      </c>
      <c r="AB69" s="475">
        <f t="shared" si="26"/>
        <v>190</v>
      </c>
      <c r="AC69" s="475">
        <f t="shared" si="27"/>
        <v>206</v>
      </c>
      <c r="AD69" s="478">
        <f t="shared" ref="AD69:AD100" si="77">Z69/AB69*100</f>
        <v>93.684210526315795</v>
      </c>
      <c r="AE69" s="478">
        <f t="shared" ref="AE69:AE100" si="78">AA69/AC69*100</f>
        <v>95.145631067961162</v>
      </c>
      <c r="AF69" s="22">
        <v>89.8</v>
      </c>
      <c r="AG69" s="21">
        <v>89.8</v>
      </c>
      <c r="AH69" s="6" t="s">
        <v>261</v>
      </c>
      <c r="AI69" s="34">
        <v>1468</v>
      </c>
      <c r="AJ69" s="34">
        <v>1436</v>
      </c>
      <c r="AK69" s="34">
        <v>1261</v>
      </c>
      <c r="AL69" s="34">
        <v>931</v>
      </c>
      <c r="AM69" s="34">
        <v>1110</v>
      </c>
      <c r="AN69" s="34">
        <v>1020</v>
      </c>
      <c r="AO69" s="34">
        <v>865</v>
      </c>
      <c r="AP69" s="34">
        <v>936</v>
      </c>
      <c r="AQ69" s="38">
        <v>716</v>
      </c>
      <c r="AR69" s="38">
        <v>628</v>
      </c>
      <c r="AS69" s="38">
        <v>662</v>
      </c>
      <c r="AT69" s="38">
        <v>701</v>
      </c>
      <c r="AU69" s="25">
        <v>4165</v>
      </c>
      <c r="AV69" s="25">
        <v>3061</v>
      </c>
      <c r="AW69" s="25">
        <v>2517</v>
      </c>
      <c r="AX69" s="25">
        <v>1991</v>
      </c>
      <c r="AY69" s="25">
        <f t="shared" si="28"/>
        <v>4165</v>
      </c>
      <c r="AZ69" s="25">
        <f t="shared" si="29"/>
        <v>3061</v>
      </c>
      <c r="BA69" s="25">
        <f t="shared" si="30"/>
        <v>2517</v>
      </c>
      <c r="BB69" s="25">
        <f t="shared" si="31"/>
        <v>1991</v>
      </c>
      <c r="BC69" s="249">
        <f>INDEX('Feb 2015 final data'!T$7:T$156,MATCH(Data!$AH69,'Feb 2015 final data'!$A$7:$A$156,0))</f>
        <v>2403</v>
      </c>
      <c r="BD69" s="249">
        <f>INDEX('Feb 2015 final data'!U$7:U$156,MATCH(Data!$AH69,'Feb 2015 final data'!$A$7:$A$156,0))</f>
        <v>2319</v>
      </c>
      <c r="BE69" s="249">
        <f>INDEX('Feb 2015 final data'!V$7:V$156,MATCH(Data!$AH69,'Feb 2015 final data'!$A$7:$A$156,0))</f>
        <v>2238</v>
      </c>
      <c r="BF69" s="249">
        <f>INDEX('Feb 2015 final data'!W$7:W$156,MATCH(Data!$AH69,'Feb 2015 final data'!$A$7:$A$156,0))</f>
        <v>2166</v>
      </c>
      <c r="BG69" s="249">
        <f>INDEX('Feb 2015 final data'!X$7:X$156,MATCH(Data!$AH69,'Feb 2015 final data'!$A$7:$A$156,0))</f>
        <v>2090</v>
      </c>
      <c r="BH69" s="249">
        <f>INDEX('Feb 2015 final data'!Y$7:Y$156,MATCH(Data!$AH69,'Feb 2015 final data'!$A$7:$A$156,0))</f>
        <v>2017</v>
      </c>
      <c r="BI69" s="249">
        <f>INDEX('Feb 2015 final data'!Z$7:Z$156,MATCH(Data!$AH69,'Feb 2015 final data'!$A$7:$A$156,0))</f>
        <v>1946</v>
      </c>
      <c r="BJ69" s="249">
        <f>INDEX('Feb 2015 final data'!AA$7:AA$156,MATCH(Data!$AH69,'Feb 2015 final data'!$A$7:$A$156,0))</f>
        <v>1878</v>
      </c>
      <c r="BK69" s="484">
        <f t="shared" ref="BK69:BK100" si="79">BC69/AU69*AY69</f>
        <v>2403</v>
      </c>
      <c r="BL69" s="484">
        <f t="shared" ref="BL69:BL100" si="80">BD69/AV69*AZ69</f>
        <v>2319</v>
      </c>
      <c r="BM69" s="484">
        <f t="shared" ref="BM69:BM100" si="81">BE69/AW69*BA69</f>
        <v>2238</v>
      </c>
      <c r="BN69" s="484">
        <f t="shared" ref="BN69:BN100" si="82">BF69/AX69*BB69</f>
        <v>2166</v>
      </c>
      <c r="BO69" s="484">
        <f t="shared" ref="BO69:BO100" si="83">BG69/BC69*BK69</f>
        <v>2090</v>
      </c>
      <c r="BP69" s="484">
        <f t="shared" ref="BP69:BP100" si="84">BH69/BD69*BL69</f>
        <v>2017</v>
      </c>
      <c r="BQ69" s="484">
        <f t="shared" ref="BQ69:BQ100" si="85">BI69/BE69*BM69</f>
        <v>1946</v>
      </c>
      <c r="BR69" s="484">
        <f t="shared" ref="BR69:BR100" si="86">BJ69/BF69*BN69</f>
        <v>1878</v>
      </c>
      <c r="BS69" s="486">
        <f t="shared" si="32"/>
        <v>722.05474388299081</v>
      </c>
      <c r="BT69" s="486">
        <f t="shared" si="33"/>
        <v>696.8143783040598</v>
      </c>
      <c r="BU69" s="486">
        <f t="shared" si="34"/>
        <v>672.47545435294774</v>
      </c>
      <c r="BV69" s="495">
        <f t="shared" si="35"/>
        <v>646.25701289929862</v>
      </c>
      <c r="BW69" s="486">
        <f t="shared" si="36"/>
        <v>623.58132823616529</v>
      </c>
      <c r="BX69" s="486">
        <f t="shared" si="37"/>
        <v>601.80073638868203</v>
      </c>
      <c r="BY69" s="486">
        <f t="shared" si="38"/>
        <v>580.6168730849655</v>
      </c>
      <c r="BZ69" s="495">
        <f t="shared" si="39"/>
        <v>556.44588213573093</v>
      </c>
      <c r="CA69" s="27">
        <v>330310</v>
      </c>
      <c r="CB69" s="27">
        <v>332800.25099999993</v>
      </c>
      <c r="CC69" s="27">
        <v>335160.77300000016</v>
      </c>
      <c r="CD69" s="156">
        <v>337499.12800000008</v>
      </c>
      <c r="CE69" s="6" t="s">
        <v>261</v>
      </c>
      <c r="CF69" s="27">
        <f>INDEX('HWB mapped'!F$4:F$155,MATCH(Data!$D69,'HWB mapped'!$E$4:$E$155,0))</f>
        <v>11539.565853302543</v>
      </c>
      <c r="CG69" s="27">
        <f>INDEX('HWB mapped'!G$4:G$155,MATCH(Data!$D69,'HWB mapped'!$E$4:$E$155,0))</f>
        <v>11671.036268261398</v>
      </c>
      <c r="CH69" s="27">
        <f>INDEX('HWB mapped'!H$4:H$155,MATCH(Data!$D69,'HWB mapped'!$E$4:$E$155,0))</f>
        <v>11233.809250865561</v>
      </c>
      <c r="CI69" s="27">
        <f>INDEX('HWB mapped'!I$4:I$155,MATCH(Data!$D69,'HWB mapped'!$E$4:$E$155,0))</f>
        <v>12112.228301449626</v>
      </c>
      <c r="CJ69" s="24">
        <f>INDEX('Feb 2015 final data'!P$7:P$156,MATCH(Data!$CE69,'Feb 2015 final data'!$A$7:$A$156,0))</f>
        <v>11540</v>
      </c>
      <c r="CK69" s="24">
        <f>INDEX('Feb 2015 final data'!Q$7:Q$156,MATCH(Data!$CE69,'Feb 2015 final data'!$A$7:$A$156,0))</f>
        <v>11672</v>
      </c>
      <c r="CL69" s="24">
        <f>INDEX('Feb 2015 final data'!R$7:R$156,MATCH(Data!$CE69,'Feb 2015 final data'!$A$7:$A$156,0))</f>
        <v>11673</v>
      </c>
      <c r="CM69" s="24">
        <f>INDEX('Feb 2015 final data'!S$7:S$156,MATCH(Data!$CE69,'Feb 2015 final data'!$A$7:$A$156,0))</f>
        <v>12050</v>
      </c>
      <c r="CN69" s="24">
        <f>INDEX('Feb 2015 final data'!B$7:B$156,MATCH(Data!$CE69,'Feb 2015 final data'!$A$7:$A$156,0))</f>
        <v>11134</v>
      </c>
      <c r="CO69" s="24">
        <f>INDEX('Feb 2015 final data'!C$7:C$156,MATCH(Data!$CE69,'Feb 2015 final data'!$A$7:$A$156,0))</f>
        <v>11263</v>
      </c>
      <c r="CP69" s="24">
        <f>INDEX('Feb 2015 final data'!D$7:D$156,MATCH(Data!$CE69,'Feb 2015 final data'!$A$7:$A$156,0))</f>
        <v>11264</v>
      </c>
      <c r="CQ69" s="24">
        <f>INDEX('Feb 2015 final data'!E$7:E$156,MATCH(Data!$CE69,'Feb 2015 final data'!$A$7:$A$156,0))</f>
        <v>11628</v>
      </c>
      <c r="CR69" s="24">
        <f>INDEX('Feb 2015 final data'!F$7:F$156,MATCH(Data!$CE69,'Feb 2015 final data'!$A$7:$A$156,0))</f>
        <v>10744</v>
      </c>
      <c r="CS69" s="502">
        <f t="shared" si="68"/>
        <v>11540</v>
      </c>
      <c r="CT69" s="502">
        <f t="shared" si="69"/>
        <v>23212</v>
      </c>
      <c r="CU69" s="502">
        <f t="shared" si="70"/>
        <v>34885</v>
      </c>
      <c r="CV69" s="502">
        <f t="shared" si="71"/>
        <v>46935</v>
      </c>
      <c r="CW69" s="502">
        <f t="shared" si="40"/>
        <v>11134</v>
      </c>
      <c r="CX69" s="502">
        <f t="shared" si="41"/>
        <v>22397</v>
      </c>
      <c r="CY69" s="502">
        <f t="shared" si="42"/>
        <v>33661</v>
      </c>
      <c r="CZ69" s="502">
        <f t="shared" si="43"/>
        <v>45289</v>
      </c>
      <c r="DA69" s="503">
        <f t="shared" si="44"/>
        <v>8.6502609992542886E-3</v>
      </c>
      <c r="DB69" s="503">
        <f t="shared" si="45"/>
        <v>1.7364440183232129E-2</v>
      </c>
      <c r="DC69" s="503">
        <f t="shared" si="46"/>
        <v>2.6078619367209972E-2</v>
      </c>
      <c r="DD69" s="503">
        <f t="shared" si="47"/>
        <v>3.5069777351656548E-2</v>
      </c>
      <c r="DE69" s="502">
        <f t="shared" si="72"/>
        <v>11137.272915572708</v>
      </c>
      <c r="DF69" s="502">
        <f t="shared" si="73"/>
        <v>22402.570015250632</v>
      </c>
      <c r="DG69" s="502">
        <f t="shared" si="74"/>
        <v>33230.867114928558</v>
      </c>
      <c r="DH69" s="502">
        <f t="shared" si="75"/>
        <v>44924.269012395758</v>
      </c>
      <c r="DI69" s="489">
        <f t="shared" si="48"/>
        <v>11137.272915572708</v>
      </c>
      <c r="DJ69" s="489">
        <f t="shared" si="49"/>
        <v>11265.297099677924</v>
      </c>
      <c r="DK69" s="489">
        <f t="shared" si="50"/>
        <v>10828.297099677926</v>
      </c>
      <c r="DL69" s="489">
        <f t="shared" si="51"/>
        <v>11693.4018974672</v>
      </c>
      <c r="DM69" s="489">
        <f t="shared" si="76"/>
        <v>10747.15827240104</v>
      </c>
      <c r="DN69" s="489">
        <f t="shared" si="52"/>
        <v>2567.0981117952674</v>
      </c>
      <c r="DO69" s="489">
        <f t="shared" si="53"/>
        <v>2596.6023371979604</v>
      </c>
      <c r="DP69" s="489">
        <f t="shared" si="54"/>
        <v>2495.8730676590781</v>
      </c>
      <c r="DQ69" s="489">
        <f t="shared" si="55"/>
        <v>2695.2570908882158</v>
      </c>
      <c r="DR69" s="489">
        <f t="shared" si="56"/>
        <v>2460.46319873838</v>
      </c>
      <c r="DS69" s="33">
        <v>428279</v>
      </c>
      <c r="DT69" s="33">
        <v>431002.19199999998</v>
      </c>
      <c r="DU69" s="33">
        <v>433836.16499999998</v>
      </c>
      <c r="DV69" s="33">
        <v>436787.67499999999</v>
      </c>
      <c r="DW69" s="24">
        <f>INDEX('Feb 2015 final data'!$AB$7:$AB$156,MATCH(Data!CE69,'Feb 2015 final data'!$A$7:$A$156,0))</f>
        <v>1490</v>
      </c>
    </row>
    <row r="70" spans="1:127">
      <c r="A70" s="28" t="s">
        <v>898</v>
      </c>
      <c r="B70" s="6" t="s">
        <v>899</v>
      </c>
      <c r="C70" s="29" t="s">
        <v>705</v>
      </c>
      <c r="D70" s="30" t="s">
        <v>264</v>
      </c>
      <c r="E70" s="31">
        <v>210</v>
      </c>
      <c r="F70" s="19">
        <v>210</v>
      </c>
      <c r="G70" s="19">
        <f>INDEX('Feb 2015 final data'!G$7:G$156,MATCH(Data!$D70,'Feb 2015 final data'!$A$7:$A$156,0))</f>
        <v>210</v>
      </c>
      <c r="H70" s="19">
        <f>INDEX('Feb 2015 final data'!H$7:H$156,MATCH(Data!$D70,'Feb 2015 final data'!$A$7:$A$156,0))</f>
        <v>186</v>
      </c>
      <c r="I70" s="469">
        <f t="shared" ref="I70:I101" si="87">F70*G70/E70/M70*100000</f>
        <v>862.0541379029645</v>
      </c>
      <c r="J70" s="469">
        <f t="shared" ref="J70:J133" si="88">$F70*H70/$E70/N70*100000</f>
        <v>752.04790528983642</v>
      </c>
      <c r="K70" s="31">
        <v>23670</v>
      </c>
      <c r="L70" s="19">
        <v>24035</v>
      </c>
      <c r="M70" s="31">
        <v>24360.419000000002</v>
      </c>
      <c r="N70" s="27">
        <v>24732.466999999993</v>
      </c>
      <c r="O70" s="20">
        <v>882.9</v>
      </c>
      <c r="P70" s="36">
        <v>869.5</v>
      </c>
      <c r="Q70" s="30" t="s">
        <v>264</v>
      </c>
      <c r="R70" s="31">
        <v>90</v>
      </c>
      <c r="S70" s="19">
        <v>90</v>
      </c>
      <c r="T70" s="19">
        <f>INDEX('Feb 2015 final data'!I$7:I$156,MATCH(Data!$Q70,'Feb 2015 final data'!$A$7:$A$156,0))</f>
        <v>97</v>
      </c>
      <c r="U70" s="19">
        <f>INDEX('Feb 2015 final data'!J$7:J$156,MATCH(Data!$Q70,'Feb 2015 final data'!$A$7:$A$156,0))</f>
        <v>105</v>
      </c>
      <c r="V70" s="31">
        <v>115</v>
      </c>
      <c r="W70" s="19">
        <v>115</v>
      </c>
      <c r="X70" s="19">
        <f>INDEX('Feb 2015 final data'!K$7:K$156,MATCH(Data!$Q70,'Feb 2015 final data'!$A$7:$A$156,0))</f>
        <v>118</v>
      </c>
      <c r="Y70" s="19">
        <f>INDEX('Feb 2015 final data'!L$7:L$156,MATCH(Data!$Q70,'Feb 2015 final data'!$A$7:$A$156,0))</f>
        <v>120</v>
      </c>
      <c r="Z70" s="475">
        <f t="shared" ref="Z70:Z133" si="89">IF($R70=0,T70,$S70*T70/$R70)</f>
        <v>97</v>
      </c>
      <c r="AA70" s="475">
        <f t="shared" ref="AA70:AA133" si="90">IF($R70=0,U70,$S70*U70/$R70)</f>
        <v>105</v>
      </c>
      <c r="AB70" s="475">
        <f t="shared" ref="AB70:AB133" si="91">IF($V70=0,X70,IF($V70=X70,$W70,Z70/(T70/X70)))</f>
        <v>118</v>
      </c>
      <c r="AC70" s="475">
        <f t="shared" ref="AC70:AC133" si="92">IF($V70=0,Y70,IF($V70=Y70,$W70,AA70/(U70/Y70)))</f>
        <v>120</v>
      </c>
      <c r="AD70" s="478">
        <f t="shared" si="77"/>
        <v>82.203389830508485</v>
      </c>
      <c r="AE70" s="478">
        <f t="shared" si="78"/>
        <v>87.5</v>
      </c>
      <c r="AF70" s="22">
        <v>77.599999999999994</v>
      </c>
      <c r="AG70" s="21">
        <v>77.599999999999994</v>
      </c>
      <c r="AH70" s="6" t="s">
        <v>264</v>
      </c>
      <c r="AI70" s="34">
        <v>162</v>
      </c>
      <c r="AJ70" s="34">
        <v>268</v>
      </c>
      <c r="AK70" s="34">
        <v>157</v>
      </c>
      <c r="AL70" s="34">
        <v>172</v>
      </c>
      <c r="AM70" s="34">
        <v>213</v>
      </c>
      <c r="AN70" s="34">
        <v>135</v>
      </c>
      <c r="AO70" s="34">
        <v>220</v>
      </c>
      <c r="AP70" s="34">
        <v>308</v>
      </c>
      <c r="AQ70" s="38">
        <v>220</v>
      </c>
      <c r="AR70" s="38">
        <v>290</v>
      </c>
      <c r="AS70" s="38">
        <v>295</v>
      </c>
      <c r="AT70" s="38">
        <v>154</v>
      </c>
      <c r="AU70" s="25">
        <v>587</v>
      </c>
      <c r="AV70" s="25">
        <v>520</v>
      </c>
      <c r="AW70" s="25">
        <v>748</v>
      </c>
      <c r="AX70" s="25">
        <v>739</v>
      </c>
      <c r="AY70" s="25">
        <f t="shared" ref="AY70:AY133" si="93">SUM(AI70:AK70)</f>
        <v>587</v>
      </c>
      <c r="AZ70" s="25">
        <f t="shared" ref="AZ70:AZ133" si="94">SUM(AL70:AN70)</f>
        <v>520</v>
      </c>
      <c r="BA70" s="25">
        <f t="shared" ref="BA70:BA133" si="95">SUM(AO70:AQ70)</f>
        <v>748</v>
      </c>
      <c r="BB70" s="25">
        <f t="shared" ref="BB70:BB133" si="96">SUM(AR70:AT70)</f>
        <v>739</v>
      </c>
      <c r="BC70" s="249">
        <f>INDEX('Feb 2015 final data'!T$7:T$156,MATCH(Data!$AH70,'Feb 2015 final data'!$A$7:$A$156,0))</f>
        <v>555</v>
      </c>
      <c r="BD70" s="249">
        <f>INDEX('Feb 2015 final data'!U$7:U$156,MATCH(Data!$AH70,'Feb 2015 final data'!$A$7:$A$156,0))</f>
        <v>492</v>
      </c>
      <c r="BE70" s="249">
        <f>INDEX('Feb 2015 final data'!V$7:V$156,MATCH(Data!$AH70,'Feb 2015 final data'!$A$7:$A$156,0))</f>
        <v>707</v>
      </c>
      <c r="BF70" s="249">
        <f>INDEX('Feb 2015 final data'!W$7:W$156,MATCH(Data!$AH70,'Feb 2015 final data'!$A$7:$A$156,0))</f>
        <v>699</v>
      </c>
      <c r="BG70" s="249">
        <f>INDEX('Feb 2015 final data'!X$7:X$156,MATCH(Data!$AH70,'Feb 2015 final data'!$A$7:$A$156,0))</f>
        <v>525</v>
      </c>
      <c r="BH70" s="249">
        <f>INDEX('Feb 2015 final data'!Y$7:Y$156,MATCH(Data!$AH70,'Feb 2015 final data'!$A$7:$A$156,0))</f>
        <v>465</v>
      </c>
      <c r="BI70" s="249">
        <f>INDEX('Feb 2015 final data'!Z$7:Z$156,MATCH(Data!$AH70,'Feb 2015 final data'!$A$7:$A$156,0))</f>
        <v>669</v>
      </c>
      <c r="BJ70" s="249">
        <f>INDEX('Feb 2015 final data'!AA$7:AA$156,MATCH(Data!$AH70,'Feb 2015 final data'!$A$7:$A$156,0))</f>
        <v>661</v>
      </c>
      <c r="BK70" s="484">
        <f t="shared" si="79"/>
        <v>555</v>
      </c>
      <c r="BL70" s="484">
        <f t="shared" si="80"/>
        <v>492</v>
      </c>
      <c r="BM70" s="484">
        <f t="shared" si="81"/>
        <v>707</v>
      </c>
      <c r="BN70" s="484">
        <f t="shared" si="82"/>
        <v>699</v>
      </c>
      <c r="BO70" s="484">
        <f t="shared" si="83"/>
        <v>525</v>
      </c>
      <c r="BP70" s="484">
        <f t="shared" si="84"/>
        <v>465</v>
      </c>
      <c r="BQ70" s="484">
        <f t="shared" si="85"/>
        <v>669</v>
      </c>
      <c r="BR70" s="484">
        <f t="shared" si="86"/>
        <v>661</v>
      </c>
      <c r="BS70" s="486">
        <f t="shared" ref="BS70:BS133" si="97">BK70/$CB70*100000</f>
        <v>487.42849028835167</v>
      </c>
      <c r="BT70" s="486">
        <f t="shared" ref="BT70:BT133" si="98">BL70/$CB70*100000</f>
        <v>432.09876976913336</v>
      </c>
      <c r="BU70" s="486">
        <f t="shared" ref="BU70:BU133" si="99">BM70/$CB70*100000</f>
        <v>620.92241916011653</v>
      </c>
      <c r="BV70" s="495">
        <f t="shared" ref="BV70:BV133" si="100">BN70/$CC70*100000</f>
        <v>612.57980747133695</v>
      </c>
      <c r="BW70" s="486">
        <f t="shared" ref="BW70:BW133" si="101">BO70/$CC70*100000</f>
        <v>460.09213007503848</v>
      </c>
      <c r="BX70" s="486">
        <f t="shared" ref="BX70:BX133" si="102">BP70/$CC70*100000</f>
        <v>407.51017235217694</v>
      </c>
      <c r="BY70" s="486">
        <f t="shared" ref="BY70:BY133" si="103">BQ70/$CC70*100000</f>
        <v>586.2888286099062</v>
      </c>
      <c r="BZ70" s="495">
        <f t="shared" ref="BZ70:BZ133" si="104">BR70/$CD70*100000</f>
        <v>578.69200531041406</v>
      </c>
      <c r="CA70" s="27">
        <v>113703</v>
      </c>
      <c r="CB70" s="27">
        <v>113862.85600000003</v>
      </c>
      <c r="CC70" s="27">
        <v>114107.58100000002</v>
      </c>
      <c r="CD70" s="156">
        <v>114223.10900000001</v>
      </c>
      <c r="CE70" s="6" t="s">
        <v>264</v>
      </c>
      <c r="CF70" s="27">
        <f>INDEX('HWB mapped'!F$4:F$155,MATCH(Data!$D70,'HWB mapped'!$E$4:$E$155,0))</f>
        <v>5047.7369114987614</v>
      </c>
      <c r="CG70" s="27">
        <f>INDEX('HWB mapped'!G$4:G$155,MATCH(Data!$D70,'HWB mapped'!$E$4:$E$155,0))</f>
        <v>5265.8179736526172</v>
      </c>
      <c r="CH70" s="27">
        <f>INDEX('HWB mapped'!H$4:H$155,MATCH(Data!$D70,'HWB mapped'!$E$4:$E$155,0))</f>
        <v>5467.8462147068567</v>
      </c>
      <c r="CI70" s="27">
        <f>INDEX('HWB mapped'!I$4:I$155,MATCH(Data!$D70,'HWB mapped'!$E$4:$E$155,0))</f>
        <v>5634.3442999162353</v>
      </c>
      <c r="CJ70" s="24">
        <f>INDEX('Feb 2015 final data'!P$7:P$156,MATCH(Data!$CE70,'Feb 2015 final data'!$A$7:$A$156,0))</f>
        <v>5048</v>
      </c>
      <c r="CK70" s="24">
        <f>INDEX('Feb 2015 final data'!Q$7:Q$156,MATCH(Data!$CE70,'Feb 2015 final data'!$A$7:$A$156,0))</f>
        <v>5107</v>
      </c>
      <c r="CL70" s="24">
        <f>INDEX('Feb 2015 final data'!R$7:R$156,MATCH(Data!$CE70,'Feb 2015 final data'!$A$7:$A$156,0))</f>
        <v>5025</v>
      </c>
      <c r="CM70" s="24">
        <f>INDEX('Feb 2015 final data'!S$7:S$156,MATCH(Data!$CE70,'Feb 2015 final data'!$A$7:$A$156,0))</f>
        <v>5075</v>
      </c>
      <c r="CN70" s="24">
        <f>INDEX('Feb 2015 final data'!B$7:B$156,MATCH(Data!$CE70,'Feb 2015 final data'!$A$7:$A$156,0))</f>
        <v>4998</v>
      </c>
      <c r="CO70" s="24">
        <f>INDEX('Feb 2015 final data'!C$7:C$156,MATCH(Data!$CE70,'Feb 2015 final data'!$A$7:$A$156,0))</f>
        <v>4896</v>
      </c>
      <c r="CP70" s="24">
        <f>INDEX('Feb 2015 final data'!D$7:D$156,MATCH(Data!$CE70,'Feb 2015 final data'!$A$7:$A$156,0))</f>
        <v>4842</v>
      </c>
      <c r="CQ70" s="24">
        <f>INDEX('Feb 2015 final data'!E$7:E$156,MATCH(Data!$CE70,'Feb 2015 final data'!$A$7:$A$156,0))</f>
        <v>4802</v>
      </c>
      <c r="CR70" s="24">
        <f>INDEX('Feb 2015 final data'!F$7:F$156,MATCH(Data!$CE70,'Feb 2015 final data'!$A$7:$A$156,0))</f>
        <v>4964</v>
      </c>
      <c r="CS70" s="502">
        <f t="shared" si="68"/>
        <v>5048</v>
      </c>
      <c r="CT70" s="502">
        <f t="shared" si="69"/>
        <v>10155</v>
      </c>
      <c r="CU70" s="502">
        <f t="shared" si="70"/>
        <v>15180</v>
      </c>
      <c r="CV70" s="502">
        <f t="shared" si="71"/>
        <v>20255</v>
      </c>
      <c r="CW70" s="502">
        <f t="shared" ref="CW70:CW133" si="105">CN70</f>
        <v>4998</v>
      </c>
      <c r="CX70" s="502">
        <f t="shared" ref="CX70:CX133" si="106">CN70+CO70</f>
        <v>9894</v>
      </c>
      <c r="CY70" s="502">
        <f t="shared" ref="CY70:CY133" si="107">CN70+CO70+CP70</f>
        <v>14736</v>
      </c>
      <c r="CZ70" s="502">
        <f t="shared" ref="CZ70:CZ133" si="108">CN70+CO70+CP70+CQ70</f>
        <v>19538</v>
      </c>
      <c r="DA70" s="503">
        <f t="shared" ref="DA70:DA133" si="109">(CS70-CW70)/$CV70</f>
        <v>2.4685262898049864E-3</v>
      </c>
      <c r="DB70" s="503">
        <f t="shared" ref="DB70:DB133" si="110">(CT70-CX70)/$CV70</f>
        <v>1.2885707232782029E-2</v>
      </c>
      <c r="DC70" s="503">
        <f t="shared" ref="DC70:DC133" si="111">(CU70-CY70)/$CV70</f>
        <v>2.1920513453468279E-2</v>
      </c>
      <c r="DD70" s="503">
        <f t="shared" ref="DD70:DD133" si="112">(CV70-CZ70)/$CV70</f>
        <v>3.5398666995803504E-2</v>
      </c>
      <c r="DE70" s="502">
        <f t="shared" si="72"/>
        <v>4995.1346694648864</v>
      </c>
      <c r="DF70" s="502">
        <f t="shared" si="73"/>
        <v>10038.042974606708</v>
      </c>
      <c r="DG70" s="502">
        <f t="shared" si="74"/>
        <v>15312.555864848193</v>
      </c>
      <c r="DH70" s="502">
        <f t="shared" si="75"/>
        <v>20657.911160126474</v>
      </c>
      <c r="DI70" s="489">
        <f t="shared" ref="DI70:DI133" si="113">DE70</f>
        <v>4995.1346694648864</v>
      </c>
      <c r="DJ70" s="489">
        <f t="shared" ref="DJ70:DJ133" si="114">DF70-DE70</f>
        <v>5042.9083051418211</v>
      </c>
      <c r="DK70" s="489">
        <f t="shared" ref="DK70:DK133" si="115">DG70-DF70</f>
        <v>5274.5128902414854</v>
      </c>
      <c r="DL70" s="489">
        <f t="shared" ref="DL70:DL133" si="116">DH70-DG70</f>
        <v>5345.3552952782811</v>
      </c>
      <c r="DM70" s="489">
        <f t="shared" si="76"/>
        <v>4961.1541615093429</v>
      </c>
      <c r="DN70" s="489">
        <f t="shared" ref="DN70:DN133" si="117">ROUND(DI70,0)/$DU70*100000</f>
        <v>3420.3217357995168</v>
      </c>
      <c r="DO70" s="489">
        <f t="shared" ref="DO70:DO133" si="118">ROUND(DJ70,0)/$DU70*100000</f>
        <v>3453.1896924198127</v>
      </c>
      <c r="DP70" s="489">
        <f t="shared" ref="DP70:DP133" si="119">ROUND(DK70,0)/$DU70*100000</f>
        <v>3612.051482751242</v>
      </c>
      <c r="DQ70" s="489">
        <f t="shared" ref="DQ70:DQ133" si="120">ROUND(DL70,0)/$DU70*100000</f>
        <v>3659.9839194891729</v>
      </c>
      <c r="DR70" s="489">
        <f t="shared" ref="DR70:DR133" si="121">ROUND(DM70,0)/$DV70*100000</f>
        <v>3394.4666211854214</v>
      </c>
      <c r="DS70" s="33">
        <v>146086</v>
      </c>
      <c r="DT70" s="33">
        <v>145955.079</v>
      </c>
      <c r="DU70" s="33">
        <v>146038.89300000001</v>
      </c>
      <c r="DV70" s="33">
        <v>146149.61799999999</v>
      </c>
      <c r="DW70" s="24">
        <f>INDEX('Feb 2015 final data'!$AB$7:$AB$156,MATCH(Data!CE70,'Feb 2015 final data'!$A$7:$A$156,0))</f>
        <v>1490</v>
      </c>
    </row>
    <row r="71" spans="1:127">
      <c r="A71" s="28" t="s">
        <v>859</v>
      </c>
      <c r="B71" s="6" t="s">
        <v>860</v>
      </c>
      <c r="C71" s="29" t="s">
        <v>706</v>
      </c>
      <c r="D71" s="30" t="s">
        <v>267</v>
      </c>
      <c r="E71" s="31">
        <v>185</v>
      </c>
      <c r="F71" s="19">
        <v>185</v>
      </c>
      <c r="G71" s="19">
        <f>INDEX('Feb 2015 final data'!G$7:G$156,MATCH(Data!$D71,'Feb 2015 final data'!$A$7:$A$156,0))</f>
        <v>160</v>
      </c>
      <c r="H71" s="19">
        <f>INDEX('Feb 2015 final data'!H$7:H$156,MATCH(Data!$D71,'Feb 2015 final data'!$A$7:$A$156,0))</f>
        <v>155</v>
      </c>
      <c r="I71" s="469">
        <f t="shared" si="87"/>
        <v>659.4269555028169</v>
      </c>
      <c r="J71" s="469">
        <f t="shared" si="88"/>
        <v>629.80695076079871</v>
      </c>
      <c r="K71" s="31">
        <v>23735</v>
      </c>
      <c r="L71" s="19">
        <v>24240</v>
      </c>
      <c r="M71" s="31">
        <v>24263.491000000002</v>
      </c>
      <c r="N71" s="27">
        <v>24610.716</v>
      </c>
      <c r="O71" s="20">
        <v>775.2</v>
      </c>
      <c r="P71" s="36">
        <v>759.1</v>
      </c>
      <c r="Q71" s="30" t="s">
        <v>267</v>
      </c>
      <c r="R71" s="31">
        <v>305</v>
      </c>
      <c r="S71" s="19">
        <v>305</v>
      </c>
      <c r="T71" s="19">
        <f>INDEX('Feb 2015 final data'!I$7:I$156,MATCH(Data!$Q71,'Feb 2015 final data'!$A$7:$A$156,0))</f>
        <v>321</v>
      </c>
      <c r="U71" s="19">
        <f>INDEX('Feb 2015 final data'!J$7:J$156,MATCH(Data!$Q71,'Feb 2015 final data'!$A$7:$A$156,0))</f>
        <v>340</v>
      </c>
      <c r="V71" s="31">
        <v>320</v>
      </c>
      <c r="W71" s="19">
        <v>320</v>
      </c>
      <c r="X71" s="19">
        <f>INDEX('Feb 2015 final data'!K$7:K$156,MATCH(Data!$Q71,'Feb 2015 final data'!$A$7:$A$156,0))</f>
        <v>335</v>
      </c>
      <c r="Y71" s="19">
        <f>INDEX('Feb 2015 final data'!L$7:L$156,MATCH(Data!$Q71,'Feb 2015 final data'!$A$7:$A$156,0))</f>
        <v>354</v>
      </c>
      <c r="Z71" s="475">
        <f t="shared" si="89"/>
        <v>321</v>
      </c>
      <c r="AA71" s="475">
        <f t="shared" si="90"/>
        <v>340</v>
      </c>
      <c r="AB71" s="475">
        <f t="shared" si="91"/>
        <v>335</v>
      </c>
      <c r="AC71" s="475">
        <f t="shared" si="92"/>
        <v>354</v>
      </c>
      <c r="AD71" s="478">
        <f t="shared" si="77"/>
        <v>95.820895522388057</v>
      </c>
      <c r="AE71" s="478">
        <f t="shared" si="78"/>
        <v>96.045197740112997</v>
      </c>
      <c r="AF71" s="22">
        <v>95.6</v>
      </c>
      <c r="AG71" s="21">
        <v>95.6</v>
      </c>
      <c r="AH71" s="6" t="s">
        <v>267</v>
      </c>
      <c r="AI71" s="34">
        <v>830</v>
      </c>
      <c r="AJ71" s="34">
        <v>647</v>
      </c>
      <c r="AK71" s="34">
        <v>576</v>
      </c>
      <c r="AL71" s="34">
        <v>561</v>
      </c>
      <c r="AM71" s="34">
        <v>741</v>
      </c>
      <c r="AN71" s="34">
        <v>759</v>
      </c>
      <c r="AO71" s="34">
        <v>779</v>
      </c>
      <c r="AP71" s="34">
        <v>912</v>
      </c>
      <c r="AQ71" s="38">
        <v>559</v>
      </c>
      <c r="AR71" s="38">
        <v>494</v>
      </c>
      <c r="AS71" s="38">
        <v>438</v>
      </c>
      <c r="AT71" s="38">
        <v>450</v>
      </c>
      <c r="AU71" s="25">
        <v>2053</v>
      </c>
      <c r="AV71" s="25">
        <v>2061</v>
      </c>
      <c r="AW71" s="25">
        <v>2250</v>
      </c>
      <c r="AX71" s="25">
        <v>1382</v>
      </c>
      <c r="AY71" s="25">
        <f t="shared" si="93"/>
        <v>2053</v>
      </c>
      <c r="AZ71" s="25">
        <f t="shared" si="94"/>
        <v>2061</v>
      </c>
      <c r="BA71" s="25">
        <f t="shared" si="95"/>
        <v>2250</v>
      </c>
      <c r="BB71" s="25">
        <f t="shared" si="96"/>
        <v>1382</v>
      </c>
      <c r="BC71" s="249">
        <f>INDEX('Feb 2015 final data'!T$7:T$156,MATCH(Data!$AH71,'Feb 2015 final data'!$A$7:$A$156,0))</f>
        <v>2032</v>
      </c>
      <c r="BD71" s="249">
        <f>INDEX('Feb 2015 final data'!U$7:U$156,MATCH(Data!$AH71,'Feb 2015 final data'!$A$7:$A$156,0))</f>
        <v>2040</v>
      </c>
      <c r="BE71" s="249">
        <f>INDEX('Feb 2015 final data'!V$7:V$156,MATCH(Data!$AH71,'Feb 2015 final data'!$A$7:$A$156,0))</f>
        <v>2227</v>
      </c>
      <c r="BF71" s="249">
        <f>INDEX('Feb 2015 final data'!W$7:W$156,MATCH(Data!$AH71,'Feb 2015 final data'!$A$7:$A$156,0))</f>
        <v>1380</v>
      </c>
      <c r="BG71" s="249">
        <f>INDEX('Feb 2015 final data'!X$7:X$156,MATCH(Data!$AH71,'Feb 2015 final data'!$A$7:$A$156,0))</f>
        <v>2012</v>
      </c>
      <c r="BH71" s="249">
        <f>INDEX('Feb 2015 final data'!Y$7:Y$156,MATCH(Data!$AH71,'Feb 2015 final data'!$A$7:$A$156,0))</f>
        <v>2020</v>
      </c>
      <c r="BI71" s="249">
        <f>INDEX('Feb 2015 final data'!Z$7:Z$156,MATCH(Data!$AH71,'Feb 2015 final data'!$A$7:$A$156,0))</f>
        <v>2204</v>
      </c>
      <c r="BJ71" s="249">
        <f>INDEX('Feb 2015 final data'!AA$7:AA$156,MATCH(Data!$AH71,'Feb 2015 final data'!$A$7:$A$156,0))</f>
        <v>1368</v>
      </c>
      <c r="BK71" s="484">
        <f t="shared" si="79"/>
        <v>2032</v>
      </c>
      <c r="BL71" s="484">
        <f t="shared" si="80"/>
        <v>2040</v>
      </c>
      <c r="BM71" s="484">
        <f t="shared" si="81"/>
        <v>2227</v>
      </c>
      <c r="BN71" s="484">
        <f t="shared" si="82"/>
        <v>1380</v>
      </c>
      <c r="BO71" s="484">
        <f t="shared" si="83"/>
        <v>2012</v>
      </c>
      <c r="BP71" s="484">
        <f t="shared" si="84"/>
        <v>2020</v>
      </c>
      <c r="BQ71" s="484">
        <f t="shared" si="85"/>
        <v>2204</v>
      </c>
      <c r="BR71" s="484">
        <f t="shared" si="86"/>
        <v>1368</v>
      </c>
      <c r="BS71" s="486">
        <f t="shared" si="97"/>
        <v>794.32667185525122</v>
      </c>
      <c r="BT71" s="486">
        <f t="shared" si="98"/>
        <v>797.45394221688616</v>
      </c>
      <c r="BU71" s="486">
        <f t="shared" si="99"/>
        <v>870.55388692010069</v>
      </c>
      <c r="BV71" s="495">
        <f t="shared" si="100"/>
        <v>532.85566812667821</v>
      </c>
      <c r="BW71" s="486">
        <f t="shared" si="101"/>
        <v>776.88811903686712</v>
      </c>
      <c r="BX71" s="486">
        <f t="shared" si="102"/>
        <v>779.97713740281893</v>
      </c>
      <c r="BY71" s="486">
        <f t="shared" si="103"/>
        <v>851.02455981970934</v>
      </c>
      <c r="BZ71" s="495">
        <f t="shared" si="104"/>
        <v>521.56917089423951</v>
      </c>
      <c r="CA71" s="27">
        <v>252274</v>
      </c>
      <c r="CB71" s="27">
        <v>255814.147</v>
      </c>
      <c r="CC71" s="27">
        <v>258981.95000000004</v>
      </c>
      <c r="CD71" s="156">
        <v>262285.44100000005</v>
      </c>
      <c r="CE71" s="6" t="s">
        <v>267</v>
      </c>
      <c r="CF71" s="27">
        <f>INDEX('HWB mapped'!F$4:F$155,MATCH(Data!$D71,'HWB mapped'!$E$4:$E$155,0))</f>
        <v>6708.5576009244242</v>
      </c>
      <c r="CG71" s="27">
        <f>INDEX('HWB mapped'!G$4:G$155,MATCH(Data!$D71,'HWB mapped'!$E$4:$E$155,0))</f>
        <v>6939.8926423610574</v>
      </c>
      <c r="CH71" s="27">
        <f>INDEX('HWB mapped'!H$4:H$155,MATCH(Data!$D71,'HWB mapped'!$E$4:$E$155,0))</f>
        <v>6796.359008876153</v>
      </c>
      <c r="CI71" s="27">
        <f>INDEX('HWB mapped'!I$4:I$155,MATCH(Data!$D71,'HWB mapped'!$E$4:$E$155,0))</f>
        <v>6864.0185778443529</v>
      </c>
      <c r="CJ71" s="24">
        <f>INDEX('Feb 2015 final data'!P$7:P$156,MATCH(Data!$CE71,'Feb 2015 final data'!$A$7:$A$156,0))</f>
        <v>6707</v>
      </c>
      <c r="CK71" s="24">
        <f>INDEX('Feb 2015 final data'!Q$7:Q$156,MATCH(Data!$CE71,'Feb 2015 final data'!$A$7:$A$156,0))</f>
        <v>6546</v>
      </c>
      <c r="CL71" s="24">
        <f>INDEX('Feb 2015 final data'!R$7:R$156,MATCH(Data!$CE71,'Feb 2015 final data'!$A$7:$A$156,0))</f>
        <v>6949</v>
      </c>
      <c r="CM71" s="24">
        <f>INDEX('Feb 2015 final data'!S$7:S$156,MATCH(Data!$CE71,'Feb 2015 final data'!$A$7:$A$156,0))</f>
        <v>6690</v>
      </c>
      <c r="CN71" s="24">
        <f>INDEX('Feb 2015 final data'!B$7:B$156,MATCH(Data!$CE71,'Feb 2015 final data'!$A$7:$A$156,0))</f>
        <v>6573</v>
      </c>
      <c r="CO71" s="24">
        <f>INDEX('Feb 2015 final data'!C$7:C$156,MATCH(Data!$CE71,'Feb 2015 final data'!$A$7:$A$156,0))</f>
        <v>6415</v>
      </c>
      <c r="CP71" s="24">
        <f>INDEX('Feb 2015 final data'!D$7:D$156,MATCH(Data!$CE71,'Feb 2015 final data'!$A$7:$A$156,0))</f>
        <v>6810</v>
      </c>
      <c r="CQ71" s="24">
        <f>INDEX('Feb 2015 final data'!E$7:E$156,MATCH(Data!$CE71,'Feb 2015 final data'!$A$7:$A$156,0))</f>
        <v>6556</v>
      </c>
      <c r="CR71" s="24">
        <f>INDEX('Feb 2015 final data'!F$7:F$156,MATCH(Data!$CE71,'Feb 2015 final data'!$A$7:$A$156,0))</f>
        <v>6589</v>
      </c>
      <c r="CS71" s="502">
        <f t="shared" si="68"/>
        <v>6707</v>
      </c>
      <c r="CT71" s="502">
        <f t="shared" si="69"/>
        <v>13253</v>
      </c>
      <c r="CU71" s="502">
        <f t="shared" si="70"/>
        <v>20202</v>
      </c>
      <c r="CV71" s="502">
        <f t="shared" si="71"/>
        <v>26892</v>
      </c>
      <c r="CW71" s="502">
        <f t="shared" si="105"/>
        <v>6573</v>
      </c>
      <c r="CX71" s="502">
        <f t="shared" si="106"/>
        <v>12988</v>
      </c>
      <c r="CY71" s="502">
        <f t="shared" si="107"/>
        <v>19798</v>
      </c>
      <c r="CZ71" s="502">
        <f t="shared" si="108"/>
        <v>26354</v>
      </c>
      <c r="DA71" s="503">
        <f t="shared" si="109"/>
        <v>4.9828945411274726E-3</v>
      </c>
      <c r="DB71" s="503">
        <f t="shared" si="110"/>
        <v>9.8542317417819429E-3</v>
      </c>
      <c r="DC71" s="503">
        <f t="shared" si="111"/>
        <v>1.5023055183697754E-2</v>
      </c>
      <c r="DD71" s="503">
        <f t="shared" si="112"/>
        <v>2.0005949724825226E-2</v>
      </c>
      <c r="DE71" s="502">
        <f t="shared" si="72"/>
        <v>6572.9229908812731</v>
      </c>
      <c r="DF71" s="502">
        <f t="shared" si="73"/>
        <v>13379.892481966697</v>
      </c>
      <c r="DG71" s="502">
        <f t="shared" si="74"/>
        <v>20034.737972507719</v>
      </c>
      <c r="DH71" s="502">
        <f t="shared" si="75"/>
        <v>26762.660963388993</v>
      </c>
      <c r="DI71" s="489">
        <f t="shared" si="113"/>
        <v>6572.9229908812731</v>
      </c>
      <c r="DJ71" s="489">
        <f t="shared" si="114"/>
        <v>6806.9694910854241</v>
      </c>
      <c r="DK71" s="489">
        <f t="shared" si="115"/>
        <v>6654.8454905410217</v>
      </c>
      <c r="DL71" s="489">
        <f t="shared" si="116"/>
        <v>6727.922990881274</v>
      </c>
      <c r="DM71" s="489">
        <f t="shared" si="76"/>
        <v>6588.9228034256357</v>
      </c>
      <c r="DN71" s="489">
        <f t="shared" si="117"/>
        <v>2045.5767508628403</v>
      </c>
      <c r="DO71" s="489">
        <f t="shared" si="118"/>
        <v>2118.3996566443561</v>
      </c>
      <c r="DP71" s="489">
        <f t="shared" si="119"/>
        <v>2071.0958887862776</v>
      </c>
      <c r="DQ71" s="489">
        <f t="shared" si="120"/>
        <v>2093.8141457181177</v>
      </c>
      <c r="DR71" s="489">
        <f t="shared" si="121"/>
        <v>2026.7273071843495</v>
      </c>
      <c r="DS71" s="33">
        <v>314242</v>
      </c>
      <c r="DT71" s="33">
        <v>317737.67599999998</v>
      </c>
      <c r="DU71" s="33">
        <v>321327.46899999998</v>
      </c>
      <c r="DV71" s="33">
        <v>325105.40399999998</v>
      </c>
      <c r="DW71" s="24">
        <f>INDEX('Feb 2015 final data'!$AB$7:$AB$156,MATCH(Data!CE71,'Feb 2015 final data'!$A$7:$A$156,0))</f>
        <v>1490</v>
      </c>
    </row>
    <row r="72" spans="1:127">
      <c r="A72" s="28" t="s">
        <v>863</v>
      </c>
      <c r="B72" s="6" t="s">
        <v>864</v>
      </c>
      <c r="C72" s="29" t="s">
        <v>707</v>
      </c>
      <c r="D72" s="30" t="s">
        <v>270</v>
      </c>
      <c r="E72" s="31">
        <v>1810</v>
      </c>
      <c r="F72" s="19">
        <v>1810</v>
      </c>
      <c r="G72" s="19">
        <f>INDEX('Feb 2015 final data'!G$7:G$156,MATCH(Data!$D72,'Feb 2015 final data'!$A$7:$A$156,0))</f>
        <v>1803</v>
      </c>
      <c r="H72" s="19">
        <f>INDEX('Feb 2015 final data'!H$7:H$156,MATCH(Data!$D72,'Feb 2015 final data'!$A$7:$A$156,0))</f>
        <v>1741</v>
      </c>
      <c r="I72" s="469">
        <f t="shared" si="87"/>
        <v>775.38552540318972</v>
      </c>
      <c r="J72" s="469">
        <f t="shared" si="88"/>
        <v>733.70406192897201</v>
      </c>
      <c r="K72" s="31">
        <v>221035</v>
      </c>
      <c r="L72" s="19">
        <v>227265</v>
      </c>
      <c r="M72" s="31">
        <v>232529.48899999971</v>
      </c>
      <c r="N72" s="27">
        <v>237289.13199999995</v>
      </c>
      <c r="O72" s="20">
        <v>818.9</v>
      </c>
      <c r="P72" s="36">
        <v>796.4</v>
      </c>
      <c r="Q72" s="30" t="s">
        <v>270</v>
      </c>
      <c r="R72" s="31">
        <v>445</v>
      </c>
      <c r="S72" s="19">
        <v>445</v>
      </c>
      <c r="T72" s="19">
        <f>INDEX('Feb 2015 final data'!I$7:I$156,MATCH(Data!$Q72,'Feb 2015 final data'!$A$7:$A$156,0))</f>
        <v>471</v>
      </c>
      <c r="U72" s="19">
        <f>INDEX('Feb 2015 final data'!J$7:J$156,MATCH(Data!$Q72,'Feb 2015 final data'!$A$7:$A$156,0))</f>
        <v>492</v>
      </c>
      <c r="V72" s="31">
        <v>565</v>
      </c>
      <c r="W72" s="19">
        <v>565</v>
      </c>
      <c r="X72" s="19">
        <f>INDEX('Feb 2015 final data'!K$7:K$156,MATCH(Data!$Q72,'Feb 2015 final data'!$A$7:$A$156,0))</f>
        <v>585</v>
      </c>
      <c r="Y72" s="19">
        <f>INDEX('Feb 2015 final data'!L$7:L$156,MATCH(Data!$Q72,'Feb 2015 final data'!$A$7:$A$156,0))</f>
        <v>600</v>
      </c>
      <c r="Z72" s="475">
        <f t="shared" si="89"/>
        <v>471</v>
      </c>
      <c r="AA72" s="475">
        <f t="shared" si="90"/>
        <v>492</v>
      </c>
      <c r="AB72" s="475">
        <f t="shared" si="91"/>
        <v>585</v>
      </c>
      <c r="AC72" s="475">
        <f t="shared" si="92"/>
        <v>600</v>
      </c>
      <c r="AD72" s="478">
        <f t="shared" si="77"/>
        <v>80.512820512820511</v>
      </c>
      <c r="AE72" s="478">
        <f t="shared" si="78"/>
        <v>82</v>
      </c>
      <c r="AF72" s="22">
        <v>78.8</v>
      </c>
      <c r="AG72" s="21">
        <v>78.8</v>
      </c>
      <c r="AH72" s="6" t="s">
        <v>270</v>
      </c>
      <c r="AI72" s="34">
        <v>2134</v>
      </c>
      <c r="AJ72" s="34">
        <v>2667</v>
      </c>
      <c r="AK72" s="34">
        <v>2505</v>
      </c>
      <c r="AL72" s="34">
        <v>2267</v>
      </c>
      <c r="AM72" s="34">
        <v>3018</v>
      </c>
      <c r="AN72" s="34">
        <v>2414</v>
      </c>
      <c r="AO72" s="34">
        <v>2341</v>
      </c>
      <c r="AP72" s="34">
        <v>2691</v>
      </c>
      <c r="AQ72" s="38">
        <v>2091</v>
      </c>
      <c r="AR72" s="38">
        <v>2462</v>
      </c>
      <c r="AS72" s="38">
        <v>2198</v>
      </c>
      <c r="AT72" s="38">
        <v>2445</v>
      </c>
      <c r="AU72" s="25">
        <v>7306</v>
      </c>
      <c r="AV72" s="25">
        <v>7699</v>
      </c>
      <c r="AW72" s="25">
        <v>7123</v>
      </c>
      <c r="AX72" s="25">
        <v>7100</v>
      </c>
      <c r="AY72" s="25">
        <f t="shared" si="93"/>
        <v>7306</v>
      </c>
      <c r="AZ72" s="25">
        <f t="shared" si="94"/>
        <v>7699</v>
      </c>
      <c r="BA72" s="25">
        <f t="shared" si="95"/>
        <v>7123</v>
      </c>
      <c r="BB72" s="25">
        <f t="shared" si="96"/>
        <v>7105</v>
      </c>
      <c r="BC72" s="249">
        <f>INDEX('Feb 2015 final data'!T$7:T$156,MATCH(Data!$AH72,'Feb 2015 final data'!$A$7:$A$156,0))</f>
        <v>9336</v>
      </c>
      <c r="BD72" s="249">
        <f>INDEX('Feb 2015 final data'!U$7:U$156,MATCH(Data!$AH72,'Feb 2015 final data'!$A$7:$A$156,0))</f>
        <v>11454</v>
      </c>
      <c r="BE72" s="249">
        <f>INDEX('Feb 2015 final data'!V$7:V$156,MATCH(Data!$AH72,'Feb 2015 final data'!$A$7:$A$156,0))</f>
        <v>9869.1882705764747</v>
      </c>
      <c r="BF72" s="249">
        <f>INDEX('Feb 2015 final data'!W$7:W$156,MATCH(Data!$AH72,'Feb 2015 final data'!$A$7:$A$156,0))</f>
        <v>9837.3208930356541</v>
      </c>
      <c r="BG72" s="249">
        <f>INDEX('Feb 2015 final data'!X$7:X$156,MATCH(Data!$AH72,'Feb 2015 final data'!$A$7:$A$156,0))</f>
        <v>9117</v>
      </c>
      <c r="BH72" s="249">
        <f>INDEX('Feb 2015 final data'!Y$7:Y$156,MATCH(Data!$AH72,'Feb 2015 final data'!$A$7:$A$156,0))</f>
        <v>11235</v>
      </c>
      <c r="BI72" s="249">
        <f>INDEX('Feb 2015 final data'!Z$7:Z$156,MATCH(Data!$AH72,'Feb 2015 final data'!$A$7:$A$156,0))</f>
        <v>9650</v>
      </c>
      <c r="BJ72" s="249">
        <f>INDEX('Feb 2015 final data'!AA$7:AA$156,MATCH(Data!$AH72,'Feb 2015 final data'!$A$7:$A$156,0))</f>
        <v>9617</v>
      </c>
      <c r="BK72" s="484">
        <f t="shared" si="79"/>
        <v>9336</v>
      </c>
      <c r="BL72" s="484">
        <f t="shared" si="80"/>
        <v>11454</v>
      </c>
      <c r="BM72" s="484">
        <f t="shared" si="81"/>
        <v>9869.1882705764747</v>
      </c>
      <c r="BN72" s="484">
        <f t="shared" si="82"/>
        <v>9844.2485838053981</v>
      </c>
      <c r="BO72" s="484">
        <f t="shared" si="83"/>
        <v>9117</v>
      </c>
      <c r="BP72" s="484">
        <f t="shared" si="84"/>
        <v>11235</v>
      </c>
      <c r="BQ72" s="484">
        <f t="shared" si="85"/>
        <v>9650</v>
      </c>
      <c r="BR72" s="484">
        <f t="shared" si="86"/>
        <v>9623.7725352112684</v>
      </c>
      <c r="BS72" s="486">
        <f t="shared" si="97"/>
        <v>995.9818671259618</v>
      </c>
      <c r="BT72" s="486">
        <f t="shared" si="98"/>
        <v>1221.9340516346151</v>
      </c>
      <c r="BU72" s="486">
        <f t="shared" si="99"/>
        <v>1052.8633848271636</v>
      </c>
      <c r="BV72" s="495">
        <f t="shared" si="100"/>
        <v>1046.5630824947264</v>
      </c>
      <c r="BW72" s="486">
        <f t="shared" si="101"/>
        <v>969.24773301651499</v>
      </c>
      <c r="BX72" s="486">
        <f t="shared" si="102"/>
        <v>1194.4168345333494</v>
      </c>
      <c r="BY72" s="486">
        <f t="shared" si="103"/>
        <v>1025.9121008675409</v>
      </c>
      <c r="BZ72" s="495">
        <f t="shared" si="104"/>
        <v>1020.0017851736947</v>
      </c>
      <c r="CA72" s="27">
        <v>936101</v>
      </c>
      <c r="CB72" s="27">
        <v>937366.46300000115</v>
      </c>
      <c r="CC72" s="27">
        <v>940626.39400000079</v>
      </c>
      <c r="CD72" s="156">
        <v>943505.4599999988</v>
      </c>
      <c r="CE72" s="6" t="s">
        <v>270</v>
      </c>
      <c r="CF72" s="27">
        <f>INDEX('HWB mapped'!F$4:F$155,MATCH(Data!$D72,'HWB mapped'!$E$4:$E$155,0))</f>
        <v>34105.614411846858</v>
      </c>
      <c r="CG72" s="27">
        <f>INDEX('HWB mapped'!G$4:G$155,MATCH(Data!$D72,'HWB mapped'!$E$4:$E$155,0))</f>
        <v>34409.492242134147</v>
      </c>
      <c r="CH72" s="27">
        <f>INDEX('HWB mapped'!H$4:H$155,MATCH(Data!$D72,'HWB mapped'!$E$4:$E$155,0))</f>
        <v>33300.275723584207</v>
      </c>
      <c r="CI72" s="27">
        <f>INDEX('HWB mapped'!I$4:I$155,MATCH(Data!$D72,'HWB mapped'!$E$4:$E$155,0))</f>
        <v>36605.073674486899</v>
      </c>
      <c r="CJ72" s="24">
        <f>INDEX('Feb 2015 final data'!P$7:P$156,MATCH(Data!$CE72,'Feb 2015 final data'!$A$7:$A$156,0))</f>
        <v>34095</v>
      </c>
      <c r="CK72" s="24">
        <f>INDEX('Feb 2015 final data'!Q$7:Q$156,MATCH(Data!$CE72,'Feb 2015 final data'!$A$7:$A$156,0))</f>
        <v>34378</v>
      </c>
      <c r="CL72" s="24">
        <f>INDEX('Feb 2015 final data'!R$7:R$156,MATCH(Data!$CE72,'Feb 2015 final data'!$A$7:$A$156,0))</f>
        <v>33279</v>
      </c>
      <c r="CM72" s="24">
        <f>INDEX('Feb 2015 final data'!S$7:S$156,MATCH(Data!$CE72,'Feb 2015 final data'!$A$7:$A$156,0))</f>
        <v>35438</v>
      </c>
      <c r="CN72" s="24">
        <f>INDEX('Feb 2015 final data'!B$7:B$156,MATCH(Data!$CE72,'Feb 2015 final data'!$A$7:$A$156,0))</f>
        <v>33043</v>
      </c>
      <c r="CO72" s="24">
        <f>INDEX('Feb 2015 final data'!C$7:C$156,MATCH(Data!$CE72,'Feb 2015 final data'!$A$7:$A$156,0))</f>
        <v>33317</v>
      </c>
      <c r="CP72" s="24">
        <f>INDEX('Feb 2015 final data'!D$7:D$156,MATCH(Data!$CE72,'Feb 2015 final data'!$A$7:$A$156,0))</f>
        <v>32252</v>
      </c>
      <c r="CQ72" s="24">
        <f>INDEX('Feb 2015 final data'!E$7:E$156,MATCH(Data!$CE72,'Feb 2015 final data'!$A$7:$A$156,0))</f>
        <v>34344</v>
      </c>
      <c r="CR72" s="24">
        <f>INDEX('Feb 2015 final data'!F$7:F$156,MATCH(Data!$CE72,'Feb 2015 final data'!$A$7:$A$156,0))</f>
        <v>31991</v>
      </c>
      <c r="CS72" s="502">
        <f t="shared" si="68"/>
        <v>34095</v>
      </c>
      <c r="CT72" s="502">
        <f t="shared" si="69"/>
        <v>68473</v>
      </c>
      <c r="CU72" s="502">
        <f t="shared" si="70"/>
        <v>101752</v>
      </c>
      <c r="CV72" s="502">
        <f t="shared" si="71"/>
        <v>137190</v>
      </c>
      <c r="CW72" s="502">
        <f t="shared" si="105"/>
        <v>33043</v>
      </c>
      <c r="CX72" s="502">
        <f t="shared" si="106"/>
        <v>66360</v>
      </c>
      <c r="CY72" s="502">
        <f t="shared" si="107"/>
        <v>98612</v>
      </c>
      <c r="CZ72" s="502">
        <f t="shared" si="108"/>
        <v>132956</v>
      </c>
      <c r="DA72" s="503">
        <f t="shared" si="109"/>
        <v>7.6681973904803554E-3</v>
      </c>
      <c r="DB72" s="503">
        <f t="shared" si="110"/>
        <v>1.5401997230118813E-2</v>
      </c>
      <c r="DC72" s="503">
        <f t="shared" si="111"/>
        <v>2.2887965595159997E-2</v>
      </c>
      <c r="DD72" s="503">
        <f t="shared" si="112"/>
        <v>3.086230774837816E-2</v>
      </c>
      <c r="DE72" s="502">
        <f t="shared" si="72"/>
        <v>33044.564620112556</v>
      </c>
      <c r="DF72" s="502">
        <f t="shared" si="73"/>
        <v>66383.048519294505</v>
      </c>
      <c r="DG72" s="502">
        <f t="shared" si="74"/>
        <v>98646.837364214269</v>
      </c>
      <c r="DH72" s="502">
        <f t="shared" si="75"/>
        <v>134148.02528665072</v>
      </c>
      <c r="DI72" s="489">
        <f t="shared" si="113"/>
        <v>33044.564620112556</v>
      </c>
      <c r="DJ72" s="489">
        <f t="shared" si="114"/>
        <v>33338.483899181949</v>
      </c>
      <c r="DK72" s="489">
        <f t="shared" si="115"/>
        <v>32263.788844919764</v>
      </c>
      <c r="DL72" s="489">
        <f t="shared" si="116"/>
        <v>35501.187922436453</v>
      </c>
      <c r="DM72" s="489">
        <f t="shared" si="76"/>
        <v>31992.514806828098</v>
      </c>
      <c r="DN72" s="489">
        <f t="shared" si="117"/>
        <v>2790.5967016515051</v>
      </c>
      <c r="DO72" s="489">
        <f t="shared" si="118"/>
        <v>2815.340076854528</v>
      </c>
      <c r="DP72" s="489">
        <f t="shared" si="119"/>
        <v>2724.6425172366216</v>
      </c>
      <c r="DQ72" s="489">
        <f t="shared" si="120"/>
        <v>2998.0019217833283</v>
      </c>
      <c r="DR72" s="489">
        <f t="shared" si="121"/>
        <v>2693.9520381824073</v>
      </c>
      <c r="DS72" s="33">
        <v>1180076</v>
      </c>
      <c r="DT72" s="33">
        <v>1181020.7249999999</v>
      </c>
      <c r="DU72" s="33">
        <v>1184155.345</v>
      </c>
      <c r="DV72" s="33">
        <v>1187586.102</v>
      </c>
      <c r="DW72" s="24">
        <f>INDEX('Feb 2015 final data'!$AB$7:$AB$156,MATCH(Data!CE72,'Feb 2015 final data'!$A$7:$A$156,0))</f>
        <v>1490</v>
      </c>
    </row>
    <row r="73" spans="1:127">
      <c r="A73" s="28" t="s">
        <v>872</v>
      </c>
      <c r="B73" s="6" t="s">
        <v>873</v>
      </c>
      <c r="C73" s="29" t="s">
        <v>708</v>
      </c>
      <c r="D73" s="30" t="s">
        <v>273</v>
      </c>
      <c r="E73" s="31">
        <v>650</v>
      </c>
      <c r="F73" s="19">
        <v>650</v>
      </c>
      <c r="G73" s="19">
        <f>INDEX('Feb 2015 final data'!G$7:G$156,MATCH(Data!$D73,'Feb 2015 final data'!$A$7:$A$156,0))</f>
        <v>645</v>
      </c>
      <c r="H73" s="19">
        <f>INDEX('Feb 2015 final data'!H$7:H$156,MATCH(Data!$D73,'Feb 2015 final data'!$A$7:$A$156,0))</f>
        <v>554</v>
      </c>
      <c r="I73" s="469">
        <f t="shared" si="87"/>
        <v>547.70348776731862</v>
      </c>
      <c r="J73" s="469">
        <f t="shared" si="88"/>
        <v>463.12838475582657</v>
      </c>
      <c r="K73" s="31">
        <v>113350</v>
      </c>
      <c r="L73" s="19">
        <v>115480</v>
      </c>
      <c r="M73" s="31">
        <v>117764.44999999998</v>
      </c>
      <c r="N73" s="27">
        <v>119621.258</v>
      </c>
      <c r="O73" s="20">
        <v>572.6</v>
      </c>
      <c r="P73" s="36">
        <v>562</v>
      </c>
      <c r="Q73" s="30" t="s">
        <v>273</v>
      </c>
      <c r="R73" s="31">
        <v>80</v>
      </c>
      <c r="S73" s="19">
        <v>80</v>
      </c>
      <c r="T73" s="19">
        <f>INDEX('Feb 2015 final data'!I$7:I$156,MATCH(Data!$Q73,'Feb 2015 final data'!$A$7:$A$156,0))</f>
        <v>90</v>
      </c>
      <c r="U73" s="19">
        <f>INDEX('Feb 2015 final data'!J$7:J$156,MATCH(Data!$Q73,'Feb 2015 final data'!$A$7:$A$156,0))</f>
        <v>270</v>
      </c>
      <c r="V73" s="31">
        <v>90</v>
      </c>
      <c r="W73" s="19">
        <v>90</v>
      </c>
      <c r="X73" s="19">
        <f>INDEX('Feb 2015 final data'!K$7:K$156,MATCH(Data!$Q73,'Feb 2015 final data'!$A$7:$A$156,0))</f>
        <v>100</v>
      </c>
      <c r="Y73" s="19">
        <f>INDEX('Feb 2015 final data'!L$7:L$156,MATCH(Data!$Q73,'Feb 2015 final data'!$A$7:$A$156,0))</f>
        <v>300</v>
      </c>
      <c r="Z73" s="475">
        <f t="shared" si="89"/>
        <v>90</v>
      </c>
      <c r="AA73" s="475">
        <f t="shared" si="90"/>
        <v>270</v>
      </c>
      <c r="AB73" s="475">
        <f t="shared" si="91"/>
        <v>100</v>
      </c>
      <c r="AC73" s="475">
        <f t="shared" si="92"/>
        <v>300</v>
      </c>
      <c r="AD73" s="478">
        <f t="shared" si="77"/>
        <v>90</v>
      </c>
      <c r="AE73" s="478">
        <f t="shared" si="78"/>
        <v>90</v>
      </c>
      <c r="AF73" s="22">
        <v>90</v>
      </c>
      <c r="AG73" s="21">
        <v>90</v>
      </c>
      <c r="AH73" s="6" t="s">
        <v>273</v>
      </c>
      <c r="AI73" s="34">
        <v>1736</v>
      </c>
      <c r="AJ73" s="34">
        <v>1171</v>
      </c>
      <c r="AK73" s="34">
        <v>1189</v>
      </c>
      <c r="AL73" s="34">
        <v>1391</v>
      </c>
      <c r="AM73" s="34">
        <v>2116</v>
      </c>
      <c r="AN73" s="34">
        <v>1369</v>
      </c>
      <c r="AO73" s="34">
        <v>1190</v>
      </c>
      <c r="AP73" s="34">
        <v>1345</v>
      </c>
      <c r="AQ73" s="38">
        <v>1382</v>
      </c>
      <c r="AR73" s="38">
        <v>1502</v>
      </c>
      <c r="AS73" s="38">
        <v>2193</v>
      </c>
      <c r="AT73" s="38">
        <v>1840</v>
      </c>
      <c r="AU73" s="25">
        <v>4096</v>
      </c>
      <c r="AV73" s="25">
        <v>4876</v>
      </c>
      <c r="AW73" s="25">
        <v>3917</v>
      </c>
      <c r="AX73" s="25">
        <v>5535</v>
      </c>
      <c r="AY73" s="25">
        <f t="shared" si="93"/>
        <v>4096</v>
      </c>
      <c r="AZ73" s="25">
        <f t="shared" si="94"/>
        <v>4876</v>
      </c>
      <c r="BA73" s="25">
        <f t="shared" si="95"/>
        <v>3917</v>
      </c>
      <c r="BB73" s="25">
        <f t="shared" si="96"/>
        <v>5535</v>
      </c>
      <c r="BC73" s="249">
        <f>INDEX('Feb 2015 final data'!T$7:T$156,MATCH(Data!$AH73,'Feb 2015 final data'!$A$7:$A$156,0))</f>
        <v>6061</v>
      </c>
      <c r="BD73" s="249">
        <f>INDEX('Feb 2015 final data'!U$7:U$156,MATCH(Data!$AH73,'Feb 2015 final data'!$A$7:$A$156,0))</f>
        <v>7000</v>
      </c>
      <c r="BE73" s="249">
        <f>INDEX('Feb 2015 final data'!V$7:V$156,MATCH(Data!$AH73,'Feb 2015 final data'!$A$7:$A$156,0))</f>
        <v>6000</v>
      </c>
      <c r="BF73" s="249">
        <f>INDEX('Feb 2015 final data'!W$7:W$156,MATCH(Data!$AH73,'Feb 2015 final data'!$A$7:$A$156,0))</f>
        <v>5500</v>
      </c>
      <c r="BG73" s="249">
        <f>INDEX('Feb 2015 final data'!X$7:X$156,MATCH(Data!$AH73,'Feb 2015 final data'!$A$7:$A$156,0))</f>
        <v>5000</v>
      </c>
      <c r="BH73" s="249">
        <f>INDEX('Feb 2015 final data'!Y$7:Y$156,MATCH(Data!$AH73,'Feb 2015 final data'!$A$7:$A$156,0))</f>
        <v>4500</v>
      </c>
      <c r="BI73" s="249">
        <f>INDEX('Feb 2015 final data'!Z$7:Z$156,MATCH(Data!$AH73,'Feb 2015 final data'!$A$7:$A$156,0))</f>
        <v>4000</v>
      </c>
      <c r="BJ73" s="249">
        <f>INDEX('Feb 2015 final data'!AA$7:AA$156,MATCH(Data!$AH73,'Feb 2015 final data'!$A$7:$A$156,0))</f>
        <v>3500</v>
      </c>
      <c r="BK73" s="484">
        <f t="shared" si="79"/>
        <v>6061</v>
      </c>
      <c r="BL73" s="484">
        <f t="shared" si="80"/>
        <v>7000</v>
      </c>
      <c r="BM73" s="484">
        <f t="shared" si="81"/>
        <v>6000</v>
      </c>
      <c r="BN73" s="484">
        <f t="shared" si="82"/>
        <v>5500</v>
      </c>
      <c r="BO73" s="484">
        <f t="shared" si="83"/>
        <v>5000</v>
      </c>
      <c r="BP73" s="484">
        <f t="shared" si="84"/>
        <v>4500</v>
      </c>
      <c r="BQ73" s="484">
        <f t="shared" si="85"/>
        <v>4000</v>
      </c>
      <c r="BR73" s="484">
        <f t="shared" si="86"/>
        <v>3500</v>
      </c>
      <c r="BS73" s="486">
        <f t="shared" si="97"/>
        <v>991.4462431475597</v>
      </c>
      <c r="BT73" s="486">
        <f t="shared" si="98"/>
        <v>1145.0459828465464</v>
      </c>
      <c r="BU73" s="486">
        <f t="shared" si="99"/>
        <v>981.46798529703995</v>
      </c>
      <c r="BV73" s="495">
        <f t="shared" si="100"/>
        <v>893.67847109227228</v>
      </c>
      <c r="BW73" s="486">
        <f t="shared" si="101"/>
        <v>812.43497372024751</v>
      </c>
      <c r="BX73" s="486">
        <f t="shared" si="102"/>
        <v>731.19147634822286</v>
      </c>
      <c r="BY73" s="486">
        <f t="shared" si="103"/>
        <v>649.9479789761981</v>
      </c>
      <c r="BZ73" s="495">
        <f t="shared" si="104"/>
        <v>565.14485633102208</v>
      </c>
      <c r="CA73" s="27">
        <v>602908</v>
      </c>
      <c r="CB73" s="27">
        <v>611329.16100000031</v>
      </c>
      <c r="CC73" s="27">
        <v>615433.86999999965</v>
      </c>
      <c r="CD73" s="156">
        <v>619310.24600000004</v>
      </c>
      <c r="CE73" s="6" t="s">
        <v>273</v>
      </c>
      <c r="CF73" s="27">
        <f>INDEX('HWB mapped'!F$4:F$155,MATCH(Data!$D73,'HWB mapped'!$E$4:$E$155,0))</f>
        <v>17680.973816496415</v>
      </c>
      <c r="CG73" s="27">
        <f>INDEX('HWB mapped'!G$4:G$155,MATCH(Data!$D73,'HWB mapped'!$E$4:$E$155,0))</f>
        <v>17399.412521585986</v>
      </c>
      <c r="CH73" s="27">
        <f>INDEX('HWB mapped'!H$4:H$155,MATCH(Data!$D73,'HWB mapped'!$E$4:$E$155,0))</f>
        <v>17278.471563808089</v>
      </c>
      <c r="CI73" s="27">
        <f>INDEX('HWB mapped'!I$4:I$155,MATCH(Data!$D73,'HWB mapped'!$E$4:$E$155,0))</f>
        <v>18145.314980861858</v>
      </c>
      <c r="CJ73" s="24">
        <f>INDEX('Feb 2015 final data'!P$7:P$156,MATCH(Data!$CE73,'Feb 2015 final data'!$A$7:$A$156,0))</f>
        <v>17680</v>
      </c>
      <c r="CK73" s="24">
        <f>INDEX('Feb 2015 final data'!Q$7:Q$156,MATCH(Data!$CE73,'Feb 2015 final data'!$A$7:$A$156,0))</f>
        <v>16431</v>
      </c>
      <c r="CL73" s="24">
        <f>INDEX('Feb 2015 final data'!R$7:R$156,MATCH(Data!$CE73,'Feb 2015 final data'!$A$7:$A$156,0))</f>
        <v>16605</v>
      </c>
      <c r="CM73" s="24">
        <f>INDEX('Feb 2015 final data'!S$7:S$156,MATCH(Data!$CE73,'Feb 2015 final data'!$A$7:$A$156,0))</f>
        <v>16611</v>
      </c>
      <c r="CN73" s="24">
        <f>INDEX('Feb 2015 final data'!B$7:B$156,MATCH(Data!$CE73,'Feb 2015 final data'!$A$7:$A$156,0))</f>
        <v>17326</v>
      </c>
      <c r="CO73" s="24">
        <f>INDEX('Feb 2015 final data'!C$7:C$156,MATCH(Data!$CE73,'Feb 2015 final data'!$A$7:$A$156,0))</f>
        <v>15938</v>
      </c>
      <c r="CP73" s="24">
        <f>INDEX('Feb 2015 final data'!D$7:D$156,MATCH(Data!$CE73,'Feb 2015 final data'!$A$7:$A$156,0))</f>
        <v>15941</v>
      </c>
      <c r="CQ73" s="24">
        <f>INDEX('Feb 2015 final data'!E$7:E$156,MATCH(Data!$CE73,'Feb 2015 final data'!$A$7:$A$156,0))</f>
        <v>15765</v>
      </c>
      <c r="CR73" s="24">
        <f>INDEX('Feb 2015 final data'!F$7:F$156,MATCH(Data!$CE73,'Feb 2015 final data'!$A$7:$A$156,0))</f>
        <v>16780</v>
      </c>
      <c r="CS73" s="502">
        <f t="shared" si="68"/>
        <v>17680</v>
      </c>
      <c r="CT73" s="502">
        <f t="shared" si="69"/>
        <v>34111</v>
      </c>
      <c r="CU73" s="502">
        <f t="shared" si="70"/>
        <v>50716</v>
      </c>
      <c r="CV73" s="502">
        <f t="shared" si="71"/>
        <v>67327</v>
      </c>
      <c r="CW73" s="502">
        <f t="shared" si="105"/>
        <v>17326</v>
      </c>
      <c r="CX73" s="502">
        <f t="shared" si="106"/>
        <v>33264</v>
      </c>
      <c r="CY73" s="502">
        <f t="shared" si="107"/>
        <v>49205</v>
      </c>
      <c r="CZ73" s="502">
        <f t="shared" si="108"/>
        <v>64970</v>
      </c>
      <c r="DA73" s="503">
        <f t="shared" si="109"/>
        <v>5.2579202994341052E-3</v>
      </c>
      <c r="DB73" s="503">
        <f t="shared" si="110"/>
        <v>1.2580391224917196E-2</v>
      </c>
      <c r="DC73" s="503">
        <f t="shared" si="111"/>
        <v>2.244270500690659E-2</v>
      </c>
      <c r="DD73" s="503">
        <f t="shared" si="112"/>
        <v>3.5008243349621992E-2</v>
      </c>
      <c r="DE73" s="502">
        <f t="shared" si="72"/>
        <v>17310.294678204966</v>
      </c>
      <c r="DF73" s="502">
        <f t="shared" si="73"/>
        <v>34193.029922145775</v>
      </c>
      <c r="DG73" s="502">
        <f t="shared" si="74"/>
        <v>50775.695646236447</v>
      </c>
      <c r="DH73" s="502">
        <f t="shared" si="75"/>
        <v>68034.772758556792</v>
      </c>
      <c r="DI73" s="489">
        <f t="shared" si="113"/>
        <v>17310.294678204966</v>
      </c>
      <c r="DJ73" s="489">
        <f t="shared" si="114"/>
        <v>16882.73524394081</v>
      </c>
      <c r="DK73" s="489">
        <f t="shared" si="115"/>
        <v>16582.665724090672</v>
      </c>
      <c r="DL73" s="489">
        <f t="shared" si="116"/>
        <v>17259.077112320345</v>
      </c>
      <c r="DM73" s="489">
        <f t="shared" si="76"/>
        <v>16764.789605233713</v>
      </c>
      <c r="DN73" s="489">
        <f t="shared" si="117"/>
        <v>2231.6299886932939</v>
      </c>
      <c r="DO73" s="489">
        <f t="shared" si="118"/>
        <v>2176.5805372102186</v>
      </c>
      <c r="DP73" s="489">
        <f t="shared" si="119"/>
        <v>2137.9041075968162</v>
      </c>
      <c r="DQ73" s="489">
        <f t="shared" si="120"/>
        <v>2225.0549956590157</v>
      </c>
      <c r="DR73" s="489">
        <f t="shared" si="121"/>
        <v>2145.9325748215392</v>
      </c>
      <c r="DS73" s="33">
        <v>761481</v>
      </c>
      <c r="DT73" s="33">
        <v>770068.13500000001</v>
      </c>
      <c r="DU73" s="33">
        <v>775666.22100000002</v>
      </c>
      <c r="DV73" s="33">
        <v>781245.42200000002</v>
      </c>
      <c r="DW73" s="24">
        <f>INDEX('Feb 2015 final data'!$AB$7:$AB$156,MATCH(Data!CE73,'Feb 2015 final data'!$A$7:$A$156,0))</f>
        <v>2150</v>
      </c>
    </row>
    <row r="74" spans="1:127">
      <c r="A74" s="28" t="s">
        <v>902</v>
      </c>
      <c r="B74" s="6" t="s">
        <v>903</v>
      </c>
      <c r="C74" s="29" t="s">
        <v>709</v>
      </c>
      <c r="D74" s="30" t="s">
        <v>276</v>
      </c>
      <c r="E74" s="31">
        <v>290</v>
      </c>
      <c r="F74" s="19">
        <v>290</v>
      </c>
      <c r="G74" s="19">
        <f>INDEX('Feb 2015 final data'!G$7:G$156,MATCH(Data!$D74,'Feb 2015 final data'!$A$7:$A$156,0))</f>
        <v>280</v>
      </c>
      <c r="H74" s="19">
        <f>INDEX('Feb 2015 final data'!H$7:H$156,MATCH(Data!$D74,'Feb 2015 final data'!$A$7:$A$156,0))</f>
        <v>270</v>
      </c>
      <c r="I74" s="469">
        <f t="shared" si="87"/>
        <v>709.96858008692789</v>
      </c>
      <c r="J74" s="469">
        <f t="shared" si="88"/>
        <v>671.37354224289788</v>
      </c>
      <c r="K74" s="31">
        <v>38080</v>
      </c>
      <c r="L74" s="19">
        <v>38755</v>
      </c>
      <c r="M74" s="31">
        <v>39438.365000000013</v>
      </c>
      <c r="N74" s="27">
        <v>40216.061999999998</v>
      </c>
      <c r="O74" s="20">
        <v>764.2</v>
      </c>
      <c r="P74" s="36">
        <v>750.9</v>
      </c>
      <c r="Q74" s="30" t="s">
        <v>276</v>
      </c>
      <c r="R74" s="31">
        <v>200</v>
      </c>
      <c r="S74" s="19">
        <v>200</v>
      </c>
      <c r="T74" s="19">
        <f>INDEX('Feb 2015 final data'!I$7:I$156,MATCH(Data!$Q74,'Feb 2015 final data'!$A$7:$A$156,0))</f>
        <v>231</v>
      </c>
      <c r="U74" s="19">
        <f>INDEX('Feb 2015 final data'!J$7:J$156,MATCH(Data!$Q74,'Feb 2015 final data'!$A$7:$A$156,0))</f>
        <v>252</v>
      </c>
      <c r="V74" s="31">
        <v>230</v>
      </c>
      <c r="W74" s="19">
        <v>230</v>
      </c>
      <c r="X74" s="19">
        <f>INDEX('Feb 2015 final data'!K$7:K$156,MATCH(Data!$Q74,'Feb 2015 final data'!$A$7:$A$156,0))</f>
        <v>260</v>
      </c>
      <c r="Y74" s="19">
        <f>INDEX('Feb 2015 final data'!L$7:L$156,MATCH(Data!$Q74,'Feb 2015 final data'!$A$7:$A$156,0))</f>
        <v>280</v>
      </c>
      <c r="Z74" s="475">
        <f t="shared" si="89"/>
        <v>231</v>
      </c>
      <c r="AA74" s="475">
        <f t="shared" si="90"/>
        <v>252</v>
      </c>
      <c r="AB74" s="475">
        <f t="shared" si="91"/>
        <v>260</v>
      </c>
      <c r="AC74" s="475">
        <f t="shared" si="92"/>
        <v>280</v>
      </c>
      <c r="AD74" s="478">
        <f t="shared" si="77"/>
        <v>88.84615384615384</v>
      </c>
      <c r="AE74" s="478">
        <f t="shared" si="78"/>
        <v>90</v>
      </c>
      <c r="AF74" s="22">
        <v>87</v>
      </c>
      <c r="AG74" s="21">
        <v>87</v>
      </c>
      <c r="AH74" s="6" t="s">
        <v>276</v>
      </c>
      <c r="AI74" s="34">
        <v>1188</v>
      </c>
      <c r="AJ74" s="34">
        <v>1289</v>
      </c>
      <c r="AK74" s="34">
        <v>1061</v>
      </c>
      <c r="AL74" s="34">
        <v>1280</v>
      </c>
      <c r="AM74" s="34">
        <v>1401</v>
      </c>
      <c r="AN74" s="34">
        <v>1056</v>
      </c>
      <c r="AO74" s="34">
        <v>1092</v>
      </c>
      <c r="AP74" s="34">
        <v>1034</v>
      </c>
      <c r="AQ74" s="38">
        <v>871</v>
      </c>
      <c r="AR74" s="38">
        <v>1480</v>
      </c>
      <c r="AS74" s="38">
        <v>997</v>
      </c>
      <c r="AT74" s="38">
        <v>977</v>
      </c>
      <c r="AU74" s="25">
        <v>3538</v>
      </c>
      <c r="AV74" s="25">
        <v>3737</v>
      </c>
      <c r="AW74" s="25">
        <v>2997</v>
      </c>
      <c r="AX74" s="25">
        <v>3454</v>
      </c>
      <c r="AY74" s="25">
        <f t="shared" si="93"/>
        <v>3538</v>
      </c>
      <c r="AZ74" s="25">
        <f t="shared" si="94"/>
        <v>3737</v>
      </c>
      <c r="BA74" s="25">
        <f t="shared" si="95"/>
        <v>2997</v>
      </c>
      <c r="BB74" s="25">
        <f t="shared" si="96"/>
        <v>3454</v>
      </c>
      <c r="BC74" s="249">
        <f>INDEX('Feb 2015 final data'!T$7:T$156,MATCH(Data!$AH74,'Feb 2015 final data'!$A$7:$A$156,0))</f>
        <v>3102</v>
      </c>
      <c r="BD74" s="249">
        <f>INDEX('Feb 2015 final data'!U$7:U$156,MATCH(Data!$AH74,'Feb 2015 final data'!$A$7:$A$156,0))</f>
        <v>3495.7802710185047</v>
      </c>
      <c r="BE74" s="249">
        <f>INDEX('Feb 2015 final data'!V$7:V$156,MATCH(Data!$AH74,'Feb 2015 final data'!$A$7:$A$156,0))</f>
        <v>2803.546553985138</v>
      </c>
      <c r="BF74" s="249">
        <f>INDEX('Feb 2015 final data'!W$7:W$156,MATCH(Data!$AH74,'Feb 2015 final data'!$A$7:$A$156,0))</f>
        <v>3231.0476468016905</v>
      </c>
      <c r="BG74" s="249">
        <f>INDEX('Feb 2015 final data'!X$7:X$156,MATCH(Data!$AH74,'Feb 2015 final data'!$A$7:$A$156,0))</f>
        <v>3010</v>
      </c>
      <c r="BH74" s="249">
        <f>INDEX('Feb 2015 final data'!Y$7:Y$156,MATCH(Data!$AH74,'Feb 2015 final data'!$A$7:$A$156,0))</f>
        <v>3389.6000291417745</v>
      </c>
      <c r="BI74" s="249">
        <f>INDEX('Feb 2015 final data'!Z$7:Z$156,MATCH(Data!$AH74,'Feb 2015 final data'!$A$7:$A$156,0))</f>
        <v>2718.3921025790473</v>
      </c>
      <c r="BJ74" s="249">
        <f>INDEX('Feb 2015 final data'!AA$7:AA$156,MATCH(Data!$AH74,'Feb 2015 final data'!$A$7:$A$156,0))</f>
        <v>3132.9083491184615</v>
      </c>
      <c r="BK74" s="484">
        <f t="shared" si="79"/>
        <v>3102</v>
      </c>
      <c r="BL74" s="484">
        <f t="shared" si="80"/>
        <v>3495.7802710185047</v>
      </c>
      <c r="BM74" s="484">
        <f t="shared" si="81"/>
        <v>2803.546553985138</v>
      </c>
      <c r="BN74" s="484">
        <f t="shared" si="82"/>
        <v>3231.0476468016905</v>
      </c>
      <c r="BO74" s="484">
        <f t="shared" si="83"/>
        <v>3010</v>
      </c>
      <c r="BP74" s="484">
        <f t="shared" si="84"/>
        <v>3389.6000291417745</v>
      </c>
      <c r="BQ74" s="484">
        <f t="shared" si="85"/>
        <v>2718.3921025790473</v>
      </c>
      <c r="BR74" s="484">
        <f t="shared" si="86"/>
        <v>3132.9083491184615</v>
      </c>
      <c r="BS74" s="486">
        <f t="shared" si="97"/>
        <v>1211.1117180985441</v>
      </c>
      <c r="BT74" s="486">
        <f t="shared" si="98"/>
        <v>1364.8550774107723</v>
      </c>
      <c r="BU74" s="486">
        <f t="shared" si="99"/>
        <v>1094.5867452502234</v>
      </c>
      <c r="BV74" s="495">
        <f t="shared" si="100"/>
        <v>1253.3495609780969</v>
      </c>
      <c r="BW74" s="486">
        <f t="shared" si="101"/>
        <v>1167.6033877985144</v>
      </c>
      <c r="BX74" s="486">
        <f t="shared" si="102"/>
        <v>1314.8533147202256</v>
      </c>
      <c r="BY74" s="486">
        <f t="shared" si="103"/>
        <v>1054.4863217063198</v>
      </c>
      <c r="BZ74" s="495">
        <f t="shared" si="104"/>
        <v>1208.0531188739153</v>
      </c>
      <c r="CA74" s="27">
        <v>254324</v>
      </c>
      <c r="CB74" s="27">
        <v>256128.31200000003</v>
      </c>
      <c r="CC74" s="27">
        <v>257793.01699999999</v>
      </c>
      <c r="CD74" s="156">
        <v>259335.31399999998</v>
      </c>
      <c r="CE74" s="6" t="s">
        <v>276</v>
      </c>
      <c r="CF74" s="27">
        <f>INDEX('HWB mapped'!F$4:F$155,MATCH(Data!$D74,'HWB mapped'!$E$4:$E$155,0))</f>
        <v>8277.5960192707316</v>
      </c>
      <c r="CG74" s="27">
        <f>INDEX('HWB mapped'!G$4:G$155,MATCH(Data!$D74,'HWB mapped'!$E$4:$E$155,0))</f>
        <v>8253.1511248945335</v>
      </c>
      <c r="CH74" s="27">
        <f>INDEX('HWB mapped'!H$4:H$155,MATCH(Data!$D74,'HWB mapped'!$E$4:$E$155,0))</f>
        <v>8431.8358273268477</v>
      </c>
      <c r="CI74" s="27">
        <f>INDEX('HWB mapped'!I$4:I$155,MATCH(Data!$D74,'HWB mapped'!$E$4:$E$155,0))</f>
        <v>8673.4312781927674</v>
      </c>
      <c r="CJ74" s="24">
        <f>INDEX('Feb 2015 final data'!P$7:P$156,MATCH(Data!$CE74,'Feb 2015 final data'!$A$7:$A$156,0))</f>
        <v>8276</v>
      </c>
      <c r="CK74" s="24">
        <f>INDEX('Feb 2015 final data'!Q$7:Q$156,MATCH(Data!$CE74,'Feb 2015 final data'!$A$7:$A$156,0))</f>
        <v>6629</v>
      </c>
      <c r="CL74" s="24">
        <f>INDEX('Feb 2015 final data'!R$7:R$156,MATCH(Data!$CE74,'Feb 2015 final data'!$A$7:$A$156,0))</f>
        <v>7050</v>
      </c>
      <c r="CM74" s="24">
        <f>INDEX('Feb 2015 final data'!S$7:S$156,MATCH(Data!$CE74,'Feb 2015 final data'!$A$7:$A$156,0))</f>
        <v>6976</v>
      </c>
      <c r="CN74" s="24">
        <f>INDEX('Feb 2015 final data'!B$7:B$156,MATCH(Data!$CE74,'Feb 2015 final data'!$A$7:$A$156,0))</f>
        <v>7986</v>
      </c>
      <c r="CO74" s="24">
        <f>INDEX('Feb 2015 final data'!C$7:C$156,MATCH(Data!$CE74,'Feb 2015 final data'!$A$7:$A$156,0))</f>
        <v>6397</v>
      </c>
      <c r="CP74" s="24">
        <f>INDEX('Feb 2015 final data'!D$7:D$156,MATCH(Data!$CE74,'Feb 2015 final data'!$A$7:$A$156,0))</f>
        <v>6803</v>
      </c>
      <c r="CQ74" s="24">
        <f>INDEX('Feb 2015 final data'!E$7:E$156,MATCH(Data!$CE74,'Feb 2015 final data'!$A$7:$A$156,0))</f>
        <v>6732</v>
      </c>
      <c r="CR74" s="24">
        <f>INDEX('Feb 2015 final data'!F$7:F$156,MATCH(Data!$CE74,'Feb 2015 final data'!$A$7:$A$156,0))</f>
        <v>7706</v>
      </c>
      <c r="CS74" s="502">
        <f t="shared" si="68"/>
        <v>8276</v>
      </c>
      <c r="CT74" s="502">
        <f t="shared" si="69"/>
        <v>14905</v>
      </c>
      <c r="CU74" s="502">
        <f t="shared" si="70"/>
        <v>21955</v>
      </c>
      <c r="CV74" s="502">
        <f t="shared" si="71"/>
        <v>28931</v>
      </c>
      <c r="CW74" s="502">
        <f t="shared" si="105"/>
        <v>7986</v>
      </c>
      <c r="CX74" s="502">
        <f t="shared" si="106"/>
        <v>14383</v>
      </c>
      <c r="CY74" s="502">
        <f t="shared" si="107"/>
        <v>21186</v>
      </c>
      <c r="CZ74" s="502">
        <f t="shared" si="108"/>
        <v>27918</v>
      </c>
      <c r="DA74" s="503">
        <f t="shared" si="109"/>
        <v>1.0023849849642252E-2</v>
      </c>
      <c r="DB74" s="503">
        <f t="shared" si="110"/>
        <v>1.8042929729356054E-2</v>
      </c>
      <c r="DC74" s="503">
        <f t="shared" si="111"/>
        <v>2.6580484601292732E-2</v>
      </c>
      <c r="DD74" s="503">
        <f t="shared" si="112"/>
        <v>3.5014344474784832E-2</v>
      </c>
      <c r="DE74" s="502">
        <f t="shared" si="72"/>
        <v>7940.8376436207318</v>
      </c>
      <c r="DF74" s="502">
        <f t="shared" si="73"/>
        <v>15924.107758517317</v>
      </c>
      <c r="DG74" s="502">
        <f t="shared" si="74"/>
        <v>24068.938441187387</v>
      </c>
      <c r="DH74" s="502">
        <f t="shared" si="75"/>
        <v>32458.257010302761</v>
      </c>
      <c r="DI74" s="489">
        <f t="shared" si="113"/>
        <v>7940.8376436207318</v>
      </c>
      <c r="DJ74" s="489">
        <f t="shared" si="114"/>
        <v>7983.2701148965853</v>
      </c>
      <c r="DK74" s="489">
        <f t="shared" si="115"/>
        <v>8144.83068267007</v>
      </c>
      <c r="DL74" s="489">
        <f t="shared" si="116"/>
        <v>8389.318569115374</v>
      </c>
      <c r="DM74" s="489">
        <f t="shared" si="76"/>
        <v>7662.4210971376606</v>
      </c>
      <c r="DN74" s="489">
        <f t="shared" si="117"/>
        <v>2351.2195021426382</v>
      </c>
      <c r="DO74" s="489">
        <f t="shared" si="118"/>
        <v>2363.6551171898604</v>
      </c>
      <c r="DP74" s="489">
        <f t="shared" si="119"/>
        <v>2411.621060943432</v>
      </c>
      <c r="DQ74" s="489">
        <f t="shared" si="120"/>
        <v>2483.8660626463411</v>
      </c>
      <c r="DR74" s="489">
        <f t="shared" si="121"/>
        <v>2253.9753210059316</v>
      </c>
      <c r="DS74" s="33">
        <v>333812</v>
      </c>
      <c r="DT74" s="33">
        <v>335699.71399999998</v>
      </c>
      <c r="DU74" s="33">
        <v>337739.62800000003</v>
      </c>
      <c r="DV74" s="33">
        <v>339932.73700000002</v>
      </c>
      <c r="DW74" s="24">
        <f>INDEX('Feb 2015 final data'!$AB$7:$AB$156,MATCH(Data!CE74,'Feb 2015 final data'!$A$7:$A$156,0))</f>
        <v>1490</v>
      </c>
    </row>
    <row r="75" spans="1:127">
      <c r="A75" s="28" t="s">
        <v>902</v>
      </c>
      <c r="B75" s="6" t="s">
        <v>903</v>
      </c>
      <c r="C75" s="29" t="s">
        <v>710</v>
      </c>
      <c r="D75" s="30" t="s">
        <v>279</v>
      </c>
      <c r="E75" s="31">
        <v>920</v>
      </c>
      <c r="F75" s="19">
        <v>920</v>
      </c>
      <c r="G75" s="19">
        <f>INDEX('Feb 2015 final data'!G$7:G$156,MATCH(Data!$D75,'Feb 2015 final data'!$A$7:$A$156,0))</f>
        <v>927</v>
      </c>
      <c r="H75" s="19">
        <f>INDEX('Feb 2015 final data'!H$7:H$156,MATCH(Data!$D75,'Feb 2015 final data'!$A$7:$A$156,0))</f>
        <v>898</v>
      </c>
      <c r="I75" s="469">
        <f t="shared" si="87"/>
        <v>711.27945969708276</v>
      </c>
      <c r="J75" s="469">
        <f t="shared" si="88"/>
        <v>670.38701098738943</v>
      </c>
      <c r="K75" s="31">
        <v>121930</v>
      </c>
      <c r="L75" s="19">
        <v>126080</v>
      </c>
      <c r="M75" s="31">
        <v>130328.52100000014</v>
      </c>
      <c r="N75" s="27">
        <v>133952.47599999997</v>
      </c>
      <c r="O75" s="20">
        <v>756.2</v>
      </c>
      <c r="P75" s="36">
        <v>731.3</v>
      </c>
      <c r="Q75" s="30" t="s">
        <v>279</v>
      </c>
      <c r="R75" s="31">
        <v>405</v>
      </c>
      <c r="S75" s="19">
        <v>405</v>
      </c>
      <c r="T75" s="19">
        <f>INDEX('Feb 2015 final data'!I$7:I$156,MATCH(Data!$Q75,'Feb 2015 final data'!$A$7:$A$156,0))</f>
        <v>446</v>
      </c>
      <c r="U75" s="19">
        <f>INDEX('Feb 2015 final data'!J$7:J$156,MATCH(Data!$Q75,'Feb 2015 final data'!$A$7:$A$156,0))</f>
        <v>491</v>
      </c>
      <c r="V75" s="31">
        <v>515</v>
      </c>
      <c r="W75" s="19">
        <v>515</v>
      </c>
      <c r="X75" s="19">
        <f>INDEX('Feb 2015 final data'!K$7:K$156,MATCH(Data!$Q75,'Feb 2015 final data'!$A$7:$A$156,0))</f>
        <v>555</v>
      </c>
      <c r="Y75" s="19">
        <f>INDEX('Feb 2015 final data'!L$7:L$156,MATCH(Data!$Q75,'Feb 2015 final data'!$A$7:$A$156,0))</f>
        <v>599</v>
      </c>
      <c r="Z75" s="475">
        <f t="shared" si="89"/>
        <v>446</v>
      </c>
      <c r="AA75" s="475">
        <f t="shared" si="90"/>
        <v>491</v>
      </c>
      <c r="AB75" s="475">
        <f t="shared" si="91"/>
        <v>555</v>
      </c>
      <c r="AC75" s="475">
        <f t="shared" si="92"/>
        <v>599</v>
      </c>
      <c r="AD75" s="478">
        <f t="shared" si="77"/>
        <v>80.36036036036036</v>
      </c>
      <c r="AE75" s="478">
        <f t="shared" si="78"/>
        <v>81.969949916527554</v>
      </c>
      <c r="AF75" s="22">
        <v>78.599999999999994</v>
      </c>
      <c r="AG75" s="21">
        <v>78.599999999999994</v>
      </c>
      <c r="AH75" s="6" t="s">
        <v>279</v>
      </c>
      <c r="AI75" s="34">
        <v>1327</v>
      </c>
      <c r="AJ75" s="34">
        <v>1816</v>
      </c>
      <c r="AK75" s="34">
        <v>1355</v>
      </c>
      <c r="AL75" s="34">
        <v>1273</v>
      </c>
      <c r="AM75" s="34">
        <v>1397</v>
      </c>
      <c r="AN75" s="34">
        <v>1508</v>
      </c>
      <c r="AO75" s="34">
        <v>1912</v>
      </c>
      <c r="AP75" s="34">
        <v>1882</v>
      </c>
      <c r="AQ75" s="38">
        <v>1931</v>
      </c>
      <c r="AR75" s="38">
        <v>2183</v>
      </c>
      <c r="AS75" s="38">
        <v>1630</v>
      </c>
      <c r="AT75" s="38">
        <v>1947</v>
      </c>
      <c r="AU75" s="25">
        <v>4498</v>
      </c>
      <c r="AV75" s="25">
        <v>4178</v>
      </c>
      <c r="AW75" s="25">
        <v>5725</v>
      </c>
      <c r="AX75" s="25">
        <v>5760</v>
      </c>
      <c r="AY75" s="25">
        <f t="shared" si="93"/>
        <v>4498</v>
      </c>
      <c r="AZ75" s="25">
        <f t="shared" si="94"/>
        <v>4178</v>
      </c>
      <c r="BA75" s="25">
        <f t="shared" si="95"/>
        <v>5725</v>
      </c>
      <c r="BB75" s="25">
        <f t="shared" si="96"/>
        <v>5760</v>
      </c>
      <c r="BC75" s="249">
        <f>INDEX('Feb 2015 final data'!T$7:T$156,MATCH(Data!$AH75,'Feb 2015 final data'!$A$7:$A$156,0))</f>
        <v>4457.6181737017014</v>
      </c>
      <c r="BD75" s="249">
        <f>INDEX('Feb 2015 final data'!U$7:U$156,MATCH(Data!$AH75,'Feb 2015 final data'!$A$7:$A$156,0))</f>
        <v>4140.4910470710774</v>
      </c>
      <c r="BE75" s="249">
        <f>INDEX('Feb 2015 final data'!V$7:V$156,MATCH(Data!$AH75,'Feb 2015 final data'!$A$7:$A$156,0))</f>
        <v>5673.6024998759976</v>
      </c>
      <c r="BF75" s="249">
        <f>INDEX('Feb 2015 final data'!W$7:W$156,MATCH(Data!$AH75,'Feb 2015 final data'!$A$7:$A$156,0))</f>
        <v>5708.2882793512226</v>
      </c>
      <c r="BG75" s="249">
        <f>INDEX('Feb 2015 final data'!X$7:X$156,MATCH(Data!$AH75,'Feb 2015 final data'!$A$7:$A$156,0))</f>
        <v>4416.7901393780066</v>
      </c>
      <c r="BH75" s="249">
        <f>INDEX('Feb 2015 final data'!Y$7:Y$156,MATCH(Data!$AH75,'Feb 2015 final data'!$A$7:$A$156,0))</f>
        <v>4102.5676305738807</v>
      </c>
      <c r="BI75" s="249">
        <f>INDEX('Feb 2015 final data'!Z$7:Z$156,MATCH(Data!$AH75,'Feb 2015 final data'!$A$7:$A$156,0))</f>
        <v>5621.6370715738303</v>
      </c>
      <c r="BJ75" s="249">
        <f>INDEX('Feb 2015 final data'!AA$7:AA$156,MATCH(Data!$AH75,'Feb 2015 final data'!$A$7:$A$156,0))</f>
        <v>5656.0051584742814</v>
      </c>
      <c r="BK75" s="484">
        <f t="shared" si="79"/>
        <v>4457.6181737017014</v>
      </c>
      <c r="BL75" s="484">
        <f t="shared" si="80"/>
        <v>4140.4910470710774</v>
      </c>
      <c r="BM75" s="484">
        <f t="shared" si="81"/>
        <v>5673.6024998759976</v>
      </c>
      <c r="BN75" s="484">
        <f t="shared" si="82"/>
        <v>5708.2882793512226</v>
      </c>
      <c r="BO75" s="484">
        <f t="shared" si="83"/>
        <v>4416.7901393780066</v>
      </c>
      <c r="BP75" s="484">
        <f t="shared" si="84"/>
        <v>4102.5676305738807</v>
      </c>
      <c r="BQ75" s="484">
        <f t="shared" si="85"/>
        <v>5621.6370715738303</v>
      </c>
      <c r="BR75" s="484">
        <f t="shared" si="86"/>
        <v>5656.0051584742814</v>
      </c>
      <c r="BS75" s="486">
        <f t="shared" si="97"/>
        <v>840.39457505072824</v>
      </c>
      <c r="BT75" s="486">
        <f t="shared" si="98"/>
        <v>780.6066106184843</v>
      </c>
      <c r="BU75" s="486">
        <f t="shared" si="99"/>
        <v>1069.6440511706135</v>
      </c>
      <c r="BV75" s="495">
        <f t="shared" si="100"/>
        <v>1068.5773095857794</v>
      </c>
      <c r="BW75" s="486">
        <f t="shared" si="101"/>
        <v>826.81208326744957</v>
      </c>
      <c r="BX75" s="486">
        <f t="shared" si="102"/>
        <v>767.99041438225981</v>
      </c>
      <c r="BY75" s="486">
        <f t="shared" si="103"/>
        <v>1052.3564198990994</v>
      </c>
      <c r="BZ75" s="495">
        <f t="shared" si="104"/>
        <v>1051.4502425578382</v>
      </c>
      <c r="CA75" s="27">
        <v>526919</v>
      </c>
      <c r="CB75" s="27">
        <v>530419.6749999997</v>
      </c>
      <c r="CC75" s="27">
        <v>534195.16100000008</v>
      </c>
      <c r="CD75" s="156">
        <v>537924.18600000045</v>
      </c>
      <c r="CE75" s="6" t="s">
        <v>279</v>
      </c>
      <c r="CF75" s="27">
        <f>INDEX('HWB mapped'!F$4:F$155,MATCH(Data!$D75,'HWB mapped'!$E$4:$E$155,0))</f>
        <v>14883.501454076428</v>
      </c>
      <c r="CG75" s="27">
        <f>INDEX('HWB mapped'!G$4:G$155,MATCH(Data!$D75,'HWB mapped'!$E$4:$E$155,0))</f>
        <v>14809.403994835888</v>
      </c>
      <c r="CH75" s="27">
        <f>INDEX('HWB mapped'!H$4:H$155,MATCH(Data!$D75,'HWB mapped'!$E$4:$E$155,0))</f>
        <v>15194.050333898089</v>
      </c>
      <c r="CI75" s="27">
        <f>INDEX('HWB mapped'!I$4:I$155,MATCH(Data!$D75,'HWB mapped'!$E$4:$E$155,0))</f>
        <v>15261.757477425097</v>
      </c>
      <c r="CJ75" s="24">
        <f>INDEX('Feb 2015 final data'!P$7:P$156,MATCH(Data!$CE75,'Feb 2015 final data'!$A$7:$A$156,0))</f>
        <v>14866</v>
      </c>
      <c r="CK75" s="24">
        <f>INDEX('Feb 2015 final data'!Q$7:Q$156,MATCH(Data!$CE75,'Feb 2015 final data'!$A$7:$A$156,0))</f>
        <v>12782</v>
      </c>
      <c r="CL75" s="24">
        <f>INDEX('Feb 2015 final data'!R$7:R$156,MATCH(Data!$CE75,'Feb 2015 final data'!$A$7:$A$156,0))</f>
        <v>13531</v>
      </c>
      <c r="CM75" s="24">
        <f>INDEX('Feb 2015 final data'!S$7:S$156,MATCH(Data!$CE75,'Feb 2015 final data'!$A$7:$A$156,0))</f>
        <v>13415</v>
      </c>
      <c r="CN75" s="24">
        <f>INDEX('Feb 2015 final data'!B$7:B$156,MATCH(Data!$CE75,'Feb 2015 final data'!$A$7:$A$156,0))</f>
        <v>14346</v>
      </c>
      <c r="CO75" s="24">
        <f>INDEX('Feb 2015 final data'!C$7:C$156,MATCH(Data!$CE75,'Feb 2015 final data'!$A$7:$A$156,0))</f>
        <v>12335</v>
      </c>
      <c r="CP75" s="24">
        <f>INDEX('Feb 2015 final data'!D$7:D$156,MATCH(Data!$CE75,'Feb 2015 final data'!$A$7:$A$156,0))</f>
        <v>13057</v>
      </c>
      <c r="CQ75" s="24">
        <f>INDEX('Feb 2015 final data'!E$7:E$156,MATCH(Data!$CE75,'Feb 2015 final data'!$A$7:$A$156,0))</f>
        <v>12945</v>
      </c>
      <c r="CR75" s="24">
        <f>INDEX('Feb 2015 final data'!F$7:F$156,MATCH(Data!$CE75,'Feb 2015 final data'!$A$7:$A$156,0))</f>
        <v>13844</v>
      </c>
      <c r="CS75" s="502">
        <f t="shared" si="68"/>
        <v>14866</v>
      </c>
      <c r="CT75" s="502">
        <f t="shared" si="69"/>
        <v>27648</v>
      </c>
      <c r="CU75" s="502">
        <f t="shared" si="70"/>
        <v>41179</v>
      </c>
      <c r="CV75" s="502">
        <f t="shared" si="71"/>
        <v>54594</v>
      </c>
      <c r="CW75" s="502">
        <f t="shared" si="105"/>
        <v>14346</v>
      </c>
      <c r="CX75" s="502">
        <f t="shared" si="106"/>
        <v>26681</v>
      </c>
      <c r="CY75" s="502">
        <f t="shared" si="107"/>
        <v>39738</v>
      </c>
      <c r="CZ75" s="502">
        <f t="shared" si="108"/>
        <v>52683</v>
      </c>
      <c r="DA75" s="503">
        <f t="shared" si="109"/>
        <v>9.5248562113052718E-3</v>
      </c>
      <c r="DB75" s="503">
        <f t="shared" si="110"/>
        <v>1.7712569146792687E-2</v>
      </c>
      <c r="DC75" s="503">
        <f t="shared" si="111"/>
        <v>2.6394841924020956E-2</v>
      </c>
      <c r="DD75" s="503">
        <f t="shared" si="112"/>
        <v>3.5003846576546871E-2</v>
      </c>
      <c r="DE75" s="502">
        <f t="shared" si="72"/>
        <v>14311.092154901226</v>
      </c>
      <c r="DF75" s="502">
        <f t="shared" si="73"/>
        <v>28627.611757287472</v>
      </c>
      <c r="DG75" s="502">
        <f t="shared" si="74"/>
        <v>43299.384221562817</v>
      </c>
      <c r="DH75" s="502">
        <f t="shared" si="75"/>
        <v>58043.563669262003</v>
      </c>
      <c r="DI75" s="489">
        <f t="shared" si="113"/>
        <v>14311.092154901226</v>
      </c>
      <c r="DJ75" s="489">
        <f t="shared" si="114"/>
        <v>14316.519602386246</v>
      </c>
      <c r="DK75" s="489">
        <f t="shared" si="115"/>
        <v>14671.772464275346</v>
      </c>
      <c r="DL75" s="489">
        <f t="shared" si="116"/>
        <v>14744.179447699185</v>
      </c>
      <c r="DM75" s="489">
        <f t="shared" si="76"/>
        <v>13810.313661818804</v>
      </c>
      <c r="DN75" s="489">
        <f t="shared" si="117"/>
        <v>2137.6880017130666</v>
      </c>
      <c r="DO75" s="489">
        <f t="shared" si="118"/>
        <v>2138.5842443243637</v>
      </c>
      <c r="DP75" s="489">
        <f t="shared" si="119"/>
        <v>2191.6119321594656</v>
      </c>
      <c r="DQ75" s="489">
        <f t="shared" si="120"/>
        <v>2202.3668434950355</v>
      </c>
      <c r="DR75" s="489">
        <f t="shared" si="121"/>
        <v>2049.3444997252695</v>
      </c>
      <c r="DS75" s="33">
        <v>661575</v>
      </c>
      <c r="DT75" s="33">
        <v>665121.03800000006</v>
      </c>
      <c r="DU75" s="33">
        <v>669461.58599999989</v>
      </c>
      <c r="DV75" s="33">
        <v>673874.01199999999</v>
      </c>
      <c r="DW75" s="24">
        <f>INDEX('Feb 2015 final data'!$AB$7:$AB$156,MATCH(Data!CE75,'Feb 2015 final data'!$A$7:$A$156,0))</f>
        <v>1490</v>
      </c>
    </row>
    <row r="76" spans="1:127">
      <c r="A76" s="28" t="s">
        <v>859</v>
      </c>
      <c r="B76" s="6" t="s">
        <v>860</v>
      </c>
      <c r="C76" s="29" t="s">
        <v>711</v>
      </c>
      <c r="D76" s="30" t="s">
        <v>282</v>
      </c>
      <c r="E76" s="31">
        <v>140</v>
      </c>
      <c r="F76" s="19">
        <v>140</v>
      </c>
      <c r="G76" s="19">
        <f>INDEX('Feb 2015 final data'!G$7:G$156,MATCH(Data!$D76,'Feb 2015 final data'!$A$7:$A$156,0))</f>
        <v>144</v>
      </c>
      <c r="H76" s="19">
        <f>INDEX('Feb 2015 final data'!H$7:H$156,MATCH(Data!$D76,'Feb 2015 final data'!$A$7:$A$156,0))</f>
        <v>145</v>
      </c>
      <c r="I76" s="469">
        <f t="shared" si="87"/>
        <v>525.83106778652621</v>
      </c>
      <c r="J76" s="469">
        <f t="shared" si="88"/>
        <v>523.73850177269242</v>
      </c>
      <c r="K76" s="31">
        <v>26755</v>
      </c>
      <c r="L76" s="19">
        <v>27125</v>
      </c>
      <c r="M76" s="31">
        <v>27385.221000000001</v>
      </c>
      <c r="N76" s="27">
        <v>27685.571999999996</v>
      </c>
      <c r="O76" s="20">
        <v>527</v>
      </c>
      <c r="P76" s="36">
        <v>519.79999999999995</v>
      </c>
      <c r="Q76" s="30" t="s">
        <v>282</v>
      </c>
      <c r="R76" s="31">
        <v>155</v>
      </c>
      <c r="S76" s="19">
        <v>155</v>
      </c>
      <c r="T76" s="19">
        <f>INDEX('Feb 2015 final data'!I$7:I$156,MATCH(Data!$Q76,'Feb 2015 final data'!$A$7:$A$156,0))</f>
        <v>220</v>
      </c>
      <c r="U76" s="19">
        <f>INDEX('Feb 2015 final data'!J$7:J$156,MATCH(Data!$Q76,'Feb 2015 final data'!$A$7:$A$156,0))</f>
        <v>264</v>
      </c>
      <c r="V76" s="31">
        <v>175</v>
      </c>
      <c r="W76" s="19">
        <v>175</v>
      </c>
      <c r="X76" s="19">
        <f>INDEX('Feb 2015 final data'!K$7:K$156,MATCH(Data!$Q76,'Feb 2015 final data'!$A$7:$A$156,0))</f>
        <v>250</v>
      </c>
      <c r="Y76" s="19">
        <f>INDEX('Feb 2015 final data'!L$7:L$156,MATCH(Data!$Q76,'Feb 2015 final data'!$A$7:$A$156,0))</f>
        <v>300</v>
      </c>
      <c r="Z76" s="475">
        <f t="shared" si="89"/>
        <v>220</v>
      </c>
      <c r="AA76" s="475">
        <f t="shared" si="90"/>
        <v>264</v>
      </c>
      <c r="AB76" s="475">
        <f t="shared" si="91"/>
        <v>250</v>
      </c>
      <c r="AC76" s="475">
        <f t="shared" si="92"/>
        <v>300</v>
      </c>
      <c r="AD76" s="478">
        <f t="shared" si="77"/>
        <v>88</v>
      </c>
      <c r="AE76" s="478">
        <f t="shared" si="78"/>
        <v>88</v>
      </c>
      <c r="AF76" s="22">
        <v>86.9</v>
      </c>
      <c r="AG76" s="21">
        <v>86.9</v>
      </c>
      <c r="AH76" s="6" t="s">
        <v>282</v>
      </c>
      <c r="AI76" s="34">
        <v>190</v>
      </c>
      <c r="AJ76" s="34">
        <v>184</v>
      </c>
      <c r="AK76" s="34">
        <v>165</v>
      </c>
      <c r="AL76" s="34">
        <v>165</v>
      </c>
      <c r="AM76" s="34">
        <v>273</v>
      </c>
      <c r="AN76" s="34">
        <v>344</v>
      </c>
      <c r="AO76" s="34">
        <v>252</v>
      </c>
      <c r="AP76" s="34">
        <v>224</v>
      </c>
      <c r="AQ76" s="38">
        <v>340</v>
      </c>
      <c r="AR76" s="38">
        <v>346</v>
      </c>
      <c r="AS76" s="38">
        <v>420</v>
      </c>
      <c r="AT76" s="38">
        <v>225</v>
      </c>
      <c r="AU76" s="25">
        <v>539</v>
      </c>
      <c r="AV76" s="25">
        <v>782</v>
      </c>
      <c r="AW76" s="25">
        <v>816</v>
      </c>
      <c r="AX76" s="25">
        <v>991</v>
      </c>
      <c r="AY76" s="25">
        <f t="shared" si="93"/>
        <v>539</v>
      </c>
      <c r="AZ76" s="25">
        <f t="shared" si="94"/>
        <v>782</v>
      </c>
      <c r="BA76" s="25">
        <f t="shared" si="95"/>
        <v>816</v>
      </c>
      <c r="BB76" s="25">
        <f t="shared" si="96"/>
        <v>991</v>
      </c>
      <c r="BC76" s="249">
        <f>INDEX('Feb 2015 final data'!T$7:T$156,MATCH(Data!$AH76,'Feb 2015 final data'!$A$7:$A$156,0))</f>
        <v>730</v>
      </c>
      <c r="BD76" s="249">
        <f>INDEX('Feb 2015 final data'!U$7:U$156,MATCH(Data!$AH76,'Feb 2015 final data'!$A$7:$A$156,0))</f>
        <v>792</v>
      </c>
      <c r="BE76" s="249">
        <f>INDEX('Feb 2015 final data'!V$7:V$156,MATCH(Data!$AH76,'Feb 2015 final data'!$A$7:$A$156,0))</f>
        <v>827</v>
      </c>
      <c r="BF76" s="249">
        <f>INDEX('Feb 2015 final data'!W$7:W$156,MATCH(Data!$AH76,'Feb 2015 final data'!$A$7:$A$156,0))</f>
        <v>1005</v>
      </c>
      <c r="BG76" s="249">
        <f>INDEX('Feb 2015 final data'!X$7:X$156,MATCH(Data!$AH76,'Feb 2015 final data'!$A$7:$A$156,0))</f>
        <v>740</v>
      </c>
      <c r="BH76" s="249">
        <f>INDEX('Feb 2015 final data'!Y$7:Y$156,MATCH(Data!$AH76,'Feb 2015 final data'!$A$7:$A$156,0))</f>
        <v>803</v>
      </c>
      <c r="BI76" s="249">
        <f>INDEX('Feb 2015 final data'!Z$7:Z$156,MATCH(Data!$AH76,'Feb 2015 final data'!$A$7:$A$156,0))</f>
        <v>839</v>
      </c>
      <c r="BJ76" s="249">
        <f>INDEX('Feb 2015 final data'!AA$7:AA$156,MATCH(Data!$AH76,'Feb 2015 final data'!$A$7:$A$156,0))</f>
        <v>1019</v>
      </c>
      <c r="BK76" s="484">
        <f t="shared" si="79"/>
        <v>730</v>
      </c>
      <c r="BL76" s="484">
        <f t="shared" si="80"/>
        <v>792.00000000000011</v>
      </c>
      <c r="BM76" s="484">
        <f t="shared" si="81"/>
        <v>827</v>
      </c>
      <c r="BN76" s="484">
        <f t="shared" si="82"/>
        <v>1004.9999999999999</v>
      </c>
      <c r="BO76" s="484">
        <f t="shared" si="83"/>
        <v>740</v>
      </c>
      <c r="BP76" s="484">
        <f t="shared" si="84"/>
        <v>803.00000000000011</v>
      </c>
      <c r="BQ76" s="484">
        <f t="shared" si="85"/>
        <v>839</v>
      </c>
      <c r="BR76" s="484">
        <f t="shared" si="86"/>
        <v>1019</v>
      </c>
      <c r="BS76" s="486">
        <f t="shared" si="97"/>
        <v>326.52756550628283</v>
      </c>
      <c r="BT76" s="486">
        <f t="shared" si="98"/>
        <v>354.26004367256996</v>
      </c>
      <c r="BU76" s="486">
        <f t="shared" si="99"/>
        <v>369.91547489547384</v>
      </c>
      <c r="BV76" s="495">
        <f t="shared" si="100"/>
        <v>443.08174348072129</v>
      </c>
      <c r="BW76" s="486">
        <f t="shared" si="101"/>
        <v>326.249243955954</v>
      </c>
      <c r="BX76" s="486">
        <f t="shared" si="102"/>
        <v>354.02451742787986</v>
      </c>
      <c r="BY76" s="486">
        <f t="shared" si="103"/>
        <v>369.89610226898031</v>
      </c>
      <c r="BZ76" s="495">
        <f t="shared" si="104"/>
        <v>443.01419309655734</v>
      </c>
      <c r="CA76" s="27">
        <v>220491</v>
      </c>
      <c r="CB76" s="27">
        <v>223564.58599999998</v>
      </c>
      <c r="CC76" s="27">
        <v>226820.44899999994</v>
      </c>
      <c r="CD76" s="156">
        <v>230015.20399999997</v>
      </c>
      <c r="CE76" s="6" t="s">
        <v>282</v>
      </c>
      <c r="CF76" s="27">
        <f>INDEX('HWB mapped'!F$4:F$155,MATCH(Data!$D76,'HWB mapped'!$E$4:$E$155,0))</f>
        <v>5878.1284309195962</v>
      </c>
      <c r="CG76" s="27">
        <f>INDEX('HWB mapped'!G$4:G$155,MATCH(Data!$D76,'HWB mapped'!$E$4:$E$155,0))</f>
        <v>6209.0639873071659</v>
      </c>
      <c r="CH76" s="27">
        <f>INDEX('HWB mapped'!H$4:H$155,MATCH(Data!$D76,'HWB mapped'!$E$4:$E$155,0))</f>
        <v>6283.9604454864038</v>
      </c>
      <c r="CI76" s="27">
        <f>INDEX('HWB mapped'!I$4:I$155,MATCH(Data!$D76,'HWB mapped'!$E$4:$E$155,0))</f>
        <v>6464.3457973602099</v>
      </c>
      <c r="CJ76" s="24">
        <f>INDEX('Feb 2015 final data'!P$7:P$156,MATCH(Data!$CE76,'Feb 2015 final data'!$A$7:$A$156,0))</f>
        <v>5876</v>
      </c>
      <c r="CK76" s="24">
        <f>INDEX('Feb 2015 final data'!Q$7:Q$156,MATCH(Data!$CE76,'Feb 2015 final data'!$A$7:$A$156,0))</f>
        <v>6269</v>
      </c>
      <c r="CL76" s="24">
        <f>INDEX('Feb 2015 final data'!R$7:R$156,MATCH(Data!$CE76,'Feb 2015 final data'!$A$7:$A$156,0))</f>
        <v>6409</v>
      </c>
      <c r="CM76" s="24">
        <f>INDEX('Feb 2015 final data'!S$7:S$156,MATCH(Data!$CE76,'Feb 2015 final data'!$A$7:$A$156,0))</f>
        <v>6347</v>
      </c>
      <c r="CN76" s="24">
        <f>INDEX('Feb 2015 final data'!B$7:B$156,MATCH(Data!$CE76,'Feb 2015 final data'!$A$7:$A$156,0))</f>
        <v>5815</v>
      </c>
      <c r="CO76" s="24">
        <f>INDEX('Feb 2015 final data'!C$7:C$156,MATCH(Data!$CE76,'Feb 2015 final data'!$A$7:$A$156,0))</f>
        <v>6208</v>
      </c>
      <c r="CP76" s="24">
        <f>INDEX('Feb 2015 final data'!D$7:D$156,MATCH(Data!$CE76,'Feb 2015 final data'!$A$7:$A$156,0))</f>
        <v>6240</v>
      </c>
      <c r="CQ76" s="24">
        <f>INDEX('Feb 2015 final data'!E$7:E$156,MATCH(Data!$CE76,'Feb 2015 final data'!$A$7:$A$156,0))</f>
        <v>6178</v>
      </c>
      <c r="CR76" s="24">
        <f>INDEX('Feb 2015 final data'!F$7:F$156,MATCH(Data!$CE76,'Feb 2015 final data'!$A$7:$A$156,0))</f>
        <v>5646</v>
      </c>
      <c r="CS76" s="502">
        <f t="shared" si="68"/>
        <v>5876</v>
      </c>
      <c r="CT76" s="502">
        <f t="shared" si="69"/>
        <v>12145</v>
      </c>
      <c r="CU76" s="502">
        <f t="shared" si="70"/>
        <v>18554</v>
      </c>
      <c r="CV76" s="502">
        <f t="shared" si="71"/>
        <v>24901</v>
      </c>
      <c r="CW76" s="502">
        <f t="shared" si="105"/>
        <v>5815</v>
      </c>
      <c r="CX76" s="502">
        <f t="shared" si="106"/>
        <v>12023</v>
      </c>
      <c r="CY76" s="502">
        <f t="shared" si="107"/>
        <v>18263</v>
      </c>
      <c r="CZ76" s="502">
        <f t="shared" si="108"/>
        <v>24441</v>
      </c>
      <c r="DA76" s="503">
        <f t="shared" si="109"/>
        <v>2.4497008152283041E-3</v>
      </c>
      <c r="DB76" s="503">
        <f t="shared" si="110"/>
        <v>4.8994016304566082E-3</v>
      </c>
      <c r="DC76" s="503">
        <f t="shared" si="111"/>
        <v>1.1686277659531745E-2</v>
      </c>
      <c r="DD76" s="503">
        <f t="shared" si="112"/>
        <v>1.8473153688606882E-2</v>
      </c>
      <c r="DE76" s="502">
        <f t="shared" si="72"/>
        <v>5817.1604586833673</v>
      </c>
      <c r="DF76" s="502">
        <f t="shared" si="73"/>
        <v>11965.320917366735</v>
      </c>
      <c r="DG76" s="502">
        <f t="shared" si="74"/>
        <v>18080.765466833767</v>
      </c>
      <c r="DH76" s="502">
        <f t="shared" si="75"/>
        <v>24376.2100163008</v>
      </c>
      <c r="DI76" s="489">
        <f t="shared" si="113"/>
        <v>5817.1604586833673</v>
      </c>
      <c r="DJ76" s="489">
        <f t="shared" si="114"/>
        <v>6148.1604586833673</v>
      </c>
      <c r="DK76" s="489">
        <f t="shared" si="115"/>
        <v>6115.4445494670326</v>
      </c>
      <c r="DL76" s="489">
        <f t="shared" si="116"/>
        <v>6295.4445494670326</v>
      </c>
      <c r="DM76" s="489">
        <f t="shared" si="76"/>
        <v>5648.0976697723636</v>
      </c>
      <c r="DN76" s="489">
        <f t="shared" si="117"/>
        <v>1978.9282751105613</v>
      </c>
      <c r="DO76" s="489">
        <f t="shared" si="118"/>
        <v>2091.5336144713306</v>
      </c>
      <c r="DP76" s="489">
        <f t="shared" si="119"/>
        <v>2080.3071002752417</v>
      </c>
      <c r="DQ76" s="489">
        <f t="shared" si="120"/>
        <v>2141.5426322539079</v>
      </c>
      <c r="DR76" s="489">
        <f t="shared" si="121"/>
        <v>1893.7419830932763</v>
      </c>
      <c r="DS76" s="33">
        <v>286180</v>
      </c>
      <c r="DT76" s="33">
        <v>289794.12900000002</v>
      </c>
      <c r="DU76" s="33">
        <v>293946.98499999999</v>
      </c>
      <c r="DV76" s="33">
        <v>298245.48700000002</v>
      </c>
      <c r="DW76" s="24">
        <f>INDEX('Feb 2015 final data'!$AB$7:$AB$156,MATCH(Data!CE76,'Feb 2015 final data'!$A$7:$A$156,0))</f>
        <v>2020</v>
      </c>
    </row>
    <row r="77" spans="1:127">
      <c r="A77" s="28" t="s">
        <v>902</v>
      </c>
      <c r="B77" s="6" t="s">
        <v>903</v>
      </c>
      <c r="C77" s="29" t="s">
        <v>712</v>
      </c>
      <c r="D77" s="30" t="s">
        <v>285</v>
      </c>
      <c r="E77" s="31">
        <v>1045</v>
      </c>
      <c r="F77" s="19">
        <v>1045</v>
      </c>
      <c r="G77" s="19">
        <f>INDEX('Feb 2015 final data'!G$7:G$156,MATCH(Data!$D77,'Feb 2015 final data'!$A$7:$A$156,0))</f>
        <v>1030</v>
      </c>
      <c r="H77" s="19">
        <f>INDEX('Feb 2015 final data'!H$7:H$156,MATCH(Data!$D77,'Feb 2015 final data'!$A$7:$A$156,0))</f>
        <v>982</v>
      </c>
      <c r="I77" s="469">
        <f t="shared" si="87"/>
        <v>626.84912122630271</v>
      </c>
      <c r="J77" s="469">
        <f t="shared" si="88"/>
        <v>582.8984388626443</v>
      </c>
      <c r="K77" s="31">
        <v>155115</v>
      </c>
      <c r="L77" s="19">
        <v>159955</v>
      </c>
      <c r="M77" s="31">
        <v>164313.86200000005</v>
      </c>
      <c r="N77" s="27">
        <v>168468.45599999986</v>
      </c>
      <c r="O77" s="20">
        <v>674.3</v>
      </c>
      <c r="P77" s="36">
        <v>653.9</v>
      </c>
      <c r="Q77" s="30" t="s">
        <v>285</v>
      </c>
      <c r="R77" s="31">
        <v>870</v>
      </c>
      <c r="S77" s="19">
        <v>870</v>
      </c>
      <c r="T77" s="19">
        <f>INDEX('Feb 2015 final data'!I$7:I$156,MATCH(Data!$Q77,'Feb 2015 final data'!$A$7:$A$156,0))</f>
        <v>1075</v>
      </c>
      <c r="U77" s="19">
        <f>INDEX('Feb 2015 final data'!J$7:J$156,MATCH(Data!$Q77,'Feb 2015 final data'!$A$7:$A$156,0))</f>
        <v>1532</v>
      </c>
      <c r="V77" s="31">
        <v>1165</v>
      </c>
      <c r="W77" s="19">
        <v>1165</v>
      </c>
      <c r="X77" s="19">
        <f>INDEX('Feb 2015 final data'!K$7:K$156,MATCH(Data!$Q77,'Feb 2015 final data'!$A$7:$A$156,0))</f>
        <v>1415</v>
      </c>
      <c r="Y77" s="19">
        <f>INDEX('Feb 2015 final data'!L$7:L$156,MATCH(Data!$Q77,'Feb 2015 final data'!$A$7:$A$156,0))</f>
        <v>1915</v>
      </c>
      <c r="Z77" s="475">
        <f t="shared" si="89"/>
        <v>1075</v>
      </c>
      <c r="AA77" s="475">
        <f t="shared" si="90"/>
        <v>1532</v>
      </c>
      <c r="AB77" s="475">
        <f t="shared" si="91"/>
        <v>1415</v>
      </c>
      <c r="AC77" s="475">
        <f t="shared" si="92"/>
        <v>1915</v>
      </c>
      <c r="AD77" s="478">
        <f t="shared" si="77"/>
        <v>75.971731448763251</v>
      </c>
      <c r="AE77" s="478">
        <f t="shared" si="78"/>
        <v>80</v>
      </c>
      <c r="AF77" s="22">
        <v>74.599999999999994</v>
      </c>
      <c r="AG77" s="21">
        <v>74.599999999999994</v>
      </c>
      <c r="AH77" s="6" t="s">
        <v>285</v>
      </c>
      <c r="AI77" s="34">
        <v>1557</v>
      </c>
      <c r="AJ77" s="34">
        <v>1489</v>
      </c>
      <c r="AK77" s="34">
        <v>1463</v>
      </c>
      <c r="AL77" s="34">
        <v>1203</v>
      </c>
      <c r="AM77" s="34">
        <v>1448</v>
      </c>
      <c r="AN77" s="34">
        <v>1321</v>
      </c>
      <c r="AO77" s="34">
        <v>1345</v>
      </c>
      <c r="AP77" s="34">
        <v>1143</v>
      </c>
      <c r="AQ77" s="38">
        <v>1324</v>
      </c>
      <c r="AR77" s="38">
        <v>1467</v>
      </c>
      <c r="AS77" s="38">
        <v>1394</v>
      </c>
      <c r="AT77" s="38">
        <v>1449</v>
      </c>
      <c r="AU77" s="25">
        <v>4509</v>
      </c>
      <c r="AV77" s="25">
        <v>3972</v>
      </c>
      <c r="AW77" s="25">
        <v>3812</v>
      </c>
      <c r="AX77" s="25">
        <v>4310</v>
      </c>
      <c r="AY77" s="25">
        <f t="shared" si="93"/>
        <v>4509</v>
      </c>
      <c r="AZ77" s="25">
        <f t="shared" si="94"/>
        <v>3972</v>
      </c>
      <c r="BA77" s="25">
        <f t="shared" si="95"/>
        <v>3812</v>
      </c>
      <c r="BB77" s="25">
        <f t="shared" si="96"/>
        <v>4310</v>
      </c>
      <c r="BC77" s="249">
        <f>INDEX('Feb 2015 final data'!T$7:T$156,MATCH(Data!$AH77,'Feb 2015 final data'!$A$7:$A$156,0))</f>
        <v>4045</v>
      </c>
      <c r="BD77" s="249">
        <f>INDEX('Feb 2015 final data'!U$7:U$156,MATCH(Data!$AH77,'Feb 2015 final data'!$A$7:$A$156,0))</f>
        <v>3992</v>
      </c>
      <c r="BE77" s="249">
        <f>INDEX('Feb 2015 final data'!V$7:V$156,MATCH(Data!$AH77,'Feb 2015 final data'!$A$7:$A$156,0))</f>
        <v>3837</v>
      </c>
      <c r="BF77" s="249">
        <f>INDEX('Feb 2015 final data'!W$7:W$156,MATCH(Data!$AH77,'Feb 2015 final data'!$A$7:$A$156,0))</f>
        <v>3888</v>
      </c>
      <c r="BG77" s="249">
        <f>INDEX('Feb 2015 final data'!X$7:X$156,MATCH(Data!$AH77,'Feb 2015 final data'!$A$7:$A$156,0))</f>
        <v>3837</v>
      </c>
      <c r="BH77" s="249">
        <f>INDEX('Feb 2015 final data'!Y$7:Y$156,MATCH(Data!$AH77,'Feb 2015 final data'!$A$7:$A$156,0))</f>
        <v>3787</v>
      </c>
      <c r="BI77" s="249">
        <f>INDEX('Feb 2015 final data'!Z$7:Z$156,MATCH(Data!$AH77,'Feb 2015 final data'!$A$7:$A$156,0))</f>
        <v>3737</v>
      </c>
      <c r="BJ77" s="249">
        <f>INDEX('Feb 2015 final data'!AA$7:AA$156,MATCH(Data!$AH77,'Feb 2015 final data'!$A$7:$A$156,0))</f>
        <v>3689</v>
      </c>
      <c r="BK77" s="484">
        <f t="shared" si="79"/>
        <v>4045</v>
      </c>
      <c r="BL77" s="484">
        <f t="shared" si="80"/>
        <v>3991.9999999999995</v>
      </c>
      <c r="BM77" s="484">
        <f t="shared" si="81"/>
        <v>3837</v>
      </c>
      <c r="BN77" s="484">
        <f t="shared" si="82"/>
        <v>3888</v>
      </c>
      <c r="BO77" s="484">
        <f t="shared" si="83"/>
        <v>3837</v>
      </c>
      <c r="BP77" s="484">
        <f t="shared" si="84"/>
        <v>3786.9999999999995</v>
      </c>
      <c r="BQ77" s="484">
        <f t="shared" si="85"/>
        <v>3737</v>
      </c>
      <c r="BR77" s="484">
        <f t="shared" si="86"/>
        <v>3689</v>
      </c>
      <c r="BS77" s="486">
        <f t="shared" si="97"/>
        <v>688.43776115533285</v>
      </c>
      <c r="BT77" s="486">
        <f t="shared" si="98"/>
        <v>679.41743943932966</v>
      </c>
      <c r="BU77" s="486">
        <f t="shared" si="99"/>
        <v>653.03725328875453</v>
      </c>
      <c r="BV77" s="495">
        <f t="shared" si="100"/>
        <v>656.946458924426</v>
      </c>
      <c r="BW77" s="486">
        <f t="shared" si="101"/>
        <v>648.32910568236173</v>
      </c>
      <c r="BX77" s="486">
        <f t="shared" si="102"/>
        <v>639.88072015092621</v>
      </c>
      <c r="BY77" s="486">
        <f t="shared" si="103"/>
        <v>631.43233461949069</v>
      </c>
      <c r="BZ77" s="495">
        <f t="shared" si="104"/>
        <v>618.83480893898013</v>
      </c>
      <c r="CA77" s="27">
        <v>583728</v>
      </c>
      <c r="CB77" s="27">
        <v>587562.19200000027</v>
      </c>
      <c r="CC77" s="27">
        <v>591829.05200000003</v>
      </c>
      <c r="CD77" s="156">
        <v>596120.31299999997</v>
      </c>
      <c r="CE77" s="6" t="s">
        <v>285</v>
      </c>
      <c r="CF77" s="27">
        <f>INDEX('HWB mapped'!F$4:F$155,MATCH(Data!$D77,'HWB mapped'!$E$4:$E$155,0))</f>
        <v>18307.140329863116</v>
      </c>
      <c r="CG77" s="27">
        <f>INDEX('HWB mapped'!G$4:G$155,MATCH(Data!$D77,'HWB mapped'!$E$4:$E$155,0))</f>
        <v>17973.219613362089</v>
      </c>
      <c r="CH77" s="27">
        <f>INDEX('HWB mapped'!H$4:H$155,MATCH(Data!$D77,'HWB mapped'!$E$4:$E$155,0))</f>
        <v>17626.369429864455</v>
      </c>
      <c r="CI77" s="27">
        <f>INDEX('HWB mapped'!I$4:I$155,MATCH(Data!$D77,'HWB mapped'!$E$4:$E$155,0))</f>
        <v>18507.320768483969</v>
      </c>
      <c r="CJ77" s="24">
        <f>INDEX('Feb 2015 final data'!P$7:P$156,MATCH(Data!$CE77,'Feb 2015 final data'!$A$7:$A$156,0))</f>
        <v>18262</v>
      </c>
      <c r="CK77" s="24">
        <f>INDEX('Feb 2015 final data'!Q$7:Q$156,MATCH(Data!$CE77,'Feb 2015 final data'!$A$7:$A$156,0))</f>
        <v>17796</v>
      </c>
      <c r="CL77" s="24">
        <f>INDEX('Feb 2015 final data'!R$7:R$156,MATCH(Data!$CE77,'Feb 2015 final data'!$A$7:$A$156,0))</f>
        <v>17510</v>
      </c>
      <c r="CM77" s="24">
        <f>INDEX('Feb 2015 final data'!S$7:S$156,MATCH(Data!$CE77,'Feb 2015 final data'!$A$7:$A$156,0))</f>
        <v>18266</v>
      </c>
      <c r="CN77" s="24">
        <f>INDEX('Feb 2015 final data'!B$7:B$156,MATCH(Data!$CE77,'Feb 2015 final data'!$A$7:$A$156,0))</f>
        <v>17623</v>
      </c>
      <c r="CO77" s="24">
        <f>INDEX('Feb 2015 final data'!C$7:C$156,MATCH(Data!$CE77,'Feb 2015 final data'!$A$7:$A$156,0))</f>
        <v>17173</v>
      </c>
      <c r="CP77" s="24">
        <f>INDEX('Feb 2015 final data'!D$7:D$156,MATCH(Data!$CE77,'Feb 2015 final data'!$A$7:$A$156,0))</f>
        <v>16897</v>
      </c>
      <c r="CQ77" s="24">
        <f>INDEX('Feb 2015 final data'!E$7:E$156,MATCH(Data!$CE77,'Feb 2015 final data'!$A$7:$A$156,0))</f>
        <v>17626</v>
      </c>
      <c r="CR77" s="24">
        <f>INDEX('Feb 2015 final data'!F$7:F$156,MATCH(Data!$CE77,'Feb 2015 final data'!$A$7:$A$156,0))</f>
        <v>16998</v>
      </c>
      <c r="CS77" s="502">
        <f t="shared" si="68"/>
        <v>18262</v>
      </c>
      <c r="CT77" s="502">
        <f t="shared" si="69"/>
        <v>36058</v>
      </c>
      <c r="CU77" s="502">
        <f t="shared" si="70"/>
        <v>53568</v>
      </c>
      <c r="CV77" s="502">
        <f t="shared" si="71"/>
        <v>71834</v>
      </c>
      <c r="CW77" s="502">
        <f t="shared" si="105"/>
        <v>17623</v>
      </c>
      <c r="CX77" s="502">
        <f t="shared" si="106"/>
        <v>34796</v>
      </c>
      <c r="CY77" s="502">
        <f t="shared" si="107"/>
        <v>51693</v>
      </c>
      <c r="CZ77" s="502">
        <f t="shared" si="108"/>
        <v>69319</v>
      </c>
      <c r="DA77" s="503">
        <f t="shared" si="109"/>
        <v>8.8955090904028738E-3</v>
      </c>
      <c r="DB77" s="503">
        <f t="shared" si="110"/>
        <v>1.7568282428933372E-2</v>
      </c>
      <c r="DC77" s="503">
        <f t="shared" si="111"/>
        <v>2.6101845922543641E-2</v>
      </c>
      <c r="DD77" s="503">
        <f t="shared" si="112"/>
        <v>3.5011275997438536E-2</v>
      </c>
      <c r="DE77" s="502">
        <f t="shared" si="72"/>
        <v>17662.840158692743</v>
      </c>
      <c r="DF77" s="502">
        <f t="shared" si="73"/>
        <v>35007.80951528989</v>
      </c>
      <c r="DG77" s="502">
        <f t="shared" si="74"/>
        <v>52015.859620577292</v>
      </c>
      <c r="DH77" s="502">
        <f t="shared" si="75"/>
        <v>69877.691704401019</v>
      </c>
      <c r="DI77" s="489">
        <f t="shared" si="113"/>
        <v>17662.840158692743</v>
      </c>
      <c r="DJ77" s="489">
        <f t="shared" si="114"/>
        <v>17344.969356597147</v>
      </c>
      <c r="DK77" s="489">
        <f t="shared" si="115"/>
        <v>17008.050105287402</v>
      </c>
      <c r="DL77" s="489">
        <f t="shared" si="116"/>
        <v>17861.832083823727</v>
      </c>
      <c r="DM77" s="489">
        <f t="shared" si="76"/>
        <v>17036.427226775195</v>
      </c>
      <c r="DN77" s="489">
        <f t="shared" si="117"/>
        <v>2408.964793566679</v>
      </c>
      <c r="DO77" s="489">
        <f t="shared" si="118"/>
        <v>2365.5944258854129</v>
      </c>
      <c r="DP77" s="489">
        <f t="shared" si="119"/>
        <v>2319.632746927593</v>
      </c>
      <c r="DQ77" s="489">
        <f t="shared" si="120"/>
        <v>2436.1053695684773</v>
      </c>
      <c r="DR77" s="489">
        <f t="shared" si="121"/>
        <v>2307.0940745777229</v>
      </c>
      <c r="DS77" s="33">
        <v>724453</v>
      </c>
      <c r="DT77" s="33">
        <v>728287.65500000003</v>
      </c>
      <c r="DU77" s="33">
        <v>733219.51599999995</v>
      </c>
      <c r="DV77" s="33">
        <v>738418.09000000008</v>
      </c>
      <c r="DW77" s="24">
        <f>INDEX('Feb 2015 final data'!$AB$7:$AB$156,MATCH(Data!CE77,'Feb 2015 final data'!$A$7:$A$156,0))</f>
        <v>1490</v>
      </c>
    </row>
    <row r="78" spans="1:127">
      <c r="A78" s="28" t="s">
        <v>898</v>
      </c>
      <c r="B78" s="6" t="s">
        <v>899</v>
      </c>
      <c r="C78" s="29" t="s">
        <v>713</v>
      </c>
      <c r="D78" s="30" t="s">
        <v>288</v>
      </c>
      <c r="E78" s="31">
        <v>515</v>
      </c>
      <c r="F78" s="19">
        <v>515</v>
      </c>
      <c r="G78" s="19">
        <f>INDEX('Feb 2015 final data'!G$7:G$156,MATCH(Data!$D78,'Feb 2015 final data'!$A$7:$A$156,0))</f>
        <v>472</v>
      </c>
      <c r="H78" s="19">
        <f>INDEX('Feb 2015 final data'!H$7:H$156,MATCH(Data!$D78,'Feb 2015 final data'!$A$7:$A$156,0))</f>
        <v>428</v>
      </c>
      <c r="I78" s="469">
        <f t="shared" si="87"/>
        <v>683.49042631918883</v>
      </c>
      <c r="J78" s="469">
        <f t="shared" si="88"/>
        <v>612.91908557284137</v>
      </c>
      <c r="K78" s="31">
        <v>67380</v>
      </c>
      <c r="L78" s="19">
        <v>68280</v>
      </c>
      <c r="M78" s="31">
        <v>69057.295000000013</v>
      </c>
      <c r="N78" s="27">
        <v>69829.771999999997</v>
      </c>
      <c r="O78" s="20">
        <v>767.3</v>
      </c>
      <c r="P78" s="36">
        <v>757.2</v>
      </c>
      <c r="Q78" s="30" t="s">
        <v>288</v>
      </c>
      <c r="R78" s="31">
        <v>330</v>
      </c>
      <c r="S78" s="19">
        <v>330</v>
      </c>
      <c r="T78" s="19">
        <f>INDEX('Feb 2015 final data'!I$7:I$156,MATCH(Data!$Q78,'Feb 2015 final data'!$A$7:$A$156,0))</f>
        <v>2148</v>
      </c>
      <c r="U78" s="19">
        <f>INDEX('Feb 2015 final data'!J$7:J$156,MATCH(Data!$Q78,'Feb 2015 final data'!$A$7:$A$156,0))</f>
        <v>2344</v>
      </c>
      <c r="V78" s="31">
        <v>415</v>
      </c>
      <c r="W78" s="19">
        <v>415</v>
      </c>
      <c r="X78" s="19">
        <f>INDEX('Feb 2015 final data'!K$7:K$156,MATCH(Data!$Q78,'Feb 2015 final data'!$A$7:$A$156,0))</f>
        <v>2619</v>
      </c>
      <c r="Y78" s="19">
        <f>INDEX('Feb 2015 final data'!L$7:L$156,MATCH(Data!$Q78,'Feb 2015 final data'!$A$7:$A$156,0))</f>
        <v>2825</v>
      </c>
      <c r="Z78" s="475">
        <f t="shared" si="89"/>
        <v>2148</v>
      </c>
      <c r="AA78" s="475">
        <f t="shared" si="90"/>
        <v>2344</v>
      </c>
      <c r="AB78" s="475">
        <f t="shared" si="91"/>
        <v>2619</v>
      </c>
      <c r="AC78" s="475">
        <f t="shared" si="92"/>
        <v>2825</v>
      </c>
      <c r="AD78" s="478">
        <f t="shared" si="77"/>
        <v>82.016036655211906</v>
      </c>
      <c r="AE78" s="478">
        <f t="shared" si="78"/>
        <v>82.973451327433636</v>
      </c>
      <c r="AF78" s="22">
        <v>78.900000000000006</v>
      </c>
      <c r="AG78" s="21">
        <v>78.900000000000006</v>
      </c>
      <c r="AH78" s="6" t="s">
        <v>288</v>
      </c>
      <c r="AI78" s="34">
        <v>874</v>
      </c>
      <c r="AJ78" s="34">
        <v>939</v>
      </c>
      <c r="AK78" s="34">
        <v>798</v>
      </c>
      <c r="AL78" s="34">
        <v>855</v>
      </c>
      <c r="AM78" s="34">
        <v>751</v>
      </c>
      <c r="AN78" s="34">
        <v>804</v>
      </c>
      <c r="AO78" s="34">
        <v>854</v>
      </c>
      <c r="AP78" s="34">
        <v>793</v>
      </c>
      <c r="AQ78" s="38">
        <v>944</v>
      </c>
      <c r="AR78" s="38">
        <v>939</v>
      </c>
      <c r="AS78" s="38">
        <v>760</v>
      </c>
      <c r="AT78" s="38">
        <v>851</v>
      </c>
      <c r="AU78" s="25">
        <v>2611</v>
      </c>
      <c r="AV78" s="25">
        <v>2410</v>
      </c>
      <c r="AW78" s="25">
        <v>2591</v>
      </c>
      <c r="AX78" s="25">
        <v>2550</v>
      </c>
      <c r="AY78" s="25">
        <f t="shared" si="93"/>
        <v>2611</v>
      </c>
      <c r="AZ78" s="25">
        <f t="shared" si="94"/>
        <v>2410</v>
      </c>
      <c r="BA78" s="25">
        <f t="shared" si="95"/>
        <v>2591</v>
      </c>
      <c r="BB78" s="25">
        <f t="shared" si="96"/>
        <v>2550</v>
      </c>
      <c r="BC78" s="249">
        <f>INDEX('Feb 2015 final data'!T$7:T$156,MATCH(Data!$AH78,'Feb 2015 final data'!$A$7:$A$156,0))</f>
        <v>2540</v>
      </c>
      <c r="BD78" s="249">
        <f>INDEX('Feb 2015 final data'!U$7:U$156,MATCH(Data!$AH78,'Feb 2015 final data'!$A$7:$A$156,0))</f>
        <v>2531</v>
      </c>
      <c r="BE78" s="249">
        <f>INDEX('Feb 2015 final data'!V$7:V$156,MATCH(Data!$AH78,'Feb 2015 final data'!$A$7:$A$156,0))</f>
        <v>2521</v>
      </c>
      <c r="BF78" s="249">
        <f>INDEX('Feb 2015 final data'!W$7:W$156,MATCH(Data!$AH78,'Feb 2015 final data'!$A$7:$A$156,0))</f>
        <v>2511</v>
      </c>
      <c r="BG78" s="249">
        <f>INDEX('Feb 2015 final data'!X$7:X$156,MATCH(Data!$AH78,'Feb 2015 final data'!$A$7:$A$156,0))</f>
        <v>2501</v>
      </c>
      <c r="BH78" s="249">
        <f>INDEX('Feb 2015 final data'!Y$7:Y$156,MATCH(Data!$AH78,'Feb 2015 final data'!$A$7:$A$156,0))</f>
        <v>2492</v>
      </c>
      <c r="BI78" s="249">
        <f>INDEX('Feb 2015 final data'!Z$7:Z$156,MATCH(Data!$AH78,'Feb 2015 final data'!$A$7:$A$156,0))</f>
        <v>2482</v>
      </c>
      <c r="BJ78" s="249">
        <f>INDEX('Feb 2015 final data'!AA$7:AA$156,MATCH(Data!$AH78,'Feb 2015 final data'!$A$7:$A$156,0))</f>
        <v>2473</v>
      </c>
      <c r="BK78" s="484">
        <f t="shared" si="79"/>
        <v>2540</v>
      </c>
      <c r="BL78" s="484">
        <f t="shared" si="80"/>
        <v>2531</v>
      </c>
      <c r="BM78" s="484">
        <f t="shared" si="81"/>
        <v>2521</v>
      </c>
      <c r="BN78" s="484">
        <f t="shared" si="82"/>
        <v>2511</v>
      </c>
      <c r="BO78" s="484">
        <f t="shared" si="83"/>
        <v>2501</v>
      </c>
      <c r="BP78" s="484">
        <f t="shared" si="84"/>
        <v>2492</v>
      </c>
      <c r="BQ78" s="484">
        <f t="shared" si="85"/>
        <v>2482</v>
      </c>
      <c r="BR78" s="484">
        <f t="shared" si="86"/>
        <v>2473</v>
      </c>
      <c r="BS78" s="486">
        <f t="shared" si="97"/>
        <v>665.95887299140202</v>
      </c>
      <c r="BT78" s="486">
        <f t="shared" si="98"/>
        <v>663.59917619733801</v>
      </c>
      <c r="BU78" s="486">
        <f t="shared" si="99"/>
        <v>660.9772908706002</v>
      </c>
      <c r="BV78" s="495">
        <f t="shared" si="100"/>
        <v>657.21057641678306</v>
      </c>
      <c r="BW78" s="486">
        <f t="shared" si="101"/>
        <v>654.5932503458281</v>
      </c>
      <c r="BX78" s="486">
        <f t="shared" si="102"/>
        <v>652.23765688196863</v>
      </c>
      <c r="BY78" s="486">
        <f t="shared" si="103"/>
        <v>649.62033081101367</v>
      </c>
      <c r="BZ78" s="495">
        <f t="shared" si="104"/>
        <v>646.256935361964</v>
      </c>
      <c r="CA78" s="27">
        <v>381379</v>
      </c>
      <c r="CB78" s="27">
        <v>381404.93399999989</v>
      </c>
      <c r="CC78" s="27">
        <v>382069.32299999992</v>
      </c>
      <c r="CD78" s="156">
        <v>382665.13900000002</v>
      </c>
      <c r="CE78" s="6" t="s">
        <v>288</v>
      </c>
      <c r="CF78" s="27">
        <f>INDEX('HWB mapped'!F$4:F$155,MATCH(Data!$D78,'HWB mapped'!$E$4:$E$155,0))</f>
        <v>13696.009291968925</v>
      </c>
      <c r="CG78" s="27">
        <f>INDEX('HWB mapped'!G$4:G$155,MATCH(Data!$D78,'HWB mapped'!$E$4:$E$155,0))</f>
        <v>14190.825124345389</v>
      </c>
      <c r="CH78" s="27">
        <f>INDEX('HWB mapped'!H$4:H$155,MATCH(Data!$D78,'HWB mapped'!$E$4:$E$155,0))</f>
        <v>14117.001605778954</v>
      </c>
      <c r="CI78" s="27">
        <f>INDEX('HWB mapped'!I$4:I$155,MATCH(Data!$D78,'HWB mapped'!$E$4:$E$155,0))</f>
        <v>14807.535450849118</v>
      </c>
      <c r="CJ78" s="24">
        <f>INDEX('Feb 2015 final data'!P$7:P$156,MATCH(Data!$CE78,'Feb 2015 final data'!$A$7:$A$156,0))</f>
        <v>13694</v>
      </c>
      <c r="CK78" s="24">
        <f>INDEX('Feb 2015 final data'!Q$7:Q$156,MATCH(Data!$CE78,'Feb 2015 final data'!$A$7:$A$156,0))</f>
        <v>14241</v>
      </c>
      <c r="CL78" s="24">
        <f>INDEX('Feb 2015 final data'!R$7:R$156,MATCH(Data!$CE78,'Feb 2015 final data'!$A$7:$A$156,0))</f>
        <v>12731</v>
      </c>
      <c r="CM78" s="24">
        <f>INDEX('Feb 2015 final data'!S$7:S$156,MATCH(Data!$CE78,'Feb 2015 final data'!$A$7:$A$156,0))</f>
        <v>12736</v>
      </c>
      <c r="CN78" s="24">
        <f>INDEX('Feb 2015 final data'!B$7:B$156,MATCH(Data!$CE78,'Feb 2015 final data'!$A$7:$A$156,0))</f>
        <v>13364</v>
      </c>
      <c r="CO78" s="24">
        <f>INDEX('Feb 2015 final data'!C$7:C$156,MATCH(Data!$CE78,'Feb 2015 final data'!$A$7:$A$156,0))</f>
        <v>13961.128071299367</v>
      </c>
      <c r="CP78" s="24">
        <f>INDEX('Feb 2015 final data'!D$7:D$156,MATCH(Data!$CE78,'Feb 2015 final data'!$A$7:$A$156,0))</f>
        <v>12480.803417998191</v>
      </c>
      <c r="CQ78" s="24">
        <f>INDEX('Feb 2015 final data'!E$7:E$156,MATCH(Data!$CE78,'Feb 2015 final data'!$A$7:$A$156,0))</f>
        <v>12485.705155260777</v>
      </c>
      <c r="CR78" s="24">
        <f>INDEX('Feb 2015 final data'!F$7:F$156,MATCH(Data!$CE78,'Feb 2015 final data'!$A$7:$A$156,0))</f>
        <v>13101.363355441665</v>
      </c>
      <c r="CS78" s="502">
        <f t="shared" si="68"/>
        <v>13694</v>
      </c>
      <c r="CT78" s="502">
        <f t="shared" si="69"/>
        <v>27935</v>
      </c>
      <c r="CU78" s="502">
        <f t="shared" si="70"/>
        <v>40666</v>
      </c>
      <c r="CV78" s="502">
        <f t="shared" si="71"/>
        <v>53402</v>
      </c>
      <c r="CW78" s="502">
        <f t="shared" si="105"/>
        <v>13364</v>
      </c>
      <c r="CX78" s="502">
        <f t="shared" si="106"/>
        <v>27325.128071299368</v>
      </c>
      <c r="CY78" s="502">
        <f t="shared" si="107"/>
        <v>39805.93148929756</v>
      </c>
      <c r="CZ78" s="502">
        <f t="shared" si="108"/>
        <v>52291.636644558341</v>
      </c>
      <c r="DA78" s="503">
        <f t="shared" si="109"/>
        <v>6.179543837309464E-3</v>
      </c>
      <c r="DB78" s="503">
        <f t="shared" si="110"/>
        <v>1.1420394904697043E-2</v>
      </c>
      <c r="DC78" s="503">
        <f t="shared" si="111"/>
        <v>1.6105548681743007E-2</v>
      </c>
      <c r="DD78" s="503">
        <f t="shared" si="112"/>
        <v>2.0792542516041707E-2</v>
      </c>
      <c r="DE78" s="502">
        <f t="shared" si="72"/>
        <v>13344.931639525281</v>
      </c>
      <c r="DF78" s="502">
        <f t="shared" si="73"/>
        <v>27238.191702701559</v>
      </c>
      <c r="DG78" s="502">
        <f t="shared" si="74"/>
        <v>41089.021691065944</v>
      </c>
      <c r="DH78" s="502">
        <f t="shared" si="75"/>
        <v>55630.747143254208</v>
      </c>
      <c r="DI78" s="489">
        <f t="shared" si="113"/>
        <v>13344.931639525281</v>
      </c>
      <c r="DJ78" s="489">
        <f t="shared" si="114"/>
        <v>13893.260063176278</v>
      </c>
      <c r="DK78" s="489">
        <f t="shared" si="115"/>
        <v>13850.829988364385</v>
      </c>
      <c r="DL78" s="489">
        <f t="shared" si="116"/>
        <v>14541.725452188264</v>
      </c>
      <c r="DM78" s="489">
        <f t="shared" si="76"/>
        <v>13082.669736826592</v>
      </c>
      <c r="DN78" s="489">
        <f t="shared" si="117"/>
        <v>2833.4649119841929</v>
      </c>
      <c r="DO78" s="489">
        <f t="shared" si="118"/>
        <v>2949.8185104680697</v>
      </c>
      <c r="DP78" s="489">
        <f t="shared" si="119"/>
        <v>2940.9008989054369</v>
      </c>
      <c r="DQ78" s="489">
        <f t="shared" si="120"/>
        <v>3087.6168415192305</v>
      </c>
      <c r="DR78" s="489">
        <f t="shared" si="121"/>
        <v>2771.8918244966999</v>
      </c>
      <c r="DS78" s="33">
        <v>470780</v>
      </c>
      <c r="DT78" s="33">
        <v>470355.022</v>
      </c>
      <c r="DU78" s="33">
        <v>470978.12800000003</v>
      </c>
      <c r="DV78" s="33">
        <v>471988.11599999998</v>
      </c>
      <c r="DW78" s="24">
        <f>INDEX('Feb 2015 final data'!$AB$7:$AB$156,MATCH(Data!CE78,'Feb 2015 final data'!$A$7:$A$156,0))</f>
        <v>1490</v>
      </c>
    </row>
    <row r="79" spans="1:127">
      <c r="A79" s="28" t="s">
        <v>857</v>
      </c>
      <c r="B79" s="6" t="s">
        <v>858</v>
      </c>
      <c r="C79" s="29" t="s">
        <v>714</v>
      </c>
      <c r="D79" s="30" t="s">
        <v>291</v>
      </c>
      <c r="E79" s="31">
        <v>110</v>
      </c>
      <c r="F79" s="19">
        <v>110</v>
      </c>
      <c r="G79" s="19">
        <f>INDEX('Feb 2015 final data'!G$7:G$156,MATCH(Data!$D79,'Feb 2015 final data'!$A$7:$A$156,0))</f>
        <v>112.1</v>
      </c>
      <c r="H79" s="19">
        <f>INDEX('Feb 2015 final data'!H$7:H$156,MATCH(Data!$D79,'Feb 2015 final data'!$A$7:$A$156,0))</f>
        <v>114</v>
      </c>
      <c r="I79" s="469">
        <f t="shared" si="87"/>
        <v>443.46636572667211</v>
      </c>
      <c r="J79" s="469">
        <f t="shared" si="88"/>
        <v>443.15850730220268</v>
      </c>
      <c r="K79" s="31">
        <v>24500</v>
      </c>
      <c r="L79" s="19">
        <v>24980</v>
      </c>
      <c r="M79" s="31">
        <v>25278.129000000004</v>
      </c>
      <c r="N79" s="27">
        <v>25724.429999999997</v>
      </c>
      <c r="O79" s="20">
        <v>449</v>
      </c>
      <c r="P79" s="36">
        <v>440.3</v>
      </c>
      <c r="Q79" s="30" t="s">
        <v>291</v>
      </c>
      <c r="R79" s="31">
        <v>95</v>
      </c>
      <c r="S79" s="19">
        <v>95</v>
      </c>
      <c r="T79" s="19">
        <f>INDEX('Feb 2015 final data'!I$7:I$156,MATCH(Data!$Q79,'Feb 2015 final data'!$A$7:$A$156,0))</f>
        <v>96</v>
      </c>
      <c r="U79" s="19">
        <f>INDEX('Feb 2015 final data'!J$7:J$156,MATCH(Data!$Q79,'Feb 2015 final data'!$A$7:$A$156,0))</f>
        <v>99</v>
      </c>
      <c r="V79" s="31">
        <v>115</v>
      </c>
      <c r="W79" s="19">
        <v>115</v>
      </c>
      <c r="X79" s="19">
        <f>INDEX('Feb 2015 final data'!K$7:K$156,MATCH(Data!$Q79,'Feb 2015 final data'!$A$7:$A$156,0))</f>
        <v>118</v>
      </c>
      <c r="Y79" s="19">
        <f>INDEX('Feb 2015 final data'!L$7:L$156,MATCH(Data!$Q79,'Feb 2015 final data'!$A$7:$A$156,0))</f>
        <v>119</v>
      </c>
      <c r="Z79" s="475">
        <f t="shared" si="89"/>
        <v>96</v>
      </c>
      <c r="AA79" s="475">
        <f t="shared" si="90"/>
        <v>99</v>
      </c>
      <c r="AB79" s="475">
        <f t="shared" si="91"/>
        <v>117.99999999999999</v>
      </c>
      <c r="AC79" s="475">
        <f t="shared" si="92"/>
        <v>119</v>
      </c>
      <c r="AD79" s="478">
        <f t="shared" si="77"/>
        <v>81.355932203389841</v>
      </c>
      <c r="AE79" s="478">
        <f t="shared" si="78"/>
        <v>83.193277310924373</v>
      </c>
      <c r="AF79" s="22">
        <v>80.3</v>
      </c>
      <c r="AG79" s="21">
        <v>80.3</v>
      </c>
      <c r="AH79" s="6" t="s">
        <v>291</v>
      </c>
      <c r="AI79" s="34">
        <v>382</v>
      </c>
      <c r="AJ79" s="34">
        <v>427</v>
      </c>
      <c r="AK79" s="34">
        <v>450</v>
      </c>
      <c r="AL79" s="34">
        <v>665</v>
      </c>
      <c r="AM79" s="34">
        <v>307</v>
      </c>
      <c r="AN79" s="34">
        <v>528</v>
      </c>
      <c r="AO79" s="34">
        <v>421</v>
      </c>
      <c r="AP79" s="34">
        <v>310</v>
      </c>
      <c r="AQ79" s="38">
        <v>635</v>
      </c>
      <c r="AR79" s="38">
        <v>571</v>
      </c>
      <c r="AS79" s="38">
        <v>394</v>
      </c>
      <c r="AT79" s="38">
        <v>405</v>
      </c>
      <c r="AU79" s="25">
        <v>1259</v>
      </c>
      <c r="AV79" s="25">
        <v>1500</v>
      </c>
      <c r="AW79" s="25">
        <v>1366</v>
      </c>
      <c r="AX79" s="25">
        <v>1370</v>
      </c>
      <c r="AY79" s="25">
        <f t="shared" si="93"/>
        <v>1259</v>
      </c>
      <c r="AZ79" s="25">
        <f t="shared" si="94"/>
        <v>1500</v>
      </c>
      <c r="BA79" s="25">
        <f t="shared" si="95"/>
        <v>1366</v>
      </c>
      <c r="BB79" s="25">
        <f t="shared" si="96"/>
        <v>1370</v>
      </c>
      <c r="BC79" s="249">
        <f>INDEX('Feb 2015 final data'!T$7:T$156,MATCH(Data!$AH79,'Feb 2015 final data'!$A$7:$A$156,0))</f>
        <v>1327</v>
      </c>
      <c r="BD79" s="249">
        <f>INDEX('Feb 2015 final data'!U$7:U$156,MATCH(Data!$AH79,'Feb 2015 final data'!$A$7:$A$156,0))</f>
        <v>1320</v>
      </c>
      <c r="BE79" s="249">
        <f>INDEX('Feb 2015 final data'!V$7:V$156,MATCH(Data!$AH79,'Feb 2015 final data'!$A$7:$A$156,0))</f>
        <v>1313</v>
      </c>
      <c r="BF79" s="249">
        <f>INDEX('Feb 2015 final data'!W$7:W$156,MATCH(Data!$AH79,'Feb 2015 final data'!$A$7:$A$156,0))</f>
        <v>1306</v>
      </c>
      <c r="BG79" s="249">
        <f>INDEX('Feb 2015 final data'!X$7:X$156,MATCH(Data!$AH79,'Feb 2015 final data'!$A$7:$A$156,0))</f>
        <v>1299</v>
      </c>
      <c r="BH79" s="249">
        <f>INDEX('Feb 2015 final data'!Y$7:Y$156,MATCH(Data!$AH79,'Feb 2015 final data'!$A$7:$A$156,0))</f>
        <v>1292</v>
      </c>
      <c r="BI79" s="249">
        <f>INDEX('Feb 2015 final data'!Z$7:Z$156,MATCH(Data!$AH79,'Feb 2015 final data'!$A$7:$A$156,0))</f>
        <v>1285</v>
      </c>
      <c r="BJ79" s="249">
        <f>INDEX('Feb 2015 final data'!AA$7:AA$156,MATCH(Data!$AH79,'Feb 2015 final data'!$A$7:$A$156,0))</f>
        <v>1278</v>
      </c>
      <c r="BK79" s="484">
        <f t="shared" si="79"/>
        <v>1327</v>
      </c>
      <c r="BL79" s="484">
        <f t="shared" si="80"/>
        <v>1320</v>
      </c>
      <c r="BM79" s="484">
        <f t="shared" si="81"/>
        <v>1313</v>
      </c>
      <c r="BN79" s="484">
        <f t="shared" si="82"/>
        <v>1306</v>
      </c>
      <c r="BO79" s="484">
        <f t="shared" si="83"/>
        <v>1299</v>
      </c>
      <c r="BP79" s="484">
        <f t="shared" si="84"/>
        <v>1292</v>
      </c>
      <c r="BQ79" s="484">
        <f t="shared" si="85"/>
        <v>1285</v>
      </c>
      <c r="BR79" s="484">
        <f t="shared" si="86"/>
        <v>1278</v>
      </c>
      <c r="BS79" s="486">
        <f t="shared" si="97"/>
        <v>846.20386346840587</v>
      </c>
      <c r="BT79" s="486">
        <f t="shared" si="98"/>
        <v>841.74009026246858</v>
      </c>
      <c r="BU79" s="486">
        <f t="shared" si="99"/>
        <v>837.27631705653118</v>
      </c>
      <c r="BV79" s="495">
        <f t="shared" si="100"/>
        <v>822.62867819501184</v>
      </c>
      <c r="BW79" s="486">
        <f t="shared" si="101"/>
        <v>818.21948926134803</v>
      </c>
      <c r="BX79" s="486">
        <f t="shared" si="102"/>
        <v>813.8103003276841</v>
      </c>
      <c r="BY79" s="486">
        <f t="shared" si="103"/>
        <v>809.40111139402006</v>
      </c>
      <c r="BZ79" s="495">
        <f t="shared" si="104"/>
        <v>794.97327079659703</v>
      </c>
      <c r="CA79" s="27">
        <v>154310</v>
      </c>
      <c r="CB79" s="27">
        <v>156818.00299999994</v>
      </c>
      <c r="CC79" s="27">
        <v>158759.35699999999</v>
      </c>
      <c r="CD79" s="156">
        <v>160760.12200000003</v>
      </c>
      <c r="CE79" s="6" t="s">
        <v>291</v>
      </c>
      <c r="CF79" s="27">
        <f>INDEX('HWB mapped'!F$4:F$155,MATCH(Data!$D79,'HWB mapped'!$E$4:$E$155,0))</f>
        <v>6019.1742369062385</v>
      </c>
      <c r="CG79" s="27">
        <f>INDEX('HWB mapped'!G$4:G$155,MATCH(Data!$D79,'HWB mapped'!$E$4:$E$155,0))</f>
        <v>6127.3063157466413</v>
      </c>
      <c r="CH79" s="27">
        <f>INDEX('HWB mapped'!H$4:H$155,MATCH(Data!$D79,'HWB mapped'!$E$4:$E$155,0))</f>
        <v>5960.5268466133703</v>
      </c>
      <c r="CI79" s="27">
        <f>INDEX('HWB mapped'!I$4:I$155,MATCH(Data!$D79,'HWB mapped'!$E$4:$E$155,0))</f>
        <v>6324.5007569292966</v>
      </c>
      <c r="CJ79" s="24">
        <f>INDEX('Feb 2015 final data'!P$7:P$156,MATCH(Data!$CE79,'Feb 2015 final data'!$A$7:$A$156,0))</f>
        <v>6020</v>
      </c>
      <c r="CK79" s="24">
        <f>INDEX('Feb 2015 final data'!Q$7:Q$156,MATCH(Data!$CE79,'Feb 2015 final data'!$A$7:$A$156,0))</f>
        <v>5642</v>
      </c>
      <c r="CL79" s="24">
        <f>INDEX('Feb 2015 final data'!R$7:R$156,MATCH(Data!$CE79,'Feb 2015 final data'!$A$7:$A$156,0))</f>
        <v>5679</v>
      </c>
      <c r="CM79" s="24">
        <f>INDEX('Feb 2015 final data'!S$7:S$156,MATCH(Data!$CE79,'Feb 2015 final data'!$A$7:$A$156,0))</f>
        <v>5679</v>
      </c>
      <c r="CN79" s="24">
        <f>INDEX('Feb 2015 final data'!B$7:B$156,MATCH(Data!$CE79,'Feb 2015 final data'!$A$7:$A$156,0))</f>
        <v>5899.5999999999995</v>
      </c>
      <c r="CO79" s="24">
        <f>INDEX('Feb 2015 final data'!C$7:C$156,MATCH(Data!$CE79,'Feb 2015 final data'!$A$7:$A$156,0))</f>
        <v>5444.53</v>
      </c>
      <c r="CP79" s="24">
        <f>INDEX('Feb 2015 final data'!D$7:D$156,MATCH(Data!$CE79,'Feb 2015 final data'!$A$7:$A$156,0))</f>
        <v>5437.6424999999999</v>
      </c>
      <c r="CQ79" s="24">
        <f>INDEX('Feb 2015 final data'!E$7:E$156,MATCH(Data!$CE79,'Feb 2015 final data'!$A$7:$A$156,0))</f>
        <v>5423.4449999999997</v>
      </c>
      <c r="CR79" s="24">
        <f>INDEX('Feb 2015 final data'!F$7:F$156,MATCH(Data!$CE79,'Feb 2015 final data'!$A$7:$A$156,0))</f>
        <v>5689</v>
      </c>
      <c r="CS79" s="502">
        <f t="shared" si="68"/>
        <v>6020</v>
      </c>
      <c r="CT79" s="502">
        <f t="shared" si="69"/>
        <v>11662</v>
      </c>
      <c r="CU79" s="502">
        <f t="shared" si="70"/>
        <v>17341</v>
      </c>
      <c r="CV79" s="502">
        <f t="shared" si="71"/>
        <v>23020</v>
      </c>
      <c r="CW79" s="502">
        <f t="shared" si="105"/>
        <v>5899.5999999999995</v>
      </c>
      <c r="CX79" s="502">
        <f t="shared" si="106"/>
        <v>11344.13</v>
      </c>
      <c r="CY79" s="502">
        <f t="shared" si="107"/>
        <v>16781.772499999999</v>
      </c>
      <c r="CZ79" s="502">
        <f t="shared" si="108"/>
        <v>22205.217499999999</v>
      </c>
      <c r="DA79" s="503">
        <f t="shared" si="109"/>
        <v>5.2302345786273043E-3</v>
      </c>
      <c r="DB79" s="503">
        <f t="shared" si="110"/>
        <v>1.3808427454387524E-2</v>
      </c>
      <c r="DC79" s="503">
        <f t="shared" si="111"/>
        <v>2.4293114682884486E-2</v>
      </c>
      <c r="DD79" s="503">
        <f t="shared" si="112"/>
        <v>3.53945482189401E-2</v>
      </c>
      <c r="DE79" s="502">
        <f t="shared" si="72"/>
        <v>5891.2174812334506</v>
      </c>
      <c r="DF79" s="502">
        <f t="shared" si="73"/>
        <v>11808.639292023896</v>
      </c>
      <c r="DG79" s="502">
        <f t="shared" si="74"/>
        <v>17513.482570485714</v>
      </c>
      <c r="DH79" s="502">
        <f t="shared" si="75"/>
        <v>23567.257806504109</v>
      </c>
      <c r="DI79" s="489">
        <f t="shared" si="113"/>
        <v>5891.2174812334506</v>
      </c>
      <c r="DJ79" s="489">
        <f t="shared" si="114"/>
        <v>5917.4218107904453</v>
      </c>
      <c r="DK79" s="489">
        <f t="shared" si="115"/>
        <v>5704.843278461818</v>
      </c>
      <c r="DL79" s="489">
        <f t="shared" si="116"/>
        <v>6053.7752360183949</v>
      </c>
      <c r="DM79" s="489">
        <f t="shared" si="76"/>
        <v>5680.9167148174629</v>
      </c>
      <c r="DN79" s="489">
        <f t="shared" si="117"/>
        <v>2756.720897011804</v>
      </c>
      <c r="DO79" s="489">
        <f t="shared" si="118"/>
        <v>2768.8877181495241</v>
      </c>
      <c r="DP79" s="489">
        <f t="shared" si="119"/>
        <v>2669.6813304111938</v>
      </c>
      <c r="DQ79" s="489">
        <f t="shared" si="120"/>
        <v>2832.9975064521241</v>
      </c>
      <c r="DR79" s="489">
        <f t="shared" si="121"/>
        <v>2624.9991463323495</v>
      </c>
      <c r="DS79" s="33">
        <v>207989</v>
      </c>
      <c r="DT79" s="33">
        <v>211110.94200000001</v>
      </c>
      <c r="DU79" s="33">
        <v>213695.91699999999</v>
      </c>
      <c r="DV79" s="33">
        <v>216419.11799999999</v>
      </c>
      <c r="DW79" s="24">
        <f>INDEX('Feb 2015 final data'!$AB$7:$AB$156,MATCH(Data!CE79,'Feb 2015 final data'!$A$7:$A$156,0))</f>
        <v>519</v>
      </c>
    </row>
    <row r="80" spans="1:127">
      <c r="A80" s="28" t="s">
        <v>865</v>
      </c>
      <c r="B80" s="6" t="s">
        <v>866</v>
      </c>
      <c r="C80" s="29" t="s">
        <v>715</v>
      </c>
      <c r="D80" s="30" t="s">
        <v>294</v>
      </c>
      <c r="E80" s="31">
        <v>375</v>
      </c>
      <c r="F80" s="19">
        <v>375</v>
      </c>
      <c r="G80" s="19">
        <f>INDEX('Feb 2015 final data'!G$7:G$156,MATCH(Data!$D80,'Feb 2015 final data'!$A$7:$A$156,0))</f>
        <v>318</v>
      </c>
      <c r="H80" s="19">
        <f>INDEX('Feb 2015 final data'!H$7:H$156,MATCH(Data!$D80,'Feb 2015 final data'!$A$7:$A$156,0))</f>
        <v>261</v>
      </c>
      <c r="I80" s="469">
        <f t="shared" si="87"/>
        <v>643.82743505405949</v>
      </c>
      <c r="J80" s="469">
        <f t="shared" si="88"/>
        <v>523.10828860673951</v>
      </c>
      <c r="K80" s="31">
        <v>48430</v>
      </c>
      <c r="L80" s="19">
        <v>48995</v>
      </c>
      <c r="M80" s="31">
        <v>49392.116999999991</v>
      </c>
      <c r="N80" s="27">
        <v>49894.067000000003</v>
      </c>
      <c r="O80" s="20">
        <v>770.2</v>
      </c>
      <c r="P80" s="36">
        <v>761.3</v>
      </c>
      <c r="Q80" s="30" t="s">
        <v>294</v>
      </c>
      <c r="R80" s="31">
        <v>245</v>
      </c>
      <c r="S80" s="19">
        <v>245</v>
      </c>
      <c r="T80" s="19">
        <f>INDEX('Feb 2015 final data'!I$7:I$156,MATCH(Data!$Q80,'Feb 2015 final data'!$A$7:$A$156,0))</f>
        <v>245</v>
      </c>
      <c r="U80" s="19">
        <f>INDEX('Feb 2015 final data'!J$7:J$156,MATCH(Data!$Q80,'Feb 2015 final data'!$A$7:$A$156,0))</f>
        <v>245</v>
      </c>
      <c r="V80" s="31">
        <v>365</v>
      </c>
      <c r="W80" s="19">
        <v>365</v>
      </c>
      <c r="X80" s="19">
        <f>INDEX('Feb 2015 final data'!K$7:K$156,MATCH(Data!$Q80,'Feb 2015 final data'!$A$7:$A$156,0))</f>
        <v>365</v>
      </c>
      <c r="Y80" s="19">
        <f>INDEX('Feb 2015 final data'!L$7:L$156,MATCH(Data!$Q80,'Feb 2015 final data'!$A$7:$A$156,0))</f>
        <v>365</v>
      </c>
      <c r="Z80" s="475">
        <f t="shared" si="89"/>
        <v>245</v>
      </c>
      <c r="AA80" s="475">
        <f t="shared" si="90"/>
        <v>245</v>
      </c>
      <c r="AB80" s="475">
        <f t="shared" si="91"/>
        <v>365</v>
      </c>
      <c r="AC80" s="475">
        <f t="shared" si="92"/>
        <v>365</v>
      </c>
      <c r="AD80" s="478">
        <f t="shared" si="77"/>
        <v>67.123287671232873</v>
      </c>
      <c r="AE80" s="478">
        <f t="shared" si="78"/>
        <v>67.123287671232873</v>
      </c>
      <c r="AF80" s="22">
        <v>66.8</v>
      </c>
      <c r="AG80" s="21">
        <v>66.8</v>
      </c>
      <c r="AH80" s="6" t="s">
        <v>294</v>
      </c>
      <c r="AI80" s="34">
        <v>787</v>
      </c>
      <c r="AJ80" s="34">
        <v>904</v>
      </c>
      <c r="AK80" s="34">
        <v>986</v>
      </c>
      <c r="AL80" s="34">
        <v>1179</v>
      </c>
      <c r="AM80" s="34">
        <v>925</v>
      </c>
      <c r="AN80" s="34">
        <v>690</v>
      </c>
      <c r="AO80" s="34">
        <v>755</v>
      </c>
      <c r="AP80" s="34">
        <v>721</v>
      </c>
      <c r="AQ80" s="38">
        <v>561</v>
      </c>
      <c r="AR80" s="38">
        <v>705</v>
      </c>
      <c r="AS80" s="38">
        <v>759</v>
      </c>
      <c r="AT80" s="38">
        <v>911</v>
      </c>
      <c r="AU80" s="25">
        <v>2677</v>
      </c>
      <c r="AV80" s="25">
        <v>2794</v>
      </c>
      <c r="AW80" s="25">
        <v>2037</v>
      </c>
      <c r="AX80" s="25">
        <v>2375</v>
      </c>
      <c r="AY80" s="25">
        <f t="shared" si="93"/>
        <v>2677</v>
      </c>
      <c r="AZ80" s="25">
        <f t="shared" si="94"/>
        <v>2794</v>
      </c>
      <c r="BA80" s="25">
        <f t="shared" si="95"/>
        <v>2037</v>
      </c>
      <c r="BB80" s="25">
        <f t="shared" si="96"/>
        <v>2375</v>
      </c>
      <c r="BC80" s="249">
        <f>INDEX('Feb 2015 final data'!T$7:T$156,MATCH(Data!$AH80,'Feb 2015 final data'!$A$7:$A$156,0))</f>
        <v>2700.2514969759141</v>
      </c>
      <c r="BD80" s="249">
        <f>INDEX('Feb 2015 final data'!U$7:U$156,MATCH(Data!$AH80,'Feb 2015 final data'!$A$7:$A$156,0))</f>
        <v>2818.2677185471439</v>
      </c>
      <c r="BE80" s="249">
        <f>INDEX('Feb 2015 final data'!V$7:V$156,MATCH(Data!$AH80,'Feb 2015 final data'!$A$7:$A$156,0))</f>
        <v>2054.692678124743</v>
      </c>
      <c r="BF80" s="249">
        <f>INDEX('Feb 2015 final data'!W$7:W$156,MATCH(Data!$AH80,'Feb 2015 final data'!$A$7:$A$156,0))</f>
        <v>2391.8702952669128</v>
      </c>
      <c r="BG80" s="249">
        <f>INDEX('Feb 2015 final data'!X$7:X$156,MATCH(Data!$AH80,'Feb 2015 final data'!$A$7:$A$156,0))</f>
        <v>2719.4321454175588</v>
      </c>
      <c r="BH80" s="249">
        <f>INDEX('Feb 2015 final data'!Y$7:Y$156,MATCH(Data!$AH80,'Feb 2015 final data'!$A$7:$A$156,0))</f>
        <v>2838.2866695168696</v>
      </c>
      <c r="BI80" s="249">
        <f>INDEX('Feb 2015 final data'!Z$7:Z$156,MATCH(Data!$AH80,'Feb 2015 final data'!$A$7:$A$156,0))</f>
        <v>2069.287740087997</v>
      </c>
      <c r="BJ80" s="249">
        <f>INDEX('Feb 2015 final data'!AA$7:AA$156,MATCH(Data!$AH80,'Feb 2015 final data'!$A$7:$A$156,0))</f>
        <v>2409.7404365905363</v>
      </c>
      <c r="BK80" s="484">
        <f t="shared" si="79"/>
        <v>2700.2514969759136</v>
      </c>
      <c r="BL80" s="484">
        <f t="shared" si="80"/>
        <v>2818.2677185471443</v>
      </c>
      <c r="BM80" s="484">
        <f t="shared" si="81"/>
        <v>2054.692678124743</v>
      </c>
      <c r="BN80" s="484">
        <f t="shared" si="82"/>
        <v>2391.8702952669128</v>
      </c>
      <c r="BO80" s="484">
        <f t="shared" si="83"/>
        <v>2719.4321454175583</v>
      </c>
      <c r="BP80" s="484">
        <f t="shared" si="84"/>
        <v>2838.28666951687</v>
      </c>
      <c r="BQ80" s="484">
        <f t="shared" si="85"/>
        <v>2069.287740087997</v>
      </c>
      <c r="BR80" s="484">
        <f t="shared" si="86"/>
        <v>2409.7404365905363</v>
      </c>
      <c r="BS80" s="486">
        <f t="shared" si="97"/>
        <v>666.56872729445797</v>
      </c>
      <c r="BT80" s="486">
        <f t="shared" si="98"/>
        <v>695.70154055312514</v>
      </c>
      <c r="BU80" s="486">
        <f t="shared" si="99"/>
        <v>507.20974878551027</v>
      </c>
      <c r="BV80" s="495">
        <f t="shared" si="100"/>
        <v>586.27899256691308</v>
      </c>
      <c r="BW80" s="486">
        <f t="shared" si="101"/>
        <v>666.56872729445797</v>
      </c>
      <c r="BX80" s="486">
        <f t="shared" si="102"/>
        <v>695.70154055312526</v>
      </c>
      <c r="BY80" s="486">
        <f t="shared" si="103"/>
        <v>507.20974878551027</v>
      </c>
      <c r="BZ80" s="495">
        <f t="shared" si="104"/>
        <v>586.27899256691308</v>
      </c>
      <c r="CA80" s="27">
        <v>401609</v>
      </c>
      <c r="CB80" s="27">
        <v>405097.23699999996</v>
      </c>
      <c r="CC80" s="27">
        <v>407974.75700000016</v>
      </c>
      <c r="CD80" s="156">
        <v>411022.81799999991</v>
      </c>
      <c r="CE80" s="6" t="s">
        <v>294</v>
      </c>
      <c r="CF80" s="27">
        <f>INDEX('HWB mapped'!F$4:F$155,MATCH(Data!$D80,'HWB mapped'!$E$4:$E$155,0))</f>
        <v>15548.865862088347</v>
      </c>
      <c r="CG80" s="27">
        <f>INDEX('HWB mapped'!G$4:G$155,MATCH(Data!$D80,'HWB mapped'!$E$4:$E$155,0))</f>
        <v>16050.335074481218</v>
      </c>
      <c r="CH80" s="27">
        <f>INDEX('HWB mapped'!H$4:H$155,MATCH(Data!$D80,'HWB mapped'!$E$4:$E$155,0))</f>
        <v>15660.111169313377</v>
      </c>
      <c r="CI80" s="27">
        <f>INDEX('HWB mapped'!I$4:I$155,MATCH(Data!$D80,'HWB mapped'!$E$4:$E$155,0))</f>
        <v>16568.570377824672</v>
      </c>
      <c r="CJ80" s="24">
        <f>INDEX('Feb 2015 final data'!P$7:P$156,MATCH(Data!$CE80,'Feb 2015 final data'!$A$7:$A$156,0))</f>
        <v>15546</v>
      </c>
      <c r="CK80" s="24">
        <f>INDEX('Feb 2015 final data'!Q$7:Q$156,MATCH(Data!$CE80,'Feb 2015 final data'!$A$7:$A$156,0))</f>
        <v>14745</v>
      </c>
      <c r="CL80" s="24">
        <f>INDEX('Feb 2015 final data'!R$7:R$156,MATCH(Data!$CE80,'Feb 2015 final data'!$A$7:$A$156,0))</f>
        <v>14699</v>
      </c>
      <c r="CM80" s="24">
        <f>INDEX('Feb 2015 final data'!S$7:S$156,MATCH(Data!$CE80,'Feb 2015 final data'!$A$7:$A$156,0))</f>
        <v>15497</v>
      </c>
      <c r="CN80" s="24">
        <f>INDEX('Feb 2015 final data'!B$7:B$156,MATCH(Data!$CE80,'Feb 2015 final data'!$A$7:$A$156,0))</f>
        <v>15058.824999999999</v>
      </c>
      <c r="CO80" s="24">
        <f>INDEX('Feb 2015 final data'!C$7:C$156,MATCH(Data!$CE80,'Feb 2015 final data'!$A$7:$A$156,0))</f>
        <v>14208</v>
      </c>
      <c r="CP80" s="24">
        <f>INDEX('Feb 2015 final data'!D$7:D$156,MATCH(Data!$CE80,'Feb 2015 final data'!$A$7:$A$156,0))</f>
        <v>14165</v>
      </c>
      <c r="CQ80" s="24">
        <f>INDEX('Feb 2015 final data'!E$7:E$156,MATCH(Data!$CE80,'Feb 2015 final data'!$A$7:$A$156,0))</f>
        <v>14935</v>
      </c>
      <c r="CR80" s="24">
        <f>INDEX('Feb 2015 final data'!F$7:F$156,MATCH(Data!$CE80,'Feb 2015 final data'!$A$7:$A$156,0))</f>
        <v>14531.766124999998</v>
      </c>
      <c r="CS80" s="502">
        <f t="shared" si="68"/>
        <v>15546</v>
      </c>
      <c r="CT80" s="502">
        <f t="shared" si="69"/>
        <v>30291</v>
      </c>
      <c r="CU80" s="502">
        <f t="shared" si="70"/>
        <v>44990</v>
      </c>
      <c r="CV80" s="502">
        <f t="shared" si="71"/>
        <v>60487</v>
      </c>
      <c r="CW80" s="502">
        <f t="shared" si="105"/>
        <v>15058.824999999999</v>
      </c>
      <c r="CX80" s="502">
        <f t="shared" si="106"/>
        <v>29266.824999999997</v>
      </c>
      <c r="CY80" s="502">
        <f t="shared" si="107"/>
        <v>43431.824999999997</v>
      </c>
      <c r="CZ80" s="502">
        <f t="shared" si="108"/>
        <v>58366.824999999997</v>
      </c>
      <c r="DA80" s="503">
        <f t="shared" si="109"/>
        <v>8.0542099955362486E-3</v>
      </c>
      <c r="DB80" s="503">
        <f t="shared" si="110"/>
        <v>1.6932150710069982E-2</v>
      </c>
      <c r="DC80" s="503">
        <f t="shared" si="111"/>
        <v>2.5760493990444274E-2</v>
      </c>
      <c r="DD80" s="503">
        <f t="shared" si="112"/>
        <v>3.5051746656306365E-2</v>
      </c>
      <c r="DE80" s="502">
        <f t="shared" si="72"/>
        <v>15034.91683090581</v>
      </c>
      <c r="DF80" s="502">
        <f t="shared" si="73"/>
        <v>30518.256674281227</v>
      </c>
      <c r="DG80" s="502">
        <f t="shared" si="74"/>
        <v>45614.76221685567</v>
      </c>
      <c r="DH80" s="502">
        <f t="shared" si="75"/>
        <v>61590.721233572585</v>
      </c>
      <c r="DI80" s="489">
        <f t="shared" si="113"/>
        <v>15034.91683090581</v>
      </c>
      <c r="DJ80" s="489">
        <f t="shared" si="114"/>
        <v>15483.339843375417</v>
      </c>
      <c r="DK80" s="489">
        <f t="shared" si="115"/>
        <v>15096.505542574443</v>
      </c>
      <c r="DL80" s="489">
        <f t="shared" si="116"/>
        <v>15975.959016716915</v>
      </c>
      <c r="DM80" s="489">
        <f t="shared" si="76"/>
        <v>14508.694741824105</v>
      </c>
      <c r="DN80" s="489">
        <f t="shared" si="117"/>
        <v>2879.4510860356813</v>
      </c>
      <c r="DO80" s="489">
        <f t="shared" si="118"/>
        <v>2965.2504931885896</v>
      </c>
      <c r="DP80" s="489">
        <f t="shared" si="119"/>
        <v>2891.3251111327354</v>
      </c>
      <c r="DQ80" s="489">
        <f t="shared" si="120"/>
        <v>3059.6681443635543</v>
      </c>
      <c r="DR80" s="489">
        <f t="shared" si="121"/>
        <v>2756.2297426778482</v>
      </c>
      <c r="DS80" s="33">
        <v>514417</v>
      </c>
      <c r="DT80" s="33">
        <v>518245.12199999997</v>
      </c>
      <c r="DU80" s="33">
        <v>522148.13</v>
      </c>
      <c r="DV80" s="33">
        <v>526407.49699999997</v>
      </c>
      <c r="DW80" s="24">
        <f>INDEX('Feb 2015 final data'!$AB$7:$AB$156,MATCH(Data!CE80,'Feb 2015 final data'!$A$7:$A$156,0))</f>
        <v>1490</v>
      </c>
    </row>
    <row r="81" spans="1:127">
      <c r="A81" s="28" t="s">
        <v>900</v>
      </c>
      <c r="B81" s="6" t="s">
        <v>901</v>
      </c>
      <c r="C81" s="29" t="s">
        <v>716</v>
      </c>
      <c r="D81" s="30" t="s">
        <v>297</v>
      </c>
      <c r="E81" s="31">
        <v>245</v>
      </c>
      <c r="F81" s="19">
        <v>245</v>
      </c>
      <c r="G81" s="19">
        <f>INDEX('Feb 2015 final data'!G$7:G$156,MATCH(Data!$D81,'Feb 2015 final data'!$A$7:$A$156,0))</f>
        <v>245</v>
      </c>
      <c r="H81" s="19">
        <f>INDEX('Feb 2015 final data'!H$7:H$156,MATCH(Data!$D81,'Feb 2015 final data'!$A$7:$A$156,0))</f>
        <v>245</v>
      </c>
      <c r="I81" s="469">
        <f t="shared" si="87"/>
        <v>587.42404247483432</v>
      </c>
      <c r="J81" s="469">
        <f t="shared" si="88"/>
        <v>573.55318633609966</v>
      </c>
      <c r="K81" s="31">
        <v>39105</v>
      </c>
      <c r="L81" s="19">
        <v>40570</v>
      </c>
      <c r="M81" s="31">
        <v>41707.519999999997</v>
      </c>
      <c r="N81" s="27">
        <v>42716.178</v>
      </c>
      <c r="O81" s="20">
        <v>626.5</v>
      </c>
      <c r="P81" s="36">
        <v>603.9</v>
      </c>
      <c r="Q81" s="30" t="s">
        <v>297</v>
      </c>
      <c r="R81" s="31">
        <v>110</v>
      </c>
      <c r="S81" s="19">
        <v>110</v>
      </c>
      <c r="T81" s="19">
        <f>INDEX('Feb 2015 final data'!I$7:I$156,MATCH(Data!$Q81,'Feb 2015 final data'!$A$7:$A$156,0))</f>
        <v>124</v>
      </c>
      <c r="U81" s="19">
        <f>INDEX('Feb 2015 final data'!J$7:J$156,MATCH(Data!$Q81,'Feb 2015 final data'!$A$7:$A$156,0))</f>
        <v>149</v>
      </c>
      <c r="V81" s="31">
        <v>120</v>
      </c>
      <c r="W81" s="19">
        <v>120</v>
      </c>
      <c r="X81" s="19">
        <f>INDEX('Feb 2015 final data'!K$7:K$156,MATCH(Data!$Q81,'Feb 2015 final data'!$A$7:$A$156,0))</f>
        <v>134</v>
      </c>
      <c r="Y81" s="19">
        <f>INDEX('Feb 2015 final data'!L$7:L$156,MATCH(Data!$Q81,'Feb 2015 final data'!$A$7:$A$156,0))</f>
        <v>161</v>
      </c>
      <c r="Z81" s="475">
        <f t="shared" si="89"/>
        <v>124</v>
      </c>
      <c r="AA81" s="475">
        <f t="shared" si="90"/>
        <v>149</v>
      </c>
      <c r="AB81" s="475">
        <f t="shared" si="91"/>
        <v>134</v>
      </c>
      <c r="AC81" s="475">
        <f t="shared" si="92"/>
        <v>161</v>
      </c>
      <c r="AD81" s="478">
        <f t="shared" si="77"/>
        <v>92.537313432835816</v>
      </c>
      <c r="AE81" s="478">
        <f t="shared" si="78"/>
        <v>92.546583850931668</v>
      </c>
      <c r="AF81" s="22">
        <v>92.5</v>
      </c>
      <c r="AG81" s="21">
        <v>92.5</v>
      </c>
      <c r="AH81" s="6" t="s">
        <v>297</v>
      </c>
      <c r="AI81" s="34">
        <v>265</v>
      </c>
      <c r="AJ81" s="34">
        <v>352</v>
      </c>
      <c r="AK81" s="34">
        <v>311</v>
      </c>
      <c r="AL81" s="34">
        <v>219</v>
      </c>
      <c r="AM81" s="34">
        <v>235</v>
      </c>
      <c r="AN81" s="34">
        <v>185</v>
      </c>
      <c r="AO81" s="34">
        <v>204</v>
      </c>
      <c r="AP81" s="34">
        <v>255</v>
      </c>
      <c r="AQ81" s="38">
        <v>238</v>
      </c>
      <c r="AR81" s="38">
        <v>206</v>
      </c>
      <c r="AS81" s="38">
        <v>355</v>
      </c>
      <c r="AT81" s="38">
        <v>635</v>
      </c>
      <c r="AU81" s="25">
        <v>928</v>
      </c>
      <c r="AV81" s="25">
        <v>639</v>
      </c>
      <c r="AW81" s="25">
        <v>697</v>
      </c>
      <c r="AX81" s="25">
        <v>1196</v>
      </c>
      <c r="AY81" s="25">
        <f t="shared" si="93"/>
        <v>928</v>
      </c>
      <c r="AZ81" s="25">
        <f t="shared" si="94"/>
        <v>639</v>
      </c>
      <c r="BA81" s="25">
        <f t="shared" si="95"/>
        <v>697</v>
      </c>
      <c r="BB81" s="25">
        <f t="shared" si="96"/>
        <v>1196</v>
      </c>
      <c r="BC81" s="249">
        <f>INDEX('Feb 2015 final data'!T$7:T$156,MATCH(Data!$AH81,'Feb 2015 final data'!$A$7:$A$156,0))</f>
        <v>1469</v>
      </c>
      <c r="BD81" s="249">
        <f>INDEX('Feb 2015 final data'!U$7:U$156,MATCH(Data!$AH81,'Feb 2015 final data'!$A$7:$A$156,0))</f>
        <v>1175.2</v>
      </c>
      <c r="BE81" s="249">
        <f>INDEX('Feb 2015 final data'!V$7:V$156,MATCH(Data!$AH81,'Feb 2015 final data'!$A$7:$A$156,0))</f>
        <v>940.16000000000008</v>
      </c>
      <c r="BF81" s="249">
        <f>INDEX('Feb 2015 final data'!W$7:W$156,MATCH(Data!$AH81,'Feb 2015 final data'!$A$7:$A$156,0))</f>
        <v>1076.4000000000001</v>
      </c>
      <c r="BG81" s="249">
        <f>INDEX('Feb 2015 final data'!X$7:X$156,MATCH(Data!$AH81,'Feb 2015 final data'!$A$7:$A$156,0))</f>
        <v>1395.55</v>
      </c>
      <c r="BH81" s="249">
        <f>INDEX('Feb 2015 final data'!Y$7:Y$156,MATCH(Data!$AH81,'Feb 2015 final data'!$A$7:$A$156,0))</f>
        <v>1116.44</v>
      </c>
      <c r="BI81" s="249">
        <f>INDEX('Feb 2015 final data'!Z$7:Z$156,MATCH(Data!$AH81,'Feb 2015 final data'!$A$7:$A$156,0))</f>
        <v>893.15200000000004</v>
      </c>
      <c r="BJ81" s="249">
        <f>INDEX('Feb 2015 final data'!AA$7:AA$156,MATCH(Data!$AH81,'Feb 2015 final data'!$A$7:$A$156,0))</f>
        <v>1022.58</v>
      </c>
      <c r="BK81" s="484">
        <f t="shared" si="79"/>
        <v>1469</v>
      </c>
      <c r="BL81" s="484">
        <f t="shared" si="80"/>
        <v>1175.2</v>
      </c>
      <c r="BM81" s="484">
        <f t="shared" si="81"/>
        <v>940.16</v>
      </c>
      <c r="BN81" s="484">
        <f t="shared" si="82"/>
        <v>1076.4000000000001</v>
      </c>
      <c r="BO81" s="484">
        <f t="shared" si="83"/>
        <v>1395.55</v>
      </c>
      <c r="BP81" s="484">
        <f t="shared" si="84"/>
        <v>1116.44</v>
      </c>
      <c r="BQ81" s="484">
        <f t="shared" si="85"/>
        <v>893.15199999999993</v>
      </c>
      <c r="BR81" s="484">
        <f t="shared" si="86"/>
        <v>1022.58</v>
      </c>
      <c r="BS81" s="486">
        <f t="shared" si="97"/>
        <v>696.65831784825639</v>
      </c>
      <c r="BT81" s="486">
        <f t="shared" si="98"/>
        <v>557.32665427860513</v>
      </c>
      <c r="BU81" s="486">
        <f t="shared" si="99"/>
        <v>445.86132342288414</v>
      </c>
      <c r="BV81" s="495">
        <f t="shared" si="100"/>
        <v>505.34125377033553</v>
      </c>
      <c r="BW81" s="486">
        <f t="shared" si="101"/>
        <v>655.17371488219214</v>
      </c>
      <c r="BX81" s="486">
        <f t="shared" si="102"/>
        <v>524.13897190575369</v>
      </c>
      <c r="BY81" s="486">
        <f t="shared" si="103"/>
        <v>419.31117752460301</v>
      </c>
      <c r="BZ81" s="495">
        <f t="shared" si="104"/>
        <v>475.48226729853764</v>
      </c>
      <c r="CA81" s="27">
        <v>209266</v>
      </c>
      <c r="CB81" s="27">
        <v>210863.77100000007</v>
      </c>
      <c r="CC81" s="27">
        <v>213004.57700000008</v>
      </c>
      <c r="CD81" s="156">
        <v>215061.64799999999</v>
      </c>
      <c r="CE81" s="6" t="s">
        <v>297</v>
      </c>
      <c r="CF81" s="27">
        <f>INDEX('HWB mapped'!F$4:F$155,MATCH(Data!$D81,'HWB mapped'!$E$4:$E$155,0))</f>
        <v>6207.1905901753516</v>
      </c>
      <c r="CG81" s="27">
        <f>INDEX('HWB mapped'!G$4:G$155,MATCH(Data!$D81,'HWB mapped'!$E$4:$E$155,0))</f>
        <v>6056.4041823200478</v>
      </c>
      <c r="CH81" s="27">
        <f>INDEX('HWB mapped'!H$4:H$155,MATCH(Data!$D81,'HWB mapped'!$E$4:$E$155,0))</f>
        <v>5979.3549153140157</v>
      </c>
      <c r="CI81" s="27">
        <f>INDEX('HWB mapped'!I$4:I$155,MATCH(Data!$D81,'HWB mapped'!$E$4:$E$155,0))</f>
        <v>6446.7828937838376</v>
      </c>
      <c r="CJ81" s="24">
        <f>INDEX('Feb 2015 final data'!P$7:P$156,MATCH(Data!$CE81,'Feb 2015 final data'!$A$7:$A$156,0))</f>
        <v>6207</v>
      </c>
      <c r="CK81" s="24">
        <f>INDEX('Feb 2015 final data'!Q$7:Q$156,MATCH(Data!$CE81,'Feb 2015 final data'!$A$7:$A$156,0))</f>
        <v>5889</v>
      </c>
      <c r="CL81" s="24">
        <f>INDEX('Feb 2015 final data'!R$7:R$156,MATCH(Data!$CE81,'Feb 2015 final data'!$A$7:$A$156,0))</f>
        <v>5807</v>
      </c>
      <c r="CM81" s="24">
        <f>INDEX('Feb 2015 final data'!S$7:S$156,MATCH(Data!$CE81,'Feb 2015 final data'!$A$7:$A$156,0))</f>
        <v>6282</v>
      </c>
      <c r="CN81" s="24">
        <f>INDEX('Feb 2015 final data'!B$7:B$156,MATCH(Data!$CE81,'Feb 2015 final data'!$A$7:$A$156,0))</f>
        <v>6051.8249999999998</v>
      </c>
      <c r="CO81" s="24">
        <f>INDEX('Feb 2015 final data'!C$7:C$156,MATCH(Data!$CE81,'Feb 2015 final data'!$A$7:$A$156,0))</f>
        <v>5741.7749999999996</v>
      </c>
      <c r="CP81" s="24">
        <f>INDEX('Feb 2015 final data'!D$7:D$156,MATCH(Data!$CE81,'Feb 2015 final data'!$A$7:$A$156,0))</f>
        <v>5661.8249999999998</v>
      </c>
      <c r="CQ81" s="24">
        <f>INDEX('Feb 2015 final data'!E$7:E$156,MATCH(Data!$CE81,'Feb 2015 final data'!$A$7:$A$156,0))</f>
        <v>6124.95</v>
      </c>
      <c r="CR81" s="24">
        <f>INDEX('Feb 2015 final data'!F$7:F$156,MATCH(Data!$CE81,'Feb 2015 final data'!$A$7:$A$156,0))</f>
        <v>5900.5293750000001</v>
      </c>
      <c r="CS81" s="502">
        <f t="shared" si="68"/>
        <v>6207</v>
      </c>
      <c r="CT81" s="502">
        <f t="shared" si="69"/>
        <v>12096</v>
      </c>
      <c r="CU81" s="502">
        <f t="shared" si="70"/>
        <v>17903</v>
      </c>
      <c r="CV81" s="502">
        <f t="shared" si="71"/>
        <v>24185</v>
      </c>
      <c r="CW81" s="502">
        <f t="shared" si="105"/>
        <v>6051.8249999999998</v>
      </c>
      <c r="CX81" s="502">
        <f t="shared" si="106"/>
        <v>11793.599999999999</v>
      </c>
      <c r="CY81" s="502">
        <f t="shared" si="107"/>
        <v>17455.424999999999</v>
      </c>
      <c r="CZ81" s="502">
        <f t="shared" si="108"/>
        <v>23580.375</v>
      </c>
      <c r="DA81" s="503">
        <f t="shared" si="109"/>
        <v>6.4161670456894847E-3</v>
      </c>
      <c r="DB81" s="503">
        <f t="shared" si="110"/>
        <v>1.2503617945007296E-2</v>
      </c>
      <c r="DC81" s="503">
        <f t="shared" si="111"/>
        <v>1.8506305561298356E-2</v>
      </c>
      <c r="DD81" s="503">
        <f t="shared" si="112"/>
        <v>2.5000000000000001E-2</v>
      </c>
      <c r="DE81" s="502">
        <f t="shared" si="72"/>
        <v>6048.5865514430952</v>
      </c>
      <c r="DF81" s="502">
        <f t="shared" si="73"/>
        <v>11954.289016635359</v>
      </c>
      <c r="DG81" s="502">
        <f t="shared" si="74"/>
        <v>17785.08426461829</v>
      </c>
      <c r="DH81" s="502">
        <f t="shared" si="75"/>
        <v>24071.756685460168</v>
      </c>
      <c r="DI81" s="489">
        <f t="shared" si="113"/>
        <v>6048.5865514430952</v>
      </c>
      <c r="DJ81" s="489">
        <f t="shared" si="114"/>
        <v>5905.7024651922638</v>
      </c>
      <c r="DK81" s="489">
        <f t="shared" si="115"/>
        <v>5830.795247982931</v>
      </c>
      <c r="DL81" s="489">
        <f t="shared" si="116"/>
        <v>6286.6724208418782</v>
      </c>
      <c r="DM81" s="489">
        <f t="shared" si="76"/>
        <v>5897.3718876570183</v>
      </c>
      <c r="DN81" s="489">
        <f t="shared" si="117"/>
        <v>2197.1126641563069</v>
      </c>
      <c r="DO81" s="489">
        <f t="shared" si="118"/>
        <v>2145.1723250962386</v>
      </c>
      <c r="DP81" s="489">
        <f t="shared" si="119"/>
        <v>2117.9308885262731</v>
      </c>
      <c r="DQ81" s="489">
        <f t="shared" si="120"/>
        <v>2283.5588228716647</v>
      </c>
      <c r="DR81" s="489">
        <f t="shared" si="121"/>
        <v>2122.3166101070669</v>
      </c>
      <c r="DS81" s="33">
        <v>271105</v>
      </c>
      <c r="DT81" s="33">
        <v>272864.93199999997</v>
      </c>
      <c r="DU81" s="33">
        <v>275315.87699999998</v>
      </c>
      <c r="DV81" s="33">
        <v>277856.75199999998</v>
      </c>
      <c r="DW81" s="24">
        <f>INDEX('Feb 2015 final data'!$AB$7:$AB$156,MATCH(Data!CE81,'Feb 2015 final data'!$A$7:$A$156,0))</f>
        <v>1490</v>
      </c>
    </row>
    <row r="82" spans="1:127">
      <c r="A82" s="28" t="s">
        <v>859</v>
      </c>
      <c r="B82" s="6" t="s">
        <v>860</v>
      </c>
      <c r="C82" s="29" t="s">
        <v>717</v>
      </c>
      <c r="D82" s="30" t="s">
        <v>300</v>
      </c>
      <c r="E82" s="31">
        <v>125</v>
      </c>
      <c r="F82" s="19">
        <v>125</v>
      </c>
      <c r="G82" s="19">
        <f>INDEX('Feb 2015 final data'!G$7:G$156,MATCH(Data!$D82,'Feb 2015 final data'!$A$7:$A$156,0))</f>
        <v>100</v>
      </c>
      <c r="H82" s="19">
        <f>INDEX('Feb 2015 final data'!H$7:H$156,MATCH(Data!$D82,'Feb 2015 final data'!$A$7:$A$156,0))</f>
        <v>100</v>
      </c>
      <c r="I82" s="469">
        <f t="shared" si="87"/>
        <v>403.2338386095272</v>
      </c>
      <c r="J82" s="469">
        <f t="shared" si="88"/>
        <v>395.26782201342957</v>
      </c>
      <c r="K82" s="31">
        <v>23765</v>
      </c>
      <c r="L82" s="19">
        <v>24225</v>
      </c>
      <c r="M82" s="31">
        <v>24799.505999999998</v>
      </c>
      <c r="N82" s="27">
        <v>25299.301999999996</v>
      </c>
      <c r="O82" s="20">
        <v>517.6</v>
      </c>
      <c r="P82" s="36">
        <v>507.7</v>
      </c>
      <c r="Q82" s="30" t="s">
        <v>300</v>
      </c>
      <c r="R82" s="31">
        <v>45</v>
      </c>
      <c r="S82" s="19">
        <v>45</v>
      </c>
      <c r="T82" s="19">
        <f>INDEX('Feb 2015 final data'!I$7:I$156,MATCH(Data!$Q82,'Feb 2015 final data'!$A$7:$A$156,0))</f>
        <v>60</v>
      </c>
      <c r="U82" s="19">
        <f>INDEX('Feb 2015 final data'!J$7:J$156,MATCH(Data!$Q82,'Feb 2015 final data'!$A$7:$A$156,0))</f>
        <v>78</v>
      </c>
      <c r="V82" s="31">
        <v>55</v>
      </c>
      <c r="W82" s="19">
        <v>55</v>
      </c>
      <c r="X82" s="19">
        <f>INDEX('Feb 2015 final data'!K$7:K$156,MATCH(Data!$Q82,'Feb 2015 final data'!$A$7:$A$156,0))</f>
        <v>70</v>
      </c>
      <c r="Y82" s="19">
        <f>INDEX('Feb 2015 final data'!L$7:L$156,MATCH(Data!$Q82,'Feb 2015 final data'!$A$7:$A$156,0))</f>
        <v>91</v>
      </c>
      <c r="Z82" s="475">
        <f t="shared" si="89"/>
        <v>60</v>
      </c>
      <c r="AA82" s="475">
        <f t="shared" si="90"/>
        <v>78</v>
      </c>
      <c r="AB82" s="475">
        <f t="shared" si="91"/>
        <v>70</v>
      </c>
      <c r="AC82" s="475">
        <f t="shared" si="92"/>
        <v>91</v>
      </c>
      <c r="AD82" s="478">
        <f t="shared" si="77"/>
        <v>85.714285714285708</v>
      </c>
      <c r="AE82" s="478">
        <f t="shared" si="78"/>
        <v>85.714285714285708</v>
      </c>
      <c r="AF82" s="22">
        <v>83.3</v>
      </c>
      <c r="AG82" s="21">
        <v>83.3</v>
      </c>
      <c r="AH82" s="6" t="s">
        <v>300</v>
      </c>
      <c r="AI82" s="34">
        <v>160</v>
      </c>
      <c r="AJ82" s="34">
        <v>123</v>
      </c>
      <c r="AK82" s="34">
        <v>173</v>
      </c>
      <c r="AL82" s="34">
        <v>207</v>
      </c>
      <c r="AM82" s="34">
        <v>96</v>
      </c>
      <c r="AN82" s="34">
        <v>115</v>
      </c>
      <c r="AO82" s="34">
        <v>156</v>
      </c>
      <c r="AP82" s="34">
        <v>158</v>
      </c>
      <c r="AQ82" s="38">
        <v>77</v>
      </c>
      <c r="AR82" s="38">
        <v>130</v>
      </c>
      <c r="AS82" s="38">
        <v>32</v>
      </c>
      <c r="AT82" s="38">
        <v>99</v>
      </c>
      <c r="AU82" s="25">
        <v>456</v>
      </c>
      <c r="AV82" s="25">
        <v>418</v>
      </c>
      <c r="AW82" s="25">
        <v>391</v>
      </c>
      <c r="AX82" s="25">
        <v>261</v>
      </c>
      <c r="AY82" s="25">
        <f t="shared" si="93"/>
        <v>456</v>
      </c>
      <c r="AZ82" s="25">
        <f t="shared" si="94"/>
        <v>418</v>
      </c>
      <c r="BA82" s="25">
        <f t="shared" si="95"/>
        <v>391</v>
      </c>
      <c r="BB82" s="25">
        <f t="shared" si="96"/>
        <v>261</v>
      </c>
      <c r="BC82" s="249">
        <f>INDEX('Feb 2015 final data'!T$7:T$156,MATCH(Data!$AH82,'Feb 2015 final data'!$A$7:$A$156,0))</f>
        <v>465</v>
      </c>
      <c r="BD82" s="249">
        <f>INDEX('Feb 2015 final data'!U$7:U$156,MATCH(Data!$AH82,'Feb 2015 final data'!$A$7:$A$156,0))</f>
        <v>426</v>
      </c>
      <c r="BE82" s="249">
        <f>INDEX('Feb 2015 final data'!V$7:V$156,MATCH(Data!$AH82,'Feb 2015 final data'!$A$7:$A$156,0))</f>
        <v>399</v>
      </c>
      <c r="BF82" s="249">
        <f>INDEX('Feb 2015 final data'!W$7:W$156,MATCH(Data!$AH82,'Feb 2015 final data'!$A$7:$A$156,0))</f>
        <v>264</v>
      </c>
      <c r="BG82" s="249">
        <f>INDEX('Feb 2015 final data'!X$7:X$156,MATCH(Data!$AH82,'Feb 2015 final data'!$A$7:$A$156,0))</f>
        <v>470</v>
      </c>
      <c r="BH82" s="249">
        <f>INDEX('Feb 2015 final data'!Y$7:Y$156,MATCH(Data!$AH82,'Feb 2015 final data'!$A$7:$A$156,0))</f>
        <v>431</v>
      </c>
      <c r="BI82" s="249">
        <f>INDEX('Feb 2015 final data'!Z$7:Z$156,MATCH(Data!$AH82,'Feb 2015 final data'!$A$7:$A$156,0))</f>
        <v>403</v>
      </c>
      <c r="BJ82" s="249">
        <f>INDEX('Feb 2015 final data'!AA$7:AA$156,MATCH(Data!$AH82,'Feb 2015 final data'!$A$7:$A$156,0))</f>
        <v>267</v>
      </c>
      <c r="BK82" s="484">
        <f t="shared" si="79"/>
        <v>464.99999999999994</v>
      </c>
      <c r="BL82" s="484">
        <f t="shared" si="80"/>
        <v>426.00000000000006</v>
      </c>
      <c r="BM82" s="484">
        <f t="shared" si="81"/>
        <v>398.99999999999994</v>
      </c>
      <c r="BN82" s="484">
        <f t="shared" si="82"/>
        <v>264</v>
      </c>
      <c r="BO82" s="484">
        <f t="shared" si="83"/>
        <v>469.99999999999994</v>
      </c>
      <c r="BP82" s="484">
        <f t="shared" si="84"/>
        <v>431.00000000000006</v>
      </c>
      <c r="BQ82" s="484">
        <f t="shared" si="85"/>
        <v>402.99999999999994</v>
      </c>
      <c r="BR82" s="484">
        <f t="shared" si="86"/>
        <v>267</v>
      </c>
      <c r="BS82" s="486">
        <f t="shared" si="97"/>
        <v>287.80857187139861</v>
      </c>
      <c r="BT82" s="486">
        <f t="shared" si="98"/>
        <v>263.66978842412004</v>
      </c>
      <c r="BU82" s="486">
        <f t="shared" si="99"/>
        <v>246.95832296061943</v>
      </c>
      <c r="BV82" s="495">
        <f t="shared" si="100"/>
        <v>161.42634064407756</v>
      </c>
      <c r="BW82" s="486">
        <f t="shared" si="101"/>
        <v>287.38780341938042</v>
      </c>
      <c r="BX82" s="486">
        <f t="shared" si="102"/>
        <v>263.5407303696872</v>
      </c>
      <c r="BY82" s="486">
        <f t="shared" si="103"/>
        <v>246.41975484683047</v>
      </c>
      <c r="BZ82" s="495">
        <f t="shared" si="104"/>
        <v>161.25199381748976</v>
      </c>
      <c r="CA82" s="27">
        <v>158248</v>
      </c>
      <c r="CB82" s="27">
        <v>161565.72300000006</v>
      </c>
      <c r="CC82" s="27">
        <v>163542.08299999998</v>
      </c>
      <c r="CD82" s="156">
        <v>165579.34800000009</v>
      </c>
      <c r="CE82" s="6" t="s">
        <v>300</v>
      </c>
      <c r="CF82" s="27">
        <f>INDEX('HWB mapped'!F$4:F$155,MATCH(Data!$D82,'HWB mapped'!$E$4:$E$155,0))</f>
        <v>4214.4613992642162</v>
      </c>
      <c r="CG82" s="27">
        <f>INDEX('HWB mapped'!G$4:G$155,MATCH(Data!$D82,'HWB mapped'!$E$4:$E$155,0))</f>
        <v>4357.6246462903064</v>
      </c>
      <c r="CH82" s="27">
        <f>INDEX('HWB mapped'!H$4:H$155,MATCH(Data!$D82,'HWB mapped'!$E$4:$E$155,0))</f>
        <v>4408.8246650020392</v>
      </c>
      <c r="CI82" s="27">
        <f>INDEX('HWB mapped'!I$4:I$155,MATCH(Data!$D82,'HWB mapped'!$E$4:$E$155,0))</f>
        <v>4495.2813671041922</v>
      </c>
      <c r="CJ82" s="24">
        <f>INDEX('Feb 2015 final data'!P$7:P$156,MATCH(Data!$CE82,'Feb 2015 final data'!$A$7:$A$156,0))</f>
        <v>4216</v>
      </c>
      <c r="CK82" s="24">
        <f>INDEX('Feb 2015 final data'!Q$7:Q$156,MATCH(Data!$CE82,'Feb 2015 final data'!$A$7:$A$156,0))</f>
        <v>4241</v>
      </c>
      <c r="CL82" s="24">
        <f>INDEX('Feb 2015 final data'!R$7:R$156,MATCH(Data!$CE82,'Feb 2015 final data'!$A$7:$A$156,0))</f>
        <v>4219</v>
      </c>
      <c r="CM82" s="24">
        <f>INDEX('Feb 2015 final data'!S$7:S$156,MATCH(Data!$CE82,'Feb 2015 final data'!$A$7:$A$156,0))</f>
        <v>4441</v>
      </c>
      <c r="CN82" s="24">
        <f>INDEX('Feb 2015 final data'!B$7:B$156,MATCH(Data!$CE82,'Feb 2015 final data'!$A$7:$A$156,0))</f>
        <v>4090</v>
      </c>
      <c r="CO82" s="24">
        <f>INDEX('Feb 2015 final data'!C$7:C$156,MATCH(Data!$CE82,'Feb 2015 final data'!$A$7:$A$156,0))</f>
        <v>4114</v>
      </c>
      <c r="CP82" s="24">
        <f>INDEX('Feb 2015 final data'!D$7:D$156,MATCH(Data!$CE82,'Feb 2015 final data'!$A$7:$A$156,0))</f>
        <v>4051</v>
      </c>
      <c r="CQ82" s="24">
        <f>INDEX('Feb 2015 final data'!E$7:E$156,MATCH(Data!$CE82,'Feb 2015 final data'!$A$7:$A$156,0))</f>
        <v>4262</v>
      </c>
      <c r="CR82" s="24">
        <f>INDEX('Feb 2015 final data'!F$7:F$156,MATCH(Data!$CE82,'Feb 2015 final data'!$A$7:$A$156,0))</f>
        <v>4090</v>
      </c>
      <c r="CS82" s="502">
        <f t="shared" si="68"/>
        <v>4216</v>
      </c>
      <c r="CT82" s="502">
        <f t="shared" si="69"/>
        <v>8457</v>
      </c>
      <c r="CU82" s="502">
        <f t="shared" si="70"/>
        <v>12676</v>
      </c>
      <c r="CV82" s="502">
        <f t="shared" si="71"/>
        <v>17117</v>
      </c>
      <c r="CW82" s="502">
        <f t="shared" si="105"/>
        <v>4090</v>
      </c>
      <c r="CX82" s="502">
        <f t="shared" si="106"/>
        <v>8204</v>
      </c>
      <c r="CY82" s="502">
        <f t="shared" si="107"/>
        <v>12255</v>
      </c>
      <c r="CZ82" s="502">
        <f t="shared" si="108"/>
        <v>16517</v>
      </c>
      <c r="DA82" s="503">
        <f t="shared" si="109"/>
        <v>7.3611029970205057E-3</v>
      </c>
      <c r="DB82" s="503">
        <f t="shared" si="110"/>
        <v>1.4780627446398317E-2</v>
      </c>
      <c r="DC82" s="503">
        <f t="shared" si="111"/>
        <v>2.459543144242566E-2</v>
      </c>
      <c r="DD82" s="503">
        <f t="shared" si="112"/>
        <v>3.505287141438336E-2</v>
      </c>
      <c r="DE82" s="502">
        <f t="shared" si="72"/>
        <v>4085.3559501206255</v>
      </c>
      <c r="DF82" s="502">
        <f t="shared" si="73"/>
        <v>8313.6909157183982</v>
      </c>
      <c r="DG82" s="502">
        <f t="shared" si="74"/>
        <v>12551.165515879233</v>
      </c>
      <c r="DH82" s="502">
        <f t="shared" si="75"/>
        <v>16863.409286288694</v>
      </c>
      <c r="DI82" s="489">
        <f t="shared" si="113"/>
        <v>4085.3559501206255</v>
      </c>
      <c r="DJ82" s="489">
        <f t="shared" si="114"/>
        <v>4228.3349655977727</v>
      </c>
      <c r="DK82" s="489">
        <f t="shared" si="115"/>
        <v>4237.4746001608346</v>
      </c>
      <c r="DL82" s="489">
        <f t="shared" si="116"/>
        <v>4312.2437704094609</v>
      </c>
      <c r="DM82" s="489">
        <f t="shared" si="76"/>
        <v>4085.3559501206255</v>
      </c>
      <c r="DN82" s="489">
        <f t="shared" si="117"/>
        <v>1942.2585780908005</v>
      </c>
      <c r="DO82" s="489">
        <f t="shared" si="118"/>
        <v>2010.2495148513842</v>
      </c>
      <c r="DP82" s="489">
        <f t="shared" si="119"/>
        <v>2014.5286647174348</v>
      </c>
      <c r="DQ82" s="489">
        <f t="shared" si="120"/>
        <v>2050.1882469345242</v>
      </c>
      <c r="DR82" s="489">
        <f t="shared" si="121"/>
        <v>1916.1595528129221</v>
      </c>
      <c r="DS82" s="33">
        <v>203223</v>
      </c>
      <c r="DT82" s="33">
        <v>207588.42499999999</v>
      </c>
      <c r="DU82" s="33">
        <v>210322.15</v>
      </c>
      <c r="DV82" s="33">
        <v>213186.84</v>
      </c>
      <c r="DW82" s="24">
        <f>INDEX('Feb 2015 final data'!$AB$7:$AB$156,MATCH(Data!CE82,'Feb 2015 final data'!$A$7:$A$156,0))</f>
        <v>1490</v>
      </c>
    </row>
    <row r="83" spans="1:127">
      <c r="A83" s="28" t="s">
        <v>886</v>
      </c>
      <c r="B83" s="6" t="s">
        <v>887</v>
      </c>
      <c r="C83" s="29" t="s">
        <v>718</v>
      </c>
      <c r="D83" s="30" t="s">
        <v>303</v>
      </c>
      <c r="E83" s="31">
        <v>270</v>
      </c>
      <c r="F83" s="19">
        <v>270</v>
      </c>
      <c r="G83" s="19">
        <f>INDEX('Feb 2015 final data'!G$7:G$156,MATCH(Data!$D83,'Feb 2015 final data'!$A$7:$A$156,0))</f>
        <v>281</v>
      </c>
      <c r="H83" s="19">
        <f>INDEX('Feb 2015 final data'!H$7:H$156,MATCH(Data!$D83,'Feb 2015 final data'!$A$7:$A$156,0))</f>
        <v>285</v>
      </c>
      <c r="I83" s="469">
        <f t="shared" si="87"/>
        <v>1276.9044564192736</v>
      </c>
      <c r="J83" s="469">
        <f t="shared" si="88"/>
        <v>1275.1241400462131</v>
      </c>
      <c r="K83" s="31">
        <v>21295</v>
      </c>
      <c r="L83" s="19">
        <v>21660</v>
      </c>
      <c r="M83" s="31">
        <v>22006.345000000001</v>
      </c>
      <c r="N83" s="27">
        <v>22350.764999999999</v>
      </c>
      <c r="O83" s="20">
        <v>1277.4000000000001</v>
      </c>
      <c r="P83" s="36">
        <v>1255.7</v>
      </c>
      <c r="Q83" s="30" t="s">
        <v>303</v>
      </c>
      <c r="R83" s="31">
        <v>65</v>
      </c>
      <c r="S83" s="19">
        <v>65</v>
      </c>
      <c r="T83" s="19">
        <f>INDEX('Feb 2015 final data'!I$7:I$156,MATCH(Data!$Q83,'Feb 2015 final data'!$A$7:$A$156,0))</f>
        <v>87</v>
      </c>
      <c r="U83" s="19">
        <f>INDEX('Feb 2015 final data'!J$7:J$156,MATCH(Data!$Q83,'Feb 2015 final data'!$A$7:$A$156,0))</f>
        <v>106</v>
      </c>
      <c r="V83" s="31">
        <v>80</v>
      </c>
      <c r="W83" s="19">
        <v>80</v>
      </c>
      <c r="X83" s="19">
        <f>INDEX('Feb 2015 final data'!K$7:K$156,MATCH(Data!$Q83,'Feb 2015 final data'!$A$7:$A$156,0))</f>
        <v>100</v>
      </c>
      <c r="Y83" s="19">
        <f>INDEX('Feb 2015 final data'!L$7:L$156,MATCH(Data!$Q83,'Feb 2015 final data'!$A$7:$A$156,0))</f>
        <v>120</v>
      </c>
      <c r="Z83" s="475">
        <f t="shared" si="89"/>
        <v>87</v>
      </c>
      <c r="AA83" s="475">
        <f t="shared" si="90"/>
        <v>106</v>
      </c>
      <c r="AB83" s="475">
        <f t="shared" si="91"/>
        <v>100</v>
      </c>
      <c r="AC83" s="475">
        <f t="shared" si="92"/>
        <v>120</v>
      </c>
      <c r="AD83" s="478">
        <f t="shared" si="77"/>
        <v>87</v>
      </c>
      <c r="AE83" s="478">
        <f t="shared" si="78"/>
        <v>88.333333333333329</v>
      </c>
      <c r="AF83" s="22">
        <v>85.9</v>
      </c>
      <c r="AG83" s="21">
        <v>85.9</v>
      </c>
      <c r="AH83" s="6" t="s">
        <v>303</v>
      </c>
      <c r="AI83" s="34">
        <v>278</v>
      </c>
      <c r="AJ83" s="34">
        <v>339</v>
      </c>
      <c r="AK83" s="34">
        <v>467</v>
      </c>
      <c r="AL83" s="34">
        <v>419</v>
      </c>
      <c r="AM83" s="34">
        <v>384</v>
      </c>
      <c r="AN83" s="34">
        <v>553</v>
      </c>
      <c r="AO83" s="34">
        <v>597</v>
      </c>
      <c r="AP83" s="34">
        <v>547</v>
      </c>
      <c r="AQ83" s="38">
        <v>536</v>
      </c>
      <c r="AR83" s="38">
        <v>570</v>
      </c>
      <c r="AS83" s="38">
        <v>289</v>
      </c>
      <c r="AT83" s="38">
        <v>370</v>
      </c>
      <c r="AU83" s="25">
        <v>1084</v>
      </c>
      <c r="AV83" s="25">
        <v>1356</v>
      </c>
      <c r="AW83" s="25">
        <v>1680</v>
      </c>
      <c r="AX83" s="25">
        <v>1229</v>
      </c>
      <c r="AY83" s="25">
        <f t="shared" si="93"/>
        <v>1084</v>
      </c>
      <c r="AZ83" s="25">
        <f t="shared" si="94"/>
        <v>1356</v>
      </c>
      <c r="BA83" s="25">
        <f t="shared" si="95"/>
        <v>1680</v>
      </c>
      <c r="BB83" s="25">
        <f t="shared" si="96"/>
        <v>1229</v>
      </c>
      <c r="BC83" s="249">
        <f>INDEX('Feb 2015 final data'!T$7:T$156,MATCH(Data!$AH83,'Feb 2015 final data'!$A$7:$A$156,0))</f>
        <v>1069.6115161712469</v>
      </c>
      <c r="BD83" s="249">
        <f>INDEX('Feb 2015 final data'!U$7:U$156,MATCH(Data!$AH83,'Feb 2015 final data'!$A$7:$A$156,0))</f>
        <v>1338.0011217049916</v>
      </c>
      <c r="BE83" s="249">
        <f>INDEX('Feb 2015 final data'!V$7:V$156,MATCH(Data!$AH83,'Feb 2015 final data'!$A$7:$A$156,0))</f>
        <v>1657.7005047672462</v>
      </c>
      <c r="BF83" s="249">
        <f>INDEX('Feb 2015 final data'!W$7:W$156,MATCH(Data!$AH83,'Feb 2015 final data'!$A$7:$A$156,0))</f>
        <v>1212.6868573565152</v>
      </c>
      <c r="BG83" s="249">
        <f>INDEX('Feb 2015 final data'!X$7:X$156,MATCH(Data!$AH83,'Feb 2015 final data'!$A$7:$A$156,0))</f>
        <v>1055.2230323424938</v>
      </c>
      <c r="BH83" s="249">
        <f>INDEX('Feb 2015 final data'!Y$7:Y$156,MATCH(Data!$AH83,'Feb 2015 final data'!$A$7:$A$156,0))</f>
        <v>1320.0022434099833</v>
      </c>
      <c r="BI83" s="249">
        <f>INDEX('Feb 2015 final data'!Z$7:Z$156,MATCH(Data!$AH83,'Feb 2015 final data'!$A$7:$A$156,0))</f>
        <v>1635.4010095344925</v>
      </c>
      <c r="BJ83" s="249">
        <f>INDEX('Feb 2015 final data'!AA$7:AA$156,MATCH(Data!$AH83,'Feb 2015 final data'!$A$7:$A$156,0))</f>
        <v>1196.3737147130305</v>
      </c>
      <c r="BK83" s="484">
        <f t="shared" si="79"/>
        <v>1069.6115161712469</v>
      </c>
      <c r="BL83" s="484">
        <f t="shared" si="80"/>
        <v>1338.0011217049916</v>
      </c>
      <c r="BM83" s="484">
        <f t="shared" si="81"/>
        <v>1657.7005047672462</v>
      </c>
      <c r="BN83" s="484">
        <f t="shared" si="82"/>
        <v>1212.6868573565152</v>
      </c>
      <c r="BO83" s="484">
        <f t="shared" si="83"/>
        <v>1055.2230323424938</v>
      </c>
      <c r="BP83" s="484">
        <f t="shared" si="84"/>
        <v>1320.0022434099833</v>
      </c>
      <c r="BQ83" s="484">
        <f t="shared" si="85"/>
        <v>1635.4010095344925</v>
      </c>
      <c r="BR83" s="484">
        <f t="shared" si="86"/>
        <v>1196.3737147130305</v>
      </c>
      <c r="BS83" s="486">
        <f t="shared" si="97"/>
        <v>992.27844444517848</v>
      </c>
      <c r="BT83" s="486">
        <f t="shared" si="98"/>
        <v>1241.2634415753341</v>
      </c>
      <c r="BU83" s="486">
        <f t="shared" si="99"/>
        <v>1537.8485116862546</v>
      </c>
      <c r="BV83" s="495">
        <f t="shared" si="100"/>
        <v>1121.5320830288581</v>
      </c>
      <c r="BW83" s="486">
        <f t="shared" si="101"/>
        <v>975.9044376079853</v>
      </c>
      <c r="BX83" s="486">
        <f t="shared" si="102"/>
        <v>1220.7808278564837</v>
      </c>
      <c r="BY83" s="486">
        <f t="shared" si="103"/>
        <v>1512.4718221230771</v>
      </c>
      <c r="BZ83" s="495">
        <f t="shared" si="104"/>
        <v>1103.8109233246603</v>
      </c>
      <c r="CA83" s="27">
        <v>107219</v>
      </c>
      <c r="CB83" s="27">
        <v>107793.485</v>
      </c>
      <c r="CC83" s="27">
        <v>108127.70099999999</v>
      </c>
      <c r="CD83" s="156">
        <v>108385.74700000002</v>
      </c>
      <c r="CE83" s="6" t="s">
        <v>303</v>
      </c>
      <c r="CF83" s="27">
        <f>INDEX('HWB mapped'!F$4:F$155,MATCH(Data!$D83,'HWB mapped'!$E$4:$E$155,0))</f>
        <v>4232.0950220735931</v>
      </c>
      <c r="CG83" s="27">
        <f>INDEX('HWB mapped'!G$4:G$155,MATCH(Data!$D83,'HWB mapped'!$E$4:$E$155,0))</f>
        <v>4197.3838125127504</v>
      </c>
      <c r="CH83" s="27">
        <f>INDEX('HWB mapped'!H$4:H$155,MATCH(Data!$D83,'HWB mapped'!$E$4:$E$155,0))</f>
        <v>3924.3202554835407</v>
      </c>
      <c r="CI83" s="27">
        <f>INDEX('HWB mapped'!I$4:I$155,MATCH(Data!$D83,'HWB mapped'!$E$4:$E$155,0))</f>
        <v>4078.8141896336233</v>
      </c>
      <c r="CJ83" s="24">
        <f>INDEX('Feb 2015 final data'!P$7:P$156,MATCH(Data!$CE83,'Feb 2015 final data'!$A$7:$A$156,0))</f>
        <v>4506</v>
      </c>
      <c r="CK83" s="24">
        <f>INDEX('Feb 2015 final data'!Q$7:Q$156,MATCH(Data!$CE83,'Feb 2015 final data'!$A$7:$A$156,0))</f>
        <v>4607</v>
      </c>
      <c r="CL83" s="24">
        <f>INDEX('Feb 2015 final data'!R$7:R$156,MATCH(Data!$CE83,'Feb 2015 final data'!$A$7:$A$156,0))</f>
        <v>4552</v>
      </c>
      <c r="CM83" s="24">
        <f>INDEX('Feb 2015 final data'!S$7:S$156,MATCH(Data!$CE83,'Feb 2015 final data'!$A$7:$A$156,0))</f>
        <v>4691</v>
      </c>
      <c r="CN83" s="24">
        <f>INDEX('Feb 2015 final data'!B$7:B$156,MATCH(Data!$CE83,'Feb 2015 final data'!$A$7:$A$156,0))</f>
        <v>4340</v>
      </c>
      <c r="CO83" s="24">
        <f>INDEX('Feb 2015 final data'!C$7:C$156,MATCH(Data!$CE83,'Feb 2015 final data'!$A$7:$A$156,0))</f>
        <v>4447</v>
      </c>
      <c r="CP83" s="24">
        <f>INDEX('Feb 2015 final data'!D$7:D$156,MATCH(Data!$CE83,'Feb 2015 final data'!$A$7:$A$156,0))</f>
        <v>4394</v>
      </c>
      <c r="CQ83" s="24">
        <f>INDEX('Feb 2015 final data'!E$7:E$156,MATCH(Data!$CE83,'Feb 2015 final data'!$A$7:$A$156,0))</f>
        <v>4528</v>
      </c>
      <c r="CR83" s="24">
        <f>INDEX('Feb 2015 final data'!F$7:F$156,MATCH(Data!$CE83,'Feb 2015 final data'!$A$7:$A$156,0))</f>
        <v>4290</v>
      </c>
      <c r="CS83" s="502">
        <f t="shared" si="68"/>
        <v>4506</v>
      </c>
      <c r="CT83" s="502">
        <f t="shared" si="69"/>
        <v>9113</v>
      </c>
      <c r="CU83" s="502">
        <f t="shared" si="70"/>
        <v>13665</v>
      </c>
      <c r="CV83" s="502">
        <f t="shared" si="71"/>
        <v>18356</v>
      </c>
      <c r="CW83" s="502">
        <f t="shared" si="105"/>
        <v>4340</v>
      </c>
      <c r="CX83" s="502">
        <f t="shared" si="106"/>
        <v>8787</v>
      </c>
      <c r="CY83" s="502">
        <f t="shared" si="107"/>
        <v>13181</v>
      </c>
      <c r="CZ83" s="502">
        <f t="shared" si="108"/>
        <v>17709</v>
      </c>
      <c r="DA83" s="503">
        <f t="shared" si="109"/>
        <v>9.0433645674438869E-3</v>
      </c>
      <c r="DB83" s="503">
        <f t="shared" si="110"/>
        <v>1.7759860536064501E-2</v>
      </c>
      <c r="DC83" s="503">
        <f t="shared" si="111"/>
        <v>2.6367400305077358E-2</v>
      </c>
      <c r="DD83" s="503">
        <f t="shared" si="112"/>
        <v>3.5247330573109609E-2</v>
      </c>
      <c r="DE83" s="502">
        <f t="shared" si="72"/>
        <v>4083.3938873158213</v>
      </c>
      <c r="DF83" s="502">
        <f t="shared" si="73"/>
        <v>8137.1590799093847</v>
      </c>
      <c r="DG83" s="502">
        <f t="shared" si="74"/>
        <v>11919.714707595527</v>
      </c>
      <c r="DH83" s="502">
        <f t="shared" si="75"/>
        <v>15852.79424755022</v>
      </c>
      <c r="DI83" s="489">
        <f t="shared" si="113"/>
        <v>4083.3938873158213</v>
      </c>
      <c r="DJ83" s="489">
        <f t="shared" si="114"/>
        <v>4053.7651925935634</v>
      </c>
      <c r="DK83" s="489">
        <f t="shared" si="115"/>
        <v>3782.5556276861425</v>
      </c>
      <c r="DL83" s="489">
        <f t="shared" si="116"/>
        <v>3933.0795399546932</v>
      </c>
      <c r="DM83" s="489">
        <f t="shared" si="76"/>
        <v>4036.3501789366069</v>
      </c>
      <c r="DN83" s="489">
        <f t="shared" si="117"/>
        <v>2917.7325477860704</v>
      </c>
      <c r="DO83" s="489">
        <f t="shared" si="118"/>
        <v>2897.0090004224176</v>
      </c>
      <c r="DP83" s="489">
        <f t="shared" si="119"/>
        <v>2703.3510233344859</v>
      </c>
      <c r="DQ83" s="489">
        <f t="shared" si="120"/>
        <v>2810.5417855602782</v>
      </c>
      <c r="DR83" s="489">
        <f t="shared" si="121"/>
        <v>2874.5740986572064</v>
      </c>
      <c r="DS83" s="33">
        <v>138939</v>
      </c>
      <c r="DT83" s="33">
        <v>139510.75</v>
      </c>
      <c r="DU83" s="33">
        <v>139937.432</v>
      </c>
      <c r="DV83" s="33">
        <v>140403.408</v>
      </c>
      <c r="DW83" s="24">
        <f>INDEX('Feb 2015 final data'!$AB$7:$AB$156,MATCH(Data!CE83,'Feb 2015 final data'!$A$7:$A$156,0))</f>
        <v>1490</v>
      </c>
    </row>
    <row r="84" spans="1:127">
      <c r="A84" s="28" t="s">
        <v>857</v>
      </c>
      <c r="B84" s="6" t="s">
        <v>858</v>
      </c>
      <c r="C84" s="29" t="s">
        <v>719</v>
      </c>
      <c r="D84" s="30" t="s">
        <v>306</v>
      </c>
      <c r="E84" s="31">
        <v>200</v>
      </c>
      <c r="F84" s="19">
        <v>200</v>
      </c>
      <c r="G84" s="19">
        <f>INDEX('Feb 2015 final data'!G$7:G$156,MATCH(Data!$D84,'Feb 2015 final data'!$A$7:$A$156,0))</f>
        <v>227</v>
      </c>
      <c r="H84" s="19">
        <f>INDEX('Feb 2015 final data'!H$7:H$156,MATCH(Data!$D84,'Feb 2015 final data'!$A$7:$A$156,0))</f>
        <v>240</v>
      </c>
      <c r="I84" s="469">
        <f t="shared" si="87"/>
        <v>699.6281738231437</v>
      </c>
      <c r="J84" s="469">
        <f t="shared" si="88"/>
        <v>707.14881487162256</v>
      </c>
      <c r="K84" s="31">
        <v>29490</v>
      </c>
      <c r="L84" s="19">
        <v>30875</v>
      </c>
      <c r="M84" s="31">
        <v>32445.806</v>
      </c>
      <c r="N84" s="27">
        <v>33939.107999999993</v>
      </c>
      <c r="O84" s="20">
        <v>671.4</v>
      </c>
      <c r="P84" s="36">
        <v>641.29999999999995</v>
      </c>
      <c r="Q84" s="30" t="s">
        <v>306</v>
      </c>
      <c r="R84" s="31">
        <v>80</v>
      </c>
      <c r="S84" s="19">
        <v>80</v>
      </c>
      <c r="T84" s="19">
        <f>INDEX('Feb 2015 final data'!I$7:I$156,MATCH(Data!$Q84,'Feb 2015 final data'!$A$7:$A$156,0))</f>
        <v>224</v>
      </c>
      <c r="U84" s="19">
        <f>INDEX('Feb 2015 final data'!J$7:J$156,MATCH(Data!$Q84,'Feb 2015 final data'!$A$7:$A$156,0))</f>
        <v>225</v>
      </c>
      <c r="V84" s="31">
        <v>80</v>
      </c>
      <c r="W84" s="19">
        <v>80</v>
      </c>
      <c r="X84" s="19">
        <f>INDEX('Feb 2015 final data'!K$7:K$156,MATCH(Data!$Q84,'Feb 2015 final data'!$A$7:$A$156,0))</f>
        <v>240</v>
      </c>
      <c r="Y84" s="19">
        <f>INDEX('Feb 2015 final data'!L$7:L$156,MATCH(Data!$Q84,'Feb 2015 final data'!$A$7:$A$156,0))</f>
        <v>241</v>
      </c>
      <c r="Z84" s="475">
        <f t="shared" si="89"/>
        <v>224</v>
      </c>
      <c r="AA84" s="475">
        <f t="shared" si="90"/>
        <v>225</v>
      </c>
      <c r="AB84" s="475">
        <f t="shared" si="91"/>
        <v>240</v>
      </c>
      <c r="AC84" s="475">
        <f t="shared" si="92"/>
        <v>241</v>
      </c>
      <c r="AD84" s="478">
        <f t="shared" si="77"/>
        <v>93.333333333333329</v>
      </c>
      <c r="AE84" s="478">
        <f t="shared" si="78"/>
        <v>93.360995850622402</v>
      </c>
      <c r="AF84" s="22">
        <v>97.5</v>
      </c>
      <c r="AG84" s="21">
        <v>97.5</v>
      </c>
      <c r="AH84" s="6" t="s">
        <v>306</v>
      </c>
      <c r="AI84" s="34">
        <v>304</v>
      </c>
      <c r="AJ84" s="34">
        <v>451</v>
      </c>
      <c r="AK84" s="34">
        <v>354</v>
      </c>
      <c r="AL84" s="34">
        <v>686</v>
      </c>
      <c r="AM84" s="34">
        <v>803</v>
      </c>
      <c r="AN84" s="34">
        <v>591</v>
      </c>
      <c r="AO84" s="34">
        <v>500</v>
      </c>
      <c r="AP84" s="34">
        <v>423</v>
      </c>
      <c r="AQ84" s="38">
        <v>543</v>
      </c>
      <c r="AR84" s="38">
        <v>627</v>
      </c>
      <c r="AS84" s="38">
        <v>496</v>
      </c>
      <c r="AT84" s="38">
        <v>553</v>
      </c>
      <c r="AU84" s="25">
        <v>1109</v>
      </c>
      <c r="AV84" s="25">
        <v>2080</v>
      </c>
      <c r="AW84" s="25">
        <v>1466</v>
      </c>
      <c r="AX84" s="25">
        <v>1676</v>
      </c>
      <c r="AY84" s="25">
        <f t="shared" si="93"/>
        <v>1109</v>
      </c>
      <c r="AZ84" s="25">
        <f t="shared" si="94"/>
        <v>2080</v>
      </c>
      <c r="BA84" s="25">
        <f t="shared" si="95"/>
        <v>1466</v>
      </c>
      <c r="BB84" s="25">
        <f t="shared" si="96"/>
        <v>1676</v>
      </c>
      <c r="BC84" s="249">
        <f>INDEX('Feb 2015 final data'!T$7:T$156,MATCH(Data!$AH84,'Feb 2015 final data'!$A$7:$A$156,0))</f>
        <v>1369</v>
      </c>
      <c r="BD84" s="249">
        <f>INDEX('Feb 2015 final data'!U$7:U$156,MATCH(Data!$AH84,'Feb 2015 final data'!$A$7:$A$156,0))</f>
        <v>2268</v>
      </c>
      <c r="BE84" s="249">
        <f>INDEX('Feb 2015 final data'!V$7:V$156,MATCH(Data!$AH84,'Feb 2015 final data'!$A$7:$A$156,0))</f>
        <v>1487</v>
      </c>
      <c r="BF84" s="249">
        <f>INDEX('Feb 2015 final data'!W$7:W$156,MATCH(Data!$AH84,'Feb 2015 final data'!$A$7:$A$156,0))</f>
        <v>1697</v>
      </c>
      <c r="BG84" s="249">
        <f>INDEX('Feb 2015 final data'!X$7:X$156,MATCH(Data!$AH84,'Feb 2015 final data'!$A$7:$A$156,0))</f>
        <v>1386</v>
      </c>
      <c r="BH84" s="249">
        <f>INDEX('Feb 2015 final data'!Y$7:Y$156,MATCH(Data!$AH84,'Feb 2015 final data'!$A$7:$A$156,0))</f>
        <v>2137</v>
      </c>
      <c r="BI84" s="249">
        <f>INDEX('Feb 2015 final data'!Z$7:Z$156,MATCH(Data!$AH84,'Feb 2015 final data'!$A$7:$A$156,0))</f>
        <v>1506</v>
      </c>
      <c r="BJ84" s="249">
        <f>INDEX('Feb 2015 final data'!AA$7:AA$156,MATCH(Data!$AH84,'Feb 2015 final data'!$A$7:$A$156,0))</f>
        <v>1719</v>
      </c>
      <c r="BK84" s="484">
        <f t="shared" si="79"/>
        <v>1369</v>
      </c>
      <c r="BL84" s="484">
        <f t="shared" si="80"/>
        <v>2268</v>
      </c>
      <c r="BM84" s="484">
        <f t="shared" si="81"/>
        <v>1487</v>
      </c>
      <c r="BN84" s="484">
        <f t="shared" si="82"/>
        <v>1696.9999999999998</v>
      </c>
      <c r="BO84" s="484">
        <f t="shared" si="83"/>
        <v>1386</v>
      </c>
      <c r="BP84" s="484">
        <f t="shared" si="84"/>
        <v>2137</v>
      </c>
      <c r="BQ84" s="484">
        <f t="shared" si="85"/>
        <v>1506.0000000000002</v>
      </c>
      <c r="BR84" s="484">
        <f t="shared" si="86"/>
        <v>1718.9999999999998</v>
      </c>
      <c r="BS84" s="486">
        <f t="shared" si="97"/>
        <v>704.4507968056339</v>
      </c>
      <c r="BT84" s="486">
        <f t="shared" si="98"/>
        <v>1167.0521600841328</v>
      </c>
      <c r="BU84" s="486">
        <f t="shared" si="99"/>
        <v>765.17044181882954</v>
      </c>
      <c r="BV84" s="495">
        <f t="shared" si="100"/>
        <v>861.92384327382229</v>
      </c>
      <c r="BW84" s="486">
        <f t="shared" si="101"/>
        <v>703.96372821303362</v>
      </c>
      <c r="BX84" s="486">
        <f t="shared" si="102"/>
        <v>1085.4043919128808</v>
      </c>
      <c r="BY84" s="486">
        <f t="shared" si="103"/>
        <v>764.91296875095873</v>
      </c>
      <c r="BZ84" s="495">
        <f t="shared" si="104"/>
        <v>861.84073357717318</v>
      </c>
      <c r="CA84" s="27">
        <v>191511</v>
      </c>
      <c r="CB84" s="27">
        <v>194335.78700000007</v>
      </c>
      <c r="CC84" s="27">
        <v>196885.14400000003</v>
      </c>
      <c r="CD84" s="156">
        <v>199456.8060000001</v>
      </c>
      <c r="CE84" s="6" t="s">
        <v>306</v>
      </c>
      <c r="CF84" s="27">
        <f>INDEX('HWB mapped'!F$4:F$155,MATCH(Data!$D84,'HWB mapped'!$E$4:$E$155,0))</f>
        <v>6611.2018001250381</v>
      </c>
      <c r="CG84" s="27">
        <f>INDEX('HWB mapped'!G$4:G$155,MATCH(Data!$D84,'HWB mapped'!$E$4:$E$155,0))</f>
        <v>6675.1460636381789</v>
      </c>
      <c r="CH84" s="27">
        <f>INDEX('HWB mapped'!H$4:H$155,MATCH(Data!$D84,'HWB mapped'!$E$4:$E$155,0))</f>
        <v>6118.9542298744473</v>
      </c>
      <c r="CI84" s="27">
        <f>INDEX('HWB mapped'!I$4:I$155,MATCH(Data!$D84,'HWB mapped'!$E$4:$E$155,0))</f>
        <v>6361.9127233561567</v>
      </c>
      <c r="CJ84" s="24">
        <f>INDEX('Feb 2015 final data'!P$7:P$156,MATCH(Data!$CE84,'Feb 2015 final data'!$A$7:$A$156,0))</f>
        <v>6607</v>
      </c>
      <c r="CK84" s="24">
        <f>INDEX('Feb 2015 final data'!Q$7:Q$156,MATCH(Data!$CE84,'Feb 2015 final data'!$A$7:$A$156,0))</f>
        <v>7244</v>
      </c>
      <c r="CL84" s="24">
        <f>INDEX('Feb 2015 final data'!R$7:R$156,MATCH(Data!$CE84,'Feb 2015 final data'!$A$7:$A$156,0))</f>
        <v>7104</v>
      </c>
      <c r="CM84" s="24">
        <f>INDEX('Feb 2015 final data'!S$7:S$156,MATCH(Data!$CE84,'Feb 2015 final data'!$A$7:$A$156,0))</f>
        <v>7121</v>
      </c>
      <c r="CN84" s="24">
        <f>INDEX('Feb 2015 final data'!B$7:B$156,MATCH(Data!$CE84,'Feb 2015 final data'!$A$7:$A$156,0))</f>
        <v>6375</v>
      </c>
      <c r="CO84" s="24">
        <f>INDEX('Feb 2015 final data'!C$7:C$156,MATCH(Data!$CE84,'Feb 2015 final data'!$A$7:$A$156,0))</f>
        <v>6990</v>
      </c>
      <c r="CP84" s="24">
        <f>INDEX('Feb 2015 final data'!D$7:D$156,MATCH(Data!$CE84,'Feb 2015 final data'!$A$7:$A$156,0))</f>
        <v>6855</v>
      </c>
      <c r="CQ84" s="24">
        <f>INDEX('Feb 2015 final data'!E$7:E$156,MATCH(Data!$CE84,'Feb 2015 final data'!$A$7:$A$156,0))</f>
        <v>6871</v>
      </c>
      <c r="CR84" s="24">
        <f>INDEX('Feb 2015 final data'!F$7:F$156,MATCH(Data!$CE84,'Feb 2015 final data'!$A$7:$A$156,0))</f>
        <v>6151</v>
      </c>
      <c r="CS84" s="502">
        <f t="shared" si="68"/>
        <v>6607</v>
      </c>
      <c r="CT84" s="502">
        <f t="shared" si="69"/>
        <v>13851</v>
      </c>
      <c r="CU84" s="502">
        <f t="shared" si="70"/>
        <v>20955</v>
      </c>
      <c r="CV84" s="502">
        <f t="shared" si="71"/>
        <v>28076</v>
      </c>
      <c r="CW84" s="502">
        <f t="shared" si="105"/>
        <v>6375</v>
      </c>
      <c r="CX84" s="502">
        <f t="shared" si="106"/>
        <v>13365</v>
      </c>
      <c r="CY84" s="502">
        <f t="shared" si="107"/>
        <v>20220</v>
      </c>
      <c r="CZ84" s="502">
        <f t="shared" si="108"/>
        <v>27091</v>
      </c>
      <c r="DA84" s="503">
        <f t="shared" si="109"/>
        <v>8.2632853682860809E-3</v>
      </c>
      <c r="DB84" s="503">
        <f t="shared" si="110"/>
        <v>1.7310158142185495E-2</v>
      </c>
      <c r="DC84" s="503">
        <f t="shared" si="111"/>
        <v>2.6178942869354609E-2</v>
      </c>
      <c r="DD84" s="503">
        <f t="shared" si="112"/>
        <v>3.5083345205869781E-2</v>
      </c>
      <c r="DE84" s="502">
        <f t="shared" si="72"/>
        <v>6398.0781508212503</v>
      </c>
      <c r="DF84" s="502">
        <f t="shared" si="73"/>
        <v>12839.965436634171</v>
      </c>
      <c r="DG84" s="502">
        <f t="shared" si="74"/>
        <v>18730.441555403529</v>
      </c>
      <c r="DH84" s="502">
        <f t="shared" si="75"/>
        <v>24862.999907581601</v>
      </c>
      <c r="DI84" s="489">
        <f t="shared" si="113"/>
        <v>6398.0781508212503</v>
      </c>
      <c r="DJ84" s="489">
        <f t="shared" si="114"/>
        <v>6441.8872858129207</v>
      </c>
      <c r="DK84" s="489">
        <f t="shared" si="115"/>
        <v>5890.4761187693584</v>
      </c>
      <c r="DL84" s="489">
        <f t="shared" si="116"/>
        <v>6132.5583521780718</v>
      </c>
      <c r="DM84" s="489">
        <f t="shared" si="76"/>
        <v>6173.2672479531784</v>
      </c>
      <c r="DN84" s="489">
        <f t="shared" si="117"/>
        <v>2432.2268337170335</v>
      </c>
      <c r="DO84" s="489">
        <f t="shared" si="118"/>
        <v>2448.9536203196512</v>
      </c>
      <c r="DP84" s="489">
        <f t="shared" si="119"/>
        <v>2239.1084793049904</v>
      </c>
      <c r="DQ84" s="489">
        <f t="shared" si="120"/>
        <v>2331.4859598603575</v>
      </c>
      <c r="DR84" s="489">
        <f t="shared" si="121"/>
        <v>2314.5760435717725</v>
      </c>
      <c r="DS84" s="33">
        <v>255692</v>
      </c>
      <c r="DT84" s="33">
        <v>259456.66500000001</v>
      </c>
      <c r="DU84" s="33">
        <v>263051.12300000002</v>
      </c>
      <c r="DV84" s="33">
        <v>266701.11</v>
      </c>
      <c r="DW84" s="24">
        <f>INDEX('Feb 2015 final data'!$AB$7:$AB$156,MATCH(Data!CE84,'Feb 2015 final data'!$A$7:$A$156,0))</f>
        <v>1490</v>
      </c>
    </row>
    <row r="85" spans="1:127">
      <c r="A85" s="28" t="s">
        <v>890</v>
      </c>
      <c r="B85" s="6" t="s">
        <v>891</v>
      </c>
      <c r="C85" s="29" t="s">
        <v>720</v>
      </c>
      <c r="D85" s="30" t="s">
        <v>309</v>
      </c>
      <c r="E85" s="31">
        <v>340</v>
      </c>
      <c r="F85" s="19">
        <v>340</v>
      </c>
      <c r="G85" s="19">
        <f>INDEX('Feb 2015 final data'!G$7:G$156,MATCH(Data!$D85,'Feb 2015 final data'!$A$7:$A$156,0))</f>
        <v>317</v>
      </c>
      <c r="H85" s="19">
        <f>INDEX('Feb 2015 final data'!H$7:H$156,MATCH(Data!$D85,'Feb 2015 final data'!$A$7:$A$156,0))</f>
        <v>303</v>
      </c>
      <c r="I85" s="469">
        <f t="shared" si="87"/>
        <v>766.93704866994608</v>
      </c>
      <c r="J85" s="469">
        <f t="shared" si="88"/>
        <v>720.3531185251428</v>
      </c>
      <c r="K85" s="31">
        <v>40040</v>
      </c>
      <c r="L85" s="19">
        <v>40815</v>
      </c>
      <c r="M85" s="31">
        <v>41333.249000000003</v>
      </c>
      <c r="N85" s="27">
        <v>42062.704000000005</v>
      </c>
      <c r="O85" s="20">
        <v>844.2</v>
      </c>
      <c r="P85" s="36">
        <v>828.2</v>
      </c>
      <c r="Q85" s="30" t="s">
        <v>309</v>
      </c>
      <c r="R85" s="31">
        <v>210</v>
      </c>
      <c r="S85" s="19">
        <v>210</v>
      </c>
      <c r="T85" s="19">
        <f>INDEX('Feb 2015 final data'!I$7:I$156,MATCH(Data!$Q85,'Feb 2015 final data'!$A$7:$A$156,0))</f>
        <v>213</v>
      </c>
      <c r="U85" s="19">
        <f>INDEX('Feb 2015 final data'!J$7:J$156,MATCH(Data!$Q85,'Feb 2015 final data'!$A$7:$A$156,0))</f>
        <v>219</v>
      </c>
      <c r="V85" s="31">
        <v>245</v>
      </c>
      <c r="W85" s="19">
        <v>245</v>
      </c>
      <c r="X85" s="19">
        <f>INDEX('Feb 2015 final data'!K$7:K$156,MATCH(Data!$Q85,'Feb 2015 final data'!$A$7:$A$156,0))</f>
        <v>249</v>
      </c>
      <c r="Y85" s="19">
        <f>INDEX('Feb 2015 final data'!L$7:L$156,MATCH(Data!$Q85,'Feb 2015 final data'!$A$7:$A$156,0))</f>
        <v>253</v>
      </c>
      <c r="Z85" s="475">
        <f t="shared" si="89"/>
        <v>213</v>
      </c>
      <c r="AA85" s="475">
        <f t="shared" si="90"/>
        <v>219</v>
      </c>
      <c r="AB85" s="475">
        <f t="shared" si="91"/>
        <v>249</v>
      </c>
      <c r="AC85" s="475">
        <f t="shared" si="92"/>
        <v>253</v>
      </c>
      <c r="AD85" s="478">
        <f t="shared" si="77"/>
        <v>85.542168674698786</v>
      </c>
      <c r="AE85" s="478">
        <f t="shared" si="78"/>
        <v>86.56126482213439</v>
      </c>
      <c r="AF85" s="22">
        <v>84.6</v>
      </c>
      <c r="AG85" s="21">
        <v>84.6</v>
      </c>
      <c r="AH85" s="6" t="s">
        <v>309</v>
      </c>
      <c r="AI85" s="34">
        <v>464</v>
      </c>
      <c r="AJ85" s="34">
        <v>515</v>
      </c>
      <c r="AK85" s="34">
        <v>522</v>
      </c>
      <c r="AL85" s="34">
        <v>651</v>
      </c>
      <c r="AM85" s="34">
        <v>757</v>
      </c>
      <c r="AN85" s="34">
        <v>724</v>
      </c>
      <c r="AO85" s="34">
        <v>513</v>
      </c>
      <c r="AP85" s="34">
        <v>385</v>
      </c>
      <c r="AQ85" s="38">
        <v>435</v>
      </c>
      <c r="AR85" s="38">
        <v>849</v>
      </c>
      <c r="AS85" s="38">
        <v>650</v>
      </c>
      <c r="AT85" s="38">
        <v>689</v>
      </c>
      <c r="AU85" s="25">
        <v>1501</v>
      </c>
      <c r="AV85" s="25">
        <v>2132</v>
      </c>
      <c r="AW85" s="25">
        <v>1333</v>
      </c>
      <c r="AX85" s="25">
        <v>2188</v>
      </c>
      <c r="AY85" s="25">
        <f t="shared" si="93"/>
        <v>1501</v>
      </c>
      <c r="AZ85" s="25">
        <f t="shared" si="94"/>
        <v>2132</v>
      </c>
      <c r="BA85" s="25">
        <f t="shared" si="95"/>
        <v>1333</v>
      </c>
      <c r="BB85" s="25">
        <f t="shared" si="96"/>
        <v>2188</v>
      </c>
      <c r="BC85" s="249">
        <f>INDEX('Feb 2015 final data'!T$7:T$156,MATCH(Data!$AH85,'Feb 2015 final data'!$A$7:$A$156,0))</f>
        <v>2080</v>
      </c>
      <c r="BD85" s="249">
        <f>INDEX('Feb 2015 final data'!U$7:U$156,MATCH(Data!$AH85,'Feb 2015 final data'!$A$7:$A$156,0))</f>
        <v>2110.6799999999998</v>
      </c>
      <c r="BE85" s="249">
        <f>INDEX('Feb 2015 final data'!V$7:V$156,MATCH(Data!$AH85,'Feb 2015 final data'!$A$7:$A$156,0))</f>
        <v>1319.67</v>
      </c>
      <c r="BF85" s="249">
        <f>INDEX('Feb 2015 final data'!W$7:W$156,MATCH(Data!$AH85,'Feb 2015 final data'!$A$7:$A$156,0))</f>
        <v>2166.12</v>
      </c>
      <c r="BG85" s="249">
        <f>INDEX('Feb 2015 final data'!X$7:X$156,MATCH(Data!$AH85,'Feb 2015 final data'!$A$7:$A$156,0))</f>
        <v>1470.98</v>
      </c>
      <c r="BH85" s="249">
        <f>INDEX('Feb 2015 final data'!Y$7:Y$156,MATCH(Data!$AH85,'Feb 2015 final data'!$A$7:$A$156,0))</f>
        <v>2089.36</v>
      </c>
      <c r="BI85" s="249">
        <f>INDEX('Feb 2015 final data'!Z$7:Z$156,MATCH(Data!$AH85,'Feb 2015 final data'!$A$7:$A$156,0))</f>
        <v>1306.3399999999999</v>
      </c>
      <c r="BJ85" s="249">
        <f>INDEX('Feb 2015 final data'!AA$7:AA$156,MATCH(Data!$AH85,'Feb 2015 final data'!$A$7:$A$156,0))</f>
        <v>2144.2399999999998</v>
      </c>
      <c r="BK85" s="484">
        <f t="shared" si="79"/>
        <v>2080</v>
      </c>
      <c r="BL85" s="484">
        <f t="shared" si="80"/>
        <v>2110.6799999999998</v>
      </c>
      <c r="BM85" s="484">
        <f t="shared" si="81"/>
        <v>1319.67</v>
      </c>
      <c r="BN85" s="484">
        <f t="shared" si="82"/>
        <v>2166.12</v>
      </c>
      <c r="BO85" s="484">
        <f t="shared" si="83"/>
        <v>1470.98</v>
      </c>
      <c r="BP85" s="484">
        <f t="shared" si="84"/>
        <v>2089.36</v>
      </c>
      <c r="BQ85" s="484">
        <f t="shared" si="85"/>
        <v>1306.3399999999999</v>
      </c>
      <c r="BR85" s="484">
        <f t="shared" si="86"/>
        <v>2144.2399999999998</v>
      </c>
      <c r="BS85" s="486">
        <f t="shared" si="97"/>
        <v>907.59617197751845</v>
      </c>
      <c r="BT85" s="486">
        <f t="shared" si="98"/>
        <v>920.98321551418678</v>
      </c>
      <c r="BU85" s="486">
        <f t="shared" si="99"/>
        <v>575.8305001315249</v>
      </c>
      <c r="BV85" s="495">
        <f t="shared" si="100"/>
        <v>942.2585785704922</v>
      </c>
      <c r="BW85" s="486">
        <f t="shared" si="101"/>
        <v>639.87384074087436</v>
      </c>
      <c r="BX85" s="486">
        <f t="shared" si="102"/>
        <v>908.86810690176162</v>
      </c>
      <c r="BY85" s="486">
        <f t="shared" si="103"/>
        <v>568.255715994394</v>
      </c>
      <c r="BZ85" s="495">
        <f t="shared" si="104"/>
        <v>929.5664407336061</v>
      </c>
      <c r="CA85" s="27">
        <v>231453</v>
      </c>
      <c r="CB85" s="27">
        <v>229176.81500000009</v>
      </c>
      <c r="CC85" s="27">
        <v>229885.94099999993</v>
      </c>
      <c r="CD85" s="156">
        <v>230670.978</v>
      </c>
      <c r="CE85" s="6" t="s">
        <v>309</v>
      </c>
      <c r="CF85" s="27">
        <f>INDEX('HWB mapped'!F$4:F$155,MATCH(Data!$D85,'HWB mapped'!$E$4:$E$155,0))</f>
        <v>7885.2552623589181</v>
      </c>
      <c r="CG85" s="27">
        <f>INDEX('HWB mapped'!G$4:G$155,MATCH(Data!$D85,'HWB mapped'!$E$4:$E$155,0))</f>
        <v>7815.7141363512601</v>
      </c>
      <c r="CH85" s="27">
        <f>INDEX('HWB mapped'!H$4:H$155,MATCH(Data!$D85,'HWB mapped'!$E$4:$E$155,0))</f>
        <v>7863.5015874340224</v>
      </c>
      <c r="CI85" s="27">
        <f>INDEX('HWB mapped'!I$4:I$155,MATCH(Data!$D85,'HWB mapped'!$E$4:$E$155,0))</f>
        <v>8399.0018449245763</v>
      </c>
      <c r="CJ85" s="24">
        <f>INDEX('Feb 2015 final data'!P$7:P$156,MATCH(Data!$CE85,'Feb 2015 final data'!$A$7:$A$156,0))</f>
        <v>8883</v>
      </c>
      <c r="CK85" s="24">
        <f>INDEX('Feb 2015 final data'!Q$7:Q$156,MATCH(Data!$CE85,'Feb 2015 final data'!$A$7:$A$156,0))</f>
        <v>8870</v>
      </c>
      <c r="CL85" s="24">
        <f>INDEX('Feb 2015 final data'!R$7:R$156,MATCH(Data!$CE85,'Feb 2015 final data'!$A$7:$A$156,0))</f>
        <v>8238</v>
      </c>
      <c r="CM85" s="24">
        <f>INDEX('Feb 2015 final data'!S$7:S$156,MATCH(Data!$CE85,'Feb 2015 final data'!$A$7:$A$156,0))</f>
        <v>8546</v>
      </c>
      <c r="CN85" s="24">
        <f>INDEX('Feb 2015 final data'!B$7:B$156,MATCH(Data!$CE85,'Feb 2015 final data'!$A$7:$A$156,0))</f>
        <v>8572.0949999999993</v>
      </c>
      <c r="CO85" s="24">
        <f>INDEX('Feb 2015 final data'!C$7:C$156,MATCH(Data!$CE85,'Feb 2015 final data'!$A$7:$A$156,0))</f>
        <v>8559.5499999999993</v>
      </c>
      <c r="CP85" s="24">
        <f>INDEX('Feb 2015 final data'!D$7:D$156,MATCH(Data!$CE85,'Feb 2015 final data'!$A$7:$A$156,0))</f>
        <v>7949.67</v>
      </c>
      <c r="CQ85" s="24">
        <f>INDEX('Feb 2015 final data'!E$7:E$156,MATCH(Data!$CE85,'Feb 2015 final data'!$A$7:$A$156,0))</f>
        <v>8246.89</v>
      </c>
      <c r="CR85" s="24">
        <f>INDEX('Feb 2015 final data'!F$7:F$156,MATCH(Data!$CE85,'Feb 2015 final data'!$A$7:$A$156,0))</f>
        <v>8272.0716749999992</v>
      </c>
      <c r="CS85" s="502">
        <f t="shared" si="68"/>
        <v>8883</v>
      </c>
      <c r="CT85" s="502">
        <f t="shared" si="69"/>
        <v>17753</v>
      </c>
      <c r="CU85" s="502">
        <f t="shared" si="70"/>
        <v>25991</v>
      </c>
      <c r="CV85" s="502">
        <f t="shared" si="71"/>
        <v>34537</v>
      </c>
      <c r="CW85" s="502">
        <f t="shared" si="105"/>
        <v>8572.0949999999993</v>
      </c>
      <c r="CX85" s="502">
        <f t="shared" si="106"/>
        <v>17131.644999999997</v>
      </c>
      <c r="CY85" s="502">
        <f t="shared" si="107"/>
        <v>25081.314999999995</v>
      </c>
      <c r="CZ85" s="502">
        <f t="shared" si="108"/>
        <v>33328.204999999994</v>
      </c>
      <c r="DA85" s="503">
        <f t="shared" si="109"/>
        <v>9.0020847207343043E-3</v>
      </c>
      <c r="DB85" s="503">
        <f t="shared" si="110"/>
        <v>1.7990995164606168E-2</v>
      </c>
      <c r="DC85" s="503">
        <f t="shared" si="111"/>
        <v>2.6339433071778235E-2</v>
      </c>
      <c r="DD85" s="503">
        <f t="shared" si="112"/>
        <v>3.5000000000000163E-2</v>
      </c>
      <c r="DE85" s="502">
        <f t="shared" si="72"/>
        <v>7597.2621096058301</v>
      </c>
      <c r="DF85" s="502">
        <f t="shared" si="73"/>
        <v>15125.945314852221</v>
      </c>
      <c r="DG85" s="502">
        <f t="shared" si="74"/>
        <v>22723.100246624461</v>
      </c>
      <c r="DH85" s="502">
        <f t="shared" si="75"/>
        <v>30845.278450912589</v>
      </c>
      <c r="DI85" s="489">
        <f t="shared" si="113"/>
        <v>7597.2621096058301</v>
      </c>
      <c r="DJ85" s="489">
        <f t="shared" si="114"/>
        <v>7528.6832052463906</v>
      </c>
      <c r="DK85" s="489">
        <f t="shared" si="115"/>
        <v>7597.1549317722402</v>
      </c>
      <c r="DL85" s="489">
        <f t="shared" si="116"/>
        <v>8122.1782042881277</v>
      </c>
      <c r="DM85" s="489">
        <f t="shared" si="76"/>
        <v>7331.3579357696262</v>
      </c>
      <c r="DN85" s="489">
        <f t="shared" si="117"/>
        <v>2664.2404275089916</v>
      </c>
      <c r="DO85" s="489">
        <f t="shared" si="118"/>
        <v>2640.393073412557</v>
      </c>
      <c r="DP85" s="489">
        <f t="shared" si="119"/>
        <v>2664.2404275089916</v>
      </c>
      <c r="DQ85" s="489">
        <f t="shared" si="120"/>
        <v>2848.3560289888155</v>
      </c>
      <c r="DR85" s="489">
        <f t="shared" si="121"/>
        <v>2561.34122238076</v>
      </c>
      <c r="DS85" s="33">
        <v>286821</v>
      </c>
      <c r="DT85" s="33">
        <v>284274.82400000002</v>
      </c>
      <c r="DU85" s="33">
        <v>285146.93800000002</v>
      </c>
      <c r="DV85" s="33">
        <v>286217.234</v>
      </c>
      <c r="DW85" s="24">
        <f>INDEX('Feb 2015 final data'!$AB$7:$AB$156,MATCH(Data!CE85,'Feb 2015 final data'!$A$7:$A$156,0))</f>
        <v>1490</v>
      </c>
    </row>
    <row r="86" spans="1:127">
      <c r="A86" s="28" t="s">
        <v>851</v>
      </c>
      <c r="B86" s="6" t="s">
        <v>852</v>
      </c>
      <c r="C86" s="29" t="s">
        <v>721</v>
      </c>
      <c r="D86" s="30" t="s">
        <v>312</v>
      </c>
      <c r="E86" s="31">
        <v>95</v>
      </c>
      <c r="F86" s="19">
        <v>95</v>
      </c>
      <c r="G86" s="19">
        <f>INDEX('Feb 2015 final data'!G$7:G$156,MATCH(Data!$D86,'Feb 2015 final data'!$A$7:$A$156,0))</f>
        <v>98</v>
      </c>
      <c r="H86" s="19">
        <f>INDEX('Feb 2015 final data'!H$7:H$156,MATCH(Data!$D86,'Feb 2015 final data'!$A$7:$A$156,0))</f>
        <v>100</v>
      </c>
      <c r="I86" s="469">
        <f t="shared" si="87"/>
        <v>443.92359422647462</v>
      </c>
      <c r="J86" s="469">
        <f t="shared" si="88"/>
        <v>440.71017977493716</v>
      </c>
      <c r="K86" s="31">
        <v>21230</v>
      </c>
      <c r="L86" s="19">
        <v>21870</v>
      </c>
      <c r="M86" s="31">
        <v>22075.871000000003</v>
      </c>
      <c r="N86" s="27">
        <v>22690.649000000001</v>
      </c>
      <c r="O86" s="20">
        <v>447.4</v>
      </c>
      <c r="P86" s="36">
        <v>434.4</v>
      </c>
      <c r="Q86" s="30" t="s">
        <v>312</v>
      </c>
      <c r="R86" s="31">
        <v>60</v>
      </c>
      <c r="S86" s="19">
        <v>60</v>
      </c>
      <c r="T86" s="19">
        <f>INDEX('Feb 2015 final data'!I$7:I$156,MATCH(Data!$Q86,'Feb 2015 final data'!$A$7:$A$156,0))</f>
        <v>67</v>
      </c>
      <c r="U86" s="19">
        <f>INDEX('Feb 2015 final data'!J$7:J$156,MATCH(Data!$Q86,'Feb 2015 final data'!$A$7:$A$156,0))</f>
        <v>72</v>
      </c>
      <c r="V86" s="31">
        <v>65</v>
      </c>
      <c r="W86" s="19">
        <v>65</v>
      </c>
      <c r="X86" s="19">
        <f>INDEX('Feb 2015 final data'!K$7:K$156,MATCH(Data!$Q86,'Feb 2015 final data'!$A$7:$A$156,0))</f>
        <v>70</v>
      </c>
      <c r="Y86" s="19">
        <f>INDEX('Feb 2015 final data'!L$7:L$156,MATCH(Data!$Q86,'Feb 2015 final data'!$A$7:$A$156,0))</f>
        <v>75</v>
      </c>
      <c r="Z86" s="475">
        <f t="shared" si="89"/>
        <v>67</v>
      </c>
      <c r="AA86" s="475">
        <f t="shared" si="90"/>
        <v>72</v>
      </c>
      <c r="AB86" s="475">
        <f t="shared" si="91"/>
        <v>70</v>
      </c>
      <c r="AC86" s="475">
        <f t="shared" si="92"/>
        <v>75</v>
      </c>
      <c r="AD86" s="478">
        <f t="shared" si="77"/>
        <v>95.714285714285722</v>
      </c>
      <c r="AE86" s="478">
        <f t="shared" si="78"/>
        <v>96</v>
      </c>
      <c r="AF86" s="22">
        <v>95.4</v>
      </c>
      <c r="AG86" s="21">
        <v>95.4</v>
      </c>
      <c r="AH86" s="6" t="s">
        <v>312</v>
      </c>
      <c r="AI86" s="34">
        <v>89</v>
      </c>
      <c r="AJ86" s="34">
        <v>360</v>
      </c>
      <c r="AK86" s="34">
        <v>302</v>
      </c>
      <c r="AL86" s="34">
        <v>485</v>
      </c>
      <c r="AM86" s="34">
        <v>503</v>
      </c>
      <c r="AN86" s="34">
        <v>466</v>
      </c>
      <c r="AO86" s="34">
        <v>436</v>
      </c>
      <c r="AP86" s="34">
        <v>248</v>
      </c>
      <c r="AQ86" s="38">
        <v>346</v>
      </c>
      <c r="AR86" s="38">
        <v>106</v>
      </c>
      <c r="AS86" s="38">
        <v>43</v>
      </c>
      <c r="AT86" s="38">
        <v>184</v>
      </c>
      <c r="AU86" s="25">
        <v>751</v>
      </c>
      <c r="AV86" s="25">
        <v>1454</v>
      </c>
      <c r="AW86" s="25">
        <v>1030</v>
      </c>
      <c r="AX86" s="25">
        <v>180</v>
      </c>
      <c r="AY86" s="25">
        <f t="shared" si="93"/>
        <v>751</v>
      </c>
      <c r="AZ86" s="25">
        <f t="shared" si="94"/>
        <v>1454</v>
      </c>
      <c r="BA86" s="25">
        <f t="shared" si="95"/>
        <v>1030</v>
      </c>
      <c r="BB86" s="25">
        <f t="shared" si="96"/>
        <v>333</v>
      </c>
      <c r="BC86" s="249">
        <f>INDEX('Feb 2015 final data'!T$7:T$156,MATCH(Data!$AH86,'Feb 2015 final data'!$A$7:$A$156,0))</f>
        <v>750</v>
      </c>
      <c r="BD86" s="249">
        <f>INDEX('Feb 2015 final data'!U$7:U$156,MATCH(Data!$AH86,'Feb 2015 final data'!$A$7:$A$156,0))</f>
        <v>842</v>
      </c>
      <c r="BE86" s="249">
        <f>INDEX('Feb 2015 final data'!V$7:V$156,MATCH(Data!$AH86,'Feb 2015 final data'!$A$7:$A$156,0))</f>
        <v>782</v>
      </c>
      <c r="BF86" s="249">
        <f>INDEX('Feb 2015 final data'!W$7:W$156,MATCH(Data!$AH86,'Feb 2015 final data'!$A$7:$A$156,0))</f>
        <v>721</v>
      </c>
      <c r="BG86" s="249">
        <f>INDEX('Feb 2015 final data'!X$7:X$156,MATCH(Data!$AH86,'Feb 2015 final data'!$A$7:$A$156,0))</f>
        <v>720</v>
      </c>
      <c r="BH86" s="249">
        <f>INDEX('Feb 2015 final data'!Y$7:Y$156,MATCH(Data!$AH86,'Feb 2015 final data'!$A$7:$A$156,0))</f>
        <v>820</v>
      </c>
      <c r="BI86" s="249">
        <f>INDEX('Feb 2015 final data'!Z$7:Z$156,MATCH(Data!$AH86,'Feb 2015 final data'!$A$7:$A$156,0))</f>
        <v>760</v>
      </c>
      <c r="BJ86" s="249">
        <f>INDEX('Feb 2015 final data'!AA$7:AA$156,MATCH(Data!$AH86,'Feb 2015 final data'!$A$7:$A$156,0))</f>
        <v>690</v>
      </c>
      <c r="BK86" s="484">
        <f t="shared" si="79"/>
        <v>750</v>
      </c>
      <c r="BL86" s="484">
        <f t="shared" si="80"/>
        <v>842</v>
      </c>
      <c r="BM86" s="484">
        <f t="shared" si="81"/>
        <v>782</v>
      </c>
      <c r="BN86" s="484">
        <f t="shared" si="82"/>
        <v>1333.85</v>
      </c>
      <c r="BO86" s="484">
        <f t="shared" si="83"/>
        <v>720</v>
      </c>
      <c r="BP86" s="484">
        <f t="shared" si="84"/>
        <v>820</v>
      </c>
      <c r="BQ86" s="484">
        <f t="shared" si="85"/>
        <v>760</v>
      </c>
      <c r="BR86" s="484">
        <f t="shared" si="86"/>
        <v>1276.5</v>
      </c>
      <c r="BS86" s="486">
        <f t="shared" si="97"/>
        <v>307.33450350467467</v>
      </c>
      <c r="BT86" s="486">
        <f t="shared" si="98"/>
        <v>345.03420260124813</v>
      </c>
      <c r="BU86" s="486">
        <f t="shared" si="99"/>
        <v>320.44744232087413</v>
      </c>
      <c r="BV86" s="495">
        <f t="shared" si="100"/>
        <v>536.76709098651486</v>
      </c>
      <c r="BW86" s="486">
        <f t="shared" si="101"/>
        <v>289.74195412549443</v>
      </c>
      <c r="BX86" s="486">
        <f t="shared" si="102"/>
        <v>329.98389219847979</v>
      </c>
      <c r="BY86" s="486">
        <f t="shared" si="103"/>
        <v>305.83872935468855</v>
      </c>
      <c r="BZ86" s="495">
        <f t="shared" si="104"/>
        <v>504.27787832499729</v>
      </c>
      <c r="CA86" s="27">
        <v>237000</v>
      </c>
      <c r="CB86" s="27">
        <v>244033.77799999999</v>
      </c>
      <c r="CC86" s="27">
        <v>248496.978</v>
      </c>
      <c r="CD86" s="156">
        <v>253134.24499999988</v>
      </c>
      <c r="CE86" s="6" t="s">
        <v>312</v>
      </c>
      <c r="CF86" s="27">
        <f>INDEX('HWB mapped'!F$4:F$155,MATCH(Data!$D86,'HWB mapped'!$E$4:$E$155,0))</f>
        <v>8271.0078929769807</v>
      </c>
      <c r="CG86" s="27">
        <f>INDEX('HWB mapped'!G$4:G$155,MATCH(Data!$D86,'HWB mapped'!$E$4:$E$155,0))</f>
        <v>8119.3677792807403</v>
      </c>
      <c r="CH86" s="27">
        <f>INDEX('HWB mapped'!H$4:H$155,MATCH(Data!$D86,'HWB mapped'!$E$4:$E$155,0))</f>
        <v>7856.0000940803302</v>
      </c>
      <c r="CI86" s="27">
        <f>INDEX('HWB mapped'!I$4:I$155,MATCH(Data!$D86,'HWB mapped'!$E$4:$E$155,0))</f>
        <v>8067.6993653331938</v>
      </c>
      <c r="CJ86" s="24">
        <f>INDEX('Feb 2015 final data'!P$7:P$156,MATCH(Data!$CE86,'Feb 2015 final data'!$A$7:$A$156,0))</f>
        <v>7792</v>
      </c>
      <c r="CK86" s="24">
        <f>INDEX('Feb 2015 final data'!Q$7:Q$156,MATCH(Data!$CE86,'Feb 2015 final data'!$A$7:$A$156,0))</f>
        <v>7389</v>
      </c>
      <c r="CL86" s="24">
        <f>INDEX('Feb 2015 final data'!R$7:R$156,MATCH(Data!$CE86,'Feb 2015 final data'!$A$7:$A$156,0))</f>
        <v>7513</v>
      </c>
      <c r="CM86" s="24">
        <f>INDEX('Feb 2015 final data'!S$7:S$156,MATCH(Data!$CE86,'Feb 2015 final data'!$A$7:$A$156,0))</f>
        <v>7921</v>
      </c>
      <c r="CN86" s="24">
        <f>INDEX('Feb 2015 final data'!B$7:B$156,MATCH(Data!$CE86,'Feb 2015 final data'!$A$7:$A$156,0))</f>
        <v>7675.12</v>
      </c>
      <c r="CO86" s="24">
        <f>INDEX('Feb 2015 final data'!C$7:C$156,MATCH(Data!$CE86,'Feb 2015 final data'!$A$7:$A$156,0))</f>
        <v>7278.165</v>
      </c>
      <c r="CP86" s="24">
        <f>INDEX('Feb 2015 final data'!D$7:D$156,MATCH(Data!$CE86,'Feb 2015 final data'!$A$7:$A$156,0))</f>
        <v>7400.3050000000003</v>
      </c>
      <c r="CQ86" s="24">
        <f>INDEX('Feb 2015 final data'!E$7:E$156,MATCH(Data!$CE86,'Feb 2015 final data'!$A$7:$A$156,0))</f>
        <v>7802.1850000000004</v>
      </c>
      <c r="CR86" s="24">
        <f>INDEX('Feb 2015 final data'!F$7:F$156,MATCH(Data!$CE86,'Feb 2015 final data'!$A$7:$A$156,0))</f>
        <v>7675.12</v>
      </c>
      <c r="CS86" s="502">
        <f t="shared" si="68"/>
        <v>7792</v>
      </c>
      <c r="CT86" s="502">
        <f t="shared" si="69"/>
        <v>15181</v>
      </c>
      <c r="CU86" s="502">
        <f t="shared" si="70"/>
        <v>22694</v>
      </c>
      <c r="CV86" s="502">
        <f t="shared" si="71"/>
        <v>30615</v>
      </c>
      <c r="CW86" s="502">
        <f t="shared" si="105"/>
        <v>7675.12</v>
      </c>
      <c r="CX86" s="502">
        <f t="shared" si="106"/>
        <v>14953.285</v>
      </c>
      <c r="CY86" s="502">
        <f t="shared" si="107"/>
        <v>22353.59</v>
      </c>
      <c r="CZ86" s="502">
        <f t="shared" si="108"/>
        <v>30155.775000000001</v>
      </c>
      <c r="DA86" s="503">
        <f t="shared" si="109"/>
        <v>3.8177364037236686E-3</v>
      </c>
      <c r="DB86" s="503">
        <f t="shared" si="110"/>
        <v>7.4380205781479714E-3</v>
      </c>
      <c r="DC86" s="503">
        <f t="shared" si="111"/>
        <v>1.1119059284664376E-2</v>
      </c>
      <c r="DD86" s="503">
        <f t="shared" si="112"/>
        <v>1.4999999999999953E-2</v>
      </c>
      <c r="DE86" s="502">
        <f t="shared" si="72"/>
        <v>8147.6333790171566</v>
      </c>
      <c r="DF86" s="502">
        <f t="shared" si="73"/>
        <v>16149.64724420681</v>
      </c>
      <c r="DG86" s="502">
        <f t="shared" si="74"/>
        <v>23886.69788288185</v>
      </c>
      <c r="DH86" s="502">
        <f t="shared" si="75"/>
        <v>31829.288873024932</v>
      </c>
      <c r="DI86" s="489">
        <f t="shared" si="113"/>
        <v>8147.6333790171566</v>
      </c>
      <c r="DJ86" s="489">
        <f t="shared" si="114"/>
        <v>8002.0138651896532</v>
      </c>
      <c r="DK86" s="489">
        <f t="shared" si="115"/>
        <v>7737.0506386750403</v>
      </c>
      <c r="DL86" s="489">
        <f t="shared" si="116"/>
        <v>7942.5909901430823</v>
      </c>
      <c r="DM86" s="489">
        <f t="shared" si="76"/>
        <v>8147.6333790171566</v>
      </c>
      <c r="DN86" s="489">
        <f t="shared" si="117"/>
        <v>2466.6387562313735</v>
      </c>
      <c r="DO86" s="489">
        <f t="shared" si="118"/>
        <v>2422.4402709086221</v>
      </c>
      <c r="DP86" s="489">
        <f t="shared" si="119"/>
        <v>2342.2169927543127</v>
      </c>
      <c r="DQ86" s="489">
        <f t="shared" si="120"/>
        <v>2404.5792391686059</v>
      </c>
      <c r="DR86" s="489">
        <f t="shared" si="121"/>
        <v>2425.3267044999175</v>
      </c>
      <c r="DS86" s="33">
        <v>318227</v>
      </c>
      <c r="DT86" s="33">
        <v>325102.88500000001</v>
      </c>
      <c r="DU86" s="33">
        <v>330328.06199999998</v>
      </c>
      <c r="DV86" s="33">
        <v>335954.739</v>
      </c>
      <c r="DW86" s="24">
        <f>INDEX('Feb 2015 final data'!$AB$7:$AB$156,MATCH(Data!CE86,'Feb 2015 final data'!$A$7:$A$156,0))</f>
        <v>1490</v>
      </c>
    </row>
    <row r="87" spans="1:127">
      <c r="A87" s="28" t="s">
        <v>880</v>
      </c>
      <c r="B87" s="6" t="s">
        <v>881</v>
      </c>
      <c r="C87" s="29" t="s">
        <v>722</v>
      </c>
      <c r="D87" s="30" t="s">
        <v>315</v>
      </c>
      <c r="E87" s="31">
        <v>1555</v>
      </c>
      <c r="F87" s="19">
        <v>1555</v>
      </c>
      <c r="G87" s="19">
        <f>INDEX('Feb 2015 final data'!G$7:G$156,MATCH(Data!$D87,'Feb 2015 final data'!$A$7:$A$156,0))</f>
        <v>1471</v>
      </c>
      <c r="H87" s="19">
        <f>INDEX('Feb 2015 final data'!H$7:H$156,MATCH(Data!$D87,'Feb 2015 final data'!$A$7:$A$156,0))</f>
        <v>1387</v>
      </c>
      <c r="I87" s="469">
        <f t="shared" si="87"/>
        <v>716.38715254559588</v>
      </c>
      <c r="J87" s="469">
        <f t="shared" si="88"/>
        <v>661.14015149232944</v>
      </c>
      <c r="K87" s="31">
        <v>194680</v>
      </c>
      <c r="L87" s="19">
        <v>200310</v>
      </c>
      <c r="M87" s="31">
        <v>205335.89899999992</v>
      </c>
      <c r="N87" s="27">
        <v>209789.1039999999</v>
      </c>
      <c r="O87" s="20">
        <v>799.3</v>
      </c>
      <c r="P87" s="36">
        <v>776.8</v>
      </c>
      <c r="Q87" s="30" t="s">
        <v>315</v>
      </c>
      <c r="R87" s="31">
        <v>885</v>
      </c>
      <c r="S87" s="19">
        <v>885</v>
      </c>
      <c r="T87" s="19">
        <f>INDEX('Feb 2015 final data'!I$7:I$156,MATCH(Data!$Q87,'Feb 2015 final data'!$A$7:$A$156,0))</f>
        <v>898</v>
      </c>
      <c r="U87" s="19">
        <f>INDEX('Feb 2015 final data'!J$7:J$156,MATCH(Data!$Q87,'Feb 2015 final data'!$A$7:$A$156,0))</f>
        <v>914</v>
      </c>
      <c r="V87" s="31">
        <v>1015</v>
      </c>
      <c r="W87" s="19">
        <v>1015</v>
      </c>
      <c r="X87" s="19">
        <f>INDEX('Feb 2015 final data'!K$7:K$156,MATCH(Data!$Q87,'Feb 2015 final data'!$A$7:$A$156,0))</f>
        <v>1015</v>
      </c>
      <c r="Y87" s="19">
        <f>INDEX('Feb 2015 final data'!L$7:L$156,MATCH(Data!$Q87,'Feb 2015 final data'!$A$7:$A$156,0))</f>
        <v>1015</v>
      </c>
      <c r="Z87" s="475">
        <f t="shared" si="89"/>
        <v>898</v>
      </c>
      <c r="AA87" s="475">
        <f t="shared" si="90"/>
        <v>914</v>
      </c>
      <c r="AB87" s="475">
        <f t="shared" si="91"/>
        <v>1015</v>
      </c>
      <c r="AC87" s="475">
        <f t="shared" si="92"/>
        <v>1015</v>
      </c>
      <c r="AD87" s="478">
        <f t="shared" si="77"/>
        <v>88.472906403940883</v>
      </c>
      <c r="AE87" s="478">
        <f t="shared" si="78"/>
        <v>90.049261083743843</v>
      </c>
      <c r="AF87" s="22">
        <v>87</v>
      </c>
      <c r="AG87" s="21">
        <v>87</v>
      </c>
      <c r="AH87" s="6" t="s">
        <v>315</v>
      </c>
      <c r="AI87" s="34">
        <v>2991</v>
      </c>
      <c r="AJ87" s="34">
        <v>3335</v>
      </c>
      <c r="AK87" s="34">
        <v>2769</v>
      </c>
      <c r="AL87" s="34">
        <v>2585</v>
      </c>
      <c r="AM87" s="34">
        <v>2928</v>
      </c>
      <c r="AN87" s="34">
        <v>2767</v>
      </c>
      <c r="AO87" s="34">
        <v>2898</v>
      </c>
      <c r="AP87" s="34">
        <v>2593</v>
      </c>
      <c r="AQ87" s="38">
        <v>2000</v>
      </c>
      <c r="AR87" s="38">
        <v>1530</v>
      </c>
      <c r="AS87" s="38">
        <v>1956</v>
      </c>
      <c r="AT87" s="38">
        <v>2045</v>
      </c>
      <c r="AU87" s="25">
        <v>9095</v>
      </c>
      <c r="AV87" s="25">
        <v>8280</v>
      </c>
      <c r="AW87" s="25">
        <v>7491</v>
      </c>
      <c r="AX87" s="25">
        <v>5531</v>
      </c>
      <c r="AY87" s="25">
        <f t="shared" si="93"/>
        <v>9095</v>
      </c>
      <c r="AZ87" s="25">
        <f t="shared" si="94"/>
        <v>8280</v>
      </c>
      <c r="BA87" s="25">
        <f t="shared" si="95"/>
        <v>7491</v>
      </c>
      <c r="BB87" s="25">
        <f t="shared" si="96"/>
        <v>5531</v>
      </c>
      <c r="BC87" s="249">
        <f>INDEX('Feb 2015 final data'!T$7:T$156,MATCH(Data!$AH87,'Feb 2015 final data'!$A$7:$A$156,0))</f>
        <v>7390</v>
      </c>
      <c r="BD87" s="249">
        <f>INDEX('Feb 2015 final data'!U$7:U$156,MATCH(Data!$AH87,'Feb 2015 final data'!$A$7:$A$156,0))</f>
        <v>7390</v>
      </c>
      <c r="BE87" s="249">
        <f>INDEX('Feb 2015 final data'!V$7:V$156,MATCH(Data!$AH87,'Feb 2015 final data'!$A$7:$A$156,0))</f>
        <v>7390</v>
      </c>
      <c r="BF87" s="249">
        <f>INDEX('Feb 2015 final data'!W$7:W$156,MATCH(Data!$AH87,'Feb 2015 final data'!$A$7:$A$156,0))</f>
        <v>7390</v>
      </c>
      <c r="BG87" s="249">
        <f>INDEX('Feb 2015 final data'!X$7:X$156,MATCH(Data!$AH87,'Feb 2015 final data'!$A$7:$A$156,0))</f>
        <v>7097</v>
      </c>
      <c r="BH87" s="249">
        <f>INDEX('Feb 2015 final data'!Y$7:Y$156,MATCH(Data!$AH87,'Feb 2015 final data'!$A$7:$A$156,0))</f>
        <v>7097</v>
      </c>
      <c r="BI87" s="249">
        <f>INDEX('Feb 2015 final data'!Z$7:Z$156,MATCH(Data!$AH87,'Feb 2015 final data'!$A$7:$A$156,0))</f>
        <v>7097</v>
      </c>
      <c r="BJ87" s="249">
        <f>INDEX('Feb 2015 final data'!AA$7:AA$156,MATCH(Data!$AH87,'Feb 2015 final data'!$A$7:$A$156,0))</f>
        <v>7097</v>
      </c>
      <c r="BK87" s="484">
        <f t="shared" si="79"/>
        <v>7390</v>
      </c>
      <c r="BL87" s="484">
        <f t="shared" si="80"/>
        <v>7390</v>
      </c>
      <c r="BM87" s="484">
        <f t="shared" si="81"/>
        <v>7390</v>
      </c>
      <c r="BN87" s="484">
        <f t="shared" si="82"/>
        <v>7390</v>
      </c>
      <c r="BO87" s="484">
        <f t="shared" si="83"/>
        <v>7097</v>
      </c>
      <c r="BP87" s="484">
        <f t="shared" si="84"/>
        <v>7097</v>
      </c>
      <c r="BQ87" s="484">
        <f t="shared" si="85"/>
        <v>7097</v>
      </c>
      <c r="BR87" s="484">
        <f t="shared" si="86"/>
        <v>7097</v>
      </c>
      <c r="BS87" s="486">
        <f t="shared" si="97"/>
        <v>1040.5316403094116</v>
      </c>
      <c r="BT87" s="486">
        <f t="shared" si="98"/>
        <v>1040.5316403094116</v>
      </c>
      <c r="BU87" s="486">
        <f t="shared" si="99"/>
        <v>1040.5316403094116</v>
      </c>
      <c r="BV87" s="495">
        <f t="shared" si="100"/>
        <v>1032.5638819119256</v>
      </c>
      <c r="BW87" s="486">
        <f t="shared" si="101"/>
        <v>991.62461027455174</v>
      </c>
      <c r="BX87" s="486">
        <f t="shared" si="102"/>
        <v>991.62461027455174</v>
      </c>
      <c r="BY87" s="486">
        <f t="shared" si="103"/>
        <v>991.62461027455174</v>
      </c>
      <c r="BZ87" s="495">
        <f t="shared" si="104"/>
        <v>984.40197796914481</v>
      </c>
      <c r="CA87" s="27">
        <v>703639</v>
      </c>
      <c r="CB87" s="27">
        <v>710213.86699999974</v>
      </c>
      <c r="CC87" s="27">
        <v>715694.21799999999</v>
      </c>
      <c r="CD87" s="156">
        <v>720945.321</v>
      </c>
      <c r="CE87" s="6" t="s">
        <v>315</v>
      </c>
      <c r="CF87" s="27">
        <f>INDEX('HWB mapped'!F$4:F$155,MATCH(Data!$D87,'HWB mapped'!$E$4:$E$155,0))</f>
        <v>22904.761479538931</v>
      </c>
      <c r="CG87" s="27">
        <f>INDEX('HWB mapped'!G$4:G$155,MATCH(Data!$D87,'HWB mapped'!$E$4:$E$155,0))</f>
        <v>23320.246105493552</v>
      </c>
      <c r="CH87" s="27">
        <f>INDEX('HWB mapped'!H$4:H$155,MATCH(Data!$D87,'HWB mapped'!$E$4:$E$155,0))</f>
        <v>23028.765812934787</v>
      </c>
      <c r="CI87" s="27">
        <f>INDEX('HWB mapped'!I$4:I$155,MATCH(Data!$D87,'HWB mapped'!$E$4:$E$155,0))</f>
        <v>23835.303699416436</v>
      </c>
      <c r="CJ87" s="24">
        <f>INDEX('Feb 2015 final data'!P$7:P$156,MATCH(Data!$CE87,'Feb 2015 final data'!$A$7:$A$156,0))</f>
        <v>22902</v>
      </c>
      <c r="CK87" s="24">
        <f>INDEX('Feb 2015 final data'!Q$7:Q$156,MATCH(Data!$CE87,'Feb 2015 final data'!$A$7:$A$156,0))</f>
        <v>23275</v>
      </c>
      <c r="CL87" s="24">
        <f>INDEX('Feb 2015 final data'!R$7:R$156,MATCH(Data!$CE87,'Feb 2015 final data'!$A$7:$A$156,0))</f>
        <v>23469</v>
      </c>
      <c r="CM87" s="24">
        <f>INDEX('Feb 2015 final data'!S$7:S$156,MATCH(Data!$CE87,'Feb 2015 final data'!$A$7:$A$156,0))</f>
        <v>24130</v>
      </c>
      <c r="CN87" s="24">
        <f>INDEX('Feb 2015 final data'!B$7:B$156,MATCH(Data!$CE87,'Feb 2015 final data'!$A$7:$A$156,0))</f>
        <v>22662.691824137994</v>
      </c>
      <c r="CO87" s="24">
        <f>INDEX('Feb 2015 final data'!C$7:C$156,MATCH(Data!$CE87,'Feb 2015 final data'!$A$7:$A$156,0))</f>
        <v>22652.490500827735</v>
      </c>
      <c r="CP87" s="24">
        <f>INDEX('Feb 2015 final data'!D$7:D$156,MATCH(Data!$CE87,'Feb 2015 final data'!$A$7:$A$156,0))</f>
        <v>22243.441147520145</v>
      </c>
      <c r="CQ87" s="24">
        <f>INDEX('Feb 2015 final data'!E$7:E$156,MATCH(Data!$CE87,'Feb 2015 final data'!$A$7:$A$156,0))</f>
        <v>22928.450874059596</v>
      </c>
      <c r="CR87" s="24">
        <f>INDEX('Feb 2015 final data'!F$7:F$156,MATCH(Data!$CE87,'Feb 2015 final data'!$A$7:$A$156,0))</f>
        <v>21871</v>
      </c>
      <c r="CS87" s="502">
        <f t="shared" si="68"/>
        <v>22902</v>
      </c>
      <c r="CT87" s="502">
        <f t="shared" si="69"/>
        <v>46177</v>
      </c>
      <c r="CU87" s="502">
        <f t="shared" si="70"/>
        <v>69646</v>
      </c>
      <c r="CV87" s="502">
        <f t="shared" si="71"/>
        <v>93776</v>
      </c>
      <c r="CW87" s="502">
        <f t="shared" si="105"/>
        <v>22662.691824137994</v>
      </c>
      <c r="CX87" s="502">
        <f t="shared" si="106"/>
        <v>45315.182324965732</v>
      </c>
      <c r="CY87" s="502">
        <f t="shared" si="107"/>
        <v>67558.62347248588</v>
      </c>
      <c r="CZ87" s="502">
        <f t="shared" si="108"/>
        <v>90487.074346545473</v>
      </c>
      <c r="DA87" s="503">
        <f t="shared" si="109"/>
        <v>2.5519128120415294E-3</v>
      </c>
      <c r="DB87" s="503">
        <f t="shared" si="110"/>
        <v>9.1901731256853365E-3</v>
      </c>
      <c r="DC87" s="503">
        <f t="shared" si="111"/>
        <v>2.2259176415224787E-2</v>
      </c>
      <c r="DD87" s="503">
        <f t="shared" si="112"/>
        <v>3.5072146961424328E-2</v>
      </c>
      <c r="DE87" s="502">
        <f t="shared" si="72"/>
        <v>22667.444791494065</v>
      </c>
      <c r="DF87" s="502">
        <f t="shared" si="73"/>
        <v>45369.495265364771</v>
      </c>
      <c r="DG87" s="502">
        <f t="shared" si="74"/>
        <v>67181.913810558879</v>
      </c>
      <c r="DH87" s="502">
        <f t="shared" si="75"/>
        <v>89824.166207537201</v>
      </c>
      <c r="DI87" s="489">
        <f t="shared" si="113"/>
        <v>22667.444791494065</v>
      </c>
      <c r="DJ87" s="489">
        <f t="shared" si="114"/>
        <v>22702.050473870706</v>
      </c>
      <c r="DK87" s="489">
        <f t="shared" si="115"/>
        <v>21812.418545194108</v>
      </c>
      <c r="DL87" s="489">
        <f t="shared" si="116"/>
        <v>22642.252396978321</v>
      </c>
      <c r="DM87" s="489">
        <f t="shared" si="76"/>
        <v>21875.586928589564</v>
      </c>
      <c r="DN87" s="489">
        <f t="shared" si="117"/>
        <v>2568.2973134573358</v>
      </c>
      <c r="DO87" s="489">
        <f t="shared" si="118"/>
        <v>2572.2630083428967</v>
      </c>
      <c r="DP87" s="489">
        <f t="shared" si="119"/>
        <v>2471.4210526814932</v>
      </c>
      <c r="DQ87" s="489">
        <f t="shared" si="120"/>
        <v>2565.4646742533637</v>
      </c>
      <c r="DR87" s="489">
        <f t="shared" si="121"/>
        <v>2461.297741308827</v>
      </c>
      <c r="DS87" s="33">
        <v>870146</v>
      </c>
      <c r="DT87" s="33">
        <v>876599.16400000011</v>
      </c>
      <c r="DU87" s="33">
        <v>882569.15899999999</v>
      </c>
      <c r="DV87" s="33">
        <v>888799.41800000006</v>
      </c>
      <c r="DW87" s="24">
        <f>INDEX('Feb 2015 final data'!$AB$7:$AB$156,MATCH(Data!CE87,'Feb 2015 final data'!$A$7:$A$156,0))</f>
        <v>1490</v>
      </c>
    </row>
    <row r="88" spans="1:127">
      <c r="A88" s="28" t="s">
        <v>894</v>
      </c>
      <c r="B88" s="6" t="s">
        <v>895</v>
      </c>
      <c r="C88" s="29" t="s">
        <v>723</v>
      </c>
      <c r="D88" s="30" t="s">
        <v>318</v>
      </c>
      <c r="E88" s="31">
        <v>205</v>
      </c>
      <c r="F88" s="19">
        <v>205</v>
      </c>
      <c r="G88" s="19">
        <f>INDEX('Feb 2015 final data'!G$7:G$156,MATCH(Data!$D88,'Feb 2015 final data'!$A$7:$A$156,0))</f>
        <v>195</v>
      </c>
      <c r="H88" s="19">
        <f>INDEX('Feb 2015 final data'!H$7:H$156,MATCH(Data!$D88,'Feb 2015 final data'!$A$7:$A$156,0))</f>
        <v>185</v>
      </c>
      <c r="I88" s="469">
        <f t="shared" si="87"/>
        <v>634.55852591859161</v>
      </c>
      <c r="J88" s="469">
        <f t="shared" si="88"/>
        <v>591.5823523245765</v>
      </c>
      <c r="K88" s="31">
        <v>29480</v>
      </c>
      <c r="L88" s="19">
        <v>30145</v>
      </c>
      <c r="M88" s="31">
        <v>30730.026000000005</v>
      </c>
      <c r="N88" s="27">
        <v>31272.061999999998</v>
      </c>
      <c r="O88" s="20">
        <v>698.8</v>
      </c>
      <c r="P88" s="36">
        <v>683.4</v>
      </c>
      <c r="Q88" s="30" t="s">
        <v>318</v>
      </c>
      <c r="R88" s="31">
        <v>50</v>
      </c>
      <c r="S88" s="19">
        <v>50</v>
      </c>
      <c r="T88" s="19">
        <f>INDEX('Feb 2015 final data'!I$7:I$156,MATCH(Data!$Q88,'Feb 2015 final data'!$A$7:$A$156,0))</f>
        <v>51</v>
      </c>
      <c r="U88" s="19">
        <f>INDEX('Feb 2015 final data'!J$7:J$156,MATCH(Data!$Q88,'Feb 2015 final data'!$A$7:$A$156,0))</f>
        <v>51</v>
      </c>
      <c r="V88" s="31">
        <v>55</v>
      </c>
      <c r="W88" s="19">
        <v>55</v>
      </c>
      <c r="X88" s="19">
        <f>INDEX('Feb 2015 final data'!K$7:K$156,MATCH(Data!$Q88,'Feb 2015 final data'!$A$7:$A$156,0))</f>
        <v>57</v>
      </c>
      <c r="Y88" s="19">
        <f>INDEX('Feb 2015 final data'!L$7:L$156,MATCH(Data!$Q88,'Feb 2015 final data'!$A$7:$A$156,0))</f>
        <v>57</v>
      </c>
      <c r="Z88" s="475">
        <f t="shared" si="89"/>
        <v>51</v>
      </c>
      <c r="AA88" s="475">
        <f t="shared" si="90"/>
        <v>51</v>
      </c>
      <c r="AB88" s="475">
        <f t="shared" si="91"/>
        <v>57</v>
      </c>
      <c r="AC88" s="475">
        <f t="shared" si="92"/>
        <v>57</v>
      </c>
      <c r="AD88" s="478">
        <f t="shared" si="77"/>
        <v>89.473684210526315</v>
      </c>
      <c r="AE88" s="478">
        <f t="shared" si="78"/>
        <v>89.473684210526315</v>
      </c>
      <c r="AF88" s="22">
        <v>94.4</v>
      </c>
      <c r="AG88" s="21">
        <v>94.4</v>
      </c>
      <c r="AH88" s="6" t="s">
        <v>318</v>
      </c>
      <c r="AI88" s="34">
        <v>293</v>
      </c>
      <c r="AJ88" s="34">
        <v>275</v>
      </c>
      <c r="AK88" s="34">
        <v>482</v>
      </c>
      <c r="AL88" s="34">
        <v>466</v>
      </c>
      <c r="AM88" s="34">
        <v>455</v>
      </c>
      <c r="AN88" s="34">
        <v>334</v>
      </c>
      <c r="AO88" s="34">
        <v>408</v>
      </c>
      <c r="AP88" s="34">
        <v>97</v>
      </c>
      <c r="AQ88" s="38">
        <v>294</v>
      </c>
      <c r="AR88" s="38">
        <v>384</v>
      </c>
      <c r="AS88" s="38">
        <v>223</v>
      </c>
      <c r="AT88" s="38">
        <v>190</v>
      </c>
      <c r="AU88" s="25">
        <v>1050</v>
      </c>
      <c r="AV88" s="25">
        <v>1255</v>
      </c>
      <c r="AW88" s="25">
        <v>799</v>
      </c>
      <c r="AX88" s="25">
        <v>797</v>
      </c>
      <c r="AY88" s="25">
        <f t="shared" si="93"/>
        <v>1050</v>
      </c>
      <c r="AZ88" s="25">
        <f t="shared" si="94"/>
        <v>1255</v>
      </c>
      <c r="BA88" s="25">
        <f t="shared" si="95"/>
        <v>799</v>
      </c>
      <c r="BB88" s="25">
        <f t="shared" si="96"/>
        <v>797</v>
      </c>
      <c r="BC88" s="249">
        <f>INDEX('Feb 2015 final data'!T$7:T$156,MATCH(Data!$AH88,'Feb 2015 final data'!$A$7:$A$156,0))</f>
        <v>966</v>
      </c>
      <c r="BD88" s="249">
        <f>INDEX('Feb 2015 final data'!U$7:U$156,MATCH(Data!$AH88,'Feb 2015 final data'!$A$7:$A$156,0))</f>
        <v>950</v>
      </c>
      <c r="BE88" s="249">
        <f>INDEX('Feb 2015 final data'!V$7:V$156,MATCH(Data!$AH88,'Feb 2015 final data'!$A$7:$A$156,0))</f>
        <v>934</v>
      </c>
      <c r="BF88" s="249">
        <f>INDEX('Feb 2015 final data'!W$7:W$156,MATCH(Data!$AH88,'Feb 2015 final data'!$A$7:$A$156,0))</f>
        <v>918</v>
      </c>
      <c r="BG88" s="249">
        <f>INDEX('Feb 2015 final data'!X$7:X$156,MATCH(Data!$AH88,'Feb 2015 final data'!$A$7:$A$156,0))</f>
        <v>915</v>
      </c>
      <c r="BH88" s="249">
        <f>INDEX('Feb 2015 final data'!Y$7:Y$156,MATCH(Data!$AH88,'Feb 2015 final data'!$A$7:$A$156,0))</f>
        <v>911</v>
      </c>
      <c r="BI88" s="249">
        <f>INDEX('Feb 2015 final data'!Z$7:Z$156,MATCH(Data!$AH88,'Feb 2015 final data'!$A$7:$A$156,0))</f>
        <v>907</v>
      </c>
      <c r="BJ88" s="249">
        <f>INDEX('Feb 2015 final data'!AA$7:AA$156,MATCH(Data!$AH88,'Feb 2015 final data'!$A$7:$A$156,0))</f>
        <v>904</v>
      </c>
      <c r="BK88" s="484">
        <f t="shared" si="79"/>
        <v>966</v>
      </c>
      <c r="BL88" s="484">
        <f t="shared" si="80"/>
        <v>950</v>
      </c>
      <c r="BM88" s="484">
        <f t="shared" si="81"/>
        <v>934</v>
      </c>
      <c r="BN88" s="484">
        <f t="shared" si="82"/>
        <v>918</v>
      </c>
      <c r="BO88" s="484">
        <f t="shared" si="83"/>
        <v>915</v>
      </c>
      <c r="BP88" s="484">
        <f t="shared" si="84"/>
        <v>911</v>
      </c>
      <c r="BQ88" s="484">
        <f t="shared" si="85"/>
        <v>907</v>
      </c>
      <c r="BR88" s="484">
        <f t="shared" si="86"/>
        <v>904</v>
      </c>
      <c r="BS88" s="486">
        <f t="shared" si="97"/>
        <v>768.64720820610296</v>
      </c>
      <c r="BT88" s="486">
        <f t="shared" si="98"/>
        <v>755.91599150703701</v>
      </c>
      <c r="BU88" s="486">
        <f t="shared" si="99"/>
        <v>743.18477480797117</v>
      </c>
      <c r="BV88" s="495">
        <f t="shared" si="100"/>
        <v>728.85266157698823</v>
      </c>
      <c r="BW88" s="486">
        <f t="shared" si="101"/>
        <v>726.47079013392624</v>
      </c>
      <c r="BX88" s="486">
        <f t="shared" si="102"/>
        <v>723.29496154317678</v>
      </c>
      <c r="BY88" s="486">
        <f t="shared" si="103"/>
        <v>720.11913295242744</v>
      </c>
      <c r="BZ88" s="495">
        <f t="shared" si="104"/>
        <v>716.68537580182544</v>
      </c>
      <c r="CA88" s="27">
        <v>125404</v>
      </c>
      <c r="CB88" s="27">
        <v>125675.34100000001</v>
      </c>
      <c r="CC88" s="27">
        <v>125951.38200000004</v>
      </c>
      <c r="CD88" s="156">
        <v>126136.242</v>
      </c>
      <c r="CE88" s="6" t="s">
        <v>318</v>
      </c>
      <c r="CF88" s="27">
        <f>INDEX('HWB mapped'!F$4:F$155,MATCH(Data!$D88,'HWB mapped'!$E$4:$E$155,0))</f>
        <v>3687.996467995295</v>
      </c>
      <c r="CG88" s="27">
        <f>INDEX('HWB mapped'!G$4:G$155,MATCH(Data!$D88,'HWB mapped'!$E$4:$E$155,0))</f>
        <v>3705.3326619216218</v>
      </c>
      <c r="CH88" s="27">
        <f>INDEX('HWB mapped'!H$4:H$155,MATCH(Data!$D88,'HWB mapped'!$E$4:$E$155,0))</f>
        <v>3710.2368210896266</v>
      </c>
      <c r="CI88" s="27">
        <f>INDEX('HWB mapped'!I$4:I$155,MATCH(Data!$D88,'HWB mapped'!$E$4:$E$155,0))</f>
        <v>3693.3584744964528</v>
      </c>
      <c r="CJ88" s="24">
        <f>INDEX('Feb 2015 final data'!P$7:P$156,MATCH(Data!$CE88,'Feb 2015 final data'!$A$7:$A$156,0))</f>
        <v>3691</v>
      </c>
      <c r="CK88" s="24">
        <f>INDEX('Feb 2015 final data'!Q$7:Q$156,MATCH(Data!$CE88,'Feb 2015 final data'!$A$7:$A$156,0))</f>
        <v>3475</v>
      </c>
      <c r="CL88" s="24">
        <f>INDEX('Feb 2015 final data'!R$7:R$156,MATCH(Data!$CE88,'Feb 2015 final data'!$A$7:$A$156,0))</f>
        <v>3534</v>
      </c>
      <c r="CM88" s="24">
        <f>INDEX('Feb 2015 final data'!S$7:S$156,MATCH(Data!$CE88,'Feb 2015 final data'!$A$7:$A$156,0))</f>
        <v>3506</v>
      </c>
      <c r="CN88" s="24">
        <f>INDEX('Feb 2015 final data'!B$7:B$156,MATCH(Data!$CE88,'Feb 2015 final data'!$A$7:$A$156,0))</f>
        <v>3423</v>
      </c>
      <c r="CO88" s="24">
        <f>INDEX('Feb 2015 final data'!C$7:C$156,MATCH(Data!$CE88,'Feb 2015 final data'!$A$7:$A$156,0))</f>
        <v>3446</v>
      </c>
      <c r="CP88" s="24">
        <f>INDEX('Feb 2015 final data'!D$7:D$156,MATCH(Data!$CE88,'Feb 2015 final data'!$A$7:$A$156,0))</f>
        <v>3538</v>
      </c>
      <c r="CQ88" s="24">
        <f>INDEX('Feb 2015 final data'!E$7:E$156,MATCH(Data!$CE88,'Feb 2015 final data'!$A$7:$A$156,0))</f>
        <v>3536</v>
      </c>
      <c r="CR88" s="24">
        <f>INDEX('Feb 2015 final data'!F$7:F$156,MATCH(Data!$CE88,'Feb 2015 final data'!$A$7:$A$156,0))</f>
        <v>3444</v>
      </c>
      <c r="CS88" s="502">
        <f t="shared" si="68"/>
        <v>3691</v>
      </c>
      <c r="CT88" s="502">
        <f t="shared" si="69"/>
        <v>7166</v>
      </c>
      <c r="CU88" s="502">
        <f t="shared" si="70"/>
        <v>10700</v>
      </c>
      <c r="CV88" s="502">
        <f t="shared" si="71"/>
        <v>14206</v>
      </c>
      <c r="CW88" s="502">
        <f t="shared" si="105"/>
        <v>3423</v>
      </c>
      <c r="CX88" s="502">
        <f t="shared" si="106"/>
        <v>6869</v>
      </c>
      <c r="CY88" s="502">
        <f t="shared" si="107"/>
        <v>10407</v>
      </c>
      <c r="CZ88" s="502">
        <f t="shared" si="108"/>
        <v>13943</v>
      </c>
      <c r="DA88" s="503">
        <f t="shared" si="109"/>
        <v>1.8865268196536673E-2</v>
      </c>
      <c r="DB88" s="503">
        <f t="shared" si="110"/>
        <v>2.0906659158102209E-2</v>
      </c>
      <c r="DC88" s="503">
        <f t="shared" si="111"/>
        <v>2.0625087990989721E-2</v>
      </c>
      <c r="DD88" s="503">
        <f t="shared" si="112"/>
        <v>1.8513304237646064E-2</v>
      </c>
      <c r="DE88" s="502">
        <f t="shared" si="72"/>
        <v>3408.8520522290019</v>
      </c>
      <c r="DF88" s="502">
        <f t="shared" si="73"/>
        <v>7083.6457444478119</v>
      </c>
      <c r="DG88" s="502">
        <f t="shared" si="74"/>
        <v>10797.812131727977</v>
      </c>
      <c r="DH88" s="502">
        <f t="shared" si="75"/>
        <v>14522.060036329207</v>
      </c>
      <c r="DI88" s="489">
        <f t="shared" si="113"/>
        <v>3408.8520522290019</v>
      </c>
      <c r="DJ88" s="489">
        <f t="shared" si="114"/>
        <v>3674.7936922188101</v>
      </c>
      <c r="DK88" s="489">
        <f t="shared" si="115"/>
        <v>3714.1663872801646</v>
      </c>
      <c r="DL88" s="489">
        <f t="shared" si="116"/>
        <v>3724.2479046012304</v>
      </c>
      <c r="DM88" s="489">
        <f t="shared" si="76"/>
        <v>3429.7652550034127</v>
      </c>
      <c r="DN88" s="489">
        <f t="shared" si="117"/>
        <v>2130.6403672436491</v>
      </c>
      <c r="DO88" s="489">
        <f t="shared" si="118"/>
        <v>2296.8915663304224</v>
      </c>
      <c r="DP88" s="489">
        <f t="shared" si="119"/>
        <v>2321.2667421363776</v>
      </c>
      <c r="DQ88" s="489">
        <f t="shared" si="120"/>
        <v>2327.5167872148281</v>
      </c>
      <c r="DR88" s="489">
        <f t="shared" si="121"/>
        <v>2141.183403601292</v>
      </c>
      <c r="DS88" s="33">
        <v>159827</v>
      </c>
      <c r="DT88" s="33">
        <v>159832.45199999999</v>
      </c>
      <c r="DU88" s="33">
        <v>159998.84599999999</v>
      </c>
      <c r="DV88" s="33">
        <v>160191.78899999999</v>
      </c>
      <c r="DW88" s="24">
        <f>INDEX('Feb 2015 final data'!$AB$7:$AB$156,MATCH(Data!CE88,'Feb 2015 final data'!$A$7:$A$156,0))</f>
        <v>2132</v>
      </c>
    </row>
    <row r="89" spans="1:127">
      <c r="A89" s="28" t="s">
        <v>894</v>
      </c>
      <c r="B89" s="6" t="s">
        <v>895</v>
      </c>
      <c r="C89" s="29" t="s">
        <v>724</v>
      </c>
      <c r="D89" s="30" t="s">
        <v>321</v>
      </c>
      <c r="E89" s="31">
        <v>225</v>
      </c>
      <c r="F89" s="19">
        <v>225</v>
      </c>
      <c r="G89" s="19">
        <f>INDEX('Feb 2015 final data'!G$7:G$156,MATCH(Data!$D89,'Feb 2015 final data'!$A$7:$A$156,0))</f>
        <v>202</v>
      </c>
      <c r="H89" s="19">
        <f>INDEX('Feb 2015 final data'!H$7:H$156,MATCH(Data!$D89,'Feb 2015 final data'!$A$7:$A$156,0))</f>
        <v>175</v>
      </c>
      <c r="I89" s="469">
        <f t="shared" si="87"/>
        <v>604.218112448939</v>
      </c>
      <c r="J89" s="469">
        <f t="shared" si="88"/>
        <v>509.71868975034067</v>
      </c>
      <c r="K89" s="31">
        <v>31545</v>
      </c>
      <c r="L89" s="19">
        <v>32520</v>
      </c>
      <c r="M89" s="31">
        <v>33431.636000000006</v>
      </c>
      <c r="N89" s="27">
        <v>34332.663</v>
      </c>
      <c r="O89" s="20">
        <v>706.9</v>
      </c>
      <c r="P89" s="36">
        <v>685.7</v>
      </c>
      <c r="Q89" s="30" t="s">
        <v>321</v>
      </c>
      <c r="R89" s="31">
        <v>90</v>
      </c>
      <c r="S89" s="19">
        <v>90</v>
      </c>
      <c r="T89" s="19">
        <f>INDEX('Feb 2015 final data'!I$7:I$156,MATCH(Data!$Q89,'Feb 2015 final data'!$A$7:$A$156,0))</f>
        <v>90</v>
      </c>
      <c r="U89" s="19">
        <f>INDEX('Feb 2015 final data'!J$7:J$156,MATCH(Data!$Q89,'Feb 2015 final data'!$A$7:$A$156,0))</f>
        <v>106</v>
      </c>
      <c r="V89" s="31">
        <v>100</v>
      </c>
      <c r="W89" s="19">
        <v>100</v>
      </c>
      <c r="X89" s="19">
        <f>INDEX('Feb 2015 final data'!K$7:K$156,MATCH(Data!$Q89,'Feb 2015 final data'!$A$7:$A$156,0))</f>
        <v>100</v>
      </c>
      <c r="Y89" s="19">
        <f>INDEX('Feb 2015 final data'!L$7:L$156,MATCH(Data!$Q89,'Feb 2015 final data'!$A$7:$A$156,0))</f>
        <v>117</v>
      </c>
      <c r="Z89" s="475">
        <f t="shared" si="89"/>
        <v>90</v>
      </c>
      <c r="AA89" s="475">
        <f t="shared" si="90"/>
        <v>106</v>
      </c>
      <c r="AB89" s="475">
        <f t="shared" si="91"/>
        <v>100</v>
      </c>
      <c r="AC89" s="475">
        <f t="shared" si="92"/>
        <v>117</v>
      </c>
      <c r="AD89" s="478">
        <f t="shared" si="77"/>
        <v>90</v>
      </c>
      <c r="AE89" s="478">
        <f t="shared" si="78"/>
        <v>90.598290598290603</v>
      </c>
      <c r="AF89" s="22">
        <v>90</v>
      </c>
      <c r="AG89" s="21">
        <v>90</v>
      </c>
      <c r="AH89" s="6" t="s">
        <v>321</v>
      </c>
      <c r="AI89" s="34">
        <v>92</v>
      </c>
      <c r="AJ89" s="34">
        <v>139</v>
      </c>
      <c r="AK89" s="34">
        <v>91</v>
      </c>
      <c r="AL89" s="34">
        <v>94</v>
      </c>
      <c r="AM89" s="34">
        <v>140</v>
      </c>
      <c r="AN89" s="34">
        <v>92</v>
      </c>
      <c r="AO89" s="34">
        <v>124</v>
      </c>
      <c r="AP89" s="34">
        <v>355</v>
      </c>
      <c r="AQ89" s="38">
        <v>254</v>
      </c>
      <c r="AR89" s="38">
        <v>221</v>
      </c>
      <c r="AS89" s="38">
        <v>197</v>
      </c>
      <c r="AT89" s="38">
        <v>301</v>
      </c>
      <c r="AU89" s="25">
        <v>322</v>
      </c>
      <c r="AV89" s="25">
        <v>326</v>
      </c>
      <c r="AW89" s="25">
        <v>733</v>
      </c>
      <c r="AX89" s="25">
        <v>719</v>
      </c>
      <c r="AY89" s="25">
        <f t="shared" si="93"/>
        <v>322</v>
      </c>
      <c r="AZ89" s="25">
        <f t="shared" si="94"/>
        <v>326</v>
      </c>
      <c r="BA89" s="25">
        <f t="shared" si="95"/>
        <v>733</v>
      </c>
      <c r="BB89" s="25">
        <f t="shared" si="96"/>
        <v>719</v>
      </c>
      <c r="BC89" s="249">
        <f>INDEX('Feb 2015 final data'!T$7:T$156,MATCH(Data!$AH89,'Feb 2015 final data'!$A$7:$A$156,0))</f>
        <v>795</v>
      </c>
      <c r="BD89" s="249">
        <f>INDEX('Feb 2015 final data'!U$7:U$156,MATCH(Data!$AH89,'Feb 2015 final data'!$A$7:$A$156,0))</f>
        <v>795</v>
      </c>
      <c r="BE89" s="249">
        <f>INDEX('Feb 2015 final data'!V$7:V$156,MATCH(Data!$AH89,'Feb 2015 final data'!$A$7:$A$156,0))</f>
        <v>795</v>
      </c>
      <c r="BF89" s="249">
        <f>INDEX('Feb 2015 final data'!W$7:W$156,MATCH(Data!$AH89,'Feb 2015 final data'!$A$7:$A$156,0))</f>
        <v>795</v>
      </c>
      <c r="BG89" s="249">
        <f>INDEX('Feb 2015 final data'!X$7:X$156,MATCH(Data!$AH89,'Feb 2015 final data'!$A$7:$A$156,0))</f>
        <v>771</v>
      </c>
      <c r="BH89" s="249">
        <f>INDEX('Feb 2015 final data'!Y$7:Y$156,MATCH(Data!$AH89,'Feb 2015 final data'!$A$7:$A$156,0))</f>
        <v>747</v>
      </c>
      <c r="BI89" s="249">
        <f>INDEX('Feb 2015 final data'!Z$7:Z$156,MATCH(Data!$AH89,'Feb 2015 final data'!$A$7:$A$156,0))</f>
        <v>723</v>
      </c>
      <c r="BJ89" s="249">
        <f>INDEX('Feb 2015 final data'!AA$7:AA$156,MATCH(Data!$AH89,'Feb 2015 final data'!$A$7:$A$156,0))</f>
        <v>699</v>
      </c>
      <c r="BK89" s="484">
        <f t="shared" si="79"/>
        <v>795</v>
      </c>
      <c r="BL89" s="484">
        <f t="shared" si="80"/>
        <v>795</v>
      </c>
      <c r="BM89" s="484">
        <f t="shared" si="81"/>
        <v>795</v>
      </c>
      <c r="BN89" s="484">
        <f t="shared" si="82"/>
        <v>795</v>
      </c>
      <c r="BO89" s="484">
        <f t="shared" si="83"/>
        <v>771</v>
      </c>
      <c r="BP89" s="484">
        <f t="shared" si="84"/>
        <v>747</v>
      </c>
      <c r="BQ89" s="484">
        <f t="shared" si="85"/>
        <v>723</v>
      </c>
      <c r="BR89" s="484">
        <f t="shared" si="86"/>
        <v>699</v>
      </c>
      <c r="BS89" s="486">
        <f t="shared" si="97"/>
        <v>591.37425968032255</v>
      </c>
      <c r="BT89" s="486">
        <f t="shared" si="98"/>
        <v>591.37425968032255</v>
      </c>
      <c r="BU89" s="486">
        <f t="shared" si="99"/>
        <v>591.37425968032255</v>
      </c>
      <c r="BV89" s="495">
        <f t="shared" si="100"/>
        <v>588.01707299805196</v>
      </c>
      <c r="BW89" s="486">
        <f t="shared" si="101"/>
        <v>570.2656141905635</v>
      </c>
      <c r="BX89" s="486">
        <f t="shared" si="102"/>
        <v>552.51415538307515</v>
      </c>
      <c r="BY89" s="486">
        <f t="shared" si="103"/>
        <v>534.76269657558692</v>
      </c>
      <c r="BZ89" s="495">
        <f t="shared" si="104"/>
        <v>514.16958320597121</v>
      </c>
      <c r="CA89" s="27">
        <v>133409</v>
      </c>
      <c r="CB89" s="27">
        <v>134432.63499999998</v>
      </c>
      <c r="CC89" s="27">
        <v>135200.15599999999</v>
      </c>
      <c r="CD89" s="156">
        <v>135947.36499999993</v>
      </c>
      <c r="CE89" s="6" t="s">
        <v>321</v>
      </c>
      <c r="CF89" s="27">
        <f>INDEX('HWB mapped'!F$4:F$155,MATCH(Data!$D89,'HWB mapped'!$E$4:$E$155,0))</f>
        <v>4647.982871487452</v>
      </c>
      <c r="CG89" s="27">
        <f>INDEX('HWB mapped'!G$4:G$155,MATCH(Data!$D89,'HWB mapped'!$E$4:$E$155,0))</f>
        <v>4555.3228658178614</v>
      </c>
      <c r="CH89" s="27">
        <f>INDEX('HWB mapped'!H$4:H$155,MATCH(Data!$D89,'HWB mapped'!$E$4:$E$155,0))</f>
        <v>4529.7496813255339</v>
      </c>
      <c r="CI89" s="27">
        <f>INDEX('HWB mapped'!I$4:I$155,MATCH(Data!$D89,'HWB mapped'!$E$4:$E$155,0))</f>
        <v>4818.4772147273588</v>
      </c>
      <c r="CJ89" s="24">
        <f>INDEX('Feb 2015 final data'!P$7:P$156,MATCH(Data!$CE89,'Feb 2015 final data'!$A$7:$A$156,0))</f>
        <v>4649</v>
      </c>
      <c r="CK89" s="24">
        <f>INDEX('Feb 2015 final data'!Q$7:Q$156,MATCH(Data!$CE89,'Feb 2015 final data'!$A$7:$A$156,0))</f>
        <v>4139</v>
      </c>
      <c r="CL89" s="24">
        <f>INDEX('Feb 2015 final data'!R$7:R$156,MATCH(Data!$CE89,'Feb 2015 final data'!$A$7:$A$156,0))</f>
        <v>4184</v>
      </c>
      <c r="CM89" s="24">
        <f>INDEX('Feb 2015 final data'!S$7:S$156,MATCH(Data!$CE89,'Feb 2015 final data'!$A$7:$A$156,0))</f>
        <v>4186</v>
      </c>
      <c r="CN89" s="24">
        <f>INDEX('Feb 2015 final data'!B$7:B$156,MATCH(Data!$CE89,'Feb 2015 final data'!$A$7:$A$156,0))</f>
        <v>4939</v>
      </c>
      <c r="CO89" s="24">
        <f>INDEX('Feb 2015 final data'!C$7:C$156,MATCH(Data!$CE89,'Feb 2015 final data'!$A$7:$A$156,0))</f>
        <v>4484</v>
      </c>
      <c r="CP89" s="24">
        <f>INDEX('Feb 2015 final data'!D$7:D$156,MATCH(Data!$CE89,'Feb 2015 final data'!$A$7:$A$156,0))</f>
        <v>4256</v>
      </c>
      <c r="CQ89" s="24">
        <f>INDEX('Feb 2015 final data'!E$7:E$156,MATCH(Data!$CE89,'Feb 2015 final data'!$A$7:$A$156,0))</f>
        <v>4041</v>
      </c>
      <c r="CR89" s="24">
        <f>INDEX('Feb 2015 final data'!F$7:F$156,MATCH(Data!$CE89,'Feb 2015 final data'!$A$7:$A$156,0))</f>
        <v>3900</v>
      </c>
      <c r="CS89" s="502">
        <f t="shared" si="68"/>
        <v>4649</v>
      </c>
      <c r="CT89" s="502">
        <f t="shared" si="69"/>
        <v>8788</v>
      </c>
      <c r="CU89" s="502">
        <f t="shared" si="70"/>
        <v>12972</v>
      </c>
      <c r="CV89" s="502">
        <f t="shared" si="71"/>
        <v>17158</v>
      </c>
      <c r="CW89" s="502">
        <f t="shared" si="105"/>
        <v>4939</v>
      </c>
      <c r="CX89" s="502">
        <f t="shared" si="106"/>
        <v>9423</v>
      </c>
      <c r="CY89" s="502">
        <f t="shared" si="107"/>
        <v>13679</v>
      </c>
      <c r="CZ89" s="502">
        <f t="shared" si="108"/>
        <v>17720</v>
      </c>
      <c r="DA89" s="503">
        <f t="shared" si="109"/>
        <v>-1.6901736799160742E-2</v>
      </c>
      <c r="DB89" s="503">
        <f t="shared" si="110"/>
        <v>-3.7008975405058868E-2</v>
      </c>
      <c r="DC89" s="503">
        <f t="shared" si="111"/>
        <v>-4.1205268679333253E-2</v>
      </c>
      <c r="DD89" s="503">
        <f t="shared" si="112"/>
        <v>-3.2754400279752884E-2</v>
      </c>
      <c r="DE89" s="502">
        <f t="shared" si="72"/>
        <v>4961.5531217900616</v>
      </c>
      <c r="DF89" s="502">
        <f t="shared" si="73"/>
        <v>9889.5732149541</v>
      </c>
      <c r="DG89" s="502">
        <f t="shared" si="74"/>
        <v>14497.420886570944</v>
      </c>
      <c r="DH89" s="502">
        <f t="shared" si="75"/>
        <v>19158.644325675912</v>
      </c>
      <c r="DI89" s="489">
        <f t="shared" si="113"/>
        <v>4961.5531217900616</v>
      </c>
      <c r="DJ89" s="489">
        <f t="shared" si="114"/>
        <v>4928.0200931640384</v>
      </c>
      <c r="DK89" s="489">
        <f t="shared" si="115"/>
        <v>4607.8476716168443</v>
      </c>
      <c r="DL89" s="489">
        <f t="shared" si="116"/>
        <v>4661.2234391049678</v>
      </c>
      <c r="DM89" s="489">
        <f t="shared" si="76"/>
        <v>3917.8087011502816</v>
      </c>
      <c r="DN89" s="489">
        <f t="shared" si="117"/>
        <v>2908.439817575058</v>
      </c>
      <c r="DO89" s="489">
        <f t="shared" si="118"/>
        <v>2888.5109675553981</v>
      </c>
      <c r="DP89" s="489">
        <f t="shared" si="119"/>
        <v>2700.9453203115413</v>
      </c>
      <c r="DQ89" s="489">
        <f t="shared" si="120"/>
        <v>2732.010880636305</v>
      </c>
      <c r="DR89" s="489">
        <f t="shared" si="121"/>
        <v>2285.2372072429889</v>
      </c>
      <c r="DS89" s="33">
        <v>168760</v>
      </c>
      <c r="DT89" s="33">
        <v>169816.45</v>
      </c>
      <c r="DU89" s="33">
        <v>170606.93400000001</v>
      </c>
      <c r="DV89" s="33">
        <v>171448.285</v>
      </c>
      <c r="DW89" s="24">
        <f>INDEX('Feb 2015 final data'!$AB$7:$AB$156,MATCH(Data!CE89,'Feb 2015 final data'!$A$7:$A$156,0))</f>
        <v>1490</v>
      </c>
    </row>
    <row r="90" spans="1:127">
      <c r="A90" s="28" t="s">
        <v>878</v>
      </c>
      <c r="B90" s="6" t="s">
        <v>879</v>
      </c>
      <c r="C90" s="29" t="s">
        <v>725</v>
      </c>
      <c r="D90" s="30" t="s">
        <v>324</v>
      </c>
      <c r="E90" s="31">
        <v>320</v>
      </c>
      <c r="F90" s="19">
        <v>320</v>
      </c>
      <c r="G90" s="19">
        <f>INDEX('Feb 2015 final data'!G$7:G$156,MATCH(Data!$D90,'Feb 2015 final data'!$A$7:$A$156,0))</f>
        <v>320</v>
      </c>
      <c r="H90" s="19">
        <f>INDEX('Feb 2015 final data'!H$7:H$156,MATCH(Data!$D90,'Feb 2015 final data'!$A$7:$A$156,0))</f>
        <v>320</v>
      </c>
      <c r="I90" s="469">
        <f t="shared" si="87"/>
        <v>670.01543171167123</v>
      </c>
      <c r="J90" s="469">
        <f t="shared" si="88"/>
        <v>653.47447374526405</v>
      </c>
      <c r="K90" s="31">
        <v>44795</v>
      </c>
      <c r="L90" s="19">
        <v>46235</v>
      </c>
      <c r="M90" s="31">
        <v>47760.094000000005</v>
      </c>
      <c r="N90" s="27">
        <v>48969.013000000006</v>
      </c>
      <c r="O90" s="20">
        <v>718.8</v>
      </c>
      <c r="P90" s="36">
        <v>696.4</v>
      </c>
      <c r="Q90" s="30" t="s">
        <v>324</v>
      </c>
      <c r="R90" s="31">
        <v>70</v>
      </c>
      <c r="S90" s="19">
        <v>70</v>
      </c>
      <c r="T90" s="19">
        <f>INDEX('Feb 2015 final data'!I$7:I$156,MATCH(Data!$Q90,'Feb 2015 final data'!$A$7:$A$156,0))</f>
        <v>87</v>
      </c>
      <c r="U90" s="19">
        <f>INDEX('Feb 2015 final data'!J$7:J$156,MATCH(Data!$Q90,'Feb 2015 final data'!$A$7:$A$156,0))</f>
        <v>102</v>
      </c>
      <c r="V90" s="31">
        <v>80</v>
      </c>
      <c r="W90" s="19">
        <v>80</v>
      </c>
      <c r="X90" s="19">
        <f>INDEX('Feb 2015 final data'!K$7:K$156,MATCH(Data!$Q90,'Feb 2015 final data'!$A$7:$A$156,0))</f>
        <v>103</v>
      </c>
      <c r="Y90" s="19">
        <f>INDEX('Feb 2015 final data'!L$7:L$156,MATCH(Data!$Q90,'Feb 2015 final data'!$A$7:$A$156,0))</f>
        <v>120</v>
      </c>
      <c r="Z90" s="475">
        <f t="shared" si="89"/>
        <v>87</v>
      </c>
      <c r="AA90" s="475">
        <f t="shared" si="90"/>
        <v>102</v>
      </c>
      <c r="AB90" s="475">
        <f t="shared" si="91"/>
        <v>103</v>
      </c>
      <c r="AC90" s="475">
        <f t="shared" si="92"/>
        <v>120</v>
      </c>
      <c r="AD90" s="478">
        <f t="shared" si="77"/>
        <v>84.466019417475721</v>
      </c>
      <c r="AE90" s="478">
        <f t="shared" si="78"/>
        <v>85</v>
      </c>
      <c r="AF90" s="22">
        <v>84.1</v>
      </c>
      <c r="AG90" s="21">
        <v>84.1</v>
      </c>
      <c r="AH90" s="6" t="s">
        <v>324</v>
      </c>
      <c r="AI90" s="34">
        <v>650</v>
      </c>
      <c r="AJ90" s="34">
        <v>553</v>
      </c>
      <c r="AK90" s="34">
        <v>457</v>
      </c>
      <c r="AL90" s="34">
        <v>254</v>
      </c>
      <c r="AM90" s="34">
        <v>351</v>
      </c>
      <c r="AN90" s="34">
        <v>585</v>
      </c>
      <c r="AO90" s="34">
        <v>644</v>
      </c>
      <c r="AP90" s="34">
        <v>844</v>
      </c>
      <c r="AQ90" s="38">
        <v>559</v>
      </c>
      <c r="AR90" s="38">
        <v>383</v>
      </c>
      <c r="AS90" s="38">
        <v>405</v>
      </c>
      <c r="AT90" s="38">
        <v>564</v>
      </c>
      <c r="AU90" s="25">
        <v>1660</v>
      </c>
      <c r="AV90" s="25">
        <v>1190</v>
      </c>
      <c r="AW90" s="25">
        <v>2047</v>
      </c>
      <c r="AX90" s="25">
        <v>1352</v>
      </c>
      <c r="AY90" s="25">
        <f t="shared" si="93"/>
        <v>1660</v>
      </c>
      <c r="AZ90" s="25">
        <f t="shared" si="94"/>
        <v>1190</v>
      </c>
      <c r="BA90" s="25">
        <f t="shared" si="95"/>
        <v>2047</v>
      </c>
      <c r="BB90" s="25">
        <f t="shared" si="96"/>
        <v>1352</v>
      </c>
      <c r="BC90" s="249">
        <f>INDEX('Feb 2015 final data'!T$7:T$156,MATCH(Data!$AH90,'Feb 2015 final data'!$A$7:$A$156,0))</f>
        <v>1660</v>
      </c>
      <c r="BD90" s="249">
        <f>INDEX('Feb 2015 final data'!U$7:U$156,MATCH(Data!$AH90,'Feb 2015 final data'!$A$7:$A$156,0))</f>
        <v>1203</v>
      </c>
      <c r="BE90" s="249">
        <f>INDEX('Feb 2015 final data'!V$7:V$156,MATCH(Data!$AH90,'Feb 2015 final data'!$A$7:$A$156,0))</f>
        <v>2047</v>
      </c>
      <c r="BF90" s="249">
        <f>INDEX('Feb 2015 final data'!W$7:W$156,MATCH(Data!$AH90,'Feb 2015 final data'!$A$7:$A$156,0))</f>
        <v>1365</v>
      </c>
      <c r="BG90" s="249">
        <f>INDEX('Feb 2015 final data'!X$7:X$156,MATCH(Data!$AH90,'Feb 2015 final data'!$A$7:$A$156,0))</f>
        <v>1660</v>
      </c>
      <c r="BH90" s="249">
        <f>INDEX('Feb 2015 final data'!Y$7:Y$156,MATCH(Data!$AH90,'Feb 2015 final data'!$A$7:$A$156,0))</f>
        <v>1215</v>
      </c>
      <c r="BI90" s="249">
        <f>INDEX('Feb 2015 final data'!Z$7:Z$156,MATCH(Data!$AH90,'Feb 2015 final data'!$A$7:$A$156,0))</f>
        <v>2047</v>
      </c>
      <c r="BJ90" s="249">
        <f>INDEX('Feb 2015 final data'!AA$7:AA$156,MATCH(Data!$AH90,'Feb 2015 final data'!$A$7:$A$156,0))</f>
        <v>1375</v>
      </c>
      <c r="BK90" s="484">
        <f t="shared" si="79"/>
        <v>1660</v>
      </c>
      <c r="BL90" s="484">
        <f t="shared" si="80"/>
        <v>1203</v>
      </c>
      <c r="BM90" s="484">
        <f t="shared" si="81"/>
        <v>2047</v>
      </c>
      <c r="BN90" s="484">
        <f t="shared" si="82"/>
        <v>1365</v>
      </c>
      <c r="BO90" s="484">
        <f t="shared" si="83"/>
        <v>1660</v>
      </c>
      <c r="BP90" s="484">
        <f t="shared" si="84"/>
        <v>1215</v>
      </c>
      <c r="BQ90" s="484">
        <f t="shared" si="85"/>
        <v>2047</v>
      </c>
      <c r="BR90" s="484">
        <f t="shared" si="86"/>
        <v>1375</v>
      </c>
      <c r="BS90" s="486">
        <f t="shared" si="97"/>
        <v>1001.0618794038242</v>
      </c>
      <c r="BT90" s="486">
        <f t="shared" si="98"/>
        <v>725.4683379053015</v>
      </c>
      <c r="BU90" s="486">
        <f t="shared" si="99"/>
        <v>1234.4419681564025</v>
      </c>
      <c r="BV90" s="495">
        <f t="shared" si="100"/>
        <v>814.73456473131171</v>
      </c>
      <c r="BW90" s="486">
        <f t="shared" si="101"/>
        <v>990.81273073551438</v>
      </c>
      <c r="BX90" s="486">
        <f t="shared" si="102"/>
        <v>725.20329388171695</v>
      </c>
      <c r="BY90" s="486">
        <f t="shared" si="103"/>
        <v>1221.8034095274688</v>
      </c>
      <c r="BZ90" s="495">
        <f t="shared" si="104"/>
        <v>813.07765693466138</v>
      </c>
      <c r="CA90" s="27">
        <v>163910</v>
      </c>
      <c r="CB90" s="27">
        <v>165823.91500000001</v>
      </c>
      <c r="CC90" s="27">
        <v>167539.22800000003</v>
      </c>
      <c r="CD90" s="156">
        <v>169110.53799999997</v>
      </c>
      <c r="CE90" s="6" t="s">
        <v>324</v>
      </c>
      <c r="CF90" s="27">
        <f>INDEX('HWB mapped'!F$4:F$155,MATCH(Data!$D90,'HWB mapped'!$E$4:$E$155,0))</f>
        <v>5266.8358455387561</v>
      </c>
      <c r="CG90" s="27">
        <f>INDEX('HWB mapped'!G$4:G$155,MATCH(Data!$D90,'HWB mapped'!$E$4:$E$155,0))</f>
        <v>5117.6119603917159</v>
      </c>
      <c r="CH90" s="27">
        <f>INDEX('HWB mapped'!H$4:H$155,MATCH(Data!$D90,'HWB mapped'!$E$4:$E$155,0))</f>
        <v>5046.1829220607451</v>
      </c>
      <c r="CI90" s="27">
        <f>INDEX('HWB mapped'!I$4:I$155,MATCH(Data!$D90,'HWB mapped'!$E$4:$E$155,0))</f>
        <v>5019.7612225236571</v>
      </c>
      <c r="CJ90" s="24">
        <f>INDEX('Feb 2015 final data'!P$7:P$156,MATCH(Data!$CE90,'Feb 2015 final data'!$A$7:$A$156,0))</f>
        <v>5268</v>
      </c>
      <c r="CK90" s="24">
        <f>INDEX('Feb 2015 final data'!Q$7:Q$156,MATCH(Data!$CE90,'Feb 2015 final data'!$A$7:$A$156,0))</f>
        <v>4776</v>
      </c>
      <c r="CL90" s="24">
        <f>INDEX('Feb 2015 final data'!R$7:R$156,MATCH(Data!$CE90,'Feb 2015 final data'!$A$7:$A$156,0))</f>
        <v>5082</v>
      </c>
      <c r="CM90" s="24">
        <f>INDEX('Feb 2015 final data'!S$7:S$156,MATCH(Data!$CE90,'Feb 2015 final data'!$A$7:$A$156,0))</f>
        <v>5007</v>
      </c>
      <c r="CN90" s="24">
        <f>INDEX('Feb 2015 final data'!B$7:B$156,MATCH(Data!$CE90,'Feb 2015 final data'!$A$7:$A$156,0))</f>
        <v>5083.62</v>
      </c>
      <c r="CO90" s="24">
        <f>INDEX('Feb 2015 final data'!C$7:C$156,MATCH(Data!$CE90,'Feb 2015 final data'!$A$7:$A$156,0))</f>
        <v>4608.84</v>
      </c>
      <c r="CP90" s="24">
        <f>INDEX('Feb 2015 final data'!D$7:D$156,MATCH(Data!$CE90,'Feb 2015 final data'!$A$7:$A$156,0))</f>
        <v>4904.13</v>
      </c>
      <c r="CQ90" s="24">
        <f>INDEX('Feb 2015 final data'!E$7:E$156,MATCH(Data!$CE90,'Feb 2015 final data'!$A$7:$A$156,0))</f>
        <v>4831.7550000000001</v>
      </c>
      <c r="CR90" s="24">
        <f>INDEX('Feb 2015 final data'!F$7:F$156,MATCH(Data!$CE90,'Feb 2015 final data'!$A$7:$A$156,0))</f>
        <v>4905.6932999999999</v>
      </c>
      <c r="CS90" s="502">
        <f t="shared" si="68"/>
        <v>5268</v>
      </c>
      <c r="CT90" s="502">
        <f t="shared" si="69"/>
        <v>10044</v>
      </c>
      <c r="CU90" s="502">
        <f t="shared" si="70"/>
        <v>15126</v>
      </c>
      <c r="CV90" s="502">
        <f t="shared" si="71"/>
        <v>20133</v>
      </c>
      <c r="CW90" s="502">
        <f t="shared" si="105"/>
        <v>5083.62</v>
      </c>
      <c r="CX90" s="502">
        <f t="shared" si="106"/>
        <v>9692.4599999999991</v>
      </c>
      <c r="CY90" s="502">
        <f t="shared" si="107"/>
        <v>14596.59</v>
      </c>
      <c r="CZ90" s="502">
        <f t="shared" si="108"/>
        <v>19428.345000000001</v>
      </c>
      <c r="DA90" s="503">
        <f t="shared" si="109"/>
        <v>9.1580986440172908E-3</v>
      </c>
      <c r="DB90" s="503">
        <f t="shared" si="110"/>
        <v>1.7460885113991995E-2</v>
      </c>
      <c r="DC90" s="503">
        <f t="shared" si="111"/>
        <v>2.6295634033676046E-2</v>
      </c>
      <c r="DD90" s="503">
        <f t="shared" si="112"/>
        <v>3.4999999999999941E-2</v>
      </c>
      <c r="DE90" s="502">
        <f t="shared" si="72"/>
        <v>5079.7132932083678</v>
      </c>
      <c r="DF90" s="502">
        <f t="shared" si="73"/>
        <v>10027.918055615954</v>
      </c>
      <c r="DG90" s="502">
        <f t="shared" si="74"/>
        <v>14893.243977424027</v>
      </c>
      <c r="DH90" s="502">
        <f t="shared" si="75"/>
        <v>19735.236281731981</v>
      </c>
      <c r="DI90" s="489">
        <f t="shared" si="113"/>
        <v>5079.7132932083678</v>
      </c>
      <c r="DJ90" s="489">
        <f t="shared" si="114"/>
        <v>4948.2047624075858</v>
      </c>
      <c r="DK90" s="489">
        <f t="shared" si="115"/>
        <v>4865.325921808073</v>
      </c>
      <c r="DL90" s="489">
        <f t="shared" si="116"/>
        <v>4841.9923043079543</v>
      </c>
      <c r="DM90" s="489">
        <f t="shared" si="76"/>
        <v>4901.923327946075</v>
      </c>
      <c r="DN90" s="489">
        <f t="shared" si="117"/>
        <v>2414.1385373073908</v>
      </c>
      <c r="DO90" s="489">
        <f t="shared" si="118"/>
        <v>2351.4089532671205</v>
      </c>
      <c r="DP90" s="489">
        <f t="shared" si="119"/>
        <v>2311.9653511811925</v>
      </c>
      <c r="DQ90" s="489">
        <f t="shared" si="120"/>
        <v>2301.0351963862968</v>
      </c>
      <c r="DR90" s="489">
        <f t="shared" si="121"/>
        <v>2306.1454032862598</v>
      </c>
      <c r="DS90" s="33">
        <v>206135</v>
      </c>
      <c r="DT90" s="33">
        <v>208335.70699999999</v>
      </c>
      <c r="DU90" s="33">
        <v>210427.02900000001</v>
      </c>
      <c r="DV90" s="33">
        <v>212562.486</v>
      </c>
      <c r="DW90" s="24">
        <f>INDEX('Feb 2015 final data'!$AB$7:$AB$156,MATCH(Data!CE90,'Feb 2015 final data'!$A$7:$A$156,0))</f>
        <v>1490</v>
      </c>
    </row>
    <row r="91" spans="1:127">
      <c r="A91" s="28" t="s">
        <v>890</v>
      </c>
      <c r="B91" s="6" t="s">
        <v>891</v>
      </c>
      <c r="C91" s="29" t="s">
        <v>726</v>
      </c>
      <c r="D91" s="30" t="s">
        <v>327</v>
      </c>
      <c r="E91" s="31">
        <v>280</v>
      </c>
      <c r="F91" s="19">
        <v>280</v>
      </c>
      <c r="G91" s="19">
        <f>INDEX('Feb 2015 final data'!G$7:G$156,MATCH(Data!$D91,'Feb 2015 final data'!$A$7:$A$156,0))</f>
        <v>265</v>
      </c>
      <c r="H91" s="19">
        <f>INDEX('Feb 2015 final data'!H$7:H$156,MATCH(Data!$D91,'Feb 2015 final data'!$A$7:$A$156,0))</f>
        <v>253</v>
      </c>
      <c r="I91" s="469">
        <f t="shared" si="87"/>
        <v>685.92541614577306</v>
      </c>
      <c r="J91" s="469">
        <f t="shared" si="88"/>
        <v>641.75248245967464</v>
      </c>
      <c r="K91" s="31">
        <v>36905</v>
      </c>
      <c r="L91" s="19">
        <v>37835</v>
      </c>
      <c r="M91" s="31">
        <v>38633.938000000009</v>
      </c>
      <c r="N91" s="27">
        <v>39423.298999999992</v>
      </c>
      <c r="O91" s="20">
        <v>758.7</v>
      </c>
      <c r="P91" s="36">
        <v>740</v>
      </c>
      <c r="Q91" s="30" t="s">
        <v>327</v>
      </c>
      <c r="R91" s="31">
        <v>260</v>
      </c>
      <c r="S91" s="19">
        <v>260</v>
      </c>
      <c r="T91" s="19">
        <f>INDEX('Feb 2015 final data'!I$7:I$156,MATCH(Data!$Q91,'Feb 2015 final data'!$A$7:$A$156,0))</f>
        <v>268</v>
      </c>
      <c r="U91" s="19">
        <f>INDEX('Feb 2015 final data'!J$7:J$156,MATCH(Data!$Q91,'Feb 2015 final data'!$A$7:$A$156,0))</f>
        <v>268</v>
      </c>
      <c r="V91" s="31">
        <v>285</v>
      </c>
      <c r="W91" s="19">
        <v>285</v>
      </c>
      <c r="X91" s="19">
        <f>INDEX('Feb 2015 final data'!K$7:K$156,MATCH(Data!$Q91,'Feb 2015 final data'!$A$7:$A$156,0))</f>
        <v>285</v>
      </c>
      <c r="Y91" s="19">
        <f>INDEX('Feb 2015 final data'!L$7:L$156,MATCH(Data!$Q91,'Feb 2015 final data'!$A$7:$A$156,0))</f>
        <v>285</v>
      </c>
      <c r="Z91" s="475">
        <f t="shared" si="89"/>
        <v>268</v>
      </c>
      <c r="AA91" s="475">
        <f t="shared" si="90"/>
        <v>268</v>
      </c>
      <c r="AB91" s="475">
        <f t="shared" si="91"/>
        <v>285</v>
      </c>
      <c r="AC91" s="475">
        <f t="shared" si="92"/>
        <v>285</v>
      </c>
      <c r="AD91" s="478">
        <f t="shared" si="77"/>
        <v>94.035087719298247</v>
      </c>
      <c r="AE91" s="478">
        <f t="shared" si="78"/>
        <v>94.035087719298247</v>
      </c>
      <c r="AF91" s="22">
        <v>91.3</v>
      </c>
      <c r="AG91" s="21">
        <v>91.3</v>
      </c>
      <c r="AH91" s="6" t="s">
        <v>327</v>
      </c>
      <c r="AI91" s="34">
        <v>311</v>
      </c>
      <c r="AJ91" s="34">
        <v>391</v>
      </c>
      <c r="AK91" s="34">
        <v>328</v>
      </c>
      <c r="AL91" s="34">
        <v>240</v>
      </c>
      <c r="AM91" s="34">
        <v>245</v>
      </c>
      <c r="AN91" s="34">
        <v>410</v>
      </c>
      <c r="AO91" s="34">
        <v>248</v>
      </c>
      <c r="AP91" s="34">
        <v>247</v>
      </c>
      <c r="AQ91" s="38">
        <v>234</v>
      </c>
      <c r="AR91" s="38">
        <v>394</v>
      </c>
      <c r="AS91" s="38">
        <v>327</v>
      </c>
      <c r="AT91" s="38">
        <v>197</v>
      </c>
      <c r="AU91" s="25">
        <v>1030</v>
      </c>
      <c r="AV91" s="25">
        <v>895</v>
      </c>
      <c r="AW91" s="25">
        <v>729</v>
      </c>
      <c r="AX91" s="25">
        <v>918</v>
      </c>
      <c r="AY91" s="25">
        <f t="shared" si="93"/>
        <v>1030</v>
      </c>
      <c r="AZ91" s="25">
        <f t="shared" si="94"/>
        <v>895</v>
      </c>
      <c r="BA91" s="25">
        <f t="shared" si="95"/>
        <v>729</v>
      </c>
      <c r="BB91" s="25">
        <f t="shared" si="96"/>
        <v>918</v>
      </c>
      <c r="BC91" s="249">
        <f>INDEX('Feb 2015 final data'!T$7:T$156,MATCH(Data!$AH91,'Feb 2015 final data'!$A$7:$A$156,0))</f>
        <v>923</v>
      </c>
      <c r="BD91" s="249">
        <f>INDEX('Feb 2015 final data'!U$7:U$156,MATCH(Data!$AH91,'Feb 2015 final data'!$A$7:$A$156,0))</f>
        <v>802</v>
      </c>
      <c r="BE91" s="249">
        <f>INDEX('Feb 2015 final data'!V$7:V$156,MATCH(Data!$AH91,'Feb 2015 final data'!$A$7:$A$156,0))</f>
        <v>653</v>
      </c>
      <c r="BF91" s="249">
        <f>INDEX('Feb 2015 final data'!W$7:W$156,MATCH(Data!$AH91,'Feb 2015 final data'!$A$7:$A$156,0))</f>
        <v>823</v>
      </c>
      <c r="BG91" s="249">
        <f>INDEX('Feb 2015 final data'!X$7:X$156,MATCH(Data!$AH91,'Feb 2015 final data'!$A$7:$A$156,0))</f>
        <v>923</v>
      </c>
      <c r="BH91" s="249">
        <f>INDEX('Feb 2015 final data'!Y$7:Y$156,MATCH(Data!$AH91,'Feb 2015 final data'!$A$7:$A$156,0))</f>
        <v>802</v>
      </c>
      <c r="BI91" s="249">
        <f>INDEX('Feb 2015 final data'!Z$7:Z$156,MATCH(Data!$AH91,'Feb 2015 final data'!$A$7:$A$156,0))</f>
        <v>653</v>
      </c>
      <c r="BJ91" s="249">
        <f>INDEX('Feb 2015 final data'!AA$7:AA$156,MATCH(Data!$AH91,'Feb 2015 final data'!$A$7:$A$156,0))</f>
        <v>823</v>
      </c>
      <c r="BK91" s="484">
        <f t="shared" si="79"/>
        <v>923</v>
      </c>
      <c r="BL91" s="484">
        <f t="shared" si="80"/>
        <v>802</v>
      </c>
      <c r="BM91" s="484">
        <f t="shared" si="81"/>
        <v>653</v>
      </c>
      <c r="BN91" s="484">
        <f t="shared" si="82"/>
        <v>823</v>
      </c>
      <c r="BO91" s="484">
        <f t="shared" si="83"/>
        <v>923</v>
      </c>
      <c r="BP91" s="484">
        <f t="shared" si="84"/>
        <v>802</v>
      </c>
      <c r="BQ91" s="484">
        <f t="shared" si="85"/>
        <v>653</v>
      </c>
      <c r="BR91" s="484">
        <f t="shared" si="86"/>
        <v>823</v>
      </c>
      <c r="BS91" s="486">
        <f t="shared" si="97"/>
        <v>565.5023622467337</v>
      </c>
      <c r="BT91" s="486">
        <f t="shared" si="98"/>
        <v>491.36824975284986</v>
      </c>
      <c r="BU91" s="486">
        <f t="shared" si="99"/>
        <v>400.07913602071193</v>
      </c>
      <c r="BV91" s="495">
        <f t="shared" si="100"/>
        <v>500.85342868251882</v>
      </c>
      <c r="BW91" s="486">
        <f t="shared" si="101"/>
        <v>561.71046740457462</v>
      </c>
      <c r="BX91" s="486">
        <f t="shared" si="102"/>
        <v>488.07345055088712</v>
      </c>
      <c r="BY91" s="486">
        <f t="shared" si="103"/>
        <v>397.39646285502403</v>
      </c>
      <c r="BZ91" s="495">
        <f t="shared" si="104"/>
        <v>497.51339721062789</v>
      </c>
      <c r="CA91" s="27">
        <v>161678</v>
      </c>
      <c r="CB91" s="27">
        <v>163217.70900000006</v>
      </c>
      <c r="CC91" s="27">
        <v>164319.52999999997</v>
      </c>
      <c r="CD91" s="156">
        <v>165422.68100000004</v>
      </c>
      <c r="CE91" s="6" t="s">
        <v>327</v>
      </c>
      <c r="CF91" s="27">
        <f>INDEX('HWB mapped'!F$4:F$155,MATCH(Data!$D91,'HWB mapped'!$E$4:$E$155,0))</f>
        <v>6233.5018978715898</v>
      </c>
      <c r="CG91" s="27">
        <f>INDEX('HWB mapped'!G$4:G$155,MATCH(Data!$D91,'HWB mapped'!$E$4:$E$155,0))</f>
        <v>6919.9981084818673</v>
      </c>
      <c r="CH91" s="27">
        <f>INDEX('HWB mapped'!H$4:H$155,MATCH(Data!$D91,'HWB mapped'!$E$4:$E$155,0))</f>
        <v>7339.1404747096894</v>
      </c>
      <c r="CI91" s="27">
        <f>INDEX('HWB mapped'!I$4:I$155,MATCH(Data!$D91,'HWB mapped'!$E$4:$E$155,0))</f>
        <v>7608.3978998491311</v>
      </c>
      <c r="CJ91" s="24">
        <f>INDEX('Feb 2015 final data'!P$7:P$156,MATCH(Data!$CE91,'Feb 2015 final data'!$A$7:$A$156,0))</f>
        <v>6483</v>
      </c>
      <c r="CK91" s="24">
        <f>INDEX('Feb 2015 final data'!Q$7:Q$156,MATCH(Data!$CE91,'Feb 2015 final data'!$A$7:$A$156,0))</f>
        <v>7139</v>
      </c>
      <c r="CL91" s="24">
        <f>INDEX('Feb 2015 final data'!R$7:R$156,MATCH(Data!$CE91,'Feb 2015 final data'!$A$7:$A$156,0))</f>
        <v>7423</v>
      </c>
      <c r="CM91" s="24">
        <f>INDEX('Feb 2015 final data'!S$7:S$156,MATCH(Data!$CE91,'Feb 2015 final data'!$A$7:$A$156,0))</f>
        <v>7281</v>
      </c>
      <c r="CN91" s="24">
        <f>INDEX('Feb 2015 final data'!B$7:B$156,MATCH(Data!$CE91,'Feb 2015 final data'!$A$7:$A$156,0))</f>
        <v>6256.0949999999993</v>
      </c>
      <c r="CO91" s="24">
        <f>INDEX('Feb 2015 final data'!C$7:C$156,MATCH(Data!$CE91,'Feb 2015 final data'!$A$7:$A$156,0))</f>
        <v>6889.1350000000002</v>
      </c>
      <c r="CP91" s="24">
        <f>INDEX('Feb 2015 final data'!D$7:D$156,MATCH(Data!$CE91,'Feb 2015 final data'!$A$7:$A$156,0))</f>
        <v>7163.1949999999997</v>
      </c>
      <c r="CQ91" s="24">
        <f>INDEX('Feb 2015 final data'!E$7:E$156,MATCH(Data!$CE91,'Feb 2015 final data'!$A$7:$A$156,0))</f>
        <v>7026.165</v>
      </c>
      <c r="CR91" s="24">
        <f>INDEX('Feb 2015 final data'!F$7:F$156,MATCH(Data!$CE91,'Feb 2015 final data'!$A$7:$A$156,0))</f>
        <v>6037.1316749999987</v>
      </c>
      <c r="CS91" s="502">
        <f t="shared" si="68"/>
        <v>6483</v>
      </c>
      <c r="CT91" s="502">
        <f t="shared" si="69"/>
        <v>13622</v>
      </c>
      <c r="CU91" s="502">
        <f t="shared" si="70"/>
        <v>21045</v>
      </c>
      <c r="CV91" s="502">
        <f t="shared" si="71"/>
        <v>28326</v>
      </c>
      <c r="CW91" s="502">
        <f t="shared" si="105"/>
        <v>6256.0949999999993</v>
      </c>
      <c r="CX91" s="502">
        <f t="shared" si="106"/>
        <v>13145.23</v>
      </c>
      <c r="CY91" s="502">
        <f t="shared" si="107"/>
        <v>20308.424999999999</v>
      </c>
      <c r="CZ91" s="502">
        <f t="shared" si="108"/>
        <v>27334.59</v>
      </c>
      <c r="DA91" s="503">
        <f t="shared" si="109"/>
        <v>8.0104850667231751E-3</v>
      </c>
      <c r="DB91" s="503">
        <f t="shared" si="110"/>
        <v>1.6831532867330384E-2</v>
      </c>
      <c r="DC91" s="503">
        <f t="shared" si="111"/>
        <v>2.6003495022241075E-2</v>
      </c>
      <c r="DD91" s="503">
        <f t="shared" si="112"/>
        <v>3.4999999999999996E-2</v>
      </c>
      <c r="DE91" s="502">
        <f t="shared" si="72"/>
        <v>6008.8970516902873</v>
      </c>
      <c r="DF91" s="502">
        <f t="shared" si="73"/>
        <v>12681.016448885563</v>
      </c>
      <c r="DG91" s="502">
        <f t="shared" si="74"/>
        <v>19762.274788342143</v>
      </c>
      <c r="DH91" s="502">
        <f t="shared" si="75"/>
        <v>27117.463656668071</v>
      </c>
      <c r="DI91" s="489">
        <f t="shared" si="113"/>
        <v>6008.8970516902873</v>
      </c>
      <c r="DJ91" s="489">
        <f t="shared" si="114"/>
        <v>6672.1193971952753</v>
      </c>
      <c r="DK91" s="489">
        <f t="shared" si="115"/>
        <v>7081.2583394565809</v>
      </c>
      <c r="DL91" s="489">
        <f t="shared" si="116"/>
        <v>7355.1888683259276</v>
      </c>
      <c r="DM91" s="489">
        <f t="shared" si="76"/>
        <v>5798.5856548811262</v>
      </c>
      <c r="DN91" s="489">
        <f t="shared" si="117"/>
        <v>2932.9116162081568</v>
      </c>
      <c r="DO91" s="489">
        <f t="shared" si="118"/>
        <v>3256.512947801768</v>
      </c>
      <c r="DP91" s="489">
        <f t="shared" si="119"/>
        <v>3456.1403152554431</v>
      </c>
      <c r="DQ91" s="489">
        <f t="shared" si="120"/>
        <v>3589.8760088552162</v>
      </c>
      <c r="DR91" s="489">
        <f t="shared" si="121"/>
        <v>2813.3357957824237</v>
      </c>
      <c r="DS91" s="33">
        <v>202152</v>
      </c>
      <c r="DT91" s="33">
        <v>203668.73199999999</v>
      </c>
      <c r="DU91" s="33">
        <v>204881.728</v>
      </c>
      <c r="DV91" s="33">
        <v>206125.41200000001</v>
      </c>
      <c r="DW91" s="24">
        <f>INDEX('Feb 2015 final data'!$AB$7:$AB$156,MATCH(Data!CE91,'Feb 2015 final data'!$A$7:$A$156,0))</f>
        <v>1490</v>
      </c>
    </row>
    <row r="92" spans="1:127">
      <c r="A92" s="28" t="s">
        <v>894</v>
      </c>
      <c r="B92" s="6" t="s">
        <v>895</v>
      </c>
      <c r="C92" s="29" t="s">
        <v>727</v>
      </c>
      <c r="D92" s="30" t="s">
        <v>330</v>
      </c>
      <c r="E92" s="31">
        <v>680</v>
      </c>
      <c r="F92" s="19">
        <v>680</v>
      </c>
      <c r="G92" s="19">
        <f>INDEX('Feb 2015 final data'!G$7:G$156,MATCH(Data!$D92,'Feb 2015 final data'!$A$7:$A$156,0))</f>
        <v>661</v>
      </c>
      <c r="H92" s="19">
        <f>INDEX('Feb 2015 final data'!H$7:H$156,MATCH(Data!$D92,'Feb 2015 final data'!$A$7:$A$156,0))</f>
        <v>630</v>
      </c>
      <c r="I92" s="469">
        <f t="shared" si="87"/>
        <v>480.14381592997466</v>
      </c>
      <c r="J92" s="469">
        <f t="shared" si="88"/>
        <v>447.18079023191382</v>
      </c>
      <c r="K92" s="31">
        <v>129800</v>
      </c>
      <c r="L92" s="19">
        <v>133540</v>
      </c>
      <c r="M92" s="31">
        <v>137667.08600000001</v>
      </c>
      <c r="N92" s="27">
        <v>140882.61699999988</v>
      </c>
      <c r="O92" s="20">
        <v>525.4</v>
      </c>
      <c r="P92" s="36">
        <v>510.7</v>
      </c>
      <c r="Q92" s="30" t="s">
        <v>330</v>
      </c>
      <c r="R92" s="31">
        <v>485</v>
      </c>
      <c r="S92" s="19">
        <v>485</v>
      </c>
      <c r="T92" s="19">
        <f>INDEX('Feb 2015 final data'!I$7:I$156,MATCH(Data!$Q92,'Feb 2015 final data'!$A$7:$A$156,0))</f>
        <v>573</v>
      </c>
      <c r="U92" s="19">
        <f>INDEX('Feb 2015 final data'!J$7:J$156,MATCH(Data!$Q92,'Feb 2015 final data'!$A$7:$A$156,0))</f>
        <v>663</v>
      </c>
      <c r="V92" s="31">
        <v>565</v>
      </c>
      <c r="W92" s="19">
        <v>565</v>
      </c>
      <c r="X92" s="19">
        <f>INDEX('Feb 2015 final data'!K$7:K$156,MATCH(Data!$Q92,'Feb 2015 final data'!$A$7:$A$156,0))</f>
        <v>670</v>
      </c>
      <c r="Y92" s="19">
        <f>INDEX('Feb 2015 final data'!L$7:L$156,MATCH(Data!$Q92,'Feb 2015 final data'!$A$7:$A$156,0))</f>
        <v>775</v>
      </c>
      <c r="Z92" s="475">
        <f t="shared" si="89"/>
        <v>573</v>
      </c>
      <c r="AA92" s="475">
        <f t="shared" si="90"/>
        <v>663</v>
      </c>
      <c r="AB92" s="475">
        <f t="shared" si="91"/>
        <v>670</v>
      </c>
      <c r="AC92" s="475">
        <f t="shared" si="92"/>
        <v>775</v>
      </c>
      <c r="AD92" s="478">
        <f t="shared" si="77"/>
        <v>85.522388059701498</v>
      </c>
      <c r="AE92" s="478">
        <f t="shared" si="78"/>
        <v>85.548387096774192</v>
      </c>
      <c r="AF92" s="22">
        <v>85.5</v>
      </c>
      <c r="AG92" s="21">
        <v>85.5</v>
      </c>
      <c r="AH92" s="6" t="s">
        <v>330</v>
      </c>
      <c r="AI92" s="34">
        <v>811</v>
      </c>
      <c r="AJ92" s="34">
        <v>868</v>
      </c>
      <c r="AK92" s="34">
        <v>1047</v>
      </c>
      <c r="AL92" s="34">
        <v>897</v>
      </c>
      <c r="AM92" s="34">
        <v>751</v>
      </c>
      <c r="AN92" s="34">
        <v>1058</v>
      </c>
      <c r="AO92" s="34">
        <v>1163</v>
      </c>
      <c r="AP92" s="34">
        <v>954</v>
      </c>
      <c r="AQ92" s="38">
        <v>1048</v>
      </c>
      <c r="AR92" s="38">
        <v>1182</v>
      </c>
      <c r="AS92" s="38">
        <v>1000</v>
      </c>
      <c r="AT92" s="38">
        <v>1225</v>
      </c>
      <c r="AU92" s="25">
        <v>2726</v>
      </c>
      <c r="AV92" s="25">
        <v>2706</v>
      </c>
      <c r="AW92" s="25">
        <v>3165</v>
      </c>
      <c r="AX92" s="25">
        <v>3407</v>
      </c>
      <c r="AY92" s="25">
        <f t="shared" si="93"/>
        <v>2726</v>
      </c>
      <c r="AZ92" s="25">
        <f t="shared" si="94"/>
        <v>2706</v>
      </c>
      <c r="BA92" s="25">
        <f t="shared" si="95"/>
        <v>3165</v>
      </c>
      <c r="BB92" s="25">
        <f t="shared" si="96"/>
        <v>3407</v>
      </c>
      <c r="BC92" s="249">
        <f>INDEX('Feb 2015 final data'!T$7:T$156,MATCH(Data!$AH92,'Feb 2015 final data'!$A$7:$A$156,0))</f>
        <v>2742</v>
      </c>
      <c r="BD92" s="249">
        <f>INDEX('Feb 2015 final data'!U$7:U$156,MATCH(Data!$AH92,'Feb 2015 final data'!$A$7:$A$156,0))</f>
        <v>2722</v>
      </c>
      <c r="BE92" s="249">
        <f>INDEX('Feb 2015 final data'!V$7:V$156,MATCH(Data!$AH92,'Feb 2015 final data'!$A$7:$A$156,0))</f>
        <v>3183</v>
      </c>
      <c r="BF92" s="249">
        <f>INDEX('Feb 2015 final data'!W$7:W$156,MATCH(Data!$AH92,'Feb 2015 final data'!$A$7:$A$156,0))</f>
        <v>3420</v>
      </c>
      <c r="BG92" s="249">
        <f>INDEX('Feb 2015 final data'!X$7:X$156,MATCH(Data!$AH92,'Feb 2015 final data'!$A$7:$A$156,0))</f>
        <v>2752</v>
      </c>
      <c r="BH92" s="249">
        <f>INDEX('Feb 2015 final data'!Y$7:Y$156,MATCH(Data!$AH92,'Feb 2015 final data'!$A$7:$A$156,0))</f>
        <v>2722</v>
      </c>
      <c r="BI92" s="249">
        <f>INDEX('Feb 2015 final data'!Z$7:Z$156,MATCH(Data!$AH92,'Feb 2015 final data'!$A$7:$A$156,0))</f>
        <v>3195</v>
      </c>
      <c r="BJ92" s="249">
        <f>INDEX('Feb 2015 final data'!AA$7:AA$156,MATCH(Data!$AH92,'Feb 2015 final data'!$A$7:$A$156,0))</f>
        <v>3433</v>
      </c>
      <c r="BK92" s="484">
        <f t="shared" si="79"/>
        <v>2741.9999999999995</v>
      </c>
      <c r="BL92" s="484">
        <f t="shared" si="80"/>
        <v>2722</v>
      </c>
      <c r="BM92" s="484">
        <f t="shared" si="81"/>
        <v>3183</v>
      </c>
      <c r="BN92" s="484">
        <f t="shared" si="82"/>
        <v>3420</v>
      </c>
      <c r="BO92" s="484">
        <f t="shared" si="83"/>
        <v>2752</v>
      </c>
      <c r="BP92" s="484">
        <f t="shared" si="84"/>
        <v>2722</v>
      </c>
      <c r="BQ92" s="484">
        <f t="shared" si="85"/>
        <v>3195</v>
      </c>
      <c r="BR92" s="484">
        <f t="shared" si="86"/>
        <v>3433</v>
      </c>
      <c r="BS92" s="486">
        <f t="shared" si="97"/>
        <v>562.69133121305822</v>
      </c>
      <c r="BT92" s="486">
        <f t="shared" si="98"/>
        <v>558.58709101456782</v>
      </c>
      <c r="BU92" s="486">
        <f t="shared" si="99"/>
        <v>653.18982758977563</v>
      </c>
      <c r="BV92" s="495">
        <f t="shared" si="100"/>
        <v>699.07442852275153</v>
      </c>
      <c r="BW92" s="486">
        <f t="shared" si="101"/>
        <v>562.53006646041297</v>
      </c>
      <c r="BX92" s="486">
        <f t="shared" si="102"/>
        <v>556.39783463126594</v>
      </c>
      <c r="BY92" s="486">
        <f t="shared" si="103"/>
        <v>653.08268980414948</v>
      </c>
      <c r="BZ92" s="495">
        <f t="shared" si="104"/>
        <v>698.94805243795327</v>
      </c>
      <c r="CA92" s="27">
        <v>484432</v>
      </c>
      <c r="CB92" s="27">
        <v>487300.91399999987</v>
      </c>
      <c r="CC92" s="27">
        <v>489218.29500000016</v>
      </c>
      <c r="CD92" s="156">
        <v>491166.68800000026</v>
      </c>
      <c r="CE92" s="6" t="s">
        <v>330</v>
      </c>
      <c r="CF92" s="27">
        <f>INDEX('HWB mapped'!F$4:F$155,MATCH(Data!$D92,'HWB mapped'!$E$4:$E$155,0))</f>
        <v>14732.439289391767</v>
      </c>
      <c r="CG92" s="27">
        <f>INDEX('HWB mapped'!G$4:G$155,MATCH(Data!$D92,'HWB mapped'!$E$4:$E$155,0))</f>
        <v>14974.860238117251</v>
      </c>
      <c r="CH92" s="27">
        <f>INDEX('HWB mapped'!H$4:H$155,MATCH(Data!$D92,'HWB mapped'!$E$4:$E$155,0))</f>
        <v>14831.026611136789</v>
      </c>
      <c r="CI92" s="27">
        <f>INDEX('HWB mapped'!I$4:I$155,MATCH(Data!$D92,'HWB mapped'!$E$4:$E$155,0))</f>
        <v>15944.237224936416</v>
      </c>
      <c r="CJ92" s="24">
        <f>INDEX('Feb 2015 final data'!P$7:P$156,MATCH(Data!$CE92,'Feb 2015 final data'!$A$7:$A$156,0))</f>
        <v>14888</v>
      </c>
      <c r="CK92" s="24">
        <f>INDEX('Feb 2015 final data'!Q$7:Q$156,MATCH(Data!$CE92,'Feb 2015 final data'!$A$7:$A$156,0))</f>
        <v>13850</v>
      </c>
      <c r="CL92" s="24">
        <f>INDEX('Feb 2015 final data'!R$7:R$156,MATCH(Data!$CE92,'Feb 2015 final data'!$A$7:$A$156,0))</f>
        <v>14254</v>
      </c>
      <c r="CM92" s="24">
        <f>INDEX('Feb 2015 final data'!S$7:S$156,MATCH(Data!$CE92,'Feb 2015 final data'!$A$7:$A$156,0))</f>
        <v>14417</v>
      </c>
      <c r="CN92" s="24">
        <f>INDEX('Feb 2015 final data'!B$7:B$156,MATCH(Data!$CE92,'Feb 2015 final data'!$A$7:$A$156,0))</f>
        <v>14000</v>
      </c>
      <c r="CO92" s="24">
        <f>INDEX('Feb 2015 final data'!C$7:C$156,MATCH(Data!$CE92,'Feb 2015 final data'!$A$7:$A$156,0))</f>
        <v>13500</v>
      </c>
      <c r="CP92" s="24">
        <f>INDEX('Feb 2015 final data'!D$7:D$156,MATCH(Data!$CE92,'Feb 2015 final data'!$A$7:$A$156,0))</f>
        <v>12647</v>
      </c>
      <c r="CQ92" s="24">
        <f>INDEX('Feb 2015 final data'!E$7:E$156,MATCH(Data!$CE92,'Feb 2015 final data'!$A$7:$A$156,0))</f>
        <v>12354</v>
      </c>
      <c r="CR92" s="24">
        <f>INDEX('Feb 2015 final data'!F$7:F$156,MATCH(Data!$CE92,'Feb 2015 final data'!$A$7:$A$156,0))</f>
        <v>12799</v>
      </c>
      <c r="CS92" s="502">
        <f t="shared" si="68"/>
        <v>14888</v>
      </c>
      <c r="CT92" s="502">
        <f t="shared" si="69"/>
        <v>28738</v>
      </c>
      <c r="CU92" s="502">
        <f t="shared" si="70"/>
        <v>42992</v>
      </c>
      <c r="CV92" s="502">
        <f t="shared" si="71"/>
        <v>57409</v>
      </c>
      <c r="CW92" s="502">
        <f t="shared" si="105"/>
        <v>14000</v>
      </c>
      <c r="CX92" s="502">
        <f t="shared" si="106"/>
        <v>27500</v>
      </c>
      <c r="CY92" s="502">
        <f t="shared" si="107"/>
        <v>40147</v>
      </c>
      <c r="CZ92" s="502">
        <f t="shared" si="108"/>
        <v>52501</v>
      </c>
      <c r="DA92" s="503">
        <f t="shared" si="109"/>
        <v>1.5467957985681688E-2</v>
      </c>
      <c r="DB92" s="503">
        <f t="shared" si="110"/>
        <v>2.1564563047605775E-2</v>
      </c>
      <c r="DC92" s="503">
        <f t="shared" si="111"/>
        <v>4.9556689717640094E-2</v>
      </c>
      <c r="DD92" s="503">
        <f t="shared" si="112"/>
        <v>8.5491821839781212E-2</v>
      </c>
      <c r="DE92" s="502">
        <f t="shared" si="72"/>
        <v>13796.458251025781</v>
      </c>
      <c r="DF92" s="502">
        <f t="shared" si="73"/>
        <v>28402.71994906522</v>
      </c>
      <c r="DG92" s="502">
        <f t="shared" si="74"/>
        <v>41540.68437406345</v>
      </c>
      <c r="DH92" s="502">
        <f t="shared" si="75"/>
        <v>55311.235468507351</v>
      </c>
      <c r="DI92" s="489">
        <f t="shared" si="113"/>
        <v>13796.458251025781</v>
      </c>
      <c r="DJ92" s="489">
        <f t="shared" si="114"/>
        <v>14606.26169803944</v>
      </c>
      <c r="DK92" s="489">
        <f t="shared" si="115"/>
        <v>13137.96442499823</v>
      </c>
      <c r="DL92" s="489">
        <f t="shared" si="116"/>
        <v>13770.551094443901</v>
      </c>
      <c r="DM92" s="489">
        <f t="shared" si="76"/>
        <v>12612.919225348498</v>
      </c>
      <c r="DN92" s="489">
        <f t="shared" si="117"/>
        <v>2274.1802478603272</v>
      </c>
      <c r="DO92" s="489">
        <f t="shared" si="118"/>
        <v>2407.7034430449362</v>
      </c>
      <c r="DP92" s="489">
        <f t="shared" si="119"/>
        <v>2165.7132572041878</v>
      </c>
      <c r="DQ92" s="489">
        <f t="shared" si="120"/>
        <v>2270.0591615891972</v>
      </c>
      <c r="DR92" s="489">
        <f t="shared" si="121"/>
        <v>2073.4439696053728</v>
      </c>
      <c r="DS92" s="33">
        <v>602749</v>
      </c>
      <c r="DT92" s="33">
        <v>605153.83600000001</v>
      </c>
      <c r="DU92" s="33">
        <v>606636.17200000002</v>
      </c>
      <c r="DV92" s="33">
        <v>608311.59100000001</v>
      </c>
      <c r="DW92" s="24">
        <f>INDEX('Feb 2015 final data'!$AB$7:$AB$156,MATCH(Data!CE92,'Feb 2015 final data'!$A$7:$A$156,0))</f>
        <v>588.53</v>
      </c>
    </row>
    <row r="93" spans="1:127">
      <c r="A93" s="28" t="s">
        <v>857</v>
      </c>
      <c r="B93" s="6" t="s">
        <v>858</v>
      </c>
      <c r="C93" s="29" t="s">
        <v>728</v>
      </c>
      <c r="D93" s="30" t="s">
        <v>333</v>
      </c>
      <c r="E93" s="31">
        <v>880</v>
      </c>
      <c r="F93" s="19">
        <v>880</v>
      </c>
      <c r="G93" s="19">
        <f>INDEX('Feb 2015 final data'!G$7:G$156,MATCH(Data!$D93,'Feb 2015 final data'!$A$7:$A$156,0))</f>
        <v>870</v>
      </c>
      <c r="H93" s="19">
        <f>INDEX('Feb 2015 final data'!H$7:H$156,MATCH(Data!$D93,'Feb 2015 final data'!$A$7:$A$156,0))</f>
        <v>860</v>
      </c>
      <c r="I93" s="469">
        <f t="shared" si="87"/>
        <v>715.57365874662355</v>
      </c>
      <c r="J93" s="469">
        <f t="shared" si="88"/>
        <v>686.02900573712463</v>
      </c>
      <c r="K93" s="31">
        <v>112910</v>
      </c>
      <c r="L93" s="19">
        <v>117435</v>
      </c>
      <c r="M93" s="31">
        <v>121580.77499999997</v>
      </c>
      <c r="N93" s="27">
        <v>125359.13100000005</v>
      </c>
      <c r="O93" s="20">
        <v>780.3</v>
      </c>
      <c r="P93" s="36">
        <v>750.2</v>
      </c>
      <c r="Q93" s="30" t="s">
        <v>333</v>
      </c>
      <c r="R93" s="31">
        <v>290</v>
      </c>
      <c r="S93" s="19">
        <v>290</v>
      </c>
      <c r="T93" s="19">
        <f>INDEX('Feb 2015 final data'!I$7:I$156,MATCH(Data!$Q93,'Feb 2015 final data'!$A$7:$A$156,0))</f>
        <v>345</v>
      </c>
      <c r="U93" s="19">
        <f>INDEX('Feb 2015 final data'!J$7:J$156,MATCH(Data!$Q93,'Feb 2015 final data'!$A$7:$A$156,0))</f>
        <v>369</v>
      </c>
      <c r="V93" s="31">
        <v>495</v>
      </c>
      <c r="W93" s="19">
        <v>495</v>
      </c>
      <c r="X93" s="19">
        <f>INDEX('Feb 2015 final data'!K$7:K$156,MATCH(Data!$Q93,'Feb 2015 final data'!$A$7:$A$156,0))</f>
        <v>495</v>
      </c>
      <c r="Y93" s="19">
        <f>INDEX('Feb 2015 final data'!L$7:L$156,MATCH(Data!$Q93,'Feb 2015 final data'!$A$7:$A$156,0))</f>
        <v>495</v>
      </c>
      <c r="Z93" s="475">
        <f t="shared" si="89"/>
        <v>345</v>
      </c>
      <c r="AA93" s="475">
        <f t="shared" si="90"/>
        <v>369</v>
      </c>
      <c r="AB93" s="475">
        <f t="shared" si="91"/>
        <v>495</v>
      </c>
      <c r="AC93" s="475">
        <f t="shared" si="92"/>
        <v>495</v>
      </c>
      <c r="AD93" s="478">
        <f t="shared" si="77"/>
        <v>69.696969696969703</v>
      </c>
      <c r="AE93" s="478">
        <f t="shared" si="78"/>
        <v>74.545454545454547</v>
      </c>
      <c r="AF93" s="22">
        <v>58.9</v>
      </c>
      <c r="AG93" s="21">
        <v>58.9</v>
      </c>
      <c r="AH93" s="6" t="s">
        <v>333</v>
      </c>
      <c r="AI93" s="34">
        <v>2524</v>
      </c>
      <c r="AJ93" s="34">
        <v>2470</v>
      </c>
      <c r="AK93" s="34">
        <v>2180</v>
      </c>
      <c r="AL93" s="34">
        <v>2529</v>
      </c>
      <c r="AM93" s="34">
        <v>2554</v>
      </c>
      <c r="AN93" s="34">
        <v>2048</v>
      </c>
      <c r="AO93" s="34">
        <v>2256</v>
      </c>
      <c r="AP93" s="34">
        <v>2707</v>
      </c>
      <c r="AQ93" s="38">
        <v>3859</v>
      </c>
      <c r="AR93" s="38">
        <v>3743</v>
      </c>
      <c r="AS93" s="38">
        <v>4030</v>
      </c>
      <c r="AT93" s="38">
        <v>5105</v>
      </c>
      <c r="AU93" s="25">
        <v>7174</v>
      </c>
      <c r="AV93" s="25">
        <v>7131</v>
      </c>
      <c r="AW93" s="25">
        <v>8822</v>
      </c>
      <c r="AX93" s="25">
        <v>12878</v>
      </c>
      <c r="AY93" s="25">
        <f t="shared" si="93"/>
        <v>7174</v>
      </c>
      <c r="AZ93" s="25">
        <f t="shared" si="94"/>
        <v>7131</v>
      </c>
      <c r="BA93" s="25">
        <f t="shared" si="95"/>
        <v>8822</v>
      </c>
      <c r="BB93" s="25">
        <f t="shared" si="96"/>
        <v>12878</v>
      </c>
      <c r="BC93" s="249">
        <f>INDEX('Feb 2015 final data'!T$7:T$156,MATCH(Data!$AH93,'Feb 2015 final data'!$A$7:$A$156,0))</f>
        <v>13807</v>
      </c>
      <c r="BD93" s="249">
        <f>INDEX('Feb 2015 final data'!U$7:U$156,MATCH(Data!$AH93,'Feb 2015 final data'!$A$7:$A$156,0))</f>
        <v>14066</v>
      </c>
      <c r="BE93" s="249">
        <f>INDEX('Feb 2015 final data'!V$7:V$156,MATCH(Data!$AH93,'Feb 2015 final data'!$A$7:$A$156,0))</f>
        <v>13437</v>
      </c>
      <c r="BF93" s="249">
        <f>INDEX('Feb 2015 final data'!W$7:W$156,MATCH(Data!$AH93,'Feb 2015 final data'!$A$7:$A$156,0))</f>
        <v>9450</v>
      </c>
      <c r="BG93" s="249">
        <f>INDEX('Feb 2015 final data'!X$7:X$156,MATCH(Data!$AH93,'Feb 2015 final data'!$A$7:$A$156,0))</f>
        <v>7650</v>
      </c>
      <c r="BH93" s="249">
        <f>INDEX('Feb 2015 final data'!Y$7:Y$156,MATCH(Data!$AH93,'Feb 2015 final data'!$A$7:$A$156,0))</f>
        <v>6300</v>
      </c>
      <c r="BI93" s="249">
        <f>INDEX('Feb 2015 final data'!Z$7:Z$156,MATCH(Data!$AH93,'Feb 2015 final data'!$A$7:$A$156,0))</f>
        <v>4950</v>
      </c>
      <c r="BJ93" s="249">
        <f>INDEX('Feb 2015 final data'!AA$7:AA$156,MATCH(Data!$AH93,'Feb 2015 final data'!$A$7:$A$156,0))</f>
        <v>4500</v>
      </c>
      <c r="BK93" s="484">
        <f t="shared" si="79"/>
        <v>13807</v>
      </c>
      <c r="BL93" s="484">
        <f t="shared" si="80"/>
        <v>14066</v>
      </c>
      <c r="BM93" s="484">
        <f t="shared" si="81"/>
        <v>13437</v>
      </c>
      <c r="BN93" s="484">
        <f t="shared" si="82"/>
        <v>9450</v>
      </c>
      <c r="BO93" s="484">
        <f t="shared" si="83"/>
        <v>7650</v>
      </c>
      <c r="BP93" s="484">
        <f t="shared" si="84"/>
        <v>6300</v>
      </c>
      <c r="BQ93" s="484">
        <f t="shared" si="85"/>
        <v>4950</v>
      </c>
      <c r="BR93" s="484">
        <f t="shared" si="86"/>
        <v>4500</v>
      </c>
      <c r="BS93" s="486">
        <f t="shared" si="97"/>
        <v>2501.9452774028773</v>
      </c>
      <c r="BT93" s="486">
        <f t="shared" si="98"/>
        <v>2548.8782698594096</v>
      </c>
      <c r="BU93" s="486">
        <f t="shared" si="99"/>
        <v>2434.8981453221163</v>
      </c>
      <c r="BV93" s="495">
        <f t="shared" si="100"/>
        <v>1697.5662129728446</v>
      </c>
      <c r="BW93" s="486">
        <f t="shared" si="101"/>
        <v>1374.2202676446839</v>
      </c>
      <c r="BX93" s="486">
        <f t="shared" si="102"/>
        <v>1131.7108086485632</v>
      </c>
      <c r="BY93" s="486">
        <f t="shared" si="103"/>
        <v>889.20134965244245</v>
      </c>
      <c r="BZ93" s="495">
        <f t="shared" si="104"/>
        <v>801.46260299622566</v>
      </c>
      <c r="CA93" s="27">
        <v>547423</v>
      </c>
      <c r="CB93" s="27">
        <v>551850.59900000039</v>
      </c>
      <c r="CC93" s="27">
        <v>556679.31700000016</v>
      </c>
      <c r="CD93" s="156">
        <v>561473.4840000004</v>
      </c>
      <c r="CE93" s="6" t="s">
        <v>333</v>
      </c>
      <c r="CF93" s="27">
        <f>INDEX('HWB mapped'!F$4:F$155,MATCH(Data!$D93,'HWB mapped'!$E$4:$E$155,0))</f>
        <v>17245.54416409387</v>
      </c>
      <c r="CG93" s="27">
        <f>INDEX('HWB mapped'!G$4:G$155,MATCH(Data!$D93,'HWB mapped'!$E$4:$E$155,0))</f>
        <v>18098.614015149571</v>
      </c>
      <c r="CH93" s="27">
        <f>INDEX('HWB mapped'!H$4:H$155,MATCH(Data!$D93,'HWB mapped'!$E$4:$E$155,0))</f>
        <v>17770.324953225107</v>
      </c>
      <c r="CI93" s="27">
        <f>INDEX('HWB mapped'!I$4:I$155,MATCH(Data!$D93,'HWB mapped'!$E$4:$E$155,0))</f>
        <v>19278.631235041015</v>
      </c>
      <c r="CJ93" s="24">
        <f>INDEX('Feb 2015 final data'!P$7:P$156,MATCH(Data!$CE93,'Feb 2015 final data'!$A$7:$A$156,0))</f>
        <v>17240</v>
      </c>
      <c r="CK93" s="24">
        <f>INDEX('Feb 2015 final data'!Q$7:Q$156,MATCH(Data!$CE93,'Feb 2015 final data'!$A$7:$A$156,0))</f>
        <v>18047</v>
      </c>
      <c r="CL93" s="24">
        <f>INDEX('Feb 2015 final data'!R$7:R$156,MATCH(Data!$CE93,'Feb 2015 final data'!$A$7:$A$156,0))</f>
        <v>17751</v>
      </c>
      <c r="CM93" s="24">
        <f>INDEX('Feb 2015 final data'!S$7:S$156,MATCH(Data!$CE93,'Feb 2015 final data'!$A$7:$A$156,0))</f>
        <v>19178</v>
      </c>
      <c r="CN93" s="24">
        <f>INDEX('Feb 2015 final data'!B$7:B$156,MATCH(Data!$CE93,'Feb 2015 final data'!$A$7:$A$156,0))</f>
        <v>17534</v>
      </c>
      <c r="CO93" s="24">
        <f>INDEX('Feb 2015 final data'!C$7:C$156,MATCH(Data!$CE93,'Feb 2015 final data'!$A$7:$A$156,0))</f>
        <v>16991</v>
      </c>
      <c r="CP93" s="24">
        <f>INDEX('Feb 2015 final data'!D$7:D$156,MATCH(Data!$CE93,'Feb 2015 final data'!$A$7:$A$156,0))</f>
        <v>16849</v>
      </c>
      <c r="CQ93" s="24">
        <f>INDEX('Feb 2015 final data'!E$7:E$156,MATCH(Data!$CE93,'Feb 2015 final data'!$A$7:$A$156,0))</f>
        <v>18314</v>
      </c>
      <c r="CR93" s="24">
        <f>INDEX('Feb 2015 final data'!F$7:F$156,MATCH(Data!$CE93,'Feb 2015 final data'!$A$7:$A$156,0))</f>
        <v>17320</v>
      </c>
      <c r="CS93" s="502">
        <f t="shared" si="68"/>
        <v>17240</v>
      </c>
      <c r="CT93" s="502">
        <f t="shared" si="69"/>
        <v>35287</v>
      </c>
      <c r="CU93" s="502">
        <f t="shared" si="70"/>
        <v>53038</v>
      </c>
      <c r="CV93" s="502">
        <f t="shared" si="71"/>
        <v>72216</v>
      </c>
      <c r="CW93" s="502">
        <f t="shared" si="105"/>
        <v>17534</v>
      </c>
      <c r="CX93" s="502">
        <f t="shared" si="106"/>
        <v>34525</v>
      </c>
      <c r="CY93" s="502">
        <f t="shared" si="107"/>
        <v>51374</v>
      </c>
      <c r="CZ93" s="502">
        <f t="shared" si="108"/>
        <v>69688</v>
      </c>
      <c r="DA93" s="503">
        <f t="shared" si="109"/>
        <v>-4.0711199734130938E-3</v>
      </c>
      <c r="DB93" s="503">
        <f t="shared" si="110"/>
        <v>1.0551678298438019E-2</v>
      </c>
      <c r="DC93" s="503">
        <f t="shared" si="111"/>
        <v>2.3041985155644179E-2</v>
      </c>
      <c r="DD93" s="503">
        <f t="shared" si="112"/>
        <v>3.5006092832613273E-2</v>
      </c>
      <c r="DE93" s="502">
        <f t="shared" si="72"/>
        <v>17540.721053839148</v>
      </c>
      <c r="DF93" s="502">
        <f t="shared" si="73"/>
        <v>34581.131146172011</v>
      </c>
      <c r="DG93" s="502">
        <f t="shared" si="74"/>
        <v>51446.918933372996</v>
      </c>
      <c r="DH93" s="502">
        <f t="shared" si="75"/>
        <v>69859.799918008968</v>
      </c>
      <c r="DI93" s="489">
        <f t="shared" si="113"/>
        <v>17540.721053839148</v>
      </c>
      <c r="DJ93" s="489">
        <f t="shared" si="114"/>
        <v>17040.410092332862</v>
      </c>
      <c r="DK93" s="489">
        <f t="shared" si="115"/>
        <v>16865.787787200985</v>
      </c>
      <c r="DL93" s="489">
        <f t="shared" si="116"/>
        <v>18412.880984635973</v>
      </c>
      <c r="DM93" s="489">
        <f t="shared" si="76"/>
        <v>17326.639024323831</v>
      </c>
      <c r="DN93" s="489">
        <f t="shared" si="117"/>
        <v>2442.0754964778744</v>
      </c>
      <c r="DO93" s="489">
        <f t="shared" si="118"/>
        <v>2372.3257773207329</v>
      </c>
      <c r="DP93" s="489">
        <f t="shared" si="119"/>
        <v>2348.1013239607678</v>
      </c>
      <c r="DQ93" s="489">
        <f t="shared" si="120"/>
        <v>2563.4762052703436</v>
      </c>
      <c r="DR93" s="489">
        <f t="shared" si="121"/>
        <v>2391.4717492282984</v>
      </c>
      <c r="DS93" s="33">
        <v>706647</v>
      </c>
      <c r="DT93" s="33">
        <v>712217.36499999987</v>
      </c>
      <c r="DU93" s="33">
        <v>718282.46200000006</v>
      </c>
      <c r="DV93" s="33">
        <v>724532.91600000008</v>
      </c>
      <c r="DW93" s="24">
        <f>INDEX('Feb 2015 final data'!$AB$7:$AB$156,MATCH(Data!CE93,'Feb 2015 final data'!$A$7:$A$156,0))</f>
        <v>2324</v>
      </c>
    </row>
    <row r="94" spans="1:127">
      <c r="A94" s="28" t="s">
        <v>890</v>
      </c>
      <c r="B94" s="6" t="s">
        <v>891</v>
      </c>
      <c r="C94" s="29" t="s">
        <v>1620</v>
      </c>
      <c r="D94" s="30" t="s">
        <v>336</v>
      </c>
      <c r="E94" s="31">
        <v>345</v>
      </c>
      <c r="F94" s="19">
        <v>345</v>
      </c>
      <c r="G94" s="19">
        <f>INDEX('Feb 2015 final data'!G$7:G$156,MATCH(Data!$D94,'Feb 2015 final data'!$A$7:$A$156,0))</f>
        <v>468</v>
      </c>
      <c r="H94" s="19">
        <f>INDEX('Feb 2015 final data'!H$7:H$156,MATCH(Data!$D94,'Feb 2015 final data'!$A$7:$A$156,0))</f>
        <v>456</v>
      </c>
      <c r="I94" s="469">
        <f t="shared" si="87"/>
        <v>658.19555856387797</v>
      </c>
      <c r="J94" s="469">
        <f t="shared" si="88"/>
        <v>624.63780253736093</v>
      </c>
      <c r="K94" s="31">
        <v>66690</v>
      </c>
      <c r="L94" s="19">
        <v>68995</v>
      </c>
      <c r="M94" s="31">
        <v>71103.488000000012</v>
      </c>
      <c r="N94" s="27">
        <v>73002.305999999997</v>
      </c>
      <c r="O94" s="20">
        <v>517.29999999999995</v>
      </c>
      <c r="P94" s="36">
        <v>500</v>
      </c>
      <c r="Q94" s="30" t="s">
        <v>336</v>
      </c>
      <c r="R94" s="31">
        <v>415</v>
      </c>
      <c r="S94" s="19">
        <v>415</v>
      </c>
      <c r="T94" s="19">
        <f>INDEX('Feb 2015 final data'!I$7:I$156,MATCH(Data!$Q94,'Feb 2015 final data'!$A$7:$A$156,0))</f>
        <v>421</v>
      </c>
      <c r="U94" s="19">
        <f>INDEX('Feb 2015 final data'!J$7:J$156,MATCH(Data!$Q94,'Feb 2015 final data'!$A$7:$A$156,0))</f>
        <v>427</v>
      </c>
      <c r="V94" s="31">
        <v>450</v>
      </c>
      <c r="W94" s="19">
        <v>450</v>
      </c>
      <c r="X94" s="19">
        <f>INDEX('Feb 2015 final data'!K$7:K$156,MATCH(Data!$Q94,'Feb 2015 final data'!$A$7:$A$156,0))</f>
        <v>450</v>
      </c>
      <c r="Y94" s="19">
        <f>INDEX('Feb 2015 final data'!L$7:L$156,MATCH(Data!$Q94,'Feb 2015 final data'!$A$7:$A$156,0))</f>
        <v>450</v>
      </c>
      <c r="Z94" s="475">
        <f t="shared" si="89"/>
        <v>421</v>
      </c>
      <c r="AA94" s="475">
        <f t="shared" si="90"/>
        <v>427</v>
      </c>
      <c r="AB94" s="475">
        <f t="shared" si="91"/>
        <v>450</v>
      </c>
      <c r="AC94" s="475">
        <f t="shared" si="92"/>
        <v>450</v>
      </c>
      <c r="AD94" s="478">
        <f t="shared" si="77"/>
        <v>93.555555555555557</v>
      </c>
      <c r="AE94" s="478">
        <f t="shared" si="78"/>
        <v>94.888888888888886</v>
      </c>
      <c r="AF94" s="22">
        <v>92.2</v>
      </c>
      <c r="AG94" s="21">
        <v>92.2</v>
      </c>
      <c r="AH94" s="6" t="s">
        <v>336</v>
      </c>
      <c r="AI94" s="34">
        <v>368</v>
      </c>
      <c r="AJ94" s="34">
        <v>335</v>
      </c>
      <c r="AK94" s="34">
        <v>382</v>
      </c>
      <c r="AL94" s="34">
        <v>392</v>
      </c>
      <c r="AM94" s="34">
        <v>303</v>
      </c>
      <c r="AN94" s="34">
        <v>283</v>
      </c>
      <c r="AO94" s="34">
        <v>252</v>
      </c>
      <c r="AP94" s="34">
        <v>329</v>
      </c>
      <c r="AQ94" s="38">
        <v>323</v>
      </c>
      <c r="AR94" s="38">
        <v>538</v>
      </c>
      <c r="AS94" s="38">
        <v>471</v>
      </c>
      <c r="AT94" s="38">
        <v>323</v>
      </c>
      <c r="AU94" s="25">
        <v>1085</v>
      </c>
      <c r="AV94" s="25">
        <v>978</v>
      </c>
      <c r="AW94" s="25">
        <v>904</v>
      </c>
      <c r="AX94" s="25">
        <v>1332</v>
      </c>
      <c r="AY94" s="25">
        <f t="shared" si="93"/>
        <v>1085</v>
      </c>
      <c r="AZ94" s="25">
        <f t="shared" si="94"/>
        <v>978</v>
      </c>
      <c r="BA94" s="25">
        <f t="shared" si="95"/>
        <v>904</v>
      </c>
      <c r="BB94" s="25">
        <f t="shared" si="96"/>
        <v>1332</v>
      </c>
      <c r="BC94" s="249">
        <f>INDEX('Feb 2015 final data'!T$7:T$156,MATCH(Data!$AH94,'Feb 2015 final data'!$A$7:$A$156,0))</f>
        <v>1055</v>
      </c>
      <c r="BD94" s="249">
        <f>INDEX('Feb 2015 final data'!U$7:U$156,MATCH(Data!$AH94,'Feb 2015 final data'!$A$7:$A$156,0))</f>
        <v>955</v>
      </c>
      <c r="BE94" s="249">
        <f>INDEX('Feb 2015 final data'!V$7:V$156,MATCH(Data!$AH94,'Feb 2015 final data'!$A$7:$A$156,0))</f>
        <v>884</v>
      </c>
      <c r="BF94" s="249">
        <f>INDEX('Feb 2015 final data'!W$7:W$156,MATCH(Data!$AH94,'Feb 2015 final data'!$A$7:$A$156,0))</f>
        <v>1298</v>
      </c>
      <c r="BG94" s="249">
        <f>INDEX('Feb 2015 final data'!X$7:X$156,MATCH(Data!$AH94,'Feb 2015 final data'!$A$7:$A$156,0))</f>
        <v>1027</v>
      </c>
      <c r="BH94" s="249">
        <f>INDEX('Feb 2015 final data'!Y$7:Y$156,MATCH(Data!$AH94,'Feb 2015 final data'!$A$7:$A$156,0))</f>
        <v>929</v>
      </c>
      <c r="BI94" s="249">
        <f>INDEX('Feb 2015 final data'!Z$7:Z$156,MATCH(Data!$AH94,'Feb 2015 final data'!$A$7:$A$156,0))</f>
        <v>860</v>
      </c>
      <c r="BJ94" s="249">
        <f>INDEX('Feb 2015 final data'!AA$7:AA$156,MATCH(Data!$AH94,'Feb 2015 final data'!$A$7:$A$156,0))</f>
        <v>1263</v>
      </c>
      <c r="BK94" s="484">
        <f t="shared" si="79"/>
        <v>1055</v>
      </c>
      <c r="BL94" s="484">
        <f t="shared" si="80"/>
        <v>955</v>
      </c>
      <c r="BM94" s="484">
        <f t="shared" si="81"/>
        <v>884</v>
      </c>
      <c r="BN94" s="484">
        <f t="shared" si="82"/>
        <v>1298</v>
      </c>
      <c r="BO94" s="484">
        <f t="shared" si="83"/>
        <v>1027</v>
      </c>
      <c r="BP94" s="484">
        <f t="shared" si="84"/>
        <v>929</v>
      </c>
      <c r="BQ94" s="484">
        <f t="shared" si="85"/>
        <v>860</v>
      </c>
      <c r="BR94" s="484">
        <f t="shared" si="86"/>
        <v>1263</v>
      </c>
      <c r="BS94" s="486">
        <f t="shared" si="97"/>
        <v>411.16316328500483</v>
      </c>
      <c r="BT94" s="486">
        <f t="shared" si="98"/>
        <v>372.19035159922242</v>
      </c>
      <c r="BU94" s="486">
        <f t="shared" si="99"/>
        <v>344.51965530231689</v>
      </c>
      <c r="BV94" s="495">
        <f t="shared" si="100"/>
        <v>504.28905612481549</v>
      </c>
      <c r="BW94" s="486">
        <f t="shared" si="101"/>
        <v>399.00220388303973</v>
      </c>
      <c r="BX94" s="486">
        <f t="shared" si="102"/>
        <v>360.92799163324628</v>
      </c>
      <c r="BY94" s="486">
        <f t="shared" si="103"/>
        <v>334.12063811043248</v>
      </c>
      <c r="BZ94" s="495">
        <f t="shared" si="104"/>
        <v>489.22506583011341</v>
      </c>
      <c r="CA94" s="27">
        <v>255418</v>
      </c>
      <c r="CB94" s="27">
        <v>256589.13400000002</v>
      </c>
      <c r="CC94" s="27">
        <v>257392.06200000001</v>
      </c>
      <c r="CD94" s="156">
        <v>258163.3869999999</v>
      </c>
      <c r="CE94" s="6" t="s">
        <v>336</v>
      </c>
      <c r="CF94" s="27">
        <f>INDEX('HWB mapped'!F$4:F$155,MATCH(Data!$D94,'HWB mapped'!$E$4:$E$155,0))</f>
        <v>8389.3926202456587</v>
      </c>
      <c r="CG94" s="27">
        <f>INDEX('HWB mapped'!G$4:G$155,MATCH(Data!$D94,'HWB mapped'!$E$4:$E$155,0))</f>
        <v>9247.4193051625152</v>
      </c>
      <c r="CH94" s="27">
        <f>INDEX('HWB mapped'!H$4:H$155,MATCH(Data!$D94,'HWB mapped'!$E$4:$E$155,0))</f>
        <v>9503.8753147361604</v>
      </c>
      <c r="CI94" s="27">
        <f>INDEX('HWB mapped'!I$4:I$155,MATCH(Data!$D94,'HWB mapped'!$E$4:$E$155,0))</f>
        <v>10257.517862753062</v>
      </c>
      <c r="CJ94" s="24">
        <f>INDEX('Feb 2015 final data'!P$7:P$156,MATCH(Data!$CE94,'Feb 2015 final data'!$A$7:$A$156,0))</f>
        <v>8780</v>
      </c>
      <c r="CK94" s="24">
        <f>INDEX('Feb 2015 final data'!Q$7:Q$156,MATCH(Data!$CE94,'Feb 2015 final data'!$A$7:$A$156,0))</f>
        <v>8062</v>
      </c>
      <c r="CL94" s="24">
        <f>INDEX('Feb 2015 final data'!R$7:R$156,MATCH(Data!$CE94,'Feb 2015 final data'!$A$7:$A$156,0))</f>
        <v>8147</v>
      </c>
      <c r="CM94" s="24">
        <f>INDEX('Feb 2015 final data'!S$7:S$156,MATCH(Data!$CE94,'Feb 2015 final data'!$A$7:$A$156,0))</f>
        <v>7891</v>
      </c>
      <c r="CN94" s="24">
        <f>INDEX('Feb 2015 final data'!B$7:B$156,MATCH(Data!$CE94,'Feb 2015 final data'!$A$7:$A$156,0))</f>
        <v>8220</v>
      </c>
      <c r="CO94" s="24">
        <f>INDEX('Feb 2015 final data'!C$7:C$156,MATCH(Data!$CE94,'Feb 2015 final data'!$A$7:$A$156,0))</f>
        <v>7836.4</v>
      </c>
      <c r="CP94" s="24">
        <f>INDEX('Feb 2015 final data'!D$7:D$156,MATCH(Data!$CE94,'Feb 2015 final data'!$A$7:$A$156,0))</f>
        <v>7836.4</v>
      </c>
      <c r="CQ94" s="24">
        <f>INDEX('Feb 2015 final data'!E$7:E$156,MATCH(Data!$CE94,'Feb 2015 final data'!$A$7:$A$156,0))</f>
        <v>7836.4</v>
      </c>
      <c r="CR94" s="24">
        <f>INDEX('Feb 2015 final data'!F$7:F$156,MATCH(Data!$CE94,'Feb 2015 final data'!$A$7:$A$156,0))</f>
        <v>8220</v>
      </c>
      <c r="CS94" s="502">
        <f t="shared" si="68"/>
        <v>8780</v>
      </c>
      <c r="CT94" s="502">
        <f t="shared" si="69"/>
        <v>16842</v>
      </c>
      <c r="CU94" s="502">
        <f t="shared" si="70"/>
        <v>24989</v>
      </c>
      <c r="CV94" s="502">
        <f t="shared" si="71"/>
        <v>32880</v>
      </c>
      <c r="CW94" s="502">
        <f t="shared" si="105"/>
        <v>8220</v>
      </c>
      <c r="CX94" s="502">
        <f t="shared" si="106"/>
        <v>16056.4</v>
      </c>
      <c r="CY94" s="502">
        <f t="shared" si="107"/>
        <v>23892.799999999999</v>
      </c>
      <c r="CZ94" s="502">
        <f t="shared" si="108"/>
        <v>31729.199999999997</v>
      </c>
      <c r="DA94" s="503">
        <f t="shared" si="109"/>
        <v>1.7031630170316302E-2</v>
      </c>
      <c r="DB94" s="503">
        <f t="shared" si="110"/>
        <v>2.3892944038929453E-2</v>
      </c>
      <c r="DC94" s="503">
        <f t="shared" si="111"/>
        <v>3.3339416058394182E-2</v>
      </c>
      <c r="DD94" s="503">
        <f t="shared" si="112"/>
        <v>3.5000000000000087E-2</v>
      </c>
      <c r="DE94" s="502">
        <f t="shared" si="72"/>
        <v>7752.0476016538159</v>
      </c>
      <c r="DF94" s="502">
        <f t="shared" si="73"/>
        <v>16742.446778320067</v>
      </c>
      <c r="DG94" s="502">
        <f t="shared" si="74"/>
        <v>25893.165680237344</v>
      </c>
      <c r="DH94" s="502">
        <f t="shared" si="75"/>
        <v>36089.062821398591</v>
      </c>
      <c r="DI94" s="489">
        <f t="shared" si="113"/>
        <v>7752.0476016538159</v>
      </c>
      <c r="DJ94" s="489">
        <f t="shared" si="114"/>
        <v>8990.3991766662512</v>
      </c>
      <c r="DK94" s="489">
        <f t="shared" si="115"/>
        <v>9150.7189019172765</v>
      </c>
      <c r="DL94" s="489">
        <f t="shared" si="116"/>
        <v>10195.897141161247</v>
      </c>
      <c r="DM94" s="489">
        <f t="shared" si="76"/>
        <v>7752.0476016538159</v>
      </c>
      <c r="DN94" s="489">
        <f t="shared" si="117"/>
        <v>2443.7100284601429</v>
      </c>
      <c r="DO94" s="489">
        <f t="shared" si="118"/>
        <v>2833.9722853272297</v>
      </c>
      <c r="DP94" s="489">
        <f t="shared" si="119"/>
        <v>2884.7252928842581</v>
      </c>
      <c r="DQ94" s="489">
        <f t="shared" si="120"/>
        <v>3214.1469878972671</v>
      </c>
      <c r="DR94" s="489">
        <f t="shared" si="121"/>
        <v>2439.6718514214913</v>
      </c>
      <c r="DS94" s="33">
        <v>315806</v>
      </c>
      <c r="DT94" s="33">
        <v>316762.74300000002</v>
      </c>
      <c r="DU94" s="33">
        <v>317222.58</v>
      </c>
      <c r="DV94" s="33">
        <v>317747.65100000001</v>
      </c>
      <c r="DW94" s="24">
        <f>INDEX('Feb 2015 final data'!$AB$7:$AB$156,MATCH(Data!CE94,'Feb 2015 final data'!$A$7:$A$156,0))</f>
        <v>2582.9227877076405</v>
      </c>
    </row>
    <row r="95" spans="1:127">
      <c r="A95" s="28" t="s">
        <v>892</v>
      </c>
      <c r="B95" s="6" t="s">
        <v>893</v>
      </c>
      <c r="C95" s="29" t="s">
        <v>729</v>
      </c>
      <c r="D95" s="30" t="s">
        <v>339</v>
      </c>
      <c r="E95" s="31">
        <v>265</v>
      </c>
      <c r="F95" s="19">
        <v>265</v>
      </c>
      <c r="G95" s="19">
        <f>INDEX('Feb 2015 final data'!G$7:G$156,MATCH(Data!$D95,'Feb 2015 final data'!$A$7:$A$156,0))</f>
        <v>242.21</v>
      </c>
      <c r="H95" s="19">
        <f>INDEX('Feb 2015 final data'!H$7:H$156,MATCH(Data!$D95,'Feb 2015 final data'!$A$7:$A$156,0))</f>
        <v>221.37994</v>
      </c>
      <c r="I95" s="469">
        <f t="shared" si="87"/>
        <v>657.2875443725402</v>
      </c>
      <c r="J95" s="469">
        <f t="shared" si="88"/>
        <v>594.18275652615512</v>
      </c>
      <c r="K95" s="31">
        <v>36185</v>
      </c>
      <c r="L95" s="19">
        <v>36695</v>
      </c>
      <c r="M95" s="31">
        <v>36849.93</v>
      </c>
      <c r="N95" s="27">
        <v>37257.887000000002</v>
      </c>
      <c r="O95" s="20">
        <v>729.6</v>
      </c>
      <c r="P95" s="36">
        <v>719.4</v>
      </c>
      <c r="Q95" s="30" t="s">
        <v>339</v>
      </c>
      <c r="R95" s="31">
        <v>185</v>
      </c>
      <c r="S95" s="19">
        <v>185</v>
      </c>
      <c r="T95" s="19">
        <f>INDEX('Feb 2015 final data'!I$7:I$156,MATCH(Data!$Q95,'Feb 2015 final data'!$A$7:$A$156,0))</f>
        <v>192.4</v>
      </c>
      <c r="U95" s="19">
        <f>INDEX('Feb 2015 final data'!J$7:J$156,MATCH(Data!$Q95,'Feb 2015 final data'!$A$7:$A$156,0))</f>
        <v>200.096</v>
      </c>
      <c r="V95" s="31">
        <v>300</v>
      </c>
      <c r="W95" s="19">
        <v>300</v>
      </c>
      <c r="X95" s="19">
        <f>INDEX('Feb 2015 final data'!K$7:K$156,MATCH(Data!$Q95,'Feb 2015 final data'!$A$7:$A$156,0))</f>
        <v>300</v>
      </c>
      <c r="Y95" s="19">
        <f>INDEX('Feb 2015 final data'!L$7:L$156,MATCH(Data!$Q95,'Feb 2015 final data'!$A$7:$A$156,0))</f>
        <v>300</v>
      </c>
      <c r="Z95" s="475">
        <f t="shared" si="89"/>
        <v>192.4</v>
      </c>
      <c r="AA95" s="475">
        <f t="shared" si="90"/>
        <v>200.096</v>
      </c>
      <c r="AB95" s="475">
        <f t="shared" si="91"/>
        <v>300</v>
      </c>
      <c r="AC95" s="475">
        <f t="shared" si="92"/>
        <v>300</v>
      </c>
      <c r="AD95" s="478">
        <f t="shared" si="77"/>
        <v>64.133333333333326</v>
      </c>
      <c r="AE95" s="478">
        <f t="shared" si="78"/>
        <v>66.698666666666668</v>
      </c>
      <c r="AF95" s="22">
        <v>61.5</v>
      </c>
      <c r="AG95" s="21">
        <v>61.5</v>
      </c>
      <c r="AH95" s="6" t="s">
        <v>339</v>
      </c>
      <c r="AI95" s="34">
        <v>1037</v>
      </c>
      <c r="AJ95" s="34">
        <v>826</v>
      </c>
      <c r="AK95" s="34">
        <v>798</v>
      </c>
      <c r="AL95" s="34">
        <v>869</v>
      </c>
      <c r="AM95" s="34">
        <v>752</v>
      </c>
      <c r="AN95" s="34">
        <v>896</v>
      </c>
      <c r="AO95" s="34">
        <v>809</v>
      </c>
      <c r="AP95" s="34">
        <v>1244</v>
      </c>
      <c r="AQ95" s="38">
        <v>937</v>
      </c>
      <c r="AR95" s="38">
        <v>785</v>
      </c>
      <c r="AS95" s="38">
        <v>516</v>
      </c>
      <c r="AT95" s="38">
        <v>789</v>
      </c>
      <c r="AU95" s="25">
        <v>2661</v>
      </c>
      <c r="AV95" s="25">
        <v>2517</v>
      </c>
      <c r="AW95" s="25">
        <v>2990</v>
      </c>
      <c r="AX95" s="25">
        <v>2090</v>
      </c>
      <c r="AY95" s="25">
        <f t="shared" si="93"/>
        <v>2661</v>
      </c>
      <c r="AZ95" s="25">
        <f t="shared" si="94"/>
        <v>2517</v>
      </c>
      <c r="BA95" s="25">
        <f t="shared" si="95"/>
        <v>2990</v>
      </c>
      <c r="BB95" s="25">
        <f t="shared" si="96"/>
        <v>2090</v>
      </c>
      <c r="BC95" s="249">
        <f>INDEX('Feb 2015 final data'!T$7:T$156,MATCH(Data!$AH95,'Feb 2015 final data'!$A$7:$A$156,0))</f>
        <v>2538.5940000000001</v>
      </c>
      <c r="BD95" s="249">
        <f>INDEX('Feb 2015 final data'!U$7:U$156,MATCH(Data!$AH95,'Feb 2015 final data'!$A$7:$A$156,0))</f>
        <v>2401.2180000000003</v>
      </c>
      <c r="BE95" s="249">
        <f>INDEX('Feb 2015 final data'!V$7:V$156,MATCH(Data!$AH95,'Feb 2015 final data'!$A$7:$A$156,0))</f>
        <v>2852.46</v>
      </c>
      <c r="BF95" s="249">
        <f>INDEX('Feb 2015 final data'!W$7:W$156,MATCH(Data!$AH95,'Feb 2015 final data'!$A$7:$A$156,0))</f>
        <v>1993.86</v>
      </c>
      <c r="BG95" s="249">
        <f>INDEX('Feb 2015 final data'!X$7:X$156,MATCH(Data!$AH95,'Feb 2015 final data'!$A$7:$A$156,0))</f>
        <v>2416.1879999999996</v>
      </c>
      <c r="BH95" s="249">
        <f>INDEX('Feb 2015 final data'!Y$7:Y$156,MATCH(Data!$AH95,'Feb 2015 final data'!$A$7:$A$156,0))</f>
        <v>2285.4360000000001</v>
      </c>
      <c r="BI95" s="249">
        <f>INDEX('Feb 2015 final data'!Z$7:Z$156,MATCH(Data!$AH95,'Feb 2015 final data'!$A$7:$A$156,0))</f>
        <v>2714.9199999999996</v>
      </c>
      <c r="BJ95" s="249">
        <f>INDEX('Feb 2015 final data'!AA$7:AA$156,MATCH(Data!$AH95,'Feb 2015 final data'!$A$7:$A$156,0))</f>
        <v>1897.7199999999998</v>
      </c>
      <c r="BK95" s="484">
        <f t="shared" si="79"/>
        <v>2538.5940000000001</v>
      </c>
      <c r="BL95" s="484">
        <f t="shared" si="80"/>
        <v>2401.2180000000003</v>
      </c>
      <c r="BM95" s="484">
        <f t="shared" si="81"/>
        <v>2852.46</v>
      </c>
      <c r="BN95" s="484">
        <f t="shared" si="82"/>
        <v>1993.86</v>
      </c>
      <c r="BO95" s="484">
        <f t="shared" si="83"/>
        <v>2416.1879999999996</v>
      </c>
      <c r="BP95" s="484">
        <f t="shared" si="84"/>
        <v>2285.4360000000001</v>
      </c>
      <c r="BQ95" s="484">
        <f t="shared" si="85"/>
        <v>2714.9199999999996</v>
      </c>
      <c r="BR95" s="484">
        <f t="shared" si="86"/>
        <v>1897.7199999999998</v>
      </c>
      <c r="BS95" s="486">
        <f t="shared" si="97"/>
        <v>1022.3881998482957</v>
      </c>
      <c r="BT95" s="486">
        <f t="shared" si="98"/>
        <v>967.06166817668566</v>
      </c>
      <c r="BU95" s="486">
        <f t="shared" si="99"/>
        <v>1148.7939562369049</v>
      </c>
      <c r="BV95" s="495">
        <f t="shared" si="100"/>
        <v>799.02449650909159</v>
      </c>
      <c r="BW95" s="486">
        <f t="shared" si="101"/>
        <v>968.26928679611854</v>
      </c>
      <c r="BX95" s="486">
        <f t="shared" si="102"/>
        <v>915.87139979926008</v>
      </c>
      <c r="BY95" s="486">
        <f t="shared" si="103"/>
        <v>1087.9839036153305</v>
      </c>
      <c r="BZ95" s="495">
        <f t="shared" si="104"/>
        <v>756.71662867086957</v>
      </c>
      <c r="CA95" s="27">
        <v>246983</v>
      </c>
      <c r="CB95" s="27">
        <v>248300.40100000004</v>
      </c>
      <c r="CC95" s="27">
        <v>249536.78000000003</v>
      </c>
      <c r="CD95" s="156">
        <v>250783.44100000008</v>
      </c>
      <c r="CE95" s="6" t="s">
        <v>339</v>
      </c>
      <c r="CF95" s="27">
        <f>INDEX('HWB mapped'!F$4:F$155,MATCH(Data!$D95,'HWB mapped'!$E$4:$E$155,0))</f>
        <v>7358.6481676329959</v>
      </c>
      <c r="CG95" s="27">
        <f>INDEX('HWB mapped'!G$4:G$155,MATCH(Data!$D95,'HWB mapped'!$E$4:$E$155,0))</f>
        <v>7716.3604803280577</v>
      </c>
      <c r="CH95" s="27">
        <f>INDEX('HWB mapped'!H$4:H$155,MATCH(Data!$D95,'HWB mapped'!$E$4:$E$155,0))</f>
        <v>7574.0898818971882</v>
      </c>
      <c r="CI95" s="27">
        <f>INDEX('HWB mapped'!I$4:I$155,MATCH(Data!$D95,'HWB mapped'!$E$4:$E$155,0))</f>
        <v>7537.0650745324119</v>
      </c>
      <c r="CJ95" s="24">
        <f>INDEX('Feb 2015 final data'!P$7:P$156,MATCH(Data!$CE95,'Feb 2015 final data'!$A$7:$A$156,0))</f>
        <v>6837</v>
      </c>
      <c r="CK95" s="24">
        <f>INDEX('Feb 2015 final data'!Q$7:Q$156,MATCH(Data!$CE95,'Feb 2015 final data'!$A$7:$A$156,0))</f>
        <v>7592</v>
      </c>
      <c r="CL95" s="24">
        <f>INDEX('Feb 2015 final data'!R$7:R$156,MATCH(Data!$CE95,'Feb 2015 final data'!$A$7:$A$156,0))</f>
        <v>7617</v>
      </c>
      <c r="CM95" s="24">
        <f>INDEX('Feb 2015 final data'!S$7:S$156,MATCH(Data!$CE95,'Feb 2015 final data'!$A$7:$A$156,0))</f>
        <v>7792</v>
      </c>
      <c r="CN95" s="24">
        <f>INDEX('Feb 2015 final data'!B$7:B$156,MATCH(Data!$CE95,'Feb 2015 final data'!$A$7:$A$156,0))</f>
        <v>6597.7050000000008</v>
      </c>
      <c r="CO95" s="24">
        <f>INDEX('Feb 2015 final data'!C$7:C$156,MATCH(Data!$CE95,'Feb 2015 final data'!$A$7:$A$156,0))</f>
        <v>7326.28</v>
      </c>
      <c r="CP95" s="24">
        <f>INDEX('Feb 2015 final data'!D$7:D$156,MATCH(Data!$CE95,'Feb 2015 final data'!$A$7:$A$156,0))</f>
        <v>7350.4049999999997</v>
      </c>
      <c r="CQ95" s="24">
        <f>INDEX('Feb 2015 final data'!E$7:E$156,MATCH(Data!$CE95,'Feb 2015 final data'!$A$7:$A$156,0))</f>
        <v>7519.28</v>
      </c>
      <c r="CR95" s="24">
        <f>INDEX('Feb 2015 final data'!F$7:F$156,MATCH(Data!$CE95,'Feb 2015 final data'!$A$7:$A$156,0))</f>
        <v>6366.7853250000007</v>
      </c>
      <c r="CS95" s="502">
        <f t="shared" si="68"/>
        <v>6837</v>
      </c>
      <c r="CT95" s="502">
        <f t="shared" si="69"/>
        <v>14429</v>
      </c>
      <c r="CU95" s="502">
        <f t="shared" si="70"/>
        <v>22046</v>
      </c>
      <c r="CV95" s="502">
        <f t="shared" si="71"/>
        <v>29838</v>
      </c>
      <c r="CW95" s="502">
        <f t="shared" si="105"/>
        <v>6597.7050000000008</v>
      </c>
      <c r="CX95" s="502">
        <f t="shared" si="106"/>
        <v>13923.985000000001</v>
      </c>
      <c r="CY95" s="502">
        <f t="shared" si="107"/>
        <v>21274.39</v>
      </c>
      <c r="CZ95" s="502">
        <f t="shared" si="108"/>
        <v>28793.67</v>
      </c>
      <c r="DA95" s="503">
        <f t="shared" si="109"/>
        <v>8.0198069575708551E-3</v>
      </c>
      <c r="DB95" s="503">
        <f t="shared" si="110"/>
        <v>1.6925229573027663E-2</v>
      </c>
      <c r="DC95" s="503">
        <f t="shared" si="111"/>
        <v>2.5859977210268805E-2</v>
      </c>
      <c r="DD95" s="503">
        <f t="shared" si="112"/>
        <v>3.5000000000000059E-2</v>
      </c>
      <c r="DE95" s="502">
        <f t="shared" si="72"/>
        <v>7116.912795103136</v>
      </c>
      <c r="DF95" s="502">
        <f t="shared" si="73"/>
        <v>14564.092251066715</v>
      </c>
      <c r="DG95" s="502">
        <f t="shared" si="74"/>
        <v>21868.386497125011</v>
      </c>
      <c r="DH95" s="502">
        <f t="shared" si="75"/>
        <v>29129.484273846327</v>
      </c>
      <c r="DI95" s="489">
        <f t="shared" si="113"/>
        <v>7116.912795103136</v>
      </c>
      <c r="DJ95" s="489">
        <f t="shared" si="114"/>
        <v>7447.1794559635791</v>
      </c>
      <c r="DK95" s="489">
        <f t="shared" si="115"/>
        <v>7304.2942460582963</v>
      </c>
      <c r="DL95" s="489">
        <f t="shared" si="116"/>
        <v>7261.0977767213153</v>
      </c>
      <c r="DM95" s="489">
        <f t="shared" si="76"/>
        <v>6867.8208472745264</v>
      </c>
      <c r="DN95" s="489">
        <f t="shared" si="117"/>
        <v>2267.938477192853</v>
      </c>
      <c r="DO95" s="489">
        <f t="shared" si="118"/>
        <v>2373.0979119931399</v>
      </c>
      <c r="DP95" s="489">
        <f t="shared" si="119"/>
        <v>2327.528823579682</v>
      </c>
      <c r="DQ95" s="489">
        <f t="shared" si="120"/>
        <v>2313.8262305602507</v>
      </c>
      <c r="DR95" s="489">
        <f t="shared" si="121"/>
        <v>2176.4533229035965</v>
      </c>
      <c r="DS95" s="33">
        <v>310837</v>
      </c>
      <c r="DT95" s="33">
        <v>312186.09700000001</v>
      </c>
      <c r="DU95" s="33">
        <v>313809.21799999999</v>
      </c>
      <c r="DV95" s="33">
        <v>315559.26</v>
      </c>
      <c r="DW95" s="24">
        <f>INDEX('Feb 2015 final data'!$AB$7:$AB$156,MATCH(Data!CE95,'Feb 2015 final data'!$A$7:$A$156,0))</f>
        <v>1490</v>
      </c>
    </row>
    <row r="96" spans="1:127">
      <c r="A96" s="28" t="s">
        <v>892</v>
      </c>
      <c r="B96" s="6" t="s">
        <v>893</v>
      </c>
      <c r="C96" s="29" t="s">
        <v>730</v>
      </c>
      <c r="D96" s="30" t="s">
        <v>342</v>
      </c>
      <c r="E96" s="31">
        <v>975</v>
      </c>
      <c r="F96" s="19">
        <v>975</v>
      </c>
      <c r="G96" s="19">
        <f>INDEX('Feb 2015 final data'!G$7:G$156,MATCH(Data!$D96,'Feb 2015 final data'!$A$7:$A$156,0))</f>
        <v>950</v>
      </c>
      <c r="H96" s="19">
        <f>INDEX('Feb 2015 final data'!H$7:H$156,MATCH(Data!$D96,'Feb 2015 final data'!$A$7:$A$156,0))</f>
        <v>970</v>
      </c>
      <c r="I96" s="469">
        <f t="shared" si="87"/>
        <v>601.46217734537731</v>
      </c>
      <c r="J96" s="469">
        <f t="shared" si="88"/>
        <v>599.84250485720906</v>
      </c>
      <c r="K96" s="31">
        <v>149420</v>
      </c>
      <c r="L96" s="19">
        <v>154090</v>
      </c>
      <c r="M96" s="31">
        <v>157948.41900000005</v>
      </c>
      <c r="N96" s="27">
        <v>161709.11400000003</v>
      </c>
      <c r="O96" s="20">
        <v>651.20000000000005</v>
      </c>
      <c r="P96" s="36">
        <v>631.5</v>
      </c>
      <c r="Q96" s="30" t="s">
        <v>342</v>
      </c>
      <c r="R96" s="31">
        <v>525</v>
      </c>
      <c r="S96" s="19">
        <v>525</v>
      </c>
      <c r="T96" s="19">
        <f>INDEX('Feb 2015 final data'!I$7:I$156,MATCH(Data!$Q96,'Feb 2015 final data'!$A$7:$A$156,0))</f>
        <v>530</v>
      </c>
      <c r="U96" s="19">
        <f>INDEX('Feb 2015 final data'!J$7:J$156,MATCH(Data!$Q96,'Feb 2015 final data'!$A$7:$A$156,0))</f>
        <v>535</v>
      </c>
      <c r="V96" s="31">
        <v>590</v>
      </c>
      <c r="W96" s="19">
        <v>590</v>
      </c>
      <c r="X96" s="19">
        <f>INDEX('Feb 2015 final data'!K$7:K$156,MATCH(Data!$Q96,'Feb 2015 final data'!$A$7:$A$156,0))</f>
        <v>590</v>
      </c>
      <c r="Y96" s="19">
        <f>INDEX('Feb 2015 final data'!L$7:L$156,MATCH(Data!$Q96,'Feb 2015 final data'!$A$7:$A$156,0))</f>
        <v>590</v>
      </c>
      <c r="Z96" s="475">
        <f t="shared" si="89"/>
        <v>530</v>
      </c>
      <c r="AA96" s="475">
        <f t="shared" si="90"/>
        <v>535</v>
      </c>
      <c r="AB96" s="475">
        <f t="shared" si="91"/>
        <v>590</v>
      </c>
      <c r="AC96" s="475">
        <f t="shared" si="92"/>
        <v>590</v>
      </c>
      <c r="AD96" s="478">
        <f t="shared" si="77"/>
        <v>89.830508474576277</v>
      </c>
      <c r="AE96" s="478">
        <f t="shared" si="78"/>
        <v>90.677966101694921</v>
      </c>
      <c r="AF96" s="22">
        <v>88.8</v>
      </c>
      <c r="AG96" s="21">
        <v>88.8</v>
      </c>
      <c r="AH96" s="6" t="s">
        <v>342</v>
      </c>
      <c r="AI96" s="34">
        <v>2890</v>
      </c>
      <c r="AJ96" s="34">
        <v>2719</v>
      </c>
      <c r="AK96" s="34">
        <v>2316</v>
      </c>
      <c r="AL96" s="34">
        <v>2546</v>
      </c>
      <c r="AM96" s="34">
        <v>2501</v>
      </c>
      <c r="AN96" s="34">
        <v>2251</v>
      </c>
      <c r="AO96" s="34">
        <v>2255</v>
      </c>
      <c r="AP96" s="34">
        <v>2406</v>
      </c>
      <c r="AQ96" s="38">
        <v>2850</v>
      </c>
      <c r="AR96" s="38">
        <v>2723</v>
      </c>
      <c r="AS96" s="38">
        <v>2346</v>
      </c>
      <c r="AT96" s="38">
        <v>2580</v>
      </c>
      <c r="AU96" s="25">
        <v>7925</v>
      </c>
      <c r="AV96" s="25">
        <v>7298</v>
      </c>
      <c r="AW96" s="25">
        <v>7511</v>
      </c>
      <c r="AX96" s="25">
        <v>7649</v>
      </c>
      <c r="AY96" s="25">
        <f t="shared" si="93"/>
        <v>7925</v>
      </c>
      <c r="AZ96" s="25">
        <f t="shared" si="94"/>
        <v>7298</v>
      </c>
      <c r="BA96" s="25">
        <f t="shared" si="95"/>
        <v>7511</v>
      </c>
      <c r="BB96" s="25">
        <f t="shared" si="96"/>
        <v>7649</v>
      </c>
      <c r="BC96" s="249">
        <f>INDEX('Feb 2015 final data'!T$7:T$156,MATCH(Data!$AH96,'Feb 2015 final data'!$A$7:$A$156,0))</f>
        <v>7744</v>
      </c>
      <c r="BD96" s="249">
        <f>INDEX('Feb 2015 final data'!U$7:U$156,MATCH(Data!$AH96,'Feb 2015 final data'!$A$7:$A$156,0))</f>
        <v>7131</v>
      </c>
      <c r="BE96" s="249">
        <f>INDEX('Feb 2015 final data'!V$7:V$156,MATCH(Data!$AH96,'Feb 2015 final data'!$A$7:$A$156,0))</f>
        <v>7534</v>
      </c>
      <c r="BF96" s="249">
        <f>INDEX('Feb 2015 final data'!W$7:W$156,MATCH(Data!$AH96,'Feb 2015 final data'!$A$7:$A$156,0))</f>
        <v>7431</v>
      </c>
      <c r="BG96" s="249">
        <f>INDEX('Feb 2015 final data'!X$7:X$156,MATCH(Data!$AH96,'Feb 2015 final data'!$A$7:$A$156,0))</f>
        <v>7369</v>
      </c>
      <c r="BH96" s="249">
        <f>INDEX('Feb 2015 final data'!Y$7:Y$156,MATCH(Data!$AH96,'Feb 2015 final data'!$A$7:$A$156,0))</f>
        <v>7177</v>
      </c>
      <c r="BI96" s="249">
        <f>INDEX('Feb 2015 final data'!Z$7:Z$156,MATCH(Data!$AH96,'Feb 2015 final data'!$A$7:$A$156,0))</f>
        <v>7509</v>
      </c>
      <c r="BJ96" s="249">
        <f>INDEX('Feb 2015 final data'!AA$7:AA$156,MATCH(Data!$AH96,'Feb 2015 final data'!$A$7:$A$156,0))</f>
        <v>7320</v>
      </c>
      <c r="BK96" s="484">
        <f t="shared" si="79"/>
        <v>7744</v>
      </c>
      <c r="BL96" s="484">
        <f t="shared" si="80"/>
        <v>7131</v>
      </c>
      <c r="BM96" s="484">
        <f t="shared" si="81"/>
        <v>7534</v>
      </c>
      <c r="BN96" s="484">
        <f t="shared" si="82"/>
        <v>7431</v>
      </c>
      <c r="BO96" s="484">
        <f t="shared" si="83"/>
        <v>7369</v>
      </c>
      <c r="BP96" s="484">
        <f t="shared" si="84"/>
        <v>7176.9999999999991</v>
      </c>
      <c r="BQ96" s="484">
        <f t="shared" si="85"/>
        <v>7509</v>
      </c>
      <c r="BR96" s="484">
        <f t="shared" si="86"/>
        <v>7320</v>
      </c>
      <c r="BS96" s="486">
        <f t="shared" si="97"/>
        <v>1218.0748465467932</v>
      </c>
      <c r="BT96" s="486">
        <f t="shared" si="98"/>
        <v>1121.6544073767022</v>
      </c>
      <c r="BU96" s="486">
        <f t="shared" si="99"/>
        <v>1185.0433747266968</v>
      </c>
      <c r="BV96" s="495">
        <f t="shared" si="100"/>
        <v>1161.0909670100878</v>
      </c>
      <c r="BW96" s="486">
        <f t="shared" si="101"/>
        <v>1151.4034902297587</v>
      </c>
      <c r="BX96" s="486">
        <f t="shared" si="102"/>
        <v>1121.4035621358364</v>
      </c>
      <c r="BY96" s="486">
        <f t="shared" si="103"/>
        <v>1173.2784377982439</v>
      </c>
      <c r="BZ96" s="495">
        <f t="shared" si="104"/>
        <v>1136.8809528482554</v>
      </c>
      <c r="CA96" s="27">
        <v>633576</v>
      </c>
      <c r="CB96" s="27">
        <v>635757.3199999996</v>
      </c>
      <c r="CC96" s="27">
        <v>640001.53400000033</v>
      </c>
      <c r="CD96" s="156">
        <v>643866.88699999999</v>
      </c>
      <c r="CE96" s="6" t="s">
        <v>342</v>
      </c>
      <c r="CF96" s="27">
        <f>INDEX('HWB mapped'!F$4:F$155,MATCH(Data!$D96,'HWB mapped'!$E$4:$E$155,0))</f>
        <v>20165.508928097152</v>
      </c>
      <c r="CG96" s="27">
        <f>INDEX('HWB mapped'!G$4:G$155,MATCH(Data!$D96,'HWB mapped'!$E$4:$E$155,0))</f>
        <v>21097.8689321477</v>
      </c>
      <c r="CH96" s="27">
        <f>INDEX('HWB mapped'!H$4:H$155,MATCH(Data!$D96,'HWB mapped'!$E$4:$E$155,0))</f>
        <v>21118.129884634676</v>
      </c>
      <c r="CI96" s="27">
        <f>INDEX('HWB mapped'!I$4:I$155,MATCH(Data!$D96,'HWB mapped'!$E$4:$E$155,0))</f>
        <v>21584.36465079448</v>
      </c>
      <c r="CJ96" s="24">
        <f>INDEX('Feb 2015 final data'!P$7:P$156,MATCH(Data!$CE96,'Feb 2015 final data'!$A$7:$A$156,0))</f>
        <v>19512</v>
      </c>
      <c r="CK96" s="24">
        <f>INDEX('Feb 2015 final data'!Q$7:Q$156,MATCH(Data!$CE96,'Feb 2015 final data'!$A$7:$A$156,0))</f>
        <v>20325</v>
      </c>
      <c r="CL96" s="24">
        <f>INDEX('Feb 2015 final data'!R$7:R$156,MATCH(Data!$CE96,'Feb 2015 final data'!$A$7:$A$156,0))</f>
        <v>20264</v>
      </c>
      <c r="CM96" s="24">
        <f>INDEX('Feb 2015 final data'!S$7:S$156,MATCH(Data!$CE96,'Feb 2015 final data'!$A$7:$A$156,0))</f>
        <v>20330</v>
      </c>
      <c r="CN96" s="24">
        <f>INDEX('Feb 2015 final data'!B$7:B$156,MATCH(Data!$CE96,'Feb 2015 final data'!$A$7:$A$156,0))</f>
        <v>19034.902552414122</v>
      </c>
      <c r="CO96" s="24">
        <f>INDEX('Feb 2015 final data'!C$7:C$156,MATCH(Data!$CE96,'Feb 2015 final data'!$A$7:$A$156,0))</f>
        <v>19468.346254625132</v>
      </c>
      <c r="CP96" s="24">
        <f>INDEX('Feb 2015 final data'!D$7:D$156,MATCH(Data!$CE96,'Feb 2015 final data'!$A$7:$A$156,0))</f>
        <v>19391.282442415319</v>
      </c>
      <c r="CQ96" s="24">
        <f>INDEX('Feb 2015 final data'!E$7:E$156,MATCH(Data!$CE96,'Feb 2015 final data'!$A$7:$A$156,0))</f>
        <v>19522.85743372851</v>
      </c>
      <c r="CR96" s="24">
        <f>INDEX('Feb 2015 final data'!F$7:F$156,MATCH(Data!$CE96,'Feb 2015 final data'!$A$7:$A$156,0))</f>
        <v>18371.081258604663</v>
      </c>
      <c r="CS96" s="502">
        <f t="shared" si="68"/>
        <v>19512</v>
      </c>
      <c r="CT96" s="502">
        <f t="shared" si="69"/>
        <v>39837</v>
      </c>
      <c r="CU96" s="502">
        <f t="shared" si="70"/>
        <v>60101</v>
      </c>
      <c r="CV96" s="502">
        <f t="shared" si="71"/>
        <v>80431</v>
      </c>
      <c r="CW96" s="502">
        <f t="shared" si="105"/>
        <v>19034.902552414122</v>
      </c>
      <c r="CX96" s="502">
        <f t="shared" si="106"/>
        <v>38503.248807039257</v>
      </c>
      <c r="CY96" s="502">
        <f t="shared" si="107"/>
        <v>57894.53124945458</v>
      </c>
      <c r="CZ96" s="502">
        <f t="shared" si="108"/>
        <v>77417.38868318309</v>
      </c>
      <c r="DA96" s="503">
        <f t="shared" si="109"/>
        <v>5.931760733869757E-3</v>
      </c>
      <c r="DB96" s="503">
        <f t="shared" si="110"/>
        <v>1.6582551416254213E-2</v>
      </c>
      <c r="DC96" s="503">
        <f t="shared" si="111"/>
        <v>2.7433063750859996E-2</v>
      </c>
      <c r="DD96" s="503">
        <f t="shared" si="112"/>
        <v>3.7468281095807715E-2</v>
      </c>
      <c r="DE96" s="502">
        <f t="shared" si="72"/>
        <v>19667.934535138222</v>
      </c>
      <c r="DF96" s="502">
        <f t="shared" si="73"/>
        <v>39871.631603788097</v>
      </c>
      <c r="DG96" s="502">
        <f t="shared" si="74"/>
        <v>60078.558869672903</v>
      </c>
      <c r="DH96" s="502">
        <f t="shared" si="75"/>
        <v>80819.943090624161</v>
      </c>
      <c r="DI96" s="489">
        <f t="shared" si="113"/>
        <v>19667.934535138222</v>
      </c>
      <c r="DJ96" s="489">
        <f t="shared" si="114"/>
        <v>20203.697068649875</v>
      </c>
      <c r="DK96" s="489">
        <f t="shared" si="115"/>
        <v>20206.927265884806</v>
      </c>
      <c r="DL96" s="489">
        <f t="shared" si="116"/>
        <v>20741.384220951259</v>
      </c>
      <c r="DM96" s="489">
        <f t="shared" si="76"/>
        <v>18982.036947077318</v>
      </c>
      <c r="DN96" s="489">
        <f t="shared" si="117"/>
        <v>2450.0521039680434</v>
      </c>
      <c r="DO96" s="489">
        <f t="shared" si="118"/>
        <v>2516.8218786135012</v>
      </c>
      <c r="DP96" s="489">
        <f t="shared" si="119"/>
        <v>2517.1955900387561</v>
      </c>
      <c r="DQ96" s="489">
        <f t="shared" si="120"/>
        <v>2583.7162237340444</v>
      </c>
      <c r="DR96" s="489">
        <f t="shared" si="121"/>
        <v>2351.1340468161025</v>
      </c>
      <c r="DS96" s="33">
        <v>796216</v>
      </c>
      <c r="DT96" s="33">
        <v>798309.00699999998</v>
      </c>
      <c r="DU96" s="33">
        <v>802758.43799999997</v>
      </c>
      <c r="DV96" s="33">
        <v>807355.07300000009</v>
      </c>
      <c r="DW96" s="24">
        <f>INDEX('Feb 2015 final data'!$AB$7:$AB$156,MATCH(Data!CE96,'Feb 2015 final data'!$A$7:$A$156,0))</f>
        <v>1490</v>
      </c>
    </row>
    <row r="97" spans="1:127">
      <c r="A97" s="28" t="s">
        <v>865</v>
      </c>
      <c r="B97" s="6" t="s">
        <v>866</v>
      </c>
      <c r="C97" s="29" t="s">
        <v>731</v>
      </c>
      <c r="D97" s="30" t="s">
        <v>345</v>
      </c>
      <c r="E97" s="31">
        <v>250</v>
      </c>
      <c r="F97" s="19">
        <v>250</v>
      </c>
      <c r="G97" s="19">
        <f>INDEX('Feb 2015 final data'!G$7:G$156,MATCH(Data!$D97,'Feb 2015 final data'!$A$7:$A$156,0))</f>
        <v>249</v>
      </c>
      <c r="H97" s="19">
        <f>INDEX('Feb 2015 final data'!H$7:H$156,MATCH(Data!$D97,'Feb 2015 final data'!$A$7:$A$156,0))</f>
        <v>245</v>
      </c>
      <c r="I97" s="469">
        <f t="shared" si="87"/>
        <v>693.77087372667972</v>
      </c>
      <c r="J97" s="469">
        <f t="shared" si="88"/>
        <v>669.75885674076744</v>
      </c>
      <c r="K97" s="31">
        <v>34305</v>
      </c>
      <c r="L97" s="19">
        <v>35355</v>
      </c>
      <c r="M97" s="31">
        <v>35890.811999999998</v>
      </c>
      <c r="N97" s="27">
        <v>36580.33</v>
      </c>
      <c r="O97" s="20">
        <v>725.9</v>
      </c>
      <c r="P97" s="36">
        <v>704.2</v>
      </c>
      <c r="Q97" s="30" t="s">
        <v>345</v>
      </c>
      <c r="R97" s="31">
        <v>160</v>
      </c>
      <c r="S97" s="19">
        <v>160</v>
      </c>
      <c r="T97" s="19">
        <f>INDEX('Feb 2015 final data'!I$7:I$156,MATCH(Data!$Q97,'Feb 2015 final data'!$A$7:$A$156,0))</f>
        <v>167</v>
      </c>
      <c r="U97" s="19">
        <f>INDEX('Feb 2015 final data'!J$7:J$156,MATCH(Data!$Q97,'Feb 2015 final data'!$A$7:$A$156,0))</f>
        <v>171</v>
      </c>
      <c r="V97" s="31">
        <v>190</v>
      </c>
      <c r="W97" s="19">
        <v>190</v>
      </c>
      <c r="X97" s="19">
        <f>INDEX('Feb 2015 final data'!K$7:K$156,MATCH(Data!$Q97,'Feb 2015 final data'!$A$7:$A$156,0))</f>
        <v>190</v>
      </c>
      <c r="Y97" s="19">
        <f>INDEX('Feb 2015 final data'!L$7:L$156,MATCH(Data!$Q97,'Feb 2015 final data'!$A$7:$A$156,0))</f>
        <v>190</v>
      </c>
      <c r="Z97" s="475">
        <f t="shared" si="89"/>
        <v>167</v>
      </c>
      <c r="AA97" s="475">
        <f t="shared" si="90"/>
        <v>171</v>
      </c>
      <c r="AB97" s="475">
        <f t="shared" si="91"/>
        <v>190</v>
      </c>
      <c r="AC97" s="475">
        <f t="shared" si="92"/>
        <v>190</v>
      </c>
      <c r="AD97" s="478">
        <f t="shared" si="77"/>
        <v>87.89473684210526</v>
      </c>
      <c r="AE97" s="478">
        <f t="shared" si="78"/>
        <v>90</v>
      </c>
      <c r="AF97" s="22">
        <v>85.6</v>
      </c>
      <c r="AG97" s="21">
        <v>85.6</v>
      </c>
      <c r="AH97" s="6" t="s">
        <v>345</v>
      </c>
      <c r="AI97" s="34">
        <v>122</v>
      </c>
      <c r="AJ97" s="34">
        <v>95</v>
      </c>
      <c r="AK97" s="34">
        <v>99</v>
      </c>
      <c r="AL97" s="34">
        <v>169</v>
      </c>
      <c r="AM97" s="34">
        <v>185</v>
      </c>
      <c r="AN97" s="34">
        <v>174</v>
      </c>
      <c r="AO97" s="34">
        <v>170</v>
      </c>
      <c r="AP97" s="34">
        <v>170</v>
      </c>
      <c r="AQ97" s="38">
        <v>202</v>
      </c>
      <c r="AR97" s="38">
        <v>224</v>
      </c>
      <c r="AS97" s="38">
        <v>146</v>
      </c>
      <c r="AT97" s="38">
        <v>253</v>
      </c>
      <c r="AU97" s="25">
        <v>316</v>
      </c>
      <c r="AV97" s="25">
        <v>528</v>
      </c>
      <c r="AW97" s="25">
        <v>542</v>
      </c>
      <c r="AX97" s="25">
        <v>623</v>
      </c>
      <c r="AY97" s="25">
        <f t="shared" si="93"/>
        <v>316</v>
      </c>
      <c r="AZ97" s="25">
        <f t="shared" si="94"/>
        <v>528</v>
      </c>
      <c r="BA97" s="25">
        <f t="shared" si="95"/>
        <v>542</v>
      </c>
      <c r="BB97" s="25">
        <f t="shared" si="96"/>
        <v>623</v>
      </c>
      <c r="BC97" s="249">
        <f>INDEX('Feb 2015 final data'!T$7:T$156,MATCH(Data!$AH97,'Feb 2015 final data'!$A$7:$A$156,0))</f>
        <v>551</v>
      </c>
      <c r="BD97" s="249">
        <f>INDEX('Feb 2015 final data'!U$7:U$156,MATCH(Data!$AH97,'Feb 2015 final data'!$A$7:$A$156,0))</f>
        <v>521.04685714285711</v>
      </c>
      <c r="BE97" s="249">
        <f>INDEX('Feb 2015 final data'!V$7:V$156,MATCH(Data!$AH97,'Feb 2015 final data'!$A$7:$A$156,0))</f>
        <v>491.09371428571416</v>
      </c>
      <c r="BF97" s="249">
        <f>INDEX('Feb 2015 final data'!W$7:W$156,MATCH(Data!$AH97,'Feb 2015 final data'!$A$7:$A$156,0))</f>
        <v>463.74263378668849</v>
      </c>
      <c r="BG97" s="249">
        <f>INDEX('Feb 2015 final data'!X$7:X$156,MATCH(Data!$AH97,'Feb 2015 final data'!$A$7:$A$156,0))</f>
        <v>433.62047534001636</v>
      </c>
      <c r="BH97" s="249">
        <f>INDEX('Feb 2015 final data'!Y$7:Y$156,MATCH(Data!$AH97,'Feb 2015 final data'!$A$7:$A$156,0))</f>
        <v>403.49831689334417</v>
      </c>
      <c r="BI97" s="249">
        <f>INDEX('Feb 2015 final data'!Z$7:Z$156,MATCH(Data!$AH97,'Feb 2015 final data'!$A$7:$A$156,0))</f>
        <v>373.37615844667204</v>
      </c>
      <c r="BJ97" s="249">
        <f>INDEX('Feb 2015 final data'!AA$7:AA$156,MATCH(Data!$AH97,'Feb 2015 final data'!$A$7:$A$156,0))</f>
        <v>344.81200000000001</v>
      </c>
      <c r="BK97" s="484">
        <f t="shared" si="79"/>
        <v>551</v>
      </c>
      <c r="BL97" s="484">
        <f t="shared" si="80"/>
        <v>521.04685714285711</v>
      </c>
      <c r="BM97" s="484">
        <f t="shared" si="81"/>
        <v>491.09371428571416</v>
      </c>
      <c r="BN97" s="484">
        <f t="shared" si="82"/>
        <v>463.74263378668849</v>
      </c>
      <c r="BO97" s="484">
        <f t="shared" si="83"/>
        <v>433.62047534001636</v>
      </c>
      <c r="BP97" s="484">
        <f t="shared" si="84"/>
        <v>403.49831689334417</v>
      </c>
      <c r="BQ97" s="484">
        <f t="shared" si="85"/>
        <v>373.37615844667204</v>
      </c>
      <c r="BR97" s="484">
        <f t="shared" si="86"/>
        <v>344.81200000000001</v>
      </c>
      <c r="BS97" s="486">
        <f t="shared" si="97"/>
        <v>322.85604338875828</v>
      </c>
      <c r="BT97" s="486">
        <f t="shared" si="98"/>
        <v>305.30513015842178</v>
      </c>
      <c r="BU97" s="486">
        <f t="shared" si="99"/>
        <v>287.75421692808527</v>
      </c>
      <c r="BV97" s="495">
        <f t="shared" si="100"/>
        <v>270.20360547396086</v>
      </c>
      <c r="BW97" s="486">
        <f t="shared" si="101"/>
        <v>252.65267264190953</v>
      </c>
      <c r="BX97" s="486">
        <f t="shared" si="102"/>
        <v>235.10173980985823</v>
      </c>
      <c r="BY97" s="486">
        <f t="shared" si="103"/>
        <v>217.55080697780693</v>
      </c>
      <c r="BZ97" s="495">
        <f t="shared" si="104"/>
        <v>200.00003016136776</v>
      </c>
      <c r="CA97" s="27">
        <v>170144</v>
      </c>
      <c r="CB97" s="27">
        <v>170664.2980000001</v>
      </c>
      <c r="CC97" s="27">
        <v>171627.10799999992</v>
      </c>
      <c r="CD97" s="156">
        <v>172405.97400000007</v>
      </c>
      <c r="CE97" s="6" t="s">
        <v>345</v>
      </c>
      <c r="CF97" s="27">
        <f>INDEX('HWB mapped'!F$4:F$155,MATCH(Data!$D97,'HWB mapped'!$E$4:$E$155,0))</f>
        <v>7328.8428686679017</v>
      </c>
      <c r="CG97" s="27">
        <f>INDEX('HWB mapped'!G$4:G$155,MATCH(Data!$D97,'HWB mapped'!$E$4:$E$155,0))</f>
        <v>7191.0202386238707</v>
      </c>
      <c r="CH97" s="27">
        <f>INDEX('HWB mapped'!H$4:H$155,MATCH(Data!$D97,'HWB mapped'!$E$4:$E$155,0))</f>
        <v>7433.8391105885657</v>
      </c>
      <c r="CI97" s="27">
        <f>INDEX('HWB mapped'!I$4:I$155,MATCH(Data!$D97,'HWB mapped'!$E$4:$E$155,0))</f>
        <v>7615.1587942853284</v>
      </c>
      <c r="CJ97" s="24">
        <f>INDEX('Feb 2015 final data'!P$7:P$156,MATCH(Data!$CE97,'Feb 2015 final data'!$A$7:$A$156,0))</f>
        <v>7330</v>
      </c>
      <c r="CK97" s="24">
        <f>INDEX('Feb 2015 final data'!Q$7:Q$156,MATCH(Data!$CE97,'Feb 2015 final data'!$A$7:$A$156,0))</f>
        <v>6946</v>
      </c>
      <c r="CL97" s="24">
        <f>INDEX('Feb 2015 final data'!R$7:R$156,MATCH(Data!$CE97,'Feb 2015 final data'!$A$7:$A$156,0))</f>
        <v>6907</v>
      </c>
      <c r="CM97" s="24">
        <f>INDEX('Feb 2015 final data'!S$7:S$156,MATCH(Data!$CE97,'Feb 2015 final data'!$A$7:$A$156,0))</f>
        <v>7249</v>
      </c>
      <c r="CN97" s="24">
        <f>INDEX('Feb 2015 final data'!B$7:B$156,MATCH(Data!$CE97,'Feb 2015 final data'!$A$7:$A$156,0))</f>
        <v>7200</v>
      </c>
      <c r="CO97" s="24">
        <f>INDEX('Feb 2015 final data'!C$7:C$156,MATCH(Data!$CE97,'Feb 2015 final data'!$A$7:$A$156,0))</f>
        <v>6700</v>
      </c>
      <c r="CP97" s="24">
        <f>INDEX('Feb 2015 final data'!D$7:D$156,MATCH(Data!$CE97,'Feb 2015 final data'!$A$7:$A$156,0))</f>
        <v>6600</v>
      </c>
      <c r="CQ97" s="24">
        <f>INDEX('Feb 2015 final data'!E$7:E$156,MATCH(Data!$CE97,'Feb 2015 final data'!$A$7:$A$156,0))</f>
        <v>6936</v>
      </c>
      <c r="CR97" s="24">
        <f>INDEX('Feb 2015 final data'!F$7:F$156,MATCH(Data!$CE97,'Feb 2015 final data'!$A$7:$A$156,0))</f>
        <v>7185</v>
      </c>
      <c r="CS97" s="502">
        <f t="shared" si="68"/>
        <v>7330</v>
      </c>
      <c r="CT97" s="502">
        <f t="shared" si="69"/>
        <v>14276</v>
      </c>
      <c r="CU97" s="502">
        <f t="shared" si="70"/>
        <v>21183</v>
      </c>
      <c r="CV97" s="502">
        <f t="shared" si="71"/>
        <v>28432</v>
      </c>
      <c r="CW97" s="502">
        <f t="shared" si="105"/>
        <v>7200</v>
      </c>
      <c r="CX97" s="502">
        <f t="shared" si="106"/>
        <v>13900</v>
      </c>
      <c r="CY97" s="502">
        <f t="shared" si="107"/>
        <v>20500</v>
      </c>
      <c r="CZ97" s="502">
        <f t="shared" si="108"/>
        <v>27436</v>
      </c>
      <c r="DA97" s="503">
        <f t="shared" si="109"/>
        <v>4.5723128868880138E-3</v>
      </c>
      <c r="DB97" s="503">
        <f t="shared" si="110"/>
        <v>1.3224535734383792E-2</v>
      </c>
      <c r="DC97" s="503">
        <f t="shared" si="111"/>
        <v>2.4022228474957795E-2</v>
      </c>
      <c r="DD97" s="503">
        <f t="shared" si="112"/>
        <v>3.503095104108047E-2</v>
      </c>
      <c r="DE97" s="502">
        <f t="shared" si="72"/>
        <v>7193.8019157434746</v>
      </c>
      <c r="DF97" s="502">
        <f t="shared" si="73"/>
        <v>14128.965540919588</v>
      </c>
      <c r="DG97" s="502">
        <f t="shared" si="74"/>
        <v>21243.690065021485</v>
      </c>
      <c r="DH97" s="502">
        <f t="shared" si="75"/>
        <v>28533.174677542313</v>
      </c>
      <c r="DI97" s="489">
        <f t="shared" si="113"/>
        <v>7193.8019157434746</v>
      </c>
      <c r="DJ97" s="489">
        <f t="shared" si="114"/>
        <v>6935.1636251761129</v>
      </c>
      <c r="DK97" s="489">
        <f t="shared" si="115"/>
        <v>7114.7245241018973</v>
      </c>
      <c r="DL97" s="489">
        <f t="shared" si="116"/>
        <v>7289.4846125208278</v>
      </c>
      <c r="DM97" s="489">
        <f t="shared" si="76"/>
        <v>7178.8148284190092</v>
      </c>
      <c r="DN97" s="489">
        <f t="shared" si="117"/>
        <v>3149.0202942189107</v>
      </c>
      <c r="DO97" s="489">
        <f t="shared" si="118"/>
        <v>3035.6485599677708</v>
      </c>
      <c r="DP97" s="489">
        <f t="shared" si="119"/>
        <v>3114.4397266287942</v>
      </c>
      <c r="DQ97" s="489">
        <f t="shared" si="120"/>
        <v>3190.6045210677839</v>
      </c>
      <c r="DR97" s="489">
        <f t="shared" si="121"/>
        <v>3129.4694329171225</v>
      </c>
      <c r="DS97" s="33">
        <v>227312</v>
      </c>
      <c r="DT97" s="33">
        <v>227516.421</v>
      </c>
      <c r="DU97" s="33">
        <v>228452.005</v>
      </c>
      <c r="DV97" s="33">
        <v>229399.908</v>
      </c>
      <c r="DW97" s="24">
        <f>INDEX('Feb 2015 final data'!$AB$7:$AB$156,MATCH(Data!CE97,'Feb 2015 final data'!$A$7:$A$156,0))</f>
        <v>1490</v>
      </c>
    </row>
    <row r="98" spans="1:127">
      <c r="A98" s="28" t="s">
        <v>870</v>
      </c>
      <c r="B98" s="6" t="s">
        <v>871</v>
      </c>
      <c r="C98" s="29" t="s">
        <v>732</v>
      </c>
      <c r="D98" s="30" t="s">
        <v>348</v>
      </c>
      <c r="E98" s="31">
        <v>625</v>
      </c>
      <c r="F98" s="19">
        <v>625</v>
      </c>
      <c r="G98" s="19">
        <f>INDEX('Feb 2015 final data'!G$7:G$156,MATCH(Data!$D98,'Feb 2015 final data'!$A$7:$A$156,0))</f>
        <v>546</v>
      </c>
      <c r="H98" s="19">
        <f>INDEX('Feb 2015 final data'!H$7:H$156,MATCH(Data!$D98,'Feb 2015 final data'!$A$7:$A$156,0))</f>
        <v>520</v>
      </c>
      <c r="I98" s="469">
        <f t="shared" si="87"/>
        <v>471.93811456487907</v>
      </c>
      <c r="J98" s="469">
        <f t="shared" si="88"/>
        <v>437.78432302758159</v>
      </c>
      <c r="K98" s="31">
        <v>109015</v>
      </c>
      <c r="L98" s="19">
        <v>112425</v>
      </c>
      <c r="M98" s="31">
        <v>115693.13499999995</v>
      </c>
      <c r="N98" s="27">
        <v>118779.95000000001</v>
      </c>
      <c r="O98" s="20">
        <v>574.20000000000005</v>
      </c>
      <c r="P98" s="36">
        <v>556.79999999999995</v>
      </c>
      <c r="Q98" s="30" t="s">
        <v>348</v>
      </c>
      <c r="R98" s="31">
        <v>375</v>
      </c>
      <c r="S98" s="19">
        <v>350</v>
      </c>
      <c r="T98" s="19">
        <f>INDEX('Feb 2015 final data'!I$7:I$156,MATCH(Data!$Q98,'Feb 2015 final data'!$A$7:$A$156,0))</f>
        <v>385</v>
      </c>
      <c r="U98" s="19">
        <f>INDEX('Feb 2015 final data'!J$7:J$156,MATCH(Data!$Q98,'Feb 2015 final data'!$A$7:$A$156,0))</f>
        <v>390</v>
      </c>
      <c r="V98" s="31">
        <v>435</v>
      </c>
      <c r="W98" s="19">
        <v>435</v>
      </c>
      <c r="X98" s="19">
        <f>INDEX('Feb 2015 final data'!K$7:K$156,MATCH(Data!$Q98,'Feb 2015 final data'!$A$7:$A$156,0))</f>
        <v>468.75</v>
      </c>
      <c r="Y98" s="19">
        <f>INDEX('Feb 2015 final data'!L$7:L$156,MATCH(Data!$Q98,'Feb 2015 final data'!$A$7:$A$156,0))</f>
        <v>468.75</v>
      </c>
      <c r="Z98" s="475">
        <f t="shared" si="89"/>
        <v>359.33333333333331</v>
      </c>
      <c r="AA98" s="475">
        <f t="shared" si="90"/>
        <v>364</v>
      </c>
      <c r="AB98" s="475">
        <f t="shared" si="91"/>
        <v>437.49999999999994</v>
      </c>
      <c r="AC98" s="475">
        <f t="shared" si="92"/>
        <v>437.5</v>
      </c>
      <c r="AD98" s="478">
        <f t="shared" si="77"/>
        <v>82.13333333333334</v>
      </c>
      <c r="AE98" s="478">
        <f t="shared" si="78"/>
        <v>83.2</v>
      </c>
      <c r="AF98" s="22">
        <v>86.2</v>
      </c>
      <c r="AG98" s="21">
        <v>80</v>
      </c>
      <c r="AH98" s="6" t="s">
        <v>348</v>
      </c>
      <c r="AI98" s="34">
        <v>4953</v>
      </c>
      <c r="AJ98" s="34">
        <v>4241</v>
      </c>
      <c r="AK98" s="34">
        <v>4113</v>
      </c>
      <c r="AL98" s="34">
        <v>4379</v>
      </c>
      <c r="AM98" s="34">
        <v>4710</v>
      </c>
      <c r="AN98" s="34">
        <v>4917</v>
      </c>
      <c r="AO98" s="34">
        <v>4818</v>
      </c>
      <c r="AP98" s="34">
        <v>4184</v>
      </c>
      <c r="AQ98" s="38">
        <v>4445</v>
      </c>
      <c r="AR98" s="38">
        <v>4564</v>
      </c>
      <c r="AS98" s="38">
        <v>4304</v>
      </c>
      <c r="AT98" s="38">
        <v>4116</v>
      </c>
      <c r="AU98" s="25">
        <v>13307</v>
      </c>
      <c r="AV98" s="25">
        <v>14006</v>
      </c>
      <c r="AW98" s="25">
        <v>13447</v>
      </c>
      <c r="AX98" s="25">
        <v>12984</v>
      </c>
      <c r="AY98" s="25">
        <f t="shared" si="93"/>
        <v>13307</v>
      </c>
      <c r="AZ98" s="25">
        <f t="shared" si="94"/>
        <v>14006</v>
      </c>
      <c r="BA98" s="25">
        <f t="shared" si="95"/>
        <v>13447</v>
      </c>
      <c r="BB98" s="25">
        <f t="shared" si="96"/>
        <v>12984</v>
      </c>
      <c r="BC98" s="249">
        <f>INDEX('Feb 2015 final data'!T$7:T$156,MATCH(Data!$AH98,'Feb 2015 final data'!$A$7:$A$156,0))</f>
        <v>8619</v>
      </c>
      <c r="BD98" s="249">
        <f>INDEX('Feb 2015 final data'!U$7:U$156,MATCH(Data!$AH98,'Feb 2015 final data'!$A$7:$A$156,0))</f>
        <v>8619</v>
      </c>
      <c r="BE98" s="249">
        <f>INDEX('Feb 2015 final data'!V$7:V$156,MATCH(Data!$AH98,'Feb 2015 final data'!$A$7:$A$156,0))</f>
        <v>8619</v>
      </c>
      <c r="BF98" s="249">
        <f>INDEX('Feb 2015 final data'!W$7:W$156,MATCH(Data!$AH98,'Feb 2015 final data'!$A$7:$A$156,0))</f>
        <v>9051</v>
      </c>
      <c r="BG98" s="249">
        <f>INDEX('Feb 2015 final data'!X$7:X$156,MATCH(Data!$AH98,'Feb 2015 final data'!$A$7:$A$156,0))</f>
        <v>8619</v>
      </c>
      <c r="BH98" s="249">
        <f>INDEX('Feb 2015 final data'!Y$7:Y$156,MATCH(Data!$AH98,'Feb 2015 final data'!$A$7:$A$156,0))</f>
        <v>8619</v>
      </c>
      <c r="BI98" s="249">
        <f>INDEX('Feb 2015 final data'!Z$7:Z$156,MATCH(Data!$AH98,'Feb 2015 final data'!$A$7:$A$156,0))</f>
        <v>8619</v>
      </c>
      <c r="BJ98" s="249">
        <f>INDEX('Feb 2015 final data'!AA$7:AA$156,MATCH(Data!$AH98,'Feb 2015 final data'!$A$7:$A$156,0))</f>
        <v>9051</v>
      </c>
      <c r="BK98" s="484">
        <f t="shared" si="79"/>
        <v>8619</v>
      </c>
      <c r="BL98" s="484">
        <f t="shared" si="80"/>
        <v>8619</v>
      </c>
      <c r="BM98" s="484">
        <f t="shared" si="81"/>
        <v>8619</v>
      </c>
      <c r="BN98" s="484">
        <f t="shared" si="82"/>
        <v>9051</v>
      </c>
      <c r="BO98" s="484">
        <f t="shared" si="83"/>
        <v>8619</v>
      </c>
      <c r="BP98" s="484">
        <f t="shared" si="84"/>
        <v>8619</v>
      </c>
      <c r="BQ98" s="484">
        <f t="shared" si="85"/>
        <v>8619</v>
      </c>
      <c r="BR98" s="484">
        <f t="shared" si="86"/>
        <v>9051</v>
      </c>
      <c r="BS98" s="486">
        <f t="shared" si="97"/>
        <v>1636.2067266081644</v>
      </c>
      <c r="BT98" s="486">
        <f t="shared" si="98"/>
        <v>1636.2067266081644</v>
      </c>
      <c r="BU98" s="486">
        <f t="shared" si="99"/>
        <v>1636.2067266081644</v>
      </c>
      <c r="BV98" s="495">
        <f t="shared" si="100"/>
        <v>1707.9271884617779</v>
      </c>
      <c r="BW98" s="486">
        <f t="shared" si="101"/>
        <v>1626.4086219591272</v>
      </c>
      <c r="BX98" s="486">
        <f t="shared" si="102"/>
        <v>1626.4086219591272</v>
      </c>
      <c r="BY98" s="486">
        <f t="shared" si="103"/>
        <v>1626.4086219591272</v>
      </c>
      <c r="BZ98" s="495">
        <f t="shared" si="104"/>
        <v>1697.6764784920676</v>
      </c>
      <c r="CA98" s="27">
        <v>525858</v>
      </c>
      <c r="CB98" s="27">
        <v>526767.17799999984</v>
      </c>
      <c r="CC98" s="27">
        <v>529940.62399999995</v>
      </c>
      <c r="CD98" s="156">
        <v>533140.44900000014</v>
      </c>
      <c r="CE98" s="6" t="s">
        <v>348</v>
      </c>
      <c r="CF98" s="27">
        <f>INDEX('HWB mapped'!F$4:F$155,MATCH(Data!$D98,'HWB mapped'!$E$4:$E$155,0))</f>
        <v>12774.059641874437</v>
      </c>
      <c r="CG98" s="27">
        <f>INDEX('HWB mapped'!G$4:G$155,MATCH(Data!$D98,'HWB mapped'!$E$4:$E$155,0))</f>
        <v>13479.320574410996</v>
      </c>
      <c r="CH98" s="27">
        <f>INDEX('HWB mapped'!H$4:H$155,MATCH(Data!$D98,'HWB mapped'!$E$4:$E$155,0))</f>
        <v>13523.914457258814</v>
      </c>
      <c r="CI98" s="27">
        <f>INDEX('HWB mapped'!I$4:I$155,MATCH(Data!$D98,'HWB mapped'!$E$4:$E$155,0))</f>
        <v>13585.360192941773</v>
      </c>
      <c r="CJ98" s="24">
        <f>INDEX('Feb 2015 final data'!P$7:P$156,MATCH(Data!$CE98,'Feb 2015 final data'!$A$7:$A$156,0))</f>
        <v>12768</v>
      </c>
      <c r="CK98" s="24">
        <f>INDEX('Feb 2015 final data'!Q$7:Q$156,MATCH(Data!$CE98,'Feb 2015 final data'!$A$7:$A$156,0))</f>
        <v>12303</v>
      </c>
      <c r="CL98" s="24">
        <f>INDEX('Feb 2015 final data'!R$7:R$156,MATCH(Data!$CE98,'Feb 2015 final data'!$A$7:$A$156,0))</f>
        <v>12678</v>
      </c>
      <c r="CM98" s="24">
        <f>INDEX('Feb 2015 final data'!S$7:S$156,MATCH(Data!$CE98,'Feb 2015 final data'!$A$7:$A$156,0))</f>
        <v>12896</v>
      </c>
      <c r="CN98" s="24">
        <f>INDEX('Feb 2015 final data'!B$7:B$156,MATCH(Data!$CE98,'Feb 2015 final data'!$A$7:$A$156,0))</f>
        <v>12800</v>
      </c>
      <c r="CO98" s="24">
        <f>INDEX('Feb 2015 final data'!C$7:C$156,MATCH(Data!$CE98,'Feb 2015 final data'!$A$7:$A$156,0))</f>
        <v>12300</v>
      </c>
      <c r="CP98" s="24">
        <f>INDEX('Feb 2015 final data'!D$7:D$156,MATCH(Data!$CE98,'Feb 2015 final data'!$A$7:$A$156,0))</f>
        <v>12350</v>
      </c>
      <c r="CQ98" s="24">
        <f>INDEX('Feb 2015 final data'!E$7:E$156,MATCH(Data!$CE98,'Feb 2015 final data'!$A$7:$A$156,0))</f>
        <v>12200</v>
      </c>
      <c r="CR98" s="24">
        <f>INDEX('Feb 2015 final data'!F$7:F$156,MATCH(Data!$CE98,'Feb 2015 final data'!$A$7:$A$156,0))</f>
        <v>12500</v>
      </c>
      <c r="CS98" s="502">
        <f t="shared" si="68"/>
        <v>12768</v>
      </c>
      <c r="CT98" s="502">
        <f t="shared" si="69"/>
        <v>25071</v>
      </c>
      <c r="CU98" s="502">
        <f t="shared" si="70"/>
        <v>37749</v>
      </c>
      <c r="CV98" s="502">
        <f t="shared" si="71"/>
        <v>50645</v>
      </c>
      <c r="CW98" s="502">
        <f t="shared" si="105"/>
        <v>12800</v>
      </c>
      <c r="CX98" s="502">
        <f t="shared" si="106"/>
        <v>25100</v>
      </c>
      <c r="CY98" s="502">
        <f t="shared" si="107"/>
        <v>37450</v>
      </c>
      <c r="CZ98" s="502">
        <f t="shared" si="108"/>
        <v>49650</v>
      </c>
      <c r="DA98" s="503">
        <f t="shared" si="109"/>
        <v>-6.3184914601638862E-4</v>
      </c>
      <c r="DB98" s="503">
        <f t="shared" si="110"/>
        <v>-5.7261328857735215E-4</v>
      </c>
      <c r="DC98" s="503">
        <f t="shared" si="111"/>
        <v>5.903840458090631E-3</v>
      </c>
      <c r="DD98" s="503">
        <f t="shared" si="112"/>
        <v>1.9646559383947083E-2</v>
      </c>
      <c r="DE98" s="502">
        <f t="shared" si="72"/>
        <v>12807.717147906556</v>
      </c>
      <c r="DF98" s="502">
        <f t="shared" si="73"/>
        <v>26283.556165290316</v>
      </c>
      <c r="DG98" s="502">
        <f t="shared" si="74"/>
        <v>39461.955399248116</v>
      </c>
      <c r="DH98" s="502">
        <f t="shared" si="75"/>
        <v>52313.607432280507</v>
      </c>
      <c r="DI98" s="489">
        <f t="shared" si="113"/>
        <v>12807.717147906556</v>
      </c>
      <c r="DJ98" s="489">
        <f t="shared" si="114"/>
        <v>13475.83901738376</v>
      </c>
      <c r="DK98" s="489">
        <f t="shared" si="115"/>
        <v>13178.3992339578</v>
      </c>
      <c r="DL98" s="489">
        <f t="shared" si="116"/>
        <v>12851.652033032391</v>
      </c>
      <c r="DM98" s="489">
        <f t="shared" si="76"/>
        <v>12507.536277252497</v>
      </c>
      <c r="DN98" s="489">
        <f t="shared" si="117"/>
        <v>1905.2283119741564</v>
      </c>
      <c r="DO98" s="489">
        <f t="shared" si="118"/>
        <v>2004.5953101314594</v>
      </c>
      <c r="DP98" s="489">
        <f t="shared" si="119"/>
        <v>1960.266918737932</v>
      </c>
      <c r="DQ98" s="489">
        <f t="shared" si="120"/>
        <v>1911.773443589308</v>
      </c>
      <c r="DR98" s="489">
        <f t="shared" si="121"/>
        <v>1848.6656958265055</v>
      </c>
      <c r="DS98" s="33">
        <v>666082</v>
      </c>
      <c r="DT98" s="33">
        <v>668170.74100000004</v>
      </c>
      <c r="DU98" s="33">
        <v>672255.38900000008</v>
      </c>
      <c r="DV98" s="33">
        <v>676596.10000000009</v>
      </c>
      <c r="DW98" s="24">
        <f>INDEX('Feb 2015 final data'!$AB$7:$AB$156,MATCH(Data!CE98,'Feb 2015 final data'!$A$7:$A$156,0))</f>
        <v>1490</v>
      </c>
    </row>
    <row r="99" spans="1:127">
      <c r="A99" s="28" t="s">
        <v>880</v>
      </c>
      <c r="B99" s="6" t="s">
        <v>881</v>
      </c>
      <c r="C99" s="29" t="s">
        <v>733</v>
      </c>
      <c r="D99" s="30" t="s">
        <v>351</v>
      </c>
      <c r="E99" s="31">
        <v>155</v>
      </c>
      <c r="F99" s="19">
        <v>155</v>
      </c>
      <c r="G99" s="19">
        <f>INDEX('Feb 2015 final data'!G$7:G$156,MATCH(Data!$D99,'Feb 2015 final data'!$A$7:$A$156,0))</f>
        <v>147</v>
      </c>
      <c r="H99" s="19">
        <f>INDEX('Feb 2015 final data'!H$7:H$156,MATCH(Data!$D99,'Feb 2015 final data'!$A$7:$A$156,0))</f>
        <v>135</v>
      </c>
      <c r="I99" s="469">
        <f t="shared" si="87"/>
        <v>539.92780834634368</v>
      </c>
      <c r="J99" s="469">
        <f t="shared" si="88"/>
        <v>484.23733928297213</v>
      </c>
      <c r="K99" s="31">
        <v>25980</v>
      </c>
      <c r="L99" s="19">
        <v>26645</v>
      </c>
      <c r="M99" s="31">
        <v>27225.861999999997</v>
      </c>
      <c r="N99" s="27">
        <v>27878.891000000003</v>
      </c>
      <c r="O99" s="20">
        <v>592.79999999999995</v>
      </c>
      <c r="P99" s="36">
        <v>578</v>
      </c>
      <c r="Q99" s="30" t="s">
        <v>351</v>
      </c>
      <c r="R99" s="31">
        <v>50</v>
      </c>
      <c r="S99" s="19">
        <v>50</v>
      </c>
      <c r="T99" s="19">
        <f>INDEX('Feb 2015 final data'!I$7:I$156,MATCH(Data!$Q99,'Feb 2015 final data'!$A$7:$A$156,0))</f>
        <v>198</v>
      </c>
      <c r="U99" s="19">
        <f>INDEX('Feb 2015 final data'!J$7:J$156,MATCH(Data!$Q99,'Feb 2015 final data'!$A$7:$A$156,0))</f>
        <v>232</v>
      </c>
      <c r="V99" s="31">
        <v>65</v>
      </c>
      <c r="W99" s="19">
        <v>65</v>
      </c>
      <c r="X99" s="19">
        <f>INDEX('Feb 2015 final data'!K$7:K$156,MATCH(Data!$Q99,'Feb 2015 final data'!$A$7:$A$156,0))</f>
        <v>248</v>
      </c>
      <c r="Y99" s="19">
        <f>INDEX('Feb 2015 final data'!L$7:L$156,MATCH(Data!$Q99,'Feb 2015 final data'!$A$7:$A$156,0))</f>
        <v>279</v>
      </c>
      <c r="Z99" s="475">
        <f t="shared" si="89"/>
        <v>198</v>
      </c>
      <c r="AA99" s="475">
        <f t="shared" si="90"/>
        <v>232</v>
      </c>
      <c r="AB99" s="475">
        <f t="shared" si="91"/>
        <v>248</v>
      </c>
      <c r="AC99" s="475">
        <f t="shared" si="92"/>
        <v>279</v>
      </c>
      <c r="AD99" s="478">
        <f t="shared" si="77"/>
        <v>79.838709677419345</v>
      </c>
      <c r="AE99" s="478">
        <f t="shared" si="78"/>
        <v>83.154121863799276</v>
      </c>
      <c r="AF99" s="22">
        <v>73.8</v>
      </c>
      <c r="AG99" s="21">
        <v>73.8</v>
      </c>
      <c r="AH99" s="6" t="s">
        <v>351</v>
      </c>
      <c r="AI99" s="34">
        <v>559</v>
      </c>
      <c r="AJ99" s="34">
        <v>677</v>
      </c>
      <c r="AK99" s="34">
        <v>573</v>
      </c>
      <c r="AL99" s="34">
        <v>447</v>
      </c>
      <c r="AM99" s="34">
        <v>690</v>
      </c>
      <c r="AN99" s="34">
        <v>658</v>
      </c>
      <c r="AO99" s="34">
        <v>582</v>
      </c>
      <c r="AP99" s="34">
        <v>433</v>
      </c>
      <c r="AQ99" s="38">
        <v>535</v>
      </c>
      <c r="AR99" s="38">
        <v>660</v>
      </c>
      <c r="AS99" s="38">
        <v>410</v>
      </c>
      <c r="AT99" s="38">
        <v>589</v>
      </c>
      <c r="AU99" s="25">
        <v>1809</v>
      </c>
      <c r="AV99" s="25">
        <v>1795</v>
      </c>
      <c r="AW99" s="25">
        <v>1550</v>
      </c>
      <c r="AX99" s="25">
        <v>1659</v>
      </c>
      <c r="AY99" s="25">
        <f t="shared" si="93"/>
        <v>1809</v>
      </c>
      <c r="AZ99" s="25">
        <f t="shared" si="94"/>
        <v>1795</v>
      </c>
      <c r="BA99" s="25">
        <f t="shared" si="95"/>
        <v>1550</v>
      </c>
      <c r="BB99" s="25">
        <f t="shared" si="96"/>
        <v>1659</v>
      </c>
      <c r="BC99" s="249">
        <f>INDEX('Feb 2015 final data'!T$7:T$156,MATCH(Data!$AH99,'Feb 2015 final data'!$A$7:$A$156,0))</f>
        <v>1869</v>
      </c>
      <c r="BD99" s="249">
        <f>INDEX('Feb 2015 final data'!U$7:U$156,MATCH(Data!$AH99,'Feb 2015 final data'!$A$7:$A$156,0))</f>
        <v>2047</v>
      </c>
      <c r="BE99" s="249">
        <f>INDEX('Feb 2015 final data'!V$7:V$156,MATCH(Data!$AH99,'Feb 2015 final data'!$A$7:$A$156,0))</f>
        <v>1960</v>
      </c>
      <c r="BF99" s="249">
        <f>INDEX('Feb 2015 final data'!W$7:W$156,MATCH(Data!$AH99,'Feb 2015 final data'!$A$7:$A$156,0))</f>
        <v>1653</v>
      </c>
      <c r="BG99" s="249">
        <f>INDEX('Feb 2015 final data'!X$7:X$156,MATCH(Data!$AH99,'Feb 2015 final data'!$A$7:$A$156,0))</f>
        <v>1104</v>
      </c>
      <c r="BH99" s="249">
        <f>INDEX('Feb 2015 final data'!Y$7:Y$156,MATCH(Data!$AH99,'Feb 2015 final data'!$A$7:$A$156,0))</f>
        <v>1104</v>
      </c>
      <c r="BI99" s="249">
        <f>INDEX('Feb 2015 final data'!Z$7:Z$156,MATCH(Data!$AH99,'Feb 2015 final data'!$A$7:$A$156,0))</f>
        <v>1104</v>
      </c>
      <c r="BJ99" s="249">
        <f>INDEX('Feb 2015 final data'!AA$7:AA$156,MATCH(Data!$AH99,'Feb 2015 final data'!$A$7:$A$156,0))</f>
        <v>1104</v>
      </c>
      <c r="BK99" s="484">
        <f t="shared" si="79"/>
        <v>1869.0000000000002</v>
      </c>
      <c r="BL99" s="484">
        <f t="shared" si="80"/>
        <v>2046.9999999999998</v>
      </c>
      <c r="BM99" s="484">
        <f t="shared" si="81"/>
        <v>1959.9999999999998</v>
      </c>
      <c r="BN99" s="484">
        <f t="shared" si="82"/>
        <v>1653</v>
      </c>
      <c r="BO99" s="484">
        <f t="shared" si="83"/>
        <v>1104.0000000000002</v>
      </c>
      <c r="BP99" s="484">
        <f t="shared" si="84"/>
        <v>1103.9999999999998</v>
      </c>
      <c r="BQ99" s="484">
        <f t="shared" si="85"/>
        <v>1103.9999999999998</v>
      </c>
      <c r="BR99" s="484">
        <f t="shared" si="86"/>
        <v>1104</v>
      </c>
      <c r="BS99" s="486">
        <f t="shared" si="97"/>
        <v>1292.4277529255708</v>
      </c>
      <c r="BT99" s="486">
        <f t="shared" si="98"/>
        <v>1415.5161103470532</v>
      </c>
      <c r="BU99" s="486">
        <f t="shared" si="99"/>
        <v>1355.3549468882386</v>
      </c>
      <c r="BV99" s="495">
        <f t="shared" si="100"/>
        <v>1130.7562625119417</v>
      </c>
      <c r="BW99" s="486">
        <f t="shared" si="101"/>
        <v>755.20563449073427</v>
      </c>
      <c r="BX99" s="486">
        <f t="shared" si="102"/>
        <v>755.20563449073393</v>
      </c>
      <c r="BY99" s="486">
        <f t="shared" si="103"/>
        <v>755.20563449073393</v>
      </c>
      <c r="BZ99" s="495">
        <f t="shared" si="104"/>
        <v>746.99098633582992</v>
      </c>
      <c r="CA99" s="27">
        <v>142556</v>
      </c>
      <c r="CB99" s="27">
        <v>144611.56499999994</v>
      </c>
      <c r="CC99" s="27">
        <v>146185.34999999995</v>
      </c>
      <c r="CD99" s="156">
        <v>147792.94799999997</v>
      </c>
      <c r="CE99" s="6" t="s">
        <v>351</v>
      </c>
      <c r="CF99" s="27">
        <f>INDEX('HWB mapped'!F$4:F$155,MATCH(Data!$D99,'HWB mapped'!$E$4:$E$155,0))</f>
        <v>4294.7508103587024</v>
      </c>
      <c r="CG99" s="27">
        <f>INDEX('HWB mapped'!G$4:G$155,MATCH(Data!$D99,'HWB mapped'!$E$4:$E$155,0))</f>
        <v>4453.5859780705323</v>
      </c>
      <c r="CH99" s="27">
        <f>INDEX('HWB mapped'!H$4:H$155,MATCH(Data!$D99,'HWB mapped'!$E$4:$E$155,0))</f>
        <v>4371.9725320272482</v>
      </c>
      <c r="CI99" s="27">
        <f>INDEX('HWB mapped'!I$4:I$155,MATCH(Data!$D99,'HWB mapped'!$E$4:$E$155,0))</f>
        <v>4579.6771594830007</v>
      </c>
      <c r="CJ99" s="24">
        <f>INDEX('Feb 2015 final data'!P$7:P$156,MATCH(Data!$CE99,'Feb 2015 final data'!$A$7:$A$156,0))</f>
        <v>4294</v>
      </c>
      <c r="CK99" s="24">
        <f>INDEX('Feb 2015 final data'!Q$7:Q$156,MATCH(Data!$CE99,'Feb 2015 final data'!$A$7:$A$156,0))</f>
        <v>4038</v>
      </c>
      <c r="CL99" s="24">
        <f>INDEX('Feb 2015 final data'!R$7:R$156,MATCH(Data!$CE99,'Feb 2015 final data'!$A$7:$A$156,0))</f>
        <v>4099</v>
      </c>
      <c r="CM99" s="24">
        <f>INDEX('Feb 2015 final data'!S$7:S$156,MATCH(Data!$CE99,'Feb 2015 final data'!$A$7:$A$156,0))</f>
        <v>4322</v>
      </c>
      <c r="CN99" s="24">
        <f>INDEX('Feb 2015 final data'!B$7:B$156,MATCH(Data!$CE99,'Feb 2015 final data'!$A$7:$A$156,0))</f>
        <v>4251</v>
      </c>
      <c r="CO99" s="24">
        <f>INDEX('Feb 2015 final data'!C$7:C$156,MATCH(Data!$CE99,'Feb 2015 final data'!$A$7:$A$156,0))</f>
        <v>3998</v>
      </c>
      <c r="CP99" s="24">
        <f>INDEX('Feb 2015 final data'!D$7:D$156,MATCH(Data!$CE99,'Feb 2015 final data'!$A$7:$A$156,0))</f>
        <v>4058</v>
      </c>
      <c r="CQ99" s="24">
        <f>INDEX('Feb 2015 final data'!E$7:E$156,MATCH(Data!$CE99,'Feb 2015 final data'!$A$7:$A$156,0))</f>
        <v>4279</v>
      </c>
      <c r="CR99" s="24">
        <f>INDEX('Feb 2015 final data'!F$7:F$156,MATCH(Data!$CE99,'Feb 2015 final data'!$A$7:$A$156,0))</f>
        <v>4209</v>
      </c>
      <c r="CS99" s="502">
        <f t="shared" si="68"/>
        <v>4294</v>
      </c>
      <c r="CT99" s="502">
        <f t="shared" si="69"/>
        <v>8332</v>
      </c>
      <c r="CU99" s="502">
        <f t="shared" si="70"/>
        <v>12431</v>
      </c>
      <c r="CV99" s="502">
        <f t="shared" si="71"/>
        <v>16753</v>
      </c>
      <c r="CW99" s="502">
        <f t="shared" si="105"/>
        <v>4251</v>
      </c>
      <c r="CX99" s="502">
        <f t="shared" si="106"/>
        <v>8249</v>
      </c>
      <c r="CY99" s="502">
        <f t="shared" si="107"/>
        <v>12307</v>
      </c>
      <c r="CZ99" s="502">
        <f t="shared" si="108"/>
        <v>16586</v>
      </c>
      <c r="DA99" s="503">
        <f t="shared" si="109"/>
        <v>2.5667044708410432E-3</v>
      </c>
      <c r="DB99" s="503">
        <f t="shared" si="110"/>
        <v>4.9543365367396884E-3</v>
      </c>
      <c r="DC99" s="503">
        <f t="shared" si="111"/>
        <v>7.4016594042857998E-3</v>
      </c>
      <c r="DD99" s="503">
        <f t="shared" si="112"/>
        <v>9.9683638751268434E-3</v>
      </c>
      <c r="DE99" s="502">
        <f t="shared" si="72"/>
        <v>4249.5693655681134</v>
      </c>
      <c r="DF99" s="502">
        <f t="shared" si="73"/>
        <v>8661.3083102826367</v>
      </c>
      <c r="DG99" s="502">
        <f t="shared" si="74"/>
        <v>12989.990728615025</v>
      </c>
      <c r="DH99" s="502">
        <f t="shared" si="75"/>
        <v>17524.560094183136</v>
      </c>
      <c r="DI99" s="489">
        <f t="shared" si="113"/>
        <v>4249.5693655681134</v>
      </c>
      <c r="DJ99" s="489">
        <f t="shared" si="114"/>
        <v>4411.7389447145233</v>
      </c>
      <c r="DK99" s="489">
        <f t="shared" si="115"/>
        <v>4328.6824183323879</v>
      </c>
      <c r="DL99" s="489">
        <f t="shared" si="116"/>
        <v>4534.5693655681116</v>
      </c>
      <c r="DM99" s="489">
        <f t="shared" si="76"/>
        <v>4207.5835002766853</v>
      </c>
      <c r="DN99" s="489">
        <f t="shared" si="117"/>
        <v>2202.6060830932161</v>
      </c>
      <c r="DO99" s="489">
        <f t="shared" si="118"/>
        <v>2286.5642443781808</v>
      </c>
      <c r="DP99" s="489">
        <f t="shared" si="119"/>
        <v>2243.5486432260077</v>
      </c>
      <c r="DQ99" s="489">
        <f t="shared" si="120"/>
        <v>2350.3102557241727</v>
      </c>
      <c r="DR99" s="489">
        <f t="shared" si="121"/>
        <v>2155.1796105586345</v>
      </c>
      <c r="DS99" s="33">
        <v>188373</v>
      </c>
      <c r="DT99" s="33">
        <v>190754.003</v>
      </c>
      <c r="DU99" s="33">
        <v>192953.24900000001</v>
      </c>
      <c r="DV99" s="33">
        <v>195250.54800000001</v>
      </c>
      <c r="DW99" s="24">
        <f>INDEX('Feb 2015 final data'!$AB$7:$AB$156,MATCH(Data!CE99,'Feb 2015 final data'!$A$7:$A$156,0))</f>
        <v>1490</v>
      </c>
    </row>
    <row r="100" spans="1:127">
      <c r="A100" s="28" t="s">
        <v>884</v>
      </c>
      <c r="B100" s="6" t="s">
        <v>885</v>
      </c>
      <c r="C100" s="29" t="s">
        <v>734</v>
      </c>
      <c r="D100" s="30" t="s">
        <v>354</v>
      </c>
      <c r="E100" s="31">
        <v>290</v>
      </c>
      <c r="F100" s="19">
        <v>290</v>
      </c>
      <c r="G100" s="19">
        <f>INDEX('Feb 2015 final data'!G$7:G$156,MATCH(Data!$D100,'Feb 2015 final data'!$A$7:$A$156,0))</f>
        <v>288</v>
      </c>
      <c r="H100" s="19">
        <f>INDEX('Feb 2015 final data'!H$7:H$156,MATCH(Data!$D100,'Feb 2015 final data'!$A$7:$A$156,0))</f>
        <v>279</v>
      </c>
      <c r="I100" s="469">
        <f t="shared" si="87"/>
        <v>634.35690196829046</v>
      </c>
      <c r="J100" s="469">
        <f t="shared" si="88"/>
        <v>604.23345449621809</v>
      </c>
      <c r="K100" s="31">
        <v>43475</v>
      </c>
      <c r="L100" s="19">
        <v>44485</v>
      </c>
      <c r="M100" s="31">
        <v>45400.310000000005</v>
      </c>
      <c r="N100" s="27">
        <v>46174.205999999998</v>
      </c>
      <c r="O100" s="20">
        <v>664.7</v>
      </c>
      <c r="P100" s="36">
        <v>649.70000000000005</v>
      </c>
      <c r="Q100" s="30" t="s">
        <v>354</v>
      </c>
      <c r="R100" s="31">
        <v>300</v>
      </c>
      <c r="S100" s="19">
        <v>300</v>
      </c>
      <c r="T100" s="19">
        <f>INDEX('Feb 2015 final data'!I$7:I$156,MATCH(Data!$Q100,'Feb 2015 final data'!$A$7:$A$156,0))</f>
        <v>337</v>
      </c>
      <c r="U100" s="19">
        <f>INDEX('Feb 2015 final data'!J$7:J$156,MATCH(Data!$Q100,'Feb 2015 final data'!$A$7:$A$156,0))</f>
        <v>337</v>
      </c>
      <c r="V100" s="31">
        <v>370</v>
      </c>
      <c r="W100" s="19">
        <v>370</v>
      </c>
      <c r="X100" s="19">
        <f>INDEX('Feb 2015 final data'!K$7:K$156,MATCH(Data!$Q100,'Feb 2015 final data'!$A$7:$A$156,0))</f>
        <v>375</v>
      </c>
      <c r="Y100" s="19">
        <f>INDEX('Feb 2015 final data'!L$7:L$156,MATCH(Data!$Q100,'Feb 2015 final data'!$A$7:$A$156,0))</f>
        <v>375</v>
      </c>
      <c r="Z100" s="475">
        <f t="shared" si="89"/>
        <v>337</v>
      </c>
      <c r="AA100" s="475">
        <f t="shared" si="90"/>
        <v>337</v>
      </c>
      <c r="AB100" s="475">
        <f t="shared" si="91"/>
        <v>375</v>
      </c>
      <c r="AC100" s="475">
        <f t="shared" si="92"/>
        <v>375</v>
      </c>
      <c r="AD100" s="478">
        <f t="shared" si="77"/>
        <v>89.86666666666666</v>
      </c>
      <c r="AE100" s="478">
        <f t="shared" si="78"/>
        <v>89.86666666666666</v>
      </c>
      <c r="AF100" s="22">
        <v>80.8</v>
      </c>
      <c r="AG100" s="21">
        <v>80.8</v>
      </c>
      <c r="AH100" s="6" t="s">
        <v>354</v>
      </c>
      <c r="AI100" s="34">
        <v>481</v>
      </c>
      <c r="AJ100" s="34">
        <v>874</v>
      </c>
      <c r="AK100" s="34">
        <v>742</v>
      </c>
      <c r="AL100" s="34">
        <v>731</v>
      </c>
      <c r="AM100" s="34">
        <v>830</v>
      </c>
      <c r="AN100" s="34">
        <v>746</v>
      </c>
      <c r="AO100" s="34">
        <v>1188</v>
      </c>
      <c r="AP100" s="34">
        <v>537</v>
      </c>
      <c r="AQ100" s="38">
        <v>726</v>
      </c>
      <c r="AR100" s="38">
        <v>978</v>
      </c>
      <c r="AS100" s="38">
        <v>1024</v>
      </c>
      <c r="AT100" s="38">
        <v>1285</v>
      </c>
      <c r="AU100" s="25">
        <v>2097</v>
      </c>
      <c r="AV100" s="25">
        <v>2307</v>
      </c>
      <c r="AW100" s="25">
        <v>2451</v>
      </c>
      <c r="AX100" s="25">
        <v>3287</v>
      </c>
      <c r="AY100" s="25">
        <f t="shared" si="93"/>
        <v>2097</v>
      </c>
      <c r="AZ100" s="25">
        <f t="shared" si="94"/>
        <v>2307</v>
      </c>
      <c r="BA100" s="25">
        <f t="shared" si="95"/>
        <v>2451</v>
      </c>
      <c r="BB100" s="25">
        <f t="shared" si="96"/>
        <v>3287</v>
      </c>
      <c r="BC100" s="249">
        <f>INDEX('Feb 2015 final data'!T$7:T$156,MATCH(Data!$AH100,'Feb 2015 final data'!$A$7:$A$156,0))</f>
        <v>2000</v>
      </c>
      <c r="BD100" s="249">
        <f>INDEX('Feb 2015 final data'!U$7:U$156,MATCH(Data!$AH100,'Feb 2015 final data'!$A$7:$A$156,0))</f>
        <v>1900</v>
      </c>
      <c r="BE100" s="249">
        <f>INDEX('Feb 2015 final data'!V$7:V$156,MATCH(Data!$AH100,'Feb 2015 final data'!$A$7:$A$156,0))</f>
        <v>1800</v>
      </c>
      <c r="BF100" s="249">
        <f>INDEX('Feb 2015 final data'!W$7:W$156,MATCH(Data!$AH100,'Feb 2015 final data'!$A$7:$A$156,0))</f>
        <v>1775</v>
      </c>
      <c r="BG100" s="249">
        <f>INDEX('Feb 2015 final data'!X$7:X$156,MATCH(Data!$AH100,'Feb 2015 final data'!$A$7:$A$156,0))</f>
        <v>1775</v>
      </c>
      <c r="BH100" s="249">
        <f>INDEX('Feb 2015 final data'!Y$7:Y$156,MATCH(Data!$AH100,'Feb 2015 final data'!$A$7:$A$156,0))</f>
        <v>1775</v>
      </c>
      <c r="BI100" s="249">
        <f>INDEX('Feb 2015 final data'!Z$7:Z$156,MATCH(Data!$AH100,'Feb 2015 final data'!$A$7:$A$156,0))</f>
        <v>1775</v>
      </c>
      <c r="BJ100" s="249">
        <f>INDEX('Feb 2015 final data'!AA$7:AA$156,MATCH(Data!$AH100,'Feb 2015 final data'!$A$7:$A$156,0))</f>
        <v>1775</v>
      </c>
      <c r="BK100" s="484">
        <f t="shared" si="79"/>
        <v>2000</v>
      </c>
      <c r="BL100" s="484">
        <f t="shared" si="80"/>
        <v>1900</v>
      </c>
      <c r="BM100" s="484">
        <f t="shared" si="81"/>
        <v>1799.9999999999998</v>
      </c>
      <c r="BN100" s="484">
        <f t="shared" si="82"/>
        <v>1775</v>
      </c>
      <c r="BO100" s="484">
        <f t="shared" si="83"/>
        <v>1775</v>
      </c>
      <c r="BP100" s="484">
        <f t="shared" si="84"/>
        <v>1775</v>
      </c>
      <c r="BQ100" s="484">
        <f t="shared" si="85"/>
        <v>1774.9999999999998</v>
      </c>
      <c r="BR100" s="484">
        <f t="shared" si="86"/>
        <v>1775</v>
      </c>
      <c r="BS100" s="486">
        <f t="shared" si="97"/>
        <v>956.78401318012061</v>
      </c>
      <c r="BT100" s="486">
        <f t="shared" si="98"/>
        <v>908.94481252111473</v>
      </c>
      <c r="BU100" s="486">
        <f t="shared" si="99"/>
        <v>861.10561186210839</v>
      </c>
      <c r="BV100" s="495">
        <f t="shared" si="100"/>
        <v>845.91082797885304</v>
      </c>
      <c r="BW100" s="486">
        <f t="shared" si="101"/>
        <v>845.91082797885304</v>
      </c>
      <c r="BX100" s="486">
        <f t="shared" si="102"/>
        <v>845.91082797885304</v>
      </c>
      <c r="BY100" s="486">
        <f t="shared" si="103"/>
        <v>845.91082797885292</v>
      </c>
      <c r="BZ100" s="495">
        <f t="shared" si="104"/>
        <v>843.25156320549581</v>
      </c>
      <c r="CA100" s="27">
        <v>207877</v>
      </c>
      <c r="CB100" s="27">
        <v>209033.59300000002</v>
      </c>
      <c r="CC100" s="27">
        <v>209832.99199999994</v>
      </c>
      <c r="CD100" s="156">
        <v>210494.71799999996</v>
      </c>
      <c r="CE100" s="6" t="s">
        <v>354</v>
      </c>
      <c r="CF100" s="27">
        <f>INDEX('HWB mapped'!F$4:F$155,MATCH(Data!$D100,'HWB mapped'!$E$4:$E$155,0))</f>
        <v>6797.1468979652163</v>
      </c>
      <c r="CG100" s="27">
        <f>INDEX('HWB mapped'!G$4:G$155,MATCH(Data!$D100,'HWB mapped'!$E$4:$E$155,0))</f>
        <v>6738.9329192286214</v>
      </c>
      <c r="CH100" s="27">
        <f>INDEX('HWB mapped'!H$4:H$155,MATCH(Data!$D100,'HWB mapped'!$E$4:$E$155,0))</f>
        <v>6843.2452770662758</v>
      </c>
      <c r="CI100" s="27">
        <f>INDEX('HWB mapped'!I$4:I$155,MATCH(Data!$D100,'HWB mapped'!$E$4:$E$155,0))</f>
        <v>7025.2747740294344</v>
      </c>
      <c r="CJ100" s="24">
        <f>INDEX('Feb 2015 final data'!P$7:P$156,MATCH(Data!$CE100,'Feb 2015 final data'!$A$7:$A$156,0))</f>
        <v>6798</v>
      </c>
      <c r="CK100" s="24">
        <f>INDEX('Feb 2015 final data'!Q$7:Q$156,MATCH(Data!$CE100,'Feb 2015 final data'!$A$7:$A$156,0))</f>
        <v>6301</v>
      </c>
      <c r="CL100" s="24">
        <f>INDEX('Feb 2015 final data'!R$7:R$156,MATCH(Data!$CE100,'Feb 2015 final data'!$A$7:$A$156,0))</f>
        <v>6469</v>
      </c>
      <c r="CM100" s="24">
        <f>INDEX('Feb 2015 final data'!S$7:S$156,MATCH(Data!$CE100,'Feb 2015 final data'!$A$7:$A$156,0))</f>
        <v>6497</v>
      </c>
      <c r="CN100" s="24">
        <f>INDEX('Feb 2015 final data'!B$7:B$156,MATCH(Data!$CE100,'Feb 2015 final data'!$A$7:$A$156,0))</f>
        <v>6711</v>
      </c>
      <c r="CO100" s="24">
        <f>INDEX('Feb 2015 final data'!C$7:C$156,MATCH(Data!$CE100,'Feb 2015 final data'!$A$7:$A$156,0))</f>
        <v>6020</v>
      </c>
      <c r="CP100" s="24">
        <f>INDEX('Feb 2015 final data'!D$7:D$156,MATCH(Data!$CE100,'Feb 2015 final data'!$A$7:$A$156,0))</f>
        <v>6152</v>
      </c>
      <c r="CQ100" s="24">
        <f>INDEX('Feb 2015 final data'!E$7:E$156,MATCH(Data!$CE100,'Feb 2015 final data'!$A$7:$A$156,0))</f>
        <v>6269</v>
      </c>
      <c r="CR100" s="24">
        <f>INDEX('Feb 2015 final data'!F$7:F$156,MATCH(Data!$CE100,'Feb 2015 final data'!$A$7:$A$156,0))</f>
        <v>6711</v>
      </c>
      <c r="CS100" s="502">
        <f t="shared" si="68"/>
        <v>6798</v>
      </c>
      <c r="CT100" s="502">
        <f t="shared" si="69"/>
        <v>13099</v>
      </c>
      <c r="CU100" s="502">
        <f t="shared" si="70"/>
        <v>19568</v>
      </c>
      <c r="CV100" s="502">
        <f t="shared" si="71"/>
        <v>26065</v>
      </c>
      <c r="CW100" s="502">
        <f t="shared" si="105"/>
        <v>6711</v>
      </c>
      <c r="CX100" s="502">
        <f t="shared" si="106"/>
        <v>12731</v>
      </c>
      <c r="CY100" s="502">
        <f t="shared" si="107"/>
        <v>18883</v>
      </c>
      <c r="CZ100" s="502">
        <f t="shared" si="108"/>
        <v>25152</v>
      </c>
      <c r="DA100" s="503">
        <f t="shared" si="109"/>
        <v>3.3378093228467291E-3</v>
      </c>
      <c r="DB100" s="503">
        <f t="shared" si="110"/>
        <v>1.411854977939766E-2</v>
      </c>
      <c r="DC100" s="503">
        <f t="shared" si="111"/>
        <v>2.6280452714367925E-2</v>
      </c>
      <c r="DD100" s="503">
        <f t="shared" si="112"/>
        <v>3.5027815077690393E-2</v>
      </c>
      <c r="DE100" s="502">
        <f t="shared" si="72"/>
        <v>6705.5286710707387</v>
      </c>
      <c r="DF100" s="502">
        <f t="shared" si="73"/>
        <v>13149.086792575079</v>
      </c>
      <c r="DG100" s="502">
        <f t="shared" si="74"/>
        <v>19658.794709005244</v>
      </c>
      <c r="DH100" s="502">
        <f t="shared" si="75"/>
        <v>26444.076743535454</v>
      </c>
      <c r="DI100" s="489">
        <f t="shared" si="113"/>
        <v>6705.5286710707387</v>
      </c>
      <c r="DJ100" s="489">
        <f t="shared" si="114"/>
        <v>6443.5581215043403</v>
      </c>
      <c r="DK100" s="489">
        <f t="shared" si="115"/>
        <v>6509.7079164301649</v>
      </c>
      <c r="DL100" s="489">
        <f t="shared" si="116"/>
        <v>6785.2820345302098</v>
      </c>
      <c r="DM100" s="489">
        <f t="shared" si="76"/>
        <v>6705.5286710707387</v>
      </c>
      <c r="DN100" s="489">
        <f t="shared" si="117"/>
        <v>2566.2509188381819</v>
      </c>
      <c r="DO100" s="489">
        <f t="shared" si="118"/>
        <v>2465.9888042041821</v>
      </c>
      <c r="DP100" s="489">
        <f t="shared" si="119"/>
        <v>2491.2456727761055</v>
      </c>
      <c r="DQ100" s="489">
        <f t="shared" si="120"/>
        <v>2596.4826251591207</v>
      </c>
      <c r="DR100" s="489">
        <f t="shared" si="121"/>
        <v>2556.829305945902</v>
      </c>
      <c r="DS100" s="33">
        <v>259175</v>
      </c>
      <c r="DT100" s="33">
        <v>260354.747</v>
      </c>
      <c r="DU100" s="33">
        <v>261315.05499999999</v>
      </c>
      <c r="DV100" s="33">
        <v>262277.96999999997</v>
      </c>
      <c r="DW100" s="24">
        <f>INDEX('Feb 2015 final data'!$AB$7:$AB$156,MATCH(Data!CE100,'Feb 2015 final data'!$A$7:$A$156,0))</f>
        <v>1490</v>
      </c>
    </row>
    <row r="101" spans="1:127">
      <c r="A101" s="28" t="s">
        <v>867</v>
      </c>
      <c r="B101" s="6" t="s">
        <v>868</v>
      </c>
      <c r="C101" s="29" t="s">
        <v>735</v>
      </c>
      <c r="D101" s="30" t="s">
        <v>357</v>
      </c>
      <c r="E101" s="31">
        <v>215</v>
      </c>
      <c r="F101" s="19">
        <v>215</v>
      </c>
      <c r="G101" s="19">
        <f>INDEX('Feb 2015 final data'!G$7:G$156,MATCH(Data!$D101,'Feb 2015 final data'!$A$7:$A$156,0))</f>
        <v>215</v>
      </c>
      <c r="H101" s="19">
        <f>INDEX('Feb 2015 final data'!H$7:H$156,MATCH(Data!$D101,'Feb 2015 final data'!$A$7:$A$156,0))</f>
        <v>215</v>
      </c>
      <c r="I101" s="469">
        <f t="shared" si="87"/>
        <v>729.14152470818169</v>
      </c>
      <c r="J101" s="469">
        <f t="shared" si="88"/>
        <v>718.57580281210471</v>
      </c>
      <c r="K101" s="31">
        <v>28480</v>
      </c>
      <c r="L101" s="19">
        <v>28980</v>
      </c>
      <c r="M101" s="31">
        <v>29486.730999999992</v>
      </c>
      <c r="N101" s="27">
        <v>29920.294999999998</v>
      </c>
      <c r="O101" s="20">
        <v>747.9</v>
      </c>
      <c r="P101" s="36">
        <v>735</v>
      </c>
      <c r="Q101" s="30" t="s">
        <v>357</v>
      </c>
      <c r="R101" s="31">
        <v>80</v>
      </c>
      <c r="S101" s="19">
        <v>80</v>
      </c>
      <c r="T101" s="19">
        <f>INDEX('Feb 2015 final data'!I$7:I$156,MATCH(Data!$Q101,'Feb 2015 final data'!$A$7:$A$156,0))</f>
        <v>100</v>
      </c>
      <c r="U101" s="19">
        <f>INDEX('Feb 2015 final data'!J$7:J$156,MATCH(Data!$Q101,'Feb 2015 final data'!$A$7:$A$156,0))</f>
        <v>122</v>
      </c>
      <c r="V101" s="31">
        <v>100</v>
      </c>
      <c r="W101" s="19">
        <v>100</v>
      </c>
      <c r="X101" s="19">
        <f>INDEX('Feb 2015 final data'!K$7:K$156,MATCH(Data!$Q101,'Feb 2015 final data'!$A$7:$A$156,0))</f>
        <v>120</v>
      </c>
      <c r="Y101" s="19">
        <f>INDEX('Feb 2015 final data'!L$7:L$156,MATCH(Data!$Q101,'Feb 2015 final data'!$A$7:$A$156,0))</f>
        <v>143</v>
      </c>
      <c r="Z101" s="475">
        <f t="shared" si="89"/>
        <v>100</v>
      </c>
      <c r="AA101" s="475">
        <f t="shared" si="90"/>
        <v>122</v>
      </c>
      <c r="AB101" s="475">
        <f t="shared" si="91"/>
        <v>120</v>
      </c>
      <c r="AC101" s="475">
        <f t="shared" si="92"/>
        <v>143</v>
      </c>
      <c r="AD101" s="478">
        <f t="shared" ref="AD101:AD132" si="122">Z101/AB101*100</f>
        <v>83.333333333333343</v>
      </c>
      <c r="AE101" s="478">
        <f t="shared" ref="AE101:AE132" si="123">AA101/AC101*100</f>
        <v>85.314685314685306</v>
      </c>
      <c r="AF101" s="22">
        <v>81.8</v>
      </c>
      <c r="AG101" s="21">
        <v>81.8</v>
      </c>
      <c r="AH101" s="6" t="s">
        <v>357</v>
      </c>
      <c r="AI101" s="34">
        <v>85</v>
      </c>
      <c r="AJ101" s="34">
        <v>151</v>
      </c>
      <c r="AK101" s="34">
        <v>56</v>
      </c>
      <c r="AL101" s="34">
        <v>121</v>
      </c>
      <c r="AM101" s="34">
        <v>179</v>
      </c>
      <c r="AN101" s="34">
        <v>258</v>
      </c>
      <c r="AO101" s="34">
        <v>267</v>
      </c>
      <c r="AP101" s="34">
        <v>176</v>
      </c>
      <c r="AQ101" s="38">
        <v>117</v>
      </c>
      <c r="AR101" s="38">
        <v>103</v>
      </c>
      <c r="AS101" s="38">
        <v>81</v>
      </c>
      <c r="AT101" s="38">
        <v>63</v>
      </c>
      <c r="AU101" s="25">
        <v>292</v>
      </c>
      <c r="AV101" s="25">
        <v>558</v>
      </c>
      <c r="AW101" s="25">
        <v>560</v>
      </c>
      <c r="AX101" s="25">
        <v>247</v>
      </c>
      <c r="AY101" s="25">
        <f t="shared" si="93"/>
        <v>292</v>
      </c>
      <c r="AZ101" s="25">
        <f t="shared" si="94"/>
        <v>558</v>
      </c>
      <c r="BA101" s="25">
        <f t="shared" si="95"/>
        <v>560</v>
      </c>
      <c r="BB101" s="25">
        <f t="shared" si="96"/>
        <v>247</v>
      </c>
      <c r="BC101" s="249">
        <f>INDEX('Feb 2015 final data'!T$7:T$156,MATCH(Data!$AH101,'Feb 2015 final data'!$A$7:$A$156,0))</f>
        <v>290</v>
      </c>
      <c r="BD101" s="249">
        <f>INDEX('Feb 2015 final data'!U$7:U$156,MATCH(Data!$AH101,'Feb 2015 final data'!$A$7:$A$156,0))</f>
        <v>550</v>
      </c>
      <c r="BE101" s="249">
        <f>INDEX('Feb 2015 final data'!V$7:V$156,MATCH(Data!$AH101,'Feb 2015 final data'!$A$7:$A$156,0))</f>
        <v>560</v>
      </c>
      <c r="BF101" s="249">
        <f>INDEX('Feb 2015 final data'!W$7:W$156,MATCH(Data!$AH101,'Feb 2015 final data'!$A$7:$A$156,0))</f>
        <v>248</v>
      </c>
      <c r="BG101" s="249">
        <f>INDEX('Feb 2015 final data'!X$7:X$156,MATCH(Data!$AH101,'Feb 2015 final data'!$A$7:$A$156,0))</f>
        <v>290</v>
      </c>
      <c r="BH101" s="249">
        <f>INDEX('Feb 2015 final data'!Y$7:Y$156,MATCH(Data!$AH101,'Feb 2015 final data'!$A$7:$A$156,0))</f>
        <v>550</v>
      </c>
      <c r="BI101" s="249">
        <f>INDEX('Feb 2015 final data'!Z$7:Z$156,MATCH(Data!$AH101,'Feb 2015 final data'!$A$7:$A$156,0))</f>
        <v>560</v>
      </c>
      <c r="BJ101" s="249">
        <f>INDEX('Feb 2015 final data'!AA$7:AA$156,MATCH(Data!$AH101,'Feb 2015 final data'!$A$7:$A$156,0))</f>
        <v>248</v>
      </c>
      <c r="BK101" s="484">
        <f t="shared" ref="BK101:BK132" si="124">BC101/AU101*AY101</f>
        <v>290</v>
      </c>
      <c r="BL101" s="484">
        <f t="shared" ref="BL101:BL132" si="125">BD101/AV101*AZ101</f>
        <v>550</v>
      </c>
      <c r="BM101" s="484">
        <f t="shared" ref="BM101:BM132" si="126">BE101/AW101*BA101</f>
        <v>560</v>
      </c>
      <c r="BN101" s="484">
        <f t="shared" ref="BN101:BN132" si="127">BF101/AX101*BB101</f>
        <v>247.99999999999997</v>
      </c>
      <c r="BO101" s="484">
        <f t="shared" ref="BO101:BO132" si="128">BG101/BC101*BK101</f>
        <v>290</v>
      </c>
      <c r="BP101" s="484">
        <f t="shared" ref="BP101:BP132" si="129">BH101/BD101*BL101</f>
        <v>550</v>
      </c>
      <c r="BQ101" s="484">
        <f t="shared" ref="BQ101:BQ132" si="130">BI101/BE101*BM101</f>
        <v>560</v>
      </c>
      <c r="BR101" s="484">
        <f t="shared" ref="BR101:BR132" si="131">BJ101/BF101*BN101</f>
        <v>247.99999999999997</v>
      </c>
      <c r="BS101" s="486">
        <f t="shared" si="97"/>
        <v>173.42104563178935</v>
      </c>
      <c r="BT101" s="486">
        <f t="shared" si="98"/>
        <v>328.9019830947729</v>
      </c>
      <c r="BU101" s="486">
        <f t="shared" si="99"/>
        <v>334.88201915104156</v>
      </c>
      <c r="BV101" s="495">
        <f t="shared" si="100"/>
        <v>147.23589949397277</v>
      </c>
      <c r="BW101" s="486">
        <f t="shared" si="101"/>
        <v>172.1710115050488</v>
      </c>
      <c r="BX101" s="486">
        <f t="shared" si="102"/>
        <v>326.5312287164719</v>
      </c>
      <c r="BY101" s="486">
        <f t="shared" si="103"/>
        <v>332.46816014768046</v>
      </c>
      <c r="BZ101" s="495">
        <f t="shared" si="104"/>
        <v>146.14254512852324</v>
      </c>
      <c r="CA101" s="27">
        <v>164660</v>
      </c>
      <c r="CB101" s="27">
        <v>167223.07200000001</v>
      </c>
      <c r="CC101" s="27">
        <v>168437.182</v>
      </c>
      <c r="CD101" s="156">
        <v>169697.33200000005</v>
      </c>
      <c r="CE101" s="6" t="s">
        <v>357</v>
      </c>
      <c r="CF101" s="27">
        <f>INDEX('HWB mapped'!F$4:F$155,MATCH(Data!$D101,'HWB mapped'!$E$4:$E$155,0))</f>
        <v>4878.4388418188064</v>
      </c>
      <c r="CG101" s="27">
        <f>INDEX('HWB mapped'!G$4:G$155,MATCH(Data!$D101,'HWB mapped'!$E$4:$E$155,0))</f>
        <v>4448.5524919969139</v>
      </c>
      <c r="CH101" s="27">
        <f>INDEX('HWB mapped'!H$4:H$155,MATCH(Data!$D101,'HWB mapped'!$E$4:$E$155,0))</f>
        <v>4529.092644544894</v>
      </c>
      <c r="CI101" s="27">
        <f>INDEX('HWB mapped'!I$4:I$155,MATCH(Data!$D101,'HWB mapped'!$E$4:$E$155,0))</f>
        <v>4544.0716434661836</v>
      </c>
      <c r="CJ101" s="24">
        <f>INDEX('Feb 2015 final data'!P$7:P$156,MATCH(Data!$CE101,'Feb 2015 final data'!$A$7:$A$156,0))</f>
        <v>4871</v>
      </c>
      <c r="CK101" s="24">
        <f>INDEX('Feb 2015 final data'!Q$7:Q$156,MATCH(Data!$CE101,'Feb 2015 final data'!$A$7:$A$156,0))</f>
        <v>4708</v>
      </c>
      <c r="CL101" s="24">
        <f>INDEX('Feb 2015 final data'!R$7:R$156,MATCH(Data!$CE101,'Feb 2015 final data'!$A$7:$A$156,0))</f>
        <v>4632</v>
      </c>
      <c r="CM101" s="24">
        <f>INDEX('Feb 2015 final data'!S$7:S$156,MATCH(Data!$CE101,'Feb 2015 final data'!$A$7:$A$156,0))</f>
        <v>4701</v>
      </c>
      <c r="CN101" s="24">
        <f>INDEX('Feb 2015 final data'!B$7:B$156,MATCH(Data!$CE101,'Feb 2015 final data'!$A$7:$A$156,0))</f>
        <v>4730</v>
      </c>
      <c r="CO101" s="24">
        <f>INDEX('Feb 2015 final data'!C$7:C$156,MATCH(Data!$CE101,'Feb 2015 final data'!$A$7:$A$156,0))</f>
        <v>4571</v>
      </c>
      <c r="CP101" s="24">
        <f>INDEX('Feb 2015 final data'!D$7:D$156,MATCH(Data!$CE101,'Feb 2015 final data'!$A$7:$A$156,0))</f>
        <v>4498</v>
      </c>
      <c r="CQ101" s="24">
        <f>INDEX('Feb 2015 final data'!E$7:E$156,MATCH(Data!$CE101,'Feb 2015 final data'!$A$7:$A$156,0))</f>
        <v>4565</v>
      </c>
      <c r="CR101" s="24">
        <f>INDEX('Feb 2015 final data'!F$7:F$156,MATCH(Data!$CE101,'Feb 2015 final data'!$A$7:$A$156,0))</f>
        <v>4752</v>
      </c>
      <c r="CS101" s="502">
        <f t="shared" si="68"/>
        <v>4871</v>
      </c>
      <c r="CT101" s="502">
        <f t="shared" si="69"/>
        <v>9579</v>
      </c>
      <c r="CU101" s="502">
        <f t="shared" si="70"/>
        <v>14211</v>
      </c>
      <c r="CV101" s="502">
        <f t="shared" si="71"/>
        <v>18912</v>
      </c>
      <c r="CW101" s="502">
        <f t="shared" si="105"/>
        <v>4730</v>
      </c>
      <c r="CX101" s="502">
        <f t="shared" si="106"/>
        <v>9301</v>
      </c>
      <c r="CY101" s="502">
        <f t="shared" si="107"/>
        <v>13799</v>
      </c>
      <c r="CZ101" s="502">
        <f t="shared" si="108"/>
        <v>18364</v>
      </c>
      <c r="DA101" s="503">
        <f t="shared" si="109"/>
        <v>7.4555837563451775E-3</v>
      </c>
      <c r="DB101" s="503">
        <f t="shared" si="110"/>
        <v>1.4699661590524535E-2</v>
      </c>
      <c r="DC101" s="503">
        <f t="shared" si="111"/>
        <v>2.1785109983079528E-2</v>
      </c>
      <c r="DD101" s="503">
        <f t="shared" si="112"/>
        <v>2.8976311336717429E-2</v>
      </c>
      <c r="DE101" s="502">
        <f t="shared" si="72"/>
        <v>4740.8160986316843</v>
      </c>
      <c r="DF101" s="502">
        <f t="shared" si="73"/>
        <v>9056.5239391461582</v>
      </c>
      <c r="DG101" s="502">
        <f t="shared" si="74"/>
        <v>13455.150586072725</v>
      </c>
      <c r="DH101" s="502">
        <f t="shared" si="75"/>
        <v>17866.831362057896</v>
      </c>
      <c r="DI101" s="489">
        <f t="shared" si="113"/>
        <v>4740.8160986316843</v>
      </c>
      <c r="DJ101" s="489">
        <f t="shared" si="114"/>
        <v>4315.7078405144739</v>
      </c>
      <c r="DK101" s="489">
        <f t="shared" si="115"/>
        <v>4398.6266469265665</v>
      </c>
      <c r="DL101" s="489">
        <f t="shared" si="116"/>
        <v>4411.6807759851708</v>
      </c>
      <c r="DM101" s="489">
        <f t="shared" si="76"/>
        <v>4762.8664060671808</v>
      </c>
      <c r="DN101" s="489">
        <f t="shared" si="117"/>
        <v>2241.4303913319986</v>
      </c>
      <c r="DO101" s="489">
        <f t="shared" si="118"/>
        <v>2040.5006473294466</v>
      </c>
      <c r="DP101" s="489">
        <f t="shared" si="119"/>
        <v>2079.7410443934746</v>
      </c>
      <c r="DQ101" s="489">
        <f t="shared" si="120"/>
        <v>2085.8871306806113</v>
      </c>
      <c r="DR101" s="489">
        <f t="shared" si="121"/>
        <v>2236.0258886072743</v>
      </c>
      <c r="DS101" s="33">
        <v>207460</v>
      </c>
      <c r="DT101" s="33">
        <v>210054.69500000001</v>
      </c>
      <c r="DU101" s="33">
        <v>211516.71799999999</v>
      </c>
      <c r="DV101" s="33">
        <v>213011.845</v>
      </c>
      <c r="DW101" s="24">
        <f>INDEX('Feb 2015 final data'!$AB$7:$AB$156,MATCH(Data!CE101,'Feb 2015 final data'!$A$7:$A$156,0))</f>
        <v>1490</v>
      </c>
    </row>
    <row r="102" spans="1:127">
      <c r="A102" s="28" t="s">
        <v>870</v>
      </c>
      <c r="B102" s="6" t="s">
        <v>871</v>
      </c>
      <c r="C102" s="29" t="s">
        <v>736</v>
      </c>
      <c r="D102" s="30" t="s">
        <v>360</v>
      </c>
      <c r="E102" s="31">
        <v>115</v>
      </c>
      <c r="F102" s="19">
        <v>115</v>
      </c>
      <c r="G102" s="19">
        <f>INDEX('Feb 2015 final data'!G$7:G$156,MATCH(Data!$D102,'Feb 2015 final data'!$A$7:$A$156,0))</f>
        <v>96</v>
      </c>
      <c r="H102" s="19">
        <f>INDEX('Feb 2015 final data'!H$7:H$156,MATCH(Data!$D102,'Feb 2015 final data'!$A$7:$A$156,0))</f>
        <v>76</v>
      </c>
      <c r="I102" s="469">
        <f t="shared" ref="I102:I133" si="132">F102*G102/E102/M102*100000</f>
        <v>498.70989982788291</v>
      </c>
      <c r="J102" s="469">
        <f t="shared" si="88"/>
        <v>389.00414274056595</v>
      </c>
      <c r="K102" s="31">
        <v>18470</v>
      </c>
      <c r="L102" s="19">
        <v>18840</v>
      </c>
      <c r="M102" s="31">
        <v>19249.667999999994</v>
      </c>
      <c r="N102" s="27">
        <v>19537.066999999999</v>
      </c>
      <c r="O102" s="20">
        <v>633.5</v>
      </c>
      <c r="P102" s="36">
        <v>621</v>
      </c>
      <c r="Q102" s="30" t="s">
        <v>360</v>
      </c>
      <c r="R102" s="31">
        <v>80</v>
      </c>
      <c r="S102" s="19">
        <v>80</v>
      </c>
      <c r="T102" s="19">
        <f>INDEX('Feb 2015 final data'!I$7:I$156,MATCH(Data!$Q102,'Feb 2015 final data'!$A$7:$A$156,0))</f>
        <v>92</v>
      </c>
      <c r="U102" s="19">
        <f>INDEX('Feb 2015 final data'!J$7:J$156,MATCH(Data!$Q102,'Feb 2015 final data'!$A$7:$A$156,0))</f>
        <v>105</v>
      </c>
      <c r="V102" s="31">
        <v>90</v>
      </c>
      <c r="W102" s="19">
        <v>90</v>
      </c>
      <c r="X102" s="19">
        <f>INDEX('Feb 2015 final data'!K$7:K$156,MATCH(Data!$Q102,'Feb 2015 final data'!$A$7:$A$156,0))</f>
        <v>100</v>
      </c>
      <c r="Y102" s="19">
        <f>INDEX('Feb 2015 final data'!L$7:L$156,MATCH(Data!$Q102,'Feb 2015 final data'!$A$7:$A$156,0))</f>
        <v>110</v>
      </c>
      <c r="Z102" s="475">
        <f t="shared" si="89"/>
        <v>92</v>
      </c>
      <c r="AA102" s="475">
        <f t="shared" si="90"/>
        <v>105</v>
      </c>
      <c r="AB102" s="475">
        <f t="shared" si="91"/>
        <v>100</v>
      </c>
      <c r="AC102" s="475">
        <f t="shared" si="92"/>
        <v>110</v>
      </c>
      <c r="AD102" s="478">
        <f t="shared" si="122"/>
        <v>92</v>
      </c>
      <c r="AE102" s="478">
        <f t="shared" si="123"/>
        <v>95.454545454545453</v>
      </c>
      <c r="AF102" s="22">
        <v>87.8</v>
      </c>
      <c r="AG102" s="21">
        <v>87.8</v>
      </c>
      <c r="AH102" s="6" t="s">
        <v>360</v>
      </c>
      <c r="AI102" s="34">
        <v>257</v>
      </c>
      <c r="AJ102" s="34">
        <v>312</v>
      </c>
      <c r="AK102" s="34">
        <v>295</v>
      </c>
      <c r="AL102" s="34">
        <v>308</v>
      </c>
      <c r="AM102" s="34">
        <v>270</v>
      </c>
      <c r="AN102" s="34">
        <v>227</v>
      </c>
      <c r="AO102" s="34">
        <v>264</v>
      </c>
      <c r="AP102" s="34">
        <v>442</v>
      </c>
      <c r="AQ102" s="38">
        <v>333</v>
      </c>
      <c r="AR102" s="38">
        <v>575</v>
      </c>
      <c r="AS102" s="38">
        <v>334</v>
      </c>
      <c r="AT102" s="38">
        <v>293</v>
      </c>
      <c r="AU102" s="25">
        <v>864</v>
      </c>
      <c r="AV102" s="25">
        <v>805</v>
      </c>
      <c r="AW102" s="25">
        <v>1039</v>
      </c>
      <c r="AX102" s="25">
        <v>1202</v>
      </c>
      <c r="AY102" s="25">
        <f t="shared" si="93"/>
        <v>864</v>
      </c>
      <c r="AZ102" s="25">
        <f t="shared" si="94"/>
        <v>805</v>
      </c>
      <c r="BA102" s="25">
        <f t="shared" si="95"/>
        <v>1039</v>
      </c>
      <c r="BB102" s="25">
        <f t="shared" si="96"/>
        <v>1202</v>
      </c>
      <c r="BC102" s="249">
        <f>INDEX('Feb 2015 final data'!T$7:T$156,MATCH(Data!$AH102,'Feb 2015 final data'!$A$7:$A$156,0))</f>
        <v>1000</v>
      </c>
      <c r="BD102" s="249">
        <f>INDEX('Feb 2015 final data'!U$7:U$156,MATCH(Data!$AH102,'Feb 2015 final data'!$A$7:$A$156,0))</f>
        <v>1000</v>
      </c>
      <c r="BE102" s="249">
        <f>INDEX('Feb 2015 final data'!V$7:V$156,MATCH(Data!$AH102,'Feb 2015 final data'!$A$7:$A$156,0))</f>
        <v>950</v>
      </c>
      <c r="BF102" s="249">
        <f>INDEX('Feb 2015 final data'!W$7:W$156,MATCH(Data!$AH102,'Feb 2015 final data'!$A$7:$A$156,0))</f>
        <v>900</v>
      </c>
      <c r="BG102" s="249">
        <f>INDEX('Feb 2015 final data'!X$7:X$156,MATCH(Data!$AH102,'Feb 2015 final data'!$A$7:$A$156,0))</f>
        <v>800</v>
      </c>
      <c r="BH102" s="249">
        <f>INDEX('Feb 2015 final data'!Y$7:Y$156,MATCH(Data!$AH102,'Feb 2015 final data'!$A$7:$A$156,0))</f>
        <v>700</v>
      </c>
      <c r="BI102" s="249">
        <f>INDEX('Feb 2015 final data'!Z$7:Z$156,MATCH(Data!$AH102,'Feb 2015 final data'!$A$7:$A$156,0))</f>
        <v>700</v>
      </c>
      <c r="BJ102" s="249">
        <f>INDEX('Feb 2015 final data'!AA$7:AA$156,MATCH(Data!$AH102,'Feb 2015 final data'!$A$7:$A$156,0))</f>
        <v>700</v>
      </c>
      <c r="BK102" s="484">
        <f t="shared" si="124"/>
        <v>1000</v>
      </c>
      <c r="BL102" s="484">
        <f t="shared" si="125"/>
        <v>999.99999999999989</v>
      </c>
      <c r="BM102" s="484">
        <f t="shared" si="126"/>
        <v>950</v>
      </c>
      <c r="BN102" s="484">
        <f t="shared" si="127"/>
        <v>900</v>
      </c>
      <c r="BO102" s="484">
        <f t="shared" si="128"/>
        <v>800</v>
      </c>
      <c r="BP102" s="484">
        <f t="shared" si="129"/>
        <v>699.99999999999989</v>
      </c>
      <c r="BQ102" s="484">
        <f t="shared" si="130"/>
        <v>700</v>
      </c>
      <c r="BR102" s="484">
        <f t="shared" si="131"/>
        <v>700</v>
      </c>
      <c r="BS102" s="486">
        <f t="shared" si="97"/>
        <v>807.50540745996148</v>
      </c>
      <c r="BT102" s="486">
        <f t="shared" si="98"/>
        <v>807.50540745996125</v>
      </c>
      <c r="BU102" s="486">
        <f t="shared" si="99"/>
        <v>767.13013708696326</v>
      </c>
      <c r="BV102" s="495">
        <f t="shared" si="100"/>
        <v>723.38510083413598</v>
      </c>
      <c r="BW102" s="486">
        <f t="shared" si="101"/>
        <v>643.00897851923196</v>
      </c>
      <c r="BX102" s="486">
        <f t="shared" si="102"/>
        <v>562.63285620432794</v>
      </c>
      <c r="BY102" s="486">
        <f t="shared" si="103"/>
        <v>562.63285620432794</v>
      </c>
      <c r="BZ102" s="495">
        <f t="shared" si="104"/>
        <v>560.13205673369555</v>
      </c>
      <c r="CA102" s="27">
        <v>124171</v>
      </c>
      <c r="CB102" s="27">
        <v>123838.17999999995</v>
      </c>
      <c r="CC102" s="27">
        <v>124415.05900000002</v>
      </c>
      <c r="CD102" s="156">
        <v>124970.53</v>
      </c>
      <c r="CE102" s="6" t="s">
        <v>360</v>
      </c>
      <c r="CF102" s="27">
        <f>INDEX('HWB mapped'!F$4:F$155,MATCH(Data!$D102,'HWB mapped'!$E$4:$E$155,0))</f>
        <v>2849.4041417375502</v>
      </c>
      <c r="CG102" s="27">
        <f>INDEX('HWB mapped'!G$4:G$155,MATCH(Data!$D102,'HWB mapped'!$E$4:$E$155,0))</f>
        <v>2877.8752884130108</v>
      </c>
      <c r="CH102" s="27">
        <f>INDEX('HWB mapped'!H$4:H$155,MATCH(Data!$D102,'HWB mapped'!$E$4:$E$155,0))</f>
        <v>2786.9816455111327</v>
      </c>
      <c r="CI102" s="27">
        <f>INDEX('HWB mapped'!I$4:I$155,MATCH(Data!$D102,'HWB mapped'!$E$4:$E$155,0))</f>
        <v>2999.4277479734551</v>
      </c>
      <c r="CJ102" s="24">
        <f>INDEX('Feb 2015 final data'!P$7:P$156,MATCH(Data!$CE102,'Feb 2015 final data'!$A$7:$A$156,0))</f>
        <v>2850</v>
      </c>
      <c r="CK102" s="24">
        <f>INDEX('Feb 2015 final data'!Q$7:Q$156,MATCH(Data!$CE102,'Feb 2015 final data'!$A$7:$A$156,0))</f>
        <v>2792</v>
      </c>
      <c r="CL102" s="24">
        <f>INDEX('Feb 2015 final data'!R$7:R$156,MATCH(Data!$CE102,'Feb 2015 final data'!$A$7:$A$156,0))</f>
        <v>2711</v>
      </c>
      <c r="CM102" s="24">
        <f>INDEX('Feb 2015 final data'!S$7:S$156,MATCH(Data!$CE102,'Feb 2015 final data'!$A$7:$A$156,0))</f>
        <v>2834</v>
      </c>
      <c r="CN102" s="24">
        <f>INDEX('Feb 2015 final data'!B$7:B$156,MATCH(Data!$CE102,'Feb 2015 final data'!$A$7:$A$156,0))</f>
        <v>2770.4849999999997</v>
      </c>
      <c r="CO102" s="24">
        <f>INDEX('Feb 2015 final data'!C$7:C$156,MATCH(Data!$CE102,'Feb 2015 final data'!$A$7:$A$156,0))</f>
        <v>2714.1032</v>
      </c>
      <c r="CP102" s="24">
        <f>INDEX('Feb 2015 final data'!D$7:D$156,MATCH(Data!$CE102,'Feb 2015 final data'!$A$7:$A$156,0))</f>
        <v>2635.3631</v>
      </c>
      <c r="CQ102" s="24">
        <f>INDEX('Feb 2015 final data'!E$7:E$156,MATCH(Data!$CE102,'Feb 2015 final data'!$A$7:$A$156,0))</f>
        <v>2754.9313999999999</v>
      </c>
      <c r="CR102" s="24">
        <f>INDEX('Feb 2015 final data'!F$7:F$156,MATCH(Data!$CE102,'Feb 2015 final data'!$A$7:$A$156,0))</f>
        <v>2693.1884684999995</v>
      </c>
      <c r="CS102" s="502">
        <f t="shared" si="68"/>
        <v>2850</v>
      </c>
      <c r="CT102" s="502">
        <f t="shared" si="69"/>
        <v>5642</v>
      </c>
      <c r="CU102" s="502">
        <f t="shared" si="70"/>
        <v>8353</v>
      </c>
      <c r="CV102" s="502">
        <f t="shared" si="71"/>
        <v>11187</v>
      </c>
      <c r="CW102" s="502">
        <f t="shared" si="105"/>
        <v>2770.4849999999997</v>
      </c>
      <c r="CX102" s="502">
        <f t="shared" si="106"/>
        <v>5484.5882000000001</v>
      </c>
      <c r="CY102" s="502">
        <f t="shared" si="107"/>
        <v>8119.9513000000006</v>
      </c>
      <c r="CZ102" s="502">
        <f t="shared" si="108"/>
        <v>10874.8827</v>
      </c>
      <c r="DA102" s="503">
        <f t="shared" si="109"/>
        <v>7.107803700724084E-3</v>
      </c>
      <c r="DB102" s="503">
        <f t="shared" si="110"/>
        <v>1.4070957361222835E-2</v>
      </c>
      <c r="DC102" s="503">
        <f t="shared" si="111"/>
        <v>2.0832099758648377E-2</v>
      </c>
      <c r="DD102" s="503">
        <f t="shared" si="112"/>
        <v>2.7899999999999991E-2</v>
      </c>
      <c r="DE102" s="502">
        <f t="shared" si="72"/>
        <v>2767.1629599703806</v>
      </c>
      <c r="DF102" s="502">
        <f t="shared" si="73"/>
        <v>5564.9913754922418</v>
      </c>
      <c r="DG102" s="502">
        <f t="shared" si="74"/>
        <v>8274.1456858359979</v>
      </c>
      <c r="DH102" s="502">
        <f t="shared" si="75"/>
        <v>11191.768081820579</v>
      </c>
      <c r="DI102" s="489">
        <f t="shared" si="113"/>
        <v>2767.1629599703806</v>
      </c>
      <c r="DJ102" s="489">
        <f t="shared" si="114"/>
        <v>2797.8284155218612</v>
      </c>
      <c r="DK102" s="489">
        <f t="shared" si="115"/>
        <v>2709.1543103437562</v>
      </c>
      <c r="DL102" s="489">
        <f t="shared" si="116"/>
        <v>2917.6223959845811</v>
      </c>
      <c r="DM102" s="489">
        <f t="shared" si="76"/>
        <v>2689.9591133872068</v>
      </c>
      <c r="DN102" s="489">
        <f t="shared" si="117"/>
        <v>1731.9295636326788</v>
      </c>
      <c r="DO102" s="489">
        <f t="shared" si="118"/>
        <v>1751.333183608325</v>
      </c>
      <c r="DP102" s="489">
        <f t="shared" si="119"/>
        <v>1695.6260165814699</v>
      </c>
      <c r="DQ102" s="489">
        <f t="shared" si="120"/>
        <v>1826.4439706108267</v>
      </c>
      <c r="DR102" s="489">
        <f t="shared" si="121"/>
        <v>1673.9487482071245</v>
      </c>
      <c r="DS102" s="33">
        <v>159247</v>
      </c>
      <c r="DT102" s="33">
        <v>158834.223</v>
      </c>
      <c r="DU102" s="33">
        <v>159764.003</v>
      </c>
      <c r="DV102" s="33">
        <v>160697.87100000001</v>
      </c>
      <c r="DW102" s="24">
        <f>INDEX('Feb 2015 final data'!$AB$7:$AB$156,MATCH(Data!CE102,'Feb 2015 final data'!$A$7:$A$156,0))</f>
        <v>2307</v>
      </c>
    </row>
    <row r="103" spans="1:127">
      <c r="A103" s="28" t="s">
        <v>851</v>
      </c>
      <c r="B103" s="6" t="s">
        <v>852</v>
      </c>
      <c r="C103" s="29" t="s">
        <v>737</v>
      </c>
      <c r="D103" s="30" t="s">
        <v>363</v>
      </c>
      <c r="E103" s="31">
        <v>115</v>
      </c>
      <c r="F103" s="19">
        <v>115</v>
      </c>
      <c r="G103" s="19">
        <f>INDEX('Feb 2015 final data'!G$7:G$156,MATCH(Data!$D103,'Feb 2015 final data'!$A$7:$A$156,0))</f>
        <v>110</v>
      </c>
      <c r="H103" s="19">
        <f>INDEX('Feb 2015 final data'!H$7:H$156,MATCH(Data!$D103,'Feb 2015 final data'!$A$7:$A$156,0))</f>
        <v>100</v>
      </c>
      <c r="I103" s="469">
        <f t="shared" si="132"/>
        <v>309.41072726991439</v>
      </c>
      <c r="J103" s="469">
        <f t="shared" si="88"/>
        <v>276.01153396998154</v>
      </c>
      <c r="K103" s="31">
        <v>34365</v>
      </c>
      <c r="L103" s="19">
        <v>35015</v>
      </c>
      <c r="M103" s="31">
        <v>35551.450000000004</v>
      </c>
      <c r="N103" s="27">
        <v>36230.370000000003</v>
      </c>
      <c r="O103" s="20">
        <v>337.6</v>
      </c>
      <c r="P103" s="36">
        <v>331.3</v>
      </c>
      <c r="Q103" s="30" t="s">
        <v>363</v>
      </c>
      <c r="R103" s="31">
        <v>190</v>
      </c>
      <c r="S103" s="19">
        <v>190</v>
      </c>
      <c r="T103" s="19">
        <f>INDEX('Feb 2015 final data'!I$7:I$156,MATCH(Data!$Q103,'Feb 2015 final data'!$A$7:$A$156,0))</f>
        <v>197</v>
      </c>
      <c r="U103" s="19">
        <f>INDEX('Feb 2015 final data'!J$7:J$156,MATCH(Data!$Q103,'Feb 2015 final data'!$A$7:$A$156,0))</f>
        <v>200</v>
      </c>
      <c r="V103" s="31">
        <v>235</v>
      </c>
      <c r="W103" s="19">
        <v>235</v>
      </c>
      <c r="X103" s="19">
        <f>INDEX('Feb 2015 final data'!K$7:K$156,MATCH(Data!$Q103,'Feb 2015 final data'!$A$7:$A$156,0))</f>
        <v>235</v>
      </c>
      <c r="Y103" s="19">
        <f>INDEX('Feb 2015 final data'!L$7:L$156,MATCH(Data!$Q103,'Feb 2015 final data'!$A$7:$A$156,0))</f>
        <v>235</v>
      </c>
      <c r="Z103" s="475">
        <f t="shared" si="89"/>
        <v>197</v>
      </c>
      <c r="AA103" s="475">
        <f t="shared" si="90"/>
        <v>200</v>
      </c>
      <c r="AB103" s="475">
        <f t="shared" si="91"/>
        <v>235</v>
      </c>
      <c r="AC103" s="475">
        <f t="shared" si="92"/>
        <v>235</v>
      </c>
      <c r="AD103" s="478">
        <f t="shared" si="122"/>
        <v>83.829787234042556</v>
      </c>
      <c r="AE103" s="478">
        <f t="shared" si="123"/>
        <v>85.106382978723403</v>
      </c>
      <c r="AF103" s="22">
        <v>81</v>
      </c>
      <c r="AG103" s="21">
        <v>81</v>
      </c>
      <c r="AH103" s="6" t="s">
        <v>363</v>
      </c>
      <c r="AI103" s="34">
        <v>252</v>
      </c>
      <c r="AJ103" s="34">
        <v>446</v>
      </c>
      <c r="AK103" s="34">
        <v>194</v>
      </c>
      <c r="AL103" s="34">
        <v>120</v>
      </c>
      <c r="AM103" s="34">
        <v>319</v>
      </c>
      <c r="AN103" s="34">
        <v>315</v>
      </c>
      <c r="AO103" s="34">
        <v>205</v>
      </c>
      <c r="AP103" s="34">
        <v>504</v>
      </c>
      <c r="AQ103" s="38">
        <v>374</v>
      </c>
      <c r="AR103" s="38">
        <v>525</v>
      </c>
      <c r="AS103" s="38">
        <v>330</v>
      </c>
      <c r="AT103" s="38">
        <v>308</v>
      </c>
      <c r="AU103" s="25">
        <v>892</v>
      </c>
      <c r="AV103" s="25">
        <v>754</v>
      </c>
      <c r="AW103" s="25">
        <v>1083</v>
      </c>
      <c r="AX103" s="25">
        <v>1076</v>
      </c>
      <c r="AY103" s="25">
        <f t="shared" si="93"/>
        <v>892</v>
      </c>
      <c r="AZ103" s="25">
        <f t="shared" si="94"/>
        <v>754</v>
      </c>
      <c r="BA103" s="25">
        <f t="shared" si="95"/>
        <v>1083</v>
      </c>
      <c r="BB103" s="25">
        <f t="shared" si="96"/>
        <v>1163</v>
      </c>
      <c r="BC103" s="249">
        <f>INDEX('Feb 2015 final data'!T$7:T$156,MATCH(Data!$AH103,'Feb 2015 final data'!$A$7:$A$156,0))</f>
        <v>913</v>
      </c>
      <c r="BD103" s="249">
        <f>INDEX('Feb 2015 final data'!U$7:U$156,MATCH(Data!$AH103,'Feb 2015 final data'!$A$7:$A$156,0))</f>
        <v>771</v>
      </c>
      <c r="BE103" s="249">
        <f>INDEX('Feb 2015 final data'!V$7:V$156,MATCH(Data!$AH103,'Feb 2015 final data'!$A$7:$A$156,0))</f>
        <v>1108</v>
      </c>
      <c r="BF103" s="249">
        <f>INDEX('Feb 2015 final data'!W$7:W$156,MATCH(Data!$AH103,'Feb 2015 final data'!$A$7:$A$156,0))</f>
        <v>1095</v>
      </c>
      <c r="BG103" s="249">
        <f>INDEX('Feb 2015 final data'!X$7:X$156,MATCH(Data!$AH103,'Feb 2015 final data'!$A$7:$A$156,0))</f>
        <v>929</v>
      </c>
      <c r="BH103" s="249">
        <f>INDEX('Feb 2015 final data'!Y$7:Y$156,MATCH(Data!$AH103,'Feb 2015 final data'!$A$7:$A$156,0))</f>
        <v>784</v>
      </c>
      <c r="BI103" s="249">
        <f>INDEX('Feb 2015 final data'!Z$7:Z$156,MATCH(Data!$AH103,'Feb 2015 final data'!$A$7:$A$156,0))</f>
        <v>1127</v>
      </c>
      <c r="BJ103" s="249">
        <f>INDEX('Feb 2015 final data'!AA$7:AA$156,MATCH(Data!$AH103,'Feb 2015 final data'!$A$7:$A$156,0))</f>
        <v>1113</v>
      </c>
      <c r="BK103" s="484">
        <f t="shared" si="124"/>
        <v>912.99999999999989</v>
      </c>
      <c r="BL103" s="484">
        <f t="shared" si="125"/>
        <v>771</v>
      </c>
      <c r="BM103" s="484">
        <f t="shared" si="126"/>
        <v>1108</v>
      </c>
      <c r="BN103" s="484">
        <f t="shared" si="127"/>
        <v>1183.5362453531598</v>
      </c>
      <c r="BO103" s="484">
        <f t="shared" si="128"/>
        <v>929</v>
      </c>
      <c r="BP103" s="484">
        <f t="shared" si="129"/>
        <v>784</v>
      </c>
      <c r="BQ103" s="484">
        <f t="shared" si="130"/>
        <v>1127</v>
      </c>
      <c r="BR103" s="484">
        <f t="shared" si="131"/>
        <v>1202.9916356877322</v>
      </c>
      <c r="BS103" s="486">
        <f t="shared" si="97"/>
        <v>414.37690897609838</v>
      </c>
      <c r="BT103" s="486">
        <f t="shared" si="98"/>
        <v>349.92836453512803</v>
      </c>
      <c r="BU103" s="486">
        <f t="shared" si="99"/>
        <v>502.88019183517753</v>
      </c>
      <c r="BV103" s="495">
        <f t="shared" si="100"/>
        <v>527.70692660059535</v>
      </c>
      <c r="BW103" s="486">
        <f t="shared" si="101"/>
        <v>414.21607216234315</v>
      </c>
      <c r="BX103" s="486">
        <f t="shared" si="102"/>
        <v>349.56447855250491</v>
      </c>
      <c r="BY103" s="486">
        <f t="shared" si="103"/>
        <v>502.4989379192258</v>
      </c>
      <c r="BZ103" s="495">
        <f t="shared" si="104"/>
        <v>527.34373687669131</v>
      </c>
      <c r="CA103" s="27">
        <v>215220</v>
      </c>
      <c r="CB103" s="27">
        <v>220330.80999999991</v>
      </c>
      <c r="CC103" s="27">
        <v>224279.08099999998</v>
      </c>
      <c r="CD103" s="156">
        <v>228122.86399999997</v>
      </c>
      <c r="CE103" s="6" t="s">
        <v>363</v>
      </c>
      <c r="CF103" s="27">
        <f>INDEX('HWB mapped'!F$4:F$155,MATCH(Data!$D103,'HWB mapped'!$E$4:$E$155,0))</f>
        <v>7511.2351372694056</v>
      </c>
      <c r="CG103" s="27">
        <f>INDEX('HWB mapped'!G$4:G$155,MATCH(Data!$D103,'HWB mapped'!$E$4:$E$155,0))</f>
        <v>7369.4993315638885</v>
      </c>
      <c r="CH103" s="27">
        <f>INDEX('HWB mapped'!H$4:H$155,MATCH(Data!$D103,'HWB mapped'!$E$4:$E$155,0))</f>
        <v>7221.4825029411895</v>
      </c>
      <c r="CI103" s="27">
        <f>INDEX('HWB mapped'!I$4:I$155,MATCH(Data!$D103,'HWB mapped'!$E$4:$E$155,0))</f>
        <v>7688.352254922992</v>
      </c>
      <c r="CJ103" s="24">
        <f>INDEX('Feb 2015 final data'!P$7:P$156,MATCH(Data!$CE103,'Feb 2015 final data'!$A$7:$A$156,0))</f>
        <v>7576</v>
      </c>
      <c r="CK103" s="24">
        <f>INDEX('Feb 2015 final data'!Q$7:Q$156,MATCH(Data!$CE103,'Feb 2015 final data'!$A$7:$A$156,0))</f>
        <v>7096</v>
      </c>
      <c r="CL103" s="24">
        <f>INDEX('Feb 2015 final data'!R$7:R$156,MATCH(Data!$CE103,'Feb 2015 final data'!$A$7:$A$156,0))</f>
        <v>6758</v>
      </c>
      <c r="CM103" s="24">
        <f>INDEX('Feb 2015 final data'!S$7:S$156,MATCH(Data!$CE103,'Feb 2015 final data'!$A$7:$A$156,0))</f>
        <v>6825</v>
      </c>
      <c r="CN103" s="24">
        <f>INDEX('Feb 2015 final data'!B$7:B$156,MATCH(Data!$CE103,'Feb 2015 final data'!$A$7:$A$156,0))</f>
        <v>7348.7199999999993</v>
      </c>
      <c r="CO103" s="24">
        <f>INDEX('Feb 2015 final data'!C$7:C$156,MATCH(Data!$CE103,'Feb 2015 final data'!$A$7:$A$156,0))</f>
        <v>6883.12</v>
      </c>
      <c r="CP103" s="24">
        <f>INDEX('Feb 2015 final data'!D$7:D$156,MATCH(Data!$CE103,'Feb 2015 final data'!$A$7:$A$156,0))</f>
        <v>6555.26</v>
      </c>
      <c r="CQ103" s="24">
        <f>INDEX('Feb 2015 final data'!E$7:E$156,MATCH(Data!$CE103,'Feb 2015 final data'!$A$7:$A$156,0))</f>
        <v>6620.25</v>
      </c>
      <c r="CR103" s="24">
        <f>INDEX('Feb 2015 final data'!F$7:F$156,MATCH(Data!$CE103,'Feb 2015 final data'!$A$7:$A$156,0))</f>
        <v>7128.2583999999988</v>
      </c>
      <c r="CS103" s="502">
        <f t="shared" si="68"/>
        <v>7576</v>
      </c>
      <c r="CT103" s="502">
        <f t="shared" si="69"/>
        <v>14672</v>
      </c>
      <c r="CU103" s="502">
        <f t="shared" si="70"/>
        <v>21430</v>
      </c>
      <c r="CV103" s="502">
        <f t="shared" si="71"/>
        <v>28255</v>
      </c>
      <c r="CW103" s="502">
        <f t="shared" si="105"/>
        <v>7348.7199999999993</v>
      </c>
      <c r="CX103" s="502">
        <f t="shared" si="106"/>
        <v>14231.84</v>
      </c>
      <c r="CY103" s="502">
        <f t="shared" si="107"/>
        <v>20787.099999999999</v>
      </c>
      <c r="CZ103" s="502">
        <f t="shared" si="108"/>
        <v>27407.35</v>
      </c>
      <c r="DA103" s="503">
        <f t="shared" si="109"/>
        <v>8.0438860378694264E-3</v>
      </c>
      <c r="DB103" s="503">
        <f t="shared" si="110"/>
        <v>1.557812776499734E-2</v>
      </c>
      <c r="DC103" s="503">
        <f t="shared" si="111"/>
        <v>2.2753494956644894E-2</v>
      </c>
      <c r="DD103" s="503">
        <f t="shared" si="112"/>
        <v>3.0000000000000051E-2</v>
      </c>
      <c r="DE103" s="502">
        <f t="shared" si="72"/>
        <v>7271.3680561371857</v>
      </c>
      <c r="DF103" s="502">
        <f t="shared" si="73"/>
        <v>14415.918706394508</v>
      </c>
      <c r="DG103" s="502">
        <f t="shared" si="74"/>
        <v>21423.160433344758</v>
      </c>
      <c r="DH103" s="502">
        <f t="shared" si="75"/>
        <v>28895.282923199073</v>
      </c>
      <c r="DI103" s="489">
        <f t="shared" si="113"/>
        <v>7271.3680561371857</v>
      </c>
      <c r="DJ103" s="489">
        <f t="shared" si="114"/>
        <v>7144.5506502573226</v>
      </c>
      <c r="DK103" s="489">
        <f t="shared" si="115"/>
        <v>7007.2417269502494</v>
      </c>
      <c r="DL103" s="489">
        <f t="shared" si="116"/>
        <v>7472.1224898543151</v>
      </c>
      <c r="DM103" s="489">
        <f t="shared" si="76"/>
        <v>7053.2270144530703</v>
      </c>
      <c r="DN103" s="489">
        <f t="shared" si="117"/>
        <v>2419.8511905005571</v>
      </c>
      <c r="DO103" s="489">
        <f t="shared" si="118"/>
        <v>2377.9173093283562</v>
      </c>
      <c r="DP103" s="489">
        <f t="shared" si="119"/>
        <v>2331.9897251873745</v>
      </c>
      <c r="DQ103" s="489">
        <f t="shared" si="120"/>
        <v>2486.7457152276384</v>
      </c>
      <c r="DR103" s="489">
        <f t="shared" si="121"/>
        <v>2305.0564447632978</v>
      </c>
      <c r="DS103" s="33">
        <v>288272</v>
      </c>
      <c r="DT103" s="33">
        <v>295093.53100000002</v>
      </c>
      <c r="DU103" s="33">
        <v>300473.022</v>
      </c>
      <c r="DV103" s="33">
        <v>305979.49200000003</v>
      </c>
      <c r="DW103" s="24">
        <f>INDEX('Feb 2015 final data'!$AB$7:$AB$156,MATCH(Data!CE103,'Feb 2015 final data'!$A$7:$A$156,0))</f>
        <v>1490</v>
      </c>
    </row>
    <row r="104" spans="1:127">
      <c r="A104" s="28" t="s">
        <v>886</v>
      </c>
      <c r="B104" s="6" t="s">
        <v>887</v>
      </c>
      <c r="C104" s="29" t="s">
        <v>738</v>
      </c>
      <c r="D104" s="30" t="s">
        <v>366</v>
      </c>
      <c r="E104" s="31">
        <v>215</v>
      </c>
      <c r="F104" s="19">
        <v>215</v>
      </c>
      <c r="G104" s="19">
        <f>INDEX('Feb 2015 final data'!G$7:G$156,MATCH(Data!$D104,'Feb 2015 final data'!$A$7:$A$156,0))</f>
        <v>223</v>
      </c>
      <c r="H104" s="19">
        <f>INDEX('Feb 2015 final data'!H$7:H$156,MATCH(Data!$D104,'Feb 2015 final data'!$A$7:$A$156,0))</f>
        <v>225</v>
      </c>
      <c r="I104" s="469">
        <f t="shared" si="132"/>
        <v>777.03748986366804</v>
      </c>
      <c r="J104" s="469">
        <f t="shared" si="88"/>
        <v>769.93539831375938</v>
      </c>
      <c r="K104" s="31">
        <v>27395</v>
      </c>
      <c r="L104" s="19">
        <v>28020</v>
      </c>
      <c r="M104" s="31">
        <v>28698.743999999995</v>
      </c>
      <c r="N104" s="27">
        <v>29223.231</v>
      </c>
      <c r="O104" s="20">
        <v>784.8</v>
      </c>
      <c r="P104" s="36">
        <v>767.3</v>
      </c>
      <c r="Q104" s="30" t="s">
        <v>366</v>
      </c>
      <c r="R104" s="31">
        <v>65</v>
      </c>
      <c r="S104" s="19">
        <v>65</v>
      </c>
      <c r="T104" s="19">
        <f>INDEX('Feb 2015 final data'!I$7:I$156,MATCH(Data!$Q104,'Feb 2015 final data'!$A$7:$A$156,0))</f>
        <v>70</v>
      </c>
      <c r="U104" s="19">
        <f>INDEX('Feb 2015 final data'!J$7:J$156,MATCH(Data!$Q104,'Feb 2015 final data'!$A$7:$A$156,0))</f>
        <v>76</v>
      </c>
      <c r="V104" s="31">
        <v>80</v>
      </c>
      <c r="W104" s="19">
        <v>80</v>
      </c>
      <c r="X104" s="19">
        <f>INDEX('Feb 2015 final data'!K$7:K$156,MATCH(Data!$Q104,'Feb 2015 final data'!$A$7:$A$156,0))</f>
        <v>85</v>
      </c>
      <c r="Y104" s="19">
        <f>INDEX('Feb 2015 final data'!L$7:L$156,MATCH(Data!$Q104,'Feb 2015 final data'!$A$7:$A$156,0))</f>
        <v>90</v>
      </c>
      <c r="Z104" s="475">
        <f t="shared" si="89"/>
        <v>70</v>
      </c>
      <c r="AA104" s="475">
        <f t="shared" si="90"/>
        <v>76</v>
      </c>
      <c r="AB104" s="475">
        <f t="shared" si="91"/>
        <v>85</v>
      </c>
      <c r="AC104" s="475">
        <f t="shared" si="92"/>
        <v>90</v>
      </c>
      <c r="AD104" s="478">
        <f t="shared" si="122"/>
        <v>82.35294117647058</v>
      </c>
      <c r="AE104" s="478">
        <f t="shared" si="123"/>
        <v>84.444444444444443</v>
      </c>
      <c r="AF104" s="22">
        <v>80.8</v>
      </c>
      <c r="AG104" s="21">
        <v>80.8</v>
      </c>
      <c r="AH104" s="6" t="s">
        <v>366</v>
      </c>
      <c r="AI104" s="34">
        <v>314</v>
      </c>
      <c r="AJ104" s="34">
        <v>355</v>
      </c>
      <c r="AK104" s="34">
        <v>570</v>
      </c>
      <c r="AL104" s="34">
        <v>548</v>
      </c>
      <c r="AM104" s="34">
        <v>403</v>
      </c>
      <c r="AN104" s="34">
        <v>427</v>
      </c>
      <c r="AO104" s="34">
        <v>414</v>
      </c>
      <c r="AP104" s="34">
        <v>471</v>
      </c>
      <c r="AQ104" s="38">
        <v>385</v>
      </c>
      <c r="AR104" s="38">
        <v>493</v>
      </c>
      <c r="AS104" s="38">
        <v>463</v>
      </c>
      <c r="AT104" s="38">
        <v>428</v>
      </c>
      <c r="AU104" s="25">
        <v>1239</v>
      </c>
      <c r="AV104" s="25">
        <v>1378</v>
      </c>
      <c r="AW104" s="25">
        <v>1270</v>
      </c>
      <c r="AX104" s="25">
        <v>1384</v>
      </c>
      <c r="AY104" s="25">
        <f t="shared" si="93"/>
        <v>1239</v>
      </c>
      <c r="AZ104" s="25">
        <f t="shared" si="94"/>
        <v>1378</v>
      </c>
      <c r="BA104" s="25">
        <f t="shared" si="95"/>
        <v>1270</v>
      </c>
      <c r="BB104" s="25">
        <f t="shared" si="96"/>
        <v>1384</v>
      </c>
      <c r="BC104" s="249">
        <f>INDEX('Feb 2015 final data'!T$7:T$156,MATCH(Data!$AH104,'Feb 2015 final data'!$A$7:$A$156,0))</f>
        <v>1224.1320000000001</v>
      </c>
      <c r="BD104" s="249">
        <f>INDEX('Feb 2015 final data'!U$7:U$156,MATCH(Data!$AH104,'Feb 2015 final data'!$A$7:$A$156,0))</f>
        <v>1361.4639999999999</v>
      </c>
      <c r="BE104" s="249">
        <f>INDEX('Feb 2015 final data'!V$7:V$156,MATCH(Data!$AH104,'Feb 2015 final data'!$A$7:$A$156,0))</f>
        <v>1254.76</v>
      </c>
      <c r="BF104" s="249">
        <f>INDEX('Feb 2015 final data'!W$7:W$156,MATCH(Data!$AH104,'Feb 2015 final data'!$A$7:$A$156,0))</f>
        <v>1367.3920000000001</v>
      </c>
      <c r="BG104" s="249">
        <f>INDEX('Feb 2015 final data'!X$7:X$156,MATCH(Data!$AH104,'Feb 2015 final data'!$A$7:$A$156,0))</f>
        <v>1209.4424160000001</v>
      </c>
      <c r="BH104" s="249">
        <f>INDEX('Feb 2015 final data'!Y$7:Y$156,MATCH(Data!$AH104,'Feb 2015 final data'!$A$7:$A$156,0))</f>
        <v>1345.126432</v>
      </c>
      <c r="BI104" s="249">
        <f>INDEX('Feb 2015 final data'!Z$7:Z$156,MATCH(Data!$AH104,'Feb 2015 final data'!$A$7:$A$156,0))</f>
        <v>1239.7028800000001</v>
      </c>
      <c r="BJ104" s="249">
        <f>INDEX('Feb 2015 final data'!AA$7:AA$156,MATCH(Data!$AH104,'Feb 2015 final data'!$A$7:$A$156,0))</f>
        <v>1350.9832960000001</v>
      </c>
      <c r="BK104" s="484">
        <f t="shared" si="124"/>
        <v>1224.1320000000001</v>
      </c>
      <c r="BL104" s="484">
        <f t="shared" si="125"/>
        <v>1361.4639999999999</v>
      </c>
      <c r="BM104" s="484">
        <f t="shared" si="126"/>
        <v>1254.76</v>
      </c>
      <c r="BN104" s="484">
        <f t="shared" si="127"/>
        <v>1367.3920000000001</v>
      </c>
      <c r="BO104" s="484">
        <f t="shared" si="128"/>
        <v>1209.4424160000001</v>
      </c>
      <c r="BP104" s="484">
        <f t="shared" si="129"/>
        <v>1345.126432</v>
      </c>
      <c r="BQ104" s="484">
        <f t="shared" si="130"/>
        <v>1239.7028800000001</v>
      </c>
      <c r="BR104" s="484">
        <f t="shared" si="131"/>
        <v>1350.9832960000001</v>
      </c>
      <c r="BS104" s="486">
        <f t="shared" si="97"/>
        <v>1137.5531483908539</v>
      </c>
      <c r="BT104" s="486">
        <f t="shared" si="98"/>
        <v>1265.1721053128301</v>
      </c>
      <c r="BU104" s="486">
        <f t="shared" si="99"/>
        <v>1166.0149301504314</v>
      </c>
      <c r="BV104" s="495">
        <f t="shared" si="100"/>
        <v>1269.4507163048011</v>
      </c>
      <c r="BW104" s="486">
        <f t="shared" si="101"/>
        <v>1122.8144828407724</v>
      </c>
      <c r="BX104" s="486">
        <f t="shared" si="102"/>
        <v>1248.779949438728</v>
      </c>
      <c r="BY104" s="486">
        <f t="shared" si="103"/>
        <v>1150.9075005712516</v>
      </c>
      <c r="BZ104" s="495">
        <f t="shared" si="104"/>
        <v>1253.8129666207103</v>
      </c>
      <c r="CA104" s="27">
        <v>107472</v>
      </c>
      <c r="CB104" s="27">
        <v>107610.97199999998</v>
      </c>
      <c r="CC104" s="27">
        <v>107715.249</v>
      </c>
      <c r="CD104" s="156">
        <v>107749.986</v>
      </c>
      <c r="CE104" s="6" t="s">
        <v>366</v>
      </c>
      <c r="CF104" s="27">
        <f>INDEX('HWB mapped'!F$4:F$155,MATCH(Data!$D104,'HWB mapped'!$E$4:$E$155,0))</f>
        <v>3934.1153618365347</v>
      </c>
      <c r="CG104" s="27">
        <f>INDEX('HWB mapped'!G$4:G$155,MATCH(Data!$D104,'HWB mapped'!$E$4:$E$155,0))</f>
        <v>3901.6101293246165</v>
      </c>
      <c r="CH104" s="27">
        <f>INDEX('HWB mapped'!H$4:H$155,MATCH(Data!$D104,'HWB mapped'!$E$4:$E$155,0))</f>
        <v>3649.0491999444316</v>
      </c>
      <c r="CI104" s="27">
        <f>INDEX('HWB mapped'!I$4:I$155,MATCH(Data!$D104,'HWB mapped'!$E$4:$E$155,0))</f>
        <v>3794.080641115138</v>
      </c>
      <c r="CJ104" s="24">
        <f>INDEX('Feb 2015 final data'!P$7:P$156,MATCH(Data!$CE104,'Feb 2015 final data'!$A$7:$A$156,0))</f>
        <v>4187</v>
      </c>
      <c r="CK104" s="24">
        <f>INDEX('Feb 2015 final data'!Q$7:Q$156,MATCH(Data!$CE104,'Feb 2015 final data'!$A$7:$A$156,0))</f>
        <v>4277</v>
      </c>
      <c r="CL104" s="24">
        <f>INDEX('Feb 2015 final data'!R$7:R$156,MATCH(Data!$CE104,'Feb 2015 final data'!$A$7:$A$156,0))</f>
        <v>4229</v>
      </c>
      <c r="CM104" s="24">
        <f>INDEX('Feb 2015 final data'!S$7:S$156,MATCH(Data!$CE104,'Feb 2015 final data'!$A$7:$A$156,0))</f>
        <v>4357</v>
      </c>
      <c r="CN104" s="24">
        <f>INDEX('Feb 2015 final data'!B$7:B$156,MATCH(Data!$CE104,'Feb 2015 final data'!$A$7:$A$156,0))</f>
        <v>4040</v>
      </c>
      <c r="CO104" s="24">
        <f>INDEX('Feb 2015 final data'!C$7:C$156,MATCH(Data!$CE104,'Feb 2015 final data'!$A$7:$A$156,0))</f>
        <v>4127</v>
      </c>
      <c r="CP104" s="24">
        <f>INDEX('Feb 2015 final data'!D$7:D$156,MATCH(Data!$CE104,'Feb 2015 final data'!$A$7:$A$156,0))</f>
        <v>4081</v>
      </c>
      <c r="CQ104" s="24">
        <f>INDEX('Feb 2015 final data'!E$7:E$156,MATCH(Data!$CE104,'Feb 2015 final data'!$A$7:$A$156,0))</f>
        <v>4205</v>
      </c>
      <c r="CR104" s="24">
        <f>INDEX('Feb 2015 final data'!F$7:F$156,MATCH(Data!$CE104,'Feb 2015 final data'!$A$7:$A$156,0))</f>
        <v>3950</v>
      </c>
      <c r="CS104" s="502">
        <f t="shared" si="68"/>
        <v>4187</v>
      </c>
      <c r="CT104" s="502">
        <f t="shared" si="69"/>
        <v>8464</v>
      </c>
      <c r="CU104" s="502">
        <f t="shared" si="70"/>
        <v>12693</v>
      </c>
      <c r="CV104" s="502">
        <f t="shared" si="71"/>
        <v>17050</v>
      </c>
      <c r="CW104" s="502">
        <f t="shared" si="105"/>
        <v>4040</v>
      </c>
      <c r="CX104" s="502">
        <f t="shared" si="106"/>
        <v>8167</v>
      </c>
      <c r="CY104" s="502">
        <f t="shared" si="107"/>
        <v>12248</v>
      </c>
      <c r="CZ104" s="502">
        <f t="shared" si="108"/>
        <v>16453</v>
      </c>
      <c r="DA104" s="503">
        <f t="shared" si="109"/>
        <v>8.6217008797653955E-3</v>
      </c>
      <c r="DB104" s="503">
        <f t="shared" si="110"/>
        <v>1.7419354838709676E-2</v>
      </c>
      <c r="DC104" s="503">
        <f t="shared" si="111"/>
        <v>2.6099706744868036E-2</v>
      </c>
      <c r="DD104" s="503">
        <f t="shared" si="112"/>
        <v>3.5014662756598237E-2</v>
      </c>
      <c r="DE104" s="502">
        <f t="shared" si="72"/>
        <v>3802.2702795403843</v>
      </c>
      <c r="DF104" s="502">
        <f t="shared" si="73"/>
        <v>7569.8521974387359</v>
      </c>
      <c r="DG104" s="502">
        <f t="shared" si="74"/>
        <v>11086.226356431776</v>
      </c>
      <c r="DH104" s="502">
        <f t="shared" si="75"/>
        <v>14744.016033235439</v>
      </c>
      <c r="DI104" s="489">
        <f t="shared" si="113"/>
        <v>3802.2702795403843</v>
      </c>
      <c r="DJ104" s="489">
        <f t="shared" si="114"/>
        <v>3767.5819178983515</v>
      </c>
      <c r="DK104" s="489">
        <f t="shared" si="115"/>
        <v>3516.3741589930405</v>
      </c>
      <c r="DL104" s="489">
        <f t="shared" si="116"/>
        <v>3657.7896768036626</v>
      </c>
      <c r="DM104" s="489">
        <f t="shared" si="76"/>
        <v>3717.5662386595341</v>
      </c>
      <c r="DN104" s="489">
        <f t="shared" si="117"/>
        <v>2821.7228246160926</v>
      </c>
      <c r="DO104" s="489">
        <f t="shared" si="118"/>
        <v>2796.4891118236287</v>
      </c>
      <c r="DP104" s="489">
        <f t="shared" si="119"/>
        <v>2609.4627699500743</v>
      </c>
      <c r="DQ104" s="489">
        <f t="shared" si="120"/>
        <v>2714.8506292597754</v>
      </c>
      <c r="DR104" s="489">
        <f t="shared" si="121"/>
        <v>2759.018705649637</v>
      </c>
      <c r="DS104" s="33">
        <v>134945</v>
      </c>
      <c r="DT104" s="33">
        <v>134750.10999999999</v>
      </c>
      <c r="DU104" s="33">
        <v>134740.378</v>
      </c>
      <c r="DV104" s="33">
        <v>134758.057</v>
      </c>
      <c r="DW104" s="24">
        <f>INDEX('Feb 2015 final data'!$AB$7:$AB$156,MATCH(Data!CE104,'Feb 2015 final data'!$A$7:$A$156,0))</f>
        <v>1490</v>
      </c>
    </row>
    <row r="105" spans="1:127">
      <c r="A105" s="28" t="s">
        <v>859</v>
      </c>
      <c r="B105" s="6" t="s">
        <v>860</v>
      </c>
      <c r="C105" s="29" t="s">
        <v>739</v>
      </c>
      <c r="D105" s="30" t="s">
        <v>369</v>
      </c>
      <c r="E105" s="31">
        <v>115</v>
      </c>
      <c r="F105" s="19">
        <v>115</v>
      </c>
      <c r="G105" s="19">
        <f>INDEX('Feb 2015 final data'!G$7:G$156,MATCH(Data!$D105,'Feb 2015 final data'!$A$7:$A$156,0))</f>
        <v>112</v>
      </c>
      <c r="H105" s="19">
        <f>INDEX('Feb 2015 final data'!H$7:H$156,MATCH(Data!$D105,'Feb 2015 final data'!$A$7:$A$156,0))</f>
        <v>105</v>
      </c>
      <c r="I105" s="469">
        <f t="shared" si="132"/>
        <v>396.49783375886648</v>
      </c>
      <c r="J105" s="469">
        <f t="shared" si="88"/>
        <v>363.3172232709594</v>
      </c>
      <c r="K105" s="31">
        <v>26590</v>
      </c>
      <c r="L105" s="19">
        <v>27465</v>
      </c>
      <c r="M105" s="31">
        <v>28247.316999999995</v>
      </c>
      <c r="N105" s="27">
        <v>28900.364000000005</v>
      </c>
      <c r="O105" s="20">
        <v>436.2</v>
      </c>
      <c r="P105" s="36">
        <v>422.4</v>
      </c>
      <c r="Q105" s="30" t="s">
        <v>369</v>
      </c>
      <c r="R105" s="31">
        <v>185</v>
      </c>
      <c r="S105" s="19">
        <v>185</v>
      </c>
      <c r="T105" s="19">
        <f>INDEX('Feb 2015 final data'!I$7:I$156,MATCH(Data!$Q105,'Feb 2015 final data'!$A$7:$A$156,0))</f>
        <v>179</v>
      </c>
      <c r="U105" s="19">
        <f>INDEX('Feb 2015 final data'!J$7:J$156,MATCH(Data!$Q105,'Feb 2015 final data'!$A$7:$A$156,0))</f>
        <v>179</v>
      </c>
      <c r="V105" s="31">
        <v>210</v>
      </c>
      <c r="W105" s="19">
        <v>210</v>
      </c>
      <c r="X105" s="19">
        <f>INDEX('Feb 2015 final data'!K$7:K$156,MATCH(Data!$Q105,'Feb 2015 final data'!$A$7:$A$156,0))</f>
        <v>210</v>
      </c>
      <c r="Y105" s="19">
        <f>INDEX('Feb 2015 final data'!L$7:L$156,MATCH(Data!$Q105,'Feb 2015 final data'!$A$7:$A$156,0))</f>
        <v>210</v>
      </c>
      <c r="Z105" s="475">
        <f t="shared" si="89"/>
        <v>179</v>
      </c>
      <c r="AA105" s="475">
        <f t="shared" si="90"/>
        <v>179</v>
      </c>
      <c r="AB105" s="475">
        <f t="shared" si="91"/>
        <v>210</v>
      </c>
      <c r="AC105" s="475">
        <f t="shared" si="92"/>
        <v>210</v>
      </c>
      <c r="AD105" s="478">
        <f t="shared" si="122"/>
        <v>85.238095238095241</v>
      </c>
      <c r="AE105" s="478">
        <f t="shared" si="123"/>
        <v>85.238095238095241</v>
      </c>
      <c r="AF105" s="22">
        <v>88.5</v>
      </c>
      <c r="AG105" s="21">
        <v>88.5</v>
      </c>
      <c r="AH105" s="6" t="s">
        <v>369</v>
      </c>
      <c r="AI105" s="34">
        <v>311</v>
      </c>
      <c r="AJ105" s="34">
        <v>240</v>
      </c>
      <c r="AK105" s="34">
        <v>276</v>
      </c>
      <c r="AL105" s="34">
        <v>206</v>
      </c>
      <c r="AM105" s="34">
        <v>254</v>
      </c>
      <c r="AN105" s="34">
        <v>316</v>
      </c>
      <c r="AO105" s="34">
        <v>432</v>
      </c>
      <c r="AP105" s="34">
        <v>337</v>
      </c>
      <c r="AQ105" s="38">
        <v>343</v>
      </c>
      <c r="AR105" s="38">
        <v>355</v>
      </c>
      <c r="AS105" s="38">
        <v>277</v>
      </c>
      <c r="AT105" s="38">
        <v>393</v>
      </c>
      <c r="AU105" s="25">
        <v>827</v>
      </c>
      <c r="AV105" s="25">
        <v>776</v>
      </c>
      <c r="AW105" s="25">
        <v>1112</v>
      </c>
      <c r="AX105" s="25">
        <v>1025</v>
      </c>
      <c r="AY105" s="25">
        <f t="shared" si="93"/>
        <v>827</v>
      </c>
      <c r="AZ105" s="25">
        <f t="shared" si="94"/>
        <v>776</v>
      </c>
      <c r="BA105" s="25">
        <f t="shared" si="95"/>
        <v>1112</v>
      </c>
      <c r="BB105" s="25">
        <f t="shared" si="96"/>
        <v>1025</v>
      </c>
      <c r="BC105" s="249">
        <f>INDEX('Feb 2015 final data'!T$7:T$156,MATCH(Data!$AH105,'Feb 2015 final data'!$A$7:$A$156,0))</f>
        <v>783</v>
      </c>
      <c r="BD105" s="249">
        <f>INDEX('Feb 2015 final data'!U$7:U$156,MATCH(Data!$AH105,'Feb 2015 final data'!$A$7:$A$156,0))</f>
        <v>783</v>
      </c>
      <c r="BE105" s="249">
        <f>INDEX('Feb 2015 final data'!V$7:V$156,MATCH(Data!$AH105,'Feb 2015 final data'!$A$7:$A$156,0))</f>
        <v>783</v>
      </c>
      <c r="BF105" s="249">
        <f>INDEX('Feb 2015 final data'!W$7:W$156,MATCH(Data!$AH105,'Feb 2015 final data'!$A$7:$A$156,0))</f>
        <v>783</v>
      </c>
      <c r="BG105" s="249">
        <f>INDEX('Feb 2015 final data'!X$7:X$156,MATCH(Data!$AH105,'Feb 2015 final data'!$A$7:$A$156,0))</f>
        <v>705</v>
      </c>
      <c r="BH105" s="249">
        <f>INDEX('Feb 2015 final data'!Y$7:Y$156,MATCH(Data!$AH105,'Feb 2015 final data'!$A$7:$A$156,0))</f>
        <v>705</v>
      </c>
      <c r="BI105" s="249">
        <f>INDEX('Feb 2015 final data'!Z$7:Z$156,MATCH(Data!$AH105,'Feb 2015 final data'!$A$7:$A$156,0))</f>
        <v>705</v>
      </c>
      <c r="BJ105" s="249">
        <f>INDEX('Feb 2015 final data'!AA$7:AA$156,MATCH(Data!$AH105,'Feb 2015 final data'!$A$7:$A$156,0))</f>
        <v>705</v>
      </c>
      <c r="BK105" s="484">
        <f t="shared" si="124"/>
        <v>783</v>
      </c>
      <c r="BL105" s="484">
        <f t="shared" si="125"/>
        <v>783</v>
      </c>
      <c r="BM105" s="484">
        <f t="shared" si="126"/>
        <v>783</v>
      </c>
      <c r="BN105" s="484">
        <f t="shared" si="127"/>
        <v>783</v>
      </c>
      <c r="BO105" s="484">
        <f t="shared" si="128"/>
        <v>705</v>
      </c>
      <c r="BP105" s="484">
        <f t="shared" si="129"/>
        <v>705</v>
      </c>
      <c r="BQ105" s="484">
        <f t="shared" si="130"/>
        <v>705</v>
      </c>
      <c r="BR105" s="484">
        <f t="shared" si="131"/>
        <v>705</v>
      </c>
      <c r="BS105" s="486">
        <f t="shared" si="97"/>
        <v>520.41531109167795</v>
      </c>
      <c r="BT105" s="486">
        <f t="shared" si="98"/>
        <v>520.41531109167795</v>
      </c>
      <c r="BU105" s="486">
        <f t="shared" si="99"/>
        <v>520.41531109167795</v>
      </c>
      <c r="BV105" s="495">
        <f t="shared" si="100"/>
        <v>515.15464567446372</v>
      </c>
      <c r="BW105" s="486">
        <f t="shared" si="101"/>
        <v>463.83655836589645</v>
      </c>
      <c r="BX105" s="486">
        <f t="shared" si="102"/>
        <v>463.83655836589645</v>
      </c>
      <c r="BY105" s="486">
        <f t="shared" si="103"/>
        <v>463.83655836589645</v>
      </c>
      <c r="BZ105" s="495">
        <f t="shared" si="104"/>
        <v>458.41253818763391</v>
      </c>
      <c r="CA105" s="27">
        <v>148509</v>
      </c>
      <c r="CB105" s="27">
        <v>150456.75700000001</v>
      </c>
      <c r="CC105" s="27">
        <v>151993.19399999996</v>
      </c>
      <c r="CD105" s="156">
        <v>153791.60499999998</v>
      </c>
      <c r="CE105" s="6" t="s">
        <v>369</v>
      </c>
      <c r="CF105" s="27">
        <f>INDEX('HWB mapped'!F$4:F$155,MATCH(Data!$D105,'HWB mapped'!$E$4:$E$155,0))</f>
        <v>3432.6171072803318</v>
      </c>
      <c r="CG105" s="27">
        <f>INDEX('HWB mapped'!G$4:G$155,MATCH(Data!$D105,'HWB mapped'!$E$4:$E$155,0))</f>
        <v>3455.5232497573393</v>
      </c>
      <c r="CH105" s="27">
        <f>INDEX('HWB mapped'!H$4:H$155,MATCH(Data!$D105,'HWB mapped'!$E$4:$E$155,0))</f>
        <v>3426.2289793022428</v>
      </c>
      <c r="CI105" s="27">
        <f>INDEX('HWB mapped'!I$4:I$155,MATCH(Data!$D105,'HWB mapped'!$E$4:$E$155,0))</f>
        <v>3663.2338351782796</v>
      </c>
      <c r="CJ105" s="24">
        <f>INDEX('Feb 2015 final data'!P$7:P$156,MATCH(Data!$CE105,'Feb 2015 final data'!$A$7:$A$156,0))</f>
        <v>3432</v>
      </c>
      <c r="CK105" s="24">
        <f>INDEX('Feb 2015 final data'!Q$7:Q$156,MATCH(Data!$CE105,'Feb 2015 final data'!$A$7:$A$156,0))</f>
        <v>3434</v>
      </c>
      <c r="CL105" s="24">
        <f>INDEX('Feb 2015 final data'!R$7:R$156,MATCH(Data!$CE105,'Feb 2015 final data'!$A$7:$A$156,0))</f>
        <v>3322</v>
      </c>
      <c r="CM105" s="24">
        <f>INDEX('Feb 2015 final data'!S$7:S$156,MATCH(Data!$CE105,'Feb 2015 final data'!$A$7:$A$156,0))</f>
        <v>3454</v>
      </c>
      <c r="CN105" s="24">
        <f>INDEX('Feb 2015 final data'!B$7:B$156,MATCH(Data!$CE105,'Feb 2015 final data'!$A$7:$A$156,0))</f>
        <v>3312</v>
      </c>
      <c r="CO105" s="24">
        <f>INDEX('Feb 2015 final data'!C$7:C$156,MATCH(Data!$CE105,'Feb 2015 final data'!$A$7:$A$156,0))</f>
        <v>3313</v>
      </c>
      <c r="CP105" s="24">
        <f>INDEX('Feb 2015 final data'!D$7:D$156,MATCH(Data!$CE105,'Feb 2015 final data'!$A$7:$A$156,0))</f>
        <v>3205</v>
      </c>
      <c r="CQ105" s="24">
        <f>INDEX('Feb 2015 final data'!E$7:E$156,MATCH(Data!$CE105,'Feb 2015 final data'!$A$7:$A$156,0))</f>
        <v>3333</v>
      </c>
      <c r="CR105" s="24">
        <f>INDEX('Feb 2015 final data'!F$7:F$156,MATCH(Data!$CE105,'Feb 2015 final data'!$A$7:$A$156,0))</f>
        <v>3196</v>
      </c>
      <c r="CS105" s="502">
        <f t="shared" si="68"/>
        <v>3432</v>
      </c>
      <c r="CT105" s="502">
        <f t="shared" si="69"/>
        <v>6866</v>
      </c>
      <c r="CU105" s="502">
        <f t="shared" si="70"/>
        <v>10188</v>
      </c>
      <c r="CV105" s="502">
        <f t="shared" si="71"/>
        <v>13642</v>
      </c>
      <c r="CW105" s="502">
        <f t="shared" si="105"/>
        <v>3312</v>
      </c>
      <c r="CX105" s="502">
        <f t="shared" si="106"/>
        <v>6625</v>
      </c>
      <c r="CY105" s="502">
        <f t="shared" si="107"/>
        <v>9830</v>
      </c>
      <c r="CZ105" s="502">
        <f t="shared" si="108"/>
        <v>13163</v>
      </c>
      <c r="DA105" s="503">
        <f t="shared" si="109"/>
        <v>8.796364169476616E-3</v>
      </c>
      <c r="DB105" s="503">
        <f t="shared" si="110"/>
        <v>1.7666031373698873E-2</v>
      </c>
      <c r="DC105" s="503">
        <f t="shared" si="111"/>
        <v>2.6242486438938572E-2</v>
      </c>
      <c r="DD105" s="503">
        <f t="shared" si="112"/>
        <v>3.511215364316083E-2</v>
      </c>
      <c r="DE105" s="502">
        <f t="shared" si="72"/>
        <v>3310.0479122868946</v>
      </c>
      <c r="DF105" s="502">
        <f t="shared" si="73"/>
        <v>6642.0712238428468</v>
      </c>
      <c r="DG105" s="502">
        <f t="shared" si="74"/>
        <v>9948.1929383225688</v>
      </c>
      <c r="DH105" s="502">
        <f t="shared" si="75"/>
        <v>13487.216249878522</v>
      </c>
      <c r="DI105" s="489">
        <f t="shared" si="113"/>
        <v>3310.0479122868946</v>
      </c>
      <c r="DJ105" s="489">
        <f t="shared" si="114"/>
        <v>3332.0233115559522</v>
      </c>
      <c r="DK105" s="489">
        <f t="shared" si="115"/>
        <v>3306.121714479722</v>
      </c>
      <c r="DL105" s="489">
        <f t="shared" si="116"/>
        <v>3539.0233115559531</v>
      </c>
      <c r="DM105" s="489">
        <f t="shared" si="76"/>
        <v>3194.1162825087304</v>
      </c>
      <c r="DN105" s="489">
        <f t="shared" si="117"/>
        <v>1684.3917603341151</v>
      </c>
      <c r="DO105" s="489">
        <f t="shared" si="118"/>
        <v>1695.5871134239489</v>
      </c>
      <c r="DP105" s="489">
        <f t="shared" si="119"/>
        <v>1682.3562415905089</v>
      </c>
      <c r="DQ105" s="489">
        <f t="shared" si="120"/>
        <v>1800.925208405569</v>
      </c>
      <c r="DR105" s="489">
        <f t="shared" si="121"/>
        <v>1604.0016275042185</v>
      </c>
      <c r="DS105" s="33">
        <v>191365</v>
      </c>
      <c r="DT105" s="33">
        <v>194039.24299999999</v>
      </c>
      <c r="DU105" s="33">
        <v>196510.10399999999</v>
      </c>
      <c r="DV105" s="33">
        <v>199126.98</v>
      </c>
      <c r="DW105" s="24">
        <f>INDEX('Feb 2015 final data'!$AB$7:$AB$156,MATCH(Data!CE105,'Feb 2015 final data'!$A$7:$A$156,0))</f>
        <v>1490</v>
      </c>
    </row>
    <row r="106" spans="1:127">
      <c r="A106" s="28" t="s">
        <v>865</v>
      </c>
      <c r="B106" s="6" t="s">
        <v>866</v>
      </c>
      <c r="C106" s="29" t="s">
        <v>740</v>
      </c>
      <c r="D106" s="30" t="s">
        <v>372</v>
      </c>
      <c r="E106" s="31">
        <v>250</v>
      </c>
      <c r="F106" s="19">
        <v>250</v>
      </c>
      <c r="G106" s="19">
        <f>INDEX('Feb 2015 final data'!G$7:G$156,MATCH(Data!$D106,'Feb 2015 final data'!$A$7:$A$156,0))</f>
        <v>241</v>
      </c>
      <c r="H106" s="19">
        <f>INDEX('Feb 2015 final data'!H$7:H$156,MATCH(Data!$D106,'Feb 2015 final data'!$A$7:$A$156,0))</f>
        <v>235</v>
      </c>
      <c r="I106" s="469">
        <f t="shared" si="132"/>
        <v>714.81137818362447</v>
      </c>
      <c r="J106" s="469">
        <f t="shared" si="88"/>
        <v>682.05878893989734</v>
      </c>
      <c r="K106" s="31">
        <v>32230</v>
      </c>
      <c r="L106" s="19">
        <v>33040</v>
      </c>
      <c r="M106" s="31">
        <v>33715.188000000002</v>
      </c>
      <c r="N106" s="27">
        <v>34454.507999999994</v>
      </c>
      <c r="O106" s="20">
        <v>778.8</v>
      </c>
      <c r="P106" s="36">
        <v>759.7</v>
      </c>
      <c r="Q106" s="30" t="s">
        <v>372</v>
      </c>
      <c r="R106" s="31">
        <v>125</v>
      </c>
      <c r="S106" s="19">
        <v>125</v>
      </c>
      <c r="T106" s="19">
        <f>INDEX('Feb 2015 final data'!I$7:I$156,MATCH(Data!$Q106,'Feb 2015 final data'!$A$7:$A$156,0))</f>
        <v>131</v>
      </c>
      <c r="U106" s="19">
        <f>INDEX('Feb 2015 final data'!J$7:J$156,MATCH(Data!$Q106,'Feb 2015 final data'!$A$7:$A$156,0))</f>
        <v>137</v>
      </c>
      <c r="V106" s="31">
        <v>165</v>
      </c>
      <c r="W106" s="19">
        <v>165</v>
      </c>
      <c r="X106" s="19">
        <f>INDEX('Feb 2015 final data'!K$7:K$156,MATCH(Data!$Q106,'Feb 2015 final data'!$A$7:$A$156,0))</f>
        <v>165</v>
      </c>
      <c r="Y106" s="19">
        <f>INDEX('Feb 2015 final data'!L$7:L$156,MATCH(Data!$Q106,'Feb 2015 final data'!$A$7:$A$156,0))</f>
        <v>165</v>
      </c>
      <c r="Z106" s="475">
        <f t="shared" si="89"/>
        <v>131</v>
      </c>
      <c r="AA106" s="475">
        <f t="shared" si="90"/>
        <v>137</v>
      </c>
      <c r="AB106" s="475">
        <f t="shared" si="91"/>
        <v>165</v>
      </c>
      <c r="AC106" s="475">
        <f t="shared" si="92"/>
        <v>165</v>
      </c>
      <c r="AD106" s="478">
        <f t="shared" si="122"/>
        <v>79.393939393939391</v>
      </c>
      <c r="AE106" s="478">
        <f t="shared" si="123"/>
        <v>83.030303030303031</v>
      </c>
      <c r="AF106" s="22">
        <v>77.400000000000006</v>
      </c>
      <c r="AG106" s="21">
        <v>77.400000000000006</v>
      </c>
      <c r="AH106" s="6" t="s">
        <v>372</v>
      </c>
      <c r="AI106" s="34">
        <v>184</v>
      </c>
      <c r="AJ106" s="34">
        <v>245</v>
      </c>
      <c r="AK106" s="34">
        <v>176</v>
      </c>
      <c r="AL106" s="34">
        <v>285</v>
      </c>
      <c r="AM106" s="34">
        <v>252</v>
      </c>
      <c r="AN106" s="34">
        <v>190</v>
      </c>
      <c r="AO106" s="34">
        <v>179</v>
      </c>
      <c r="AP106" s="34">
        <v>51</v>
      </c>
      <c r="AQ106" s="38">
        <v>170</v>
      </c>
      <c r="AR106" s="38">
        <v>241</v>
      </c>
      <c r="AS106" s="38">
        <v>154</v>
      </c>
      <c r="AT106" s="38">
        <v>180</v>
      </c>
      <c r="AU106" s="25">
        <v>605</v>
      </c>
      <c r="AV106" s="25">
        <v>727</v>
      </c>
      <c r="AW106" s="25">
        <v>400</v>
      </c>
      <c r="AX106" s="25">
        <v>575</v>
      </c>
      <c r="AY106" s="25">
        <f t="shared" si="93"/>
        <v>605</v>
      </c>
      <c r="AZ106" s="25">
        <f t="shared" si="94"/>
        <v>727</v>
      </c>
      <c r="BA106" s="25">
        <f t="shared" si="95"/>
        <v>400</v>
      </c>
      <c r="BB106" s="25">
        <f t="shared" si="96"/>
        <v>575</v>
      </c>
      <c r="BC106" s="249">
        <f>INDEX('Feb 2015 final data'!T$7:T$156,MATCH(Data!$AH106,'Feb 2015 final data'!$A$7:$A$156,0))</f>
        <v>584</v>
      </c>
      <c r="BD106" s="249">
        <f>INDEX('Feb 2015 final data'!U$7:U$156,MATCH(Data!$AH106,'Feb 2015 final data'!$A$7:$A$156,0))</f>
        <v>702</v>
      </c>
      <c r="BE106" s="249">
        <f>INDEX('Feb 2015 final data'!V$7:V$156,MATCH(Data!$AH106,'Feb 2015 final data'!$A$7:$A$156,0))</f>
        <v>386</v>
      </c>
      <c r="BF106" s="249">
        <f>INDEX('Feb 2015 final data'!W$7:W$156,MATCH(Data!$AH106,'Feb 2015 final data'!$A$7:$A$156,0))</f>
        <v>555</v>
      </c>
      <c r="BG106" s="249">
        <f>INDEX('Feb 2015 final data'!X$7:X$156,MATCH(Data!$AH106,'Feb 2015 final data'!$A$7:$A$156,0))</f>
        <v>569</v>
      </c>
      <c r="BH106" s="249">
        <f>INDEX('Feb 2015 final data'!Y$7:Y$156,MATCH(Data!$AH106,'Feb 2015 final data'!$A$7:$A$156,0))</f>
        <v>640</v>
      </c>
      <c r="BI106" s="249">
        <f>INDEX('Feb 2015 final data'!Z$7:Z$156,MATCH(Data!$AH106,'Feb 2015 final data'!$A$7:$A$156,0))</f>
        <v>385</v>
      </c>
      <c r="BJ106" s="249">
        <f>INDEX('Feb 2015 final data'!AA$7:AA$156,MATCH(Data!$AH106,'Feb 2015 final data'!$A$7:$A$156,0))</f>
        <v>555</v>
      </c>
      <c r="BK106" s="484">
        <f t="shared" si="124"/>
        <v>584</v>
      </c>
      <c r="BL106" s="484">
        <f t="shared" si="125"/>
        <v>702</v>
      </c>
      <c r="BM106" s="484">
        <f t="shared" si="126"/>
        <v>386</v>
      </c>
      <c r="BN106" s="484">
        <f t="shared" si="127"/>
        <v>555</v>
      </c>
      <c r="BO106" s="484">
        <f t="shared" si="128"/>
        <v>569</v>
      </c>
      <c r="BP106" s="484">
        <f t="shared" si="129"/>
        <v>640</v>
      </c>
      <c r="BQ106" s="484">
        <f t="shared" si="130"/>
        <v>385</v>
      </c>
      <c r="BR106" s="484">
        <f t="shared" si="131"/>
        <v>555</v>
      </c>
      <c r="BS106" s="486">
        <f t="shared" si="97"/>
        <v>360.05203664390143</v>
      </c>
      <c r="BT106" s="486">
        <f t="shared" si="98"/>
        <v>432.80227692468981</v>
      </c>
      <c r="BU106" s="486">
        <f t="shared" si="99"/>
        <v>237.97959956257867</v>
      </c>
      <c r="BV106" s="495">
        <f t="shared" si="100"/>
        <v>341.14300017529223</v>
      </c>
      <c r="BW106" s="486">
        <f t="shared" si="101"/>
        <v>349.74840918872297</v>
      </c>
      <c r="BX106" s="486">
        <f t="shared" si="102"/>
        <v>393.3901263282649</v>
      </c>
      <c r="BY106" s="486">
        <f t="shared" si="103"/>
        <v>236.64874786934686</v>
      </c>
      <c r="BZ106" s="495">
        <f t="shared" si="104"/>
        <v>340.1983355070065</v>
      </c>
      <c r="CA106" s="27">
        <v>161558</v>
      </c>
      <c r="CB106" s="27">
        <v>162198.777</v>
      </c>
      <c r="CC106" s="27">
        <v>162688.37399999998</v>
      </c>
      <c r="CD106" s="156">
        <v>163140.12800000006</v>
      </c>
      <c r="CE106" s="6" t="s">
        <v>372</v>
      </c>
      <c r="CF106" s="27">
        <f>INDEX('HWB mapped'!F$4:F$155,MATCH(Data!$D106,'HWB mapped'!$E$4:$E$155,0))</f>
        <v>6809.9300441370779</v>
      </c>
      <c r="CG106" s="27">
        <f>INDEX('HWB mapped'!G$4:G$155,MATCH(Data!$D106,'HWB mapped'!$E$4:$E$155,0))</f>
        <v>6748.1909016150003</v>
      </c>
      <c r="CH106" s="27">
        <f>INDEX('HWB mapped'!H$4:H$155,MATCH(Data!$D106,'HWB mapped'!$E$4:$E$155,0))</f>
        <v>6526.9798166411711</v>
      </c>
      <c r="CI106" s="27">
        <f>INDEX('HWB mapped'!I$4:I$155,MATCH(Data!$D106,'HWB mapped'!$E$4:$E$155,0))</f>
        <v>7017.8102518051755</v>
      </c>
      <c r="CJ106" s="24">
        <f>INDEX('Feb 2015 final data'!P$7:P$156,MATCH(Data!$CE106,'Feb 2015 final data'!$A$7:$A$156,0))</f>
        <v>6809</v>
      </c>
      <c r="CK106" s="24">
        <f>INDEX('Feb 2015 final data'!Q$7:Q$156,MATCH(Data!$CE106,'Feb 2015 final data'!$A$7:$A$156,0))</f>
        <v>6271</v>
      </c>
      <c r="CL106" s="24">
        <f>INDEX('Feb 2015 final data'!R$7:R$156,MATCH(Data!$CE106,'Feb 2015 final data'!$A$7:$A$156,0))</f>
        <v>6147</v>
      </c>
      <c r="CM106" s="24">
        <f>INDEX('Feb 2015 final data'!S$7:S$156,MATCH(Data!$CE106,'Feb 2015 final data'!$A$7:$A$156,0))</f>
        <v>6432</v>
      </c>
      <c r="CN106" s="24">
        <f>INDEX('Feb 2015 final data'!B$7:B$156,MATCH(Data!$CE106,'Feb 2015 final data'!$A$7:$A$156,0))</f>
        <v>6622</v>
      </c>
      <c r="CO106" s="24">
        <f>INDEX('Feb 2015 final data'!C$7:C$156,MATCH(Data!$CE106,'Feb 2015 final data'!$A$7:$A$156,0))</f>
        <v>6083</v>
      </c>
      <c r="CP106" s="24">
        <f>INDEX('Feb 2015 final data'!D$7:D$156,MATCH(Data!$CE106,'Feb 2015 final data'!$A$7:$A$156,0))</f>
        <v>5901</v>
      </c>
      <c r="CQ106" s="24">
        <f>INDEX('Feb 2015 final data'!E$7:E$156,MATCH(Data!$CE106,'Feb 2015 final data'!$A$7:$A$156,0))</f>
        <v>6143</v>
      </c>
      <c r="CR106" s="24">
        <f>INDEX('Feb 2015 final data'!F$7:F$156,MATCH(Data!$CE106,'Feb 2015 final data'!$A$7:$A$156,0))</f>
        <v>6622</v>
      </c>
      <c r="CS106" s="502">
        <f t="shared" si="68"/>
        <v>6809</v>
      </c>
      <c r="CT106" s="502">
        <f t="shared" si="69"/>
        <v>13080</v>
      </c>
      <c r="CU106" s="502">
        <f t="shared" si="70"/>
        <v>19227</v>
      </c>
      <c r="CV106" s="502">
        <f t="shared" si="71"/>
        <v>25659</v>
      </c>
      <c r="CW106" s="502">
        <f t="shared" si="105"/>
        <v>6622</v>
      </c>
      <c r="CX106" s="502">
        <f t="shared" si="106"/>
        <v>12705</v>
      </c>
      <c r="CY106" s="502">
        <f t="shared" si="107"/>
        <v>18606</v>
      </c>
      <c r="CZ106" s="502">
        <f t="shared" si="108"/>
        <v>24749</v>
      </c>
      <c r="DA106" s="503">
        <f t="shared" si="109"/>
        <v>7.2878911882770176E-3</v>
      </c>
      <c r="DB106" s="503">
        <f t="shared" si="110"/>
        <v>1.461475505670525E-2</v>
      </c>
      <c r="DC106" s="503">
        <f t="shared" si="111"/>
        <v>2.4202034373903895E-2</v>
      </c>
      <c r="DD106" s="503">
        <f t="shared" si="112"/>
        <v>3.5465138937604737E-2</v>
      </c>
      <c r="DE106" s="502">
        <f t="shared" si="72"/>
        <v>6612.4769336429672</v>
      </c>
      <c r="DF106" s="502">
        <f t="shared" si="73"/>
        <v>13161.897594203811</v>
      </c>
      <c r="DG106" s="502">
        <f t="shared" si="74"/>
        <v>19429.054416001512</v>
      </c>
      <c r="DH106" s="502">
        <f t="shared" si="75"/>
        <v>26141.791495267917</v>
      </c>
      <c r="DI106" s="489">
        <f t="shared" si="113"/>
        <v>6612.4769336429672</v>
      </c>
      <c r="DJ106" s="489">
        <f t="shared" si="114"/>
        <v>6549.4206605608433</v>
      </c>
      <c r="DK106" s="489">
        <f t="shared" si="115"/>
        <v>6267.1568217977019</v>
      </c>
      <c r="DL106" s="489">
        <f t="shared" si="116"/>
        <v>6712.7370792664042</v>
      </c>
      <c r="DM106" s="489">
        <f t="shared" si="76"/>
        <v>6612.4769336429672</v>
      </c>
      <c r="DN106" s="489">
        <f t="shared" si="117"/>
        <v>3101.4012278030941</v>
      </c>
      <c r="DO106" s="489">
        <f t="shared" si="118"/>
        <v>3071.850671639816</v>
      </c>
      <c r="DP106" s="489">
        <f t="shared" si="119"/>
        <v>2939.5767535756186</v>
      </c>
      <c r="DQ106" s="489">
        <f t="shared" si="120"/>
        <v>3148.7759289537462</v>
      </c>
      <c r="DR106" s="489">
        <f t="shared" si="121"/>
        <v>3094.0969637016287</v>
      </c>
      <c r="DS106" s="33">
        <v>212120</v>
      </c>
      <c r="DT106" s="33">
        <v>212742.25899999999</v>
      </c>
      <c r="DU106" s="33">
        <v>213193.95699999999</v>
      </c>
      <c r="DV106" s="33">
        <v>213697.24600000001</v>
      </c>
      <c r="DW106" s="24">
        <f>INDEX('Feb 2015 final data'!$AB$7:$AB$156,MATCH(Data!CE106,'Feb 2015 final data'!$A$7:$A$156,0))</f>
        <v>1490</v>
      </c>
    </row>
    <row r="107" spans="1:127">
      <c r="A107" s="28" t="s">
        <v>853</v>
      </c>
      <c r="B107" s="6" t="s">
        <v>854</v>
      </c>
      <c r="C107" s="29" t="s">
        <v>741</v>
      </c>
      <c r="D107" s="30" t="s">
        <v>375</v>
      </c>
      <c r="E107" s="31">
        <v>325</v>
      </c>
      <c r="F107" s="19">
        <v>325</v>
      </c>
      <c r="G107" s="19">
        <f>INDEX('Feb 2015 final data'!G$7:G$156,MATCH(Data!$D107,'Feb 2015 final data'!$A$7:$A$156,0))</f>
        <v>317</v>
      </c>
      <c r="H107" s="19">
        <f>INDEX('Feb 2015 final data'!H$7:H$156,MATCH(Data!$D107,'Feb 2015 final data'!$A$7:$A$156,0))</f>
        <v>316</v>
      </c>
      <c r="I107" s="469">
        <f t="shared" si="132"/>
        <v>649.03781679238966</v>
      </c>
      <c r="J107" s="469">
        <f t="shared" si="88"/>
        <v>633.72413523127545</v>
      </c>
      <c r="K107" s="31">
        <v>46645</v>
      </c>
      <c r="L107" s="19">
        <v>47790</v>
      </c>
      <c r="M107" s="31">
        <v>48841.529999999992</v>
      </c>
      <c r="N107" s="27">
        <v>49863.968000000008</v>
      </c>
      <c r="O107" s="20">
        <v>694.6</v>
      </c>
      <c r="P107" s="36">
        <v>677.9</v>
      </c>
      <c r="Q107" s="30" t="s">
        <v>375</v>
      </c>
      <c r="R107" s="31">
        <v>115</v>
      </c>
      <c r="S107" s="19">
        <v>115</v>
      </c>
      <c r="T107" s="19">
        <f>INDEX('Feb 2015 final data'!I$7:I$156,MATCH(Data!$Q107,'Feb 2015 final data'!$A$7:$A$156,0))</f>
        <v>115</v>
      </c>
      <c r="U107" s="19">
        <f>INDEX('Feb 2015 final data'!J$7:J$156,MATCH(Data!$Q107,'Feb 2015 final data'!$A$7:$A$156,0))</f>
        <v>117</v>
      </c>
      <c r="V107" s="31">
        <v>130</v>
      </c>
      <c r="W107" s="19">
        <v>130</v>
      </c>
      <c r="X107" s="19">
        <f>INDEX('Feb 2015 final data'!K$7:K$156,MATCH(Data!$Q107,'Feb 2015 final data'!$A$7:$A$156,0))</f>
        <v>130</v>
      </c>
      <c r="Y107" s="19">
        <f>INDEX('Feb 2015 final data'!L$7:L$156,MATCH(Data!$Q107,'Feb 2015 final data'!$A$7:$A$156,0))</f>
        <v>130</v>
      </c>
      <c r="Z107" s="475">
        <f t="shared" si="89"/>
        <v>115</v>
      </c>
      <c r="AA107" s="475">
        <f t="shared" si="90"/>
        <v>117</v>
      </c>
      <c r="AB107" s="475">
        <f t="shared" si="91"/>
        <v>130</v>
      </c>
      <c r="AC107" s="475">
        <f t="shared" si="92"/>
        <v>130</v>
      </c>
      <c r="AD107" s="478">
        <f t="shared" si="122"/>
        <v>88.461538461538453</v>
      </c>
      <c r="AE107" s="478">
        <f t="shared" si="123"/>
        <v>90</v>
      </c>
      <c r="AF107" s="22">
        <v>87.7</v>
      </c>
      <c r="AG107" s="21">
        <v>87.7</v>
      </c>
      <c r="AH107" s="6" t="s">
        <v>375</v>
      </c>
      <c r="AI107" s="34">
        <v>334</v>
      </c>
      <c r="AJ107" s="34">
        <v>294</v>
      </c>
      <c r="AK107" s="34">
        <v>193</v>
      </c>
      <c r="AL107" s="34">
        <v>153</v>
      </c>
      <c r="AM107" s="34">
        <v>224</v>
      </c>
      <c r="AN107" s="34">
        <v>296</v>
      </c>
      <c r="AO107" s="34">
        <v>313</v>
      </c>
      <c r="AP107" s="34">
        <v>244</v>
      </c>
      <c r="AQ107" s="38">
        <v>231</v>
      </c>
      <c r="AR107" s="38">
        <v>330</v>
      </c>
      <c r="AS107" s="38">
        <v>354</v>
      </c>
      <c r="AT107" s="38">
        <v>412</v>
      </c>
      <c r="AU107" s="25">
        <v>821</v>
      </c>
      <c r="AV107" s="25">
        <v>673</v>
      </c>
      <c r="AW107" s="25">
        <v>788</v>
      </c>
      <c r="AX107" s="25">
        <v>1096</v>
      </c>
      <c r="AY107" s="25">
        <f t="shared" si="93"/>
        <v>821</v>
      </c>
      <c r="AZ107" s="25">
        <f t="shared" si="94"/>
        <v>673</v>
      </c>
      <c r="BA107" s="25">
        <f t="shared" si="95"/>
        <v>788</v>
      </c>
      <c r="BB107" s="25">
        <f t="shared" si="96"/>
        <v>1096</v>
      </c>
      <c r="BC107" s="249">
        <f>INDEX('Feb 2015 final data'!T$7:T$156,MATCH(Data!$AH107,'Feb 2015 final data'!$A$7:$A$156,0))</f>
        <v>1096</v>
      </c>
      <c r="BD107" s="249">
        <f>INDEX('Feb 2015 final data'!U$7:U$156,MATCH(Data!$AH107,'Feb 2015 final data'!$A$7:$A$156,0))</f>
        <v>1096</v>
      </c>
      <c r="BE107" s="249">
        <f>INDEX('Feb 2015 final data'!V$7:V$156,MATCH(Data!$AH107,'Feb 2015 final data'!$A$7:$A$156,0))</f>
        <v>1096</v>
      </c>
      <c r="BF107" s="249">
        <f>INDEX('Feb 2015 final data'!W$7:W$156,MATCH(Data!$AH107,'Feb 2015 final data'!$A$7:$A$156,0))</f>
        <v>1096</v>
      </c>
      <c r="BG107" s="249">
        <f>INDEX('Feb 2015 final data'!X$7:X$156,MATCH(Data!$AH107,'Feb 2015 final data'!$A$7:$A$156,0))</f>
        <v>1096</v>
      </c>
      <c r="BH107" s="249">
        <f>INDEX('Feb 2015 final data'!Y$7:Y$156,MATCH(Data!$AH107,'Feb 2015 final data'!$A$7:$A$156,0))</f>
        <v>1096</v>
      </c>
      <c r="BI107" s="249">
        <f>INDEX('Feb 2015 final data'!Z$7:Z$156,MATCH(Data!$AH107,'Feb 2015 final data'!$A$7:$A$156,0))</f>
        <v>1096</v>
      </c>
      <c r="BJ107" s="249">
        <f>INDEX('Feb 2015 final data'!AA$7:AA$156,MATCH(Data!$AH107,'Feb 2015 final data'!$A$7:$A$156,0))</f>
        <v>1096</v>
      </c>
      <c r="BK107" s="484">
        <f t="shared" si="124"/>
        <v>1096</v>
      </c>
      <c r="BL107" s="484">
        <f t="shared" si="125"/>
        <v>1096</v>
      </c>
      <c r="BM107" s="484">
        <f t="shared" si="126"/>
        <v>1096</v>
      </c>
      <c r="BN107" s="484">
        <f t="shared" si="127"/>
        <v>1096</v>
      </c>
      <c r="BO107" s="484">
        <f t="shared" si="128"/>
        <v>1096</v>
      </c>
      <c r="BP107" s="484">
        <f t="shared" si="129"/>
        <v>1096</v>
      </c>
      <c r="BQ107" s="484">
        <f t="shared" si="130"/>
        <v>1096</v>
      </c>
      <c r="BR107" s="484">
        <f t="shared" si="131"/>
        <v>1096</v>
      </c>
      <c r="BS107" s="486">
        <f t="shared" si="97"/>
        <v>537.60641486101088</v>
      </c>
      <c r="BT107" s="486">
        <f t="shared" si="98"/>
        <v>537.60641486101088</v>
      </c>
      <c r="BU107" s="486">
        <f t="shared" si="99"/>
        <v>537.60641486101088</v>
      </c>
      <c r="BV107" s="495">
        <f t="shared" si="100"/>
        <v>535.17124420214475</v>
      </c>
      <c r="BW107" s="486">
        <f t="shared" si="101"/>
        <v>535.17124420214475</v>
      </c>
      <c r="BX107" s="486">
        <f t="shared" si="102"/>
        <v>535.17124420214475</v>
      </c>
      <c r="BY107" s="486">
        <f t="shared" si="103"/>
        <v>535.17124420214475</v>
      </c>
      <c r="BZ107" s="495">
        <f t="shared" si="104"/>
        <v>533.04784017307531</v>
      </c>
      <c r="CA107" s="27">
        <v>202588</v>
      </c>
      <c r="CB107" s="27">
        <v>203866.61500000005</v>
      </c>
      <c r="CC107" s="27">
        <v>204794.26199999996</v>
      </c>
      <c r="CD107" s="156">
        <v>205610.06300000008</v>
      </c>
      <c r="CE107" s="6" t="s">
        <v>375</v>
      </c>
      <c r="CF107" s="27">
        <f>INDEX('HWB mapped'!F$4:F$155,MATCH(Data!$D107,'HWB mapped'!$E$4:$E$155,0))</f>
        <v>7444.0989697537798</v>
      </c>
      <c r="CG107" s="27">
        <f>INDEX('HWB mapped'!G$4:G$155,MATCH(Data!$D107,'HWB mapped'!$E$4:$E$155,0))</f>
        <v>7569.3167616497303</v>
      </c>
      <c r="CH107" s="27">
        <f>INDEX('HWB mapped'!H$4:H$155,MATCH(Data!$D107,'HWB mapped'!$E$4:$E$155,0))</f>
        <v>7460.2074619372561</v>
      </c>
      <c r="CI107" s="27">
        <f>INDEX('HWB mapped'!I$4:I$155,MATCH(Data!$D107,'HWB mapped'!$E$4:$E$155,0))</f>
        <v>7753.4495241345203</v>
      </c>
      <c r="CJ107" s="24">
        <f>INDEX('Feb 2015 final data'!P$7:P$156,MATCH(Data!$CE107,'Feb 2015 final data'!$A$7:$A$156,0))</f>
        <v>7447</v>
      </c>
      <c r="CK107" s="24">
        <f>INDEX('Feb 2015 final data'!Q$7:Q$156,MATCH(Data!$CE107,'Feb 2015 final data'!$A$7:$A$156,0))</f>
        <v>7570</v>
      </c>
      <c r="CL107" s="24">
        <f>INDEX('Feb 2015 final data'!R$7:R$156,MATCH(Data!$CE107,'Feb 2015 final data'!$A$7:$A$156,0))</f>
        <v>7366</v>
      </c>
      <c r="CM107" s="24">
        <f>INDEX('Feb 2015 final data'!S$7:S$156,MATCH(Data!$CE107,'Feb 2015 final data'!$A$7:$A$156,0))</f>
        <v>7387</v>
      </c>
      <c r="CN107" s="24">
        <f>INDEX('Feb 2015 final data'!B$7:B$156,MATCH(Data!$CE107,'Feb 2015 final data'!$A$7:$A$156,0))</f>
        <v>7447</v>
      </c>
      <c r="CO107" s="24">
        <f>INDEX('Feb 2015 final data'!C$7:C$156,MATCH(Data!$CE107,'Feb 2015 final data'!$A$7:$A$156,0))</f>
        <v>7570</v>
      </c>
      <c r="CP107" s="24">
        <f>INDEX('Feb 2015 final data'!D$7:D$156,MATCH(Data!$CE107,'Feb 2015 final data'!$A$7:$A$156,0))</f>
        <v>7366</v>
      </c>
      <c r="CQ107" s="24">
        <f>INDEX('Feb 2015 final data'!E$7:E$156,MATCH(Data!$CE107,'Feb 2015 final data'!$A$7:$A$156,0))</f>
        <v>7387</v>
      </c>
      <c r="CR107" s="24">
        <f>INDEX('Feb 2015 final data'!F$7:F$156,MATCH(Data!$CE107,'Feb 2015 final data'!$A$7:$A$156,0))</f>
        <v>7447</v>
      </c>
      <c r="CS107" s="502">
        <f t="shared" si="68"/>
        <v>7447</v>
      </c>
      <c r="CT107" s="502">
        <f t="shared" si="69"/>
        <v>15017</v>
      </c>
      <c r="CU107" s="502">
        <f t="shared" si="70"/>
        <v>22383</v>
      </c>
      <c r="CV107" s="502">
        <f t="shared" si="71"/>
        <v>29770</v>
      </c>
      <c r="CW107" s="502">
        <f t="shared" si="105"/>
        <v>7447</v>
      </c>
      <c r="CX107" s="502">
        <f t="shared" si="106"/>
        <v>15017</v>
      </c>
      <c r="CY107" s="502">
        <f t="shared" si="107"/>
        <v>22383</v>
      </c>
      <c r="CZ107" s="502">
        <f t="shared" si="108"/>
        <v>29770</v>
      </c>
      <c r="DA107" s="503">
        <f t="shared" si="109"/>
        <v>0</v>
      </c>
      <c r="DB107" s="503">
        <f t="shared" si="110"/>
        <v>0</v>
      </c>
      <c r="DC107" s="503">
        <f t="shared" si="111"/>
        <v>0</v>
      </c>
      <c r="DD107" s="503">
        <f t="shared" si="112"/>
        <v>0</v>
      </c>
      <c r="DE107" s="502">
        <f t="shared" si="72"/>
        <v>7444</v>
      </c>
      <c r="DF107" s="502">
        <f t="shared" si="73"/>
        <v>15013</v>
      </c>
      <c r="DG107" s="502">
        <f t="shared" si="74"/>
        <v>22473</v>
      </c>
      <c r="DH107" s="502">
        <f t="shared" si="75"/>
        <v>30226</v>
      </c>
      <c r="DI107" s="489">
        <f t="shared" si="113"/>
        <v>7444</v>
      </c>
      <c r="DJ107" s="489">
        <f t="shared" si="114"/>
        <v>7569</v>
      </c>
      <c r="DK107" s="489">
        <f t="shared" si="115"/>
        <v>7460</v>
      </c>
      <c r="DL107" s="489">
        <f t="shared" si="116"/>
        <v>7753</v>
      </c>
      <c r="DM107" s="489">
        <f t="shared" si="76"/>
        <v>7444</v>
      </c>
      <c r="DN107" s="489">
        <f t="shared" si="117"/>
        <v>2854.4959240701014</v>
      </c>
      <c r="DO107" s="489">
        <f t="shared" si="118"/>
        <v>2902.4287546059372</v>
      </c>
      <c r="DP107" s="489">
        <f t="shared" si="119"/>
        <v>2860.6313263786888</v>
      </c>
      <c r="DQ107" s="489">
        <f t="shared" si="120"/>
        <v>2972.9858811546878</v>
      </c>
      <c r="DR107" s="489">
        <f t="shared" si="121"/>
        <v>2844.0509659434756</v>
      </c>
      <c r="DS107" s="33">
        <v>258689</v>
      </c>
      <c r="DT107" s="33">
        <v>259888.98300000001</v>
      </c>
      <c r="DU107" s="33">
        <v>260781.595</v>
      </c>
      <c r="DV107" s="33">
        <v>261739.33199999999</v>
      </c>
      <c r="DW107" s="24">
        <f>INDEX('Feb 2015 final data'!$AB$7:$AB$156,MATCH(Data!CE107,'Feb 2015 final data'!$A$7:$A$156,0))</f>
        <v>1490</v>
      </c>
    </row>
    <row r="108" spans="1:127">
      <c r="A108" s="28" t="s">
        <v>902</v>
      </c>
      <c r="B108" s="6" t="s">
        <v>903</v>
      </c>
      <c r="C108" s="29" t="s">
        <v>742</v>
      </c>
      <c r="D108" s="30" t="s">
        <v>378</v>
      </c>
      <c r="E108" s="31">
        <v>45</v>
      </c>
      <c r="F108" s="19">
        <v>45</v>
      </c>
      <c r="G108" s="19">
        <f>INDEX('Feb 2015 final data'!G$7:G$156,MATCH(Data!$D108,'Feb 2015 final data'!$A$7:$A$156,0))</f>
        <v>41</v>
      </c>
      <c r="H108" s="19">
        <f>INDEX('Feb 2015 final data'!H$7:H$156,MATCH(Data!$D108,'Feb 2015 final data'!$A$7:$A$156,0))</f>
        <v>33</v>
      </c>
      <c r="I108" s="469">
        <f t="shared" si="132"/>
        <v>465.45664589216346</v>
      </c>
      <c r="J108" s="469">
        <f t="shared" si="88"/>
        <v>363.57622832851558</v>
      </c>
      <c r="K108" s="31">
        <v>8245</v>
      </c>
      <c r="L108" s="19">
        <v>8545</v>
      </c>
      <c r="M108" s="31">
        <v>8808.5540000000001</v>
      </c>
      <c r="N108" s="27">
        <v>9076.5010000000002</v>
      </c>
      <c r="O108" s="20">
        <v>521.6</v>
      </c>
      <c r="P108" s="36">
        <v>503.3</v>
      </c>
      <c r="Q108" s="30" t="s">
        <v>378</v>
      </c>
      <c r="R108" s="31">
        <v>20</v>
      </c>
      <c r="S108" s="19">
        <v>20</v>
      </c>
      <c r="T108" s="19">
        <f>INDEX('Feb 2015 final data'!I$7:I$156,MATCH(Data!$Q108,'Feb 2015 final data'!$A$7:$A$156,0))</f>
        <v>22</v>
      </c>
      <c r="U108" s="19">
        <f>INDEX('Feb 2015 final data'!J$7:J$156,MATCH(Data!$Q108,'Feb 2015 final data'!$A$7:$A$156,0))</f>
        <v>25</v>
      </c>
      <c r="V108" s="31">
        <v>30</v>
      </c>
      <c r="W108" s="19">
        <v>30</v>
      </c>
      <c r="X108" s="19">
        <f>INDEX('Feb 2015 final data'!K$7:K$156,MATCH(Data!$Q108,'Feb 2015 final data'!$A$7:$A$156,0))</f>
        <v>30</v>
      </c>
      <c r="Y108" s="19">
        <f>INDEX('Feb 2015 final data'!L$7:L$156,MATCH(Data!$Q108,'Feb 2015 final data'!$A$7:$A$156,0))</f>
        <v>30</v>
      </c>
      <c r="Z108" s="475">
        <f t="shared" si="89"/>
        <v>22</v>
      </c>
      <c r="AA108" s="475">
        <f t="shared" si="90"/>
        <v>25</v>
      </c>
      <c r="AB108" s="475">
        <f t="shared" si="91"/>
        <v>30</v>
      </c>
      <c r="AC108" s="475">
        <f t="shared" si="92"/>
        <v>30</v>
      </c>
      <c r="AD108" s="478">
        <f t="shared" si="122"/>
        <v>73.333333333333329</v>
      </c>
      <c r="AE108" s="478">
        <f t="shared" si="123"/>
        <v>83.333333333333343</v>
      </c>
      <c r="AF108" s="22">
        <v>62.1</v>
      </c>
      <c r="AG108" s="21">
        <v>62.1</v>
      </c>
      <c r="AH108" s="6" t="s">
        <v>378</v>
      </c>
      <c r="AI108" s="34">
        <v>100</v>
      </c>
      <c r="AJ108" s="34">
        <v>78</v>
      </c>
      <c r="AK108" s="34">
        <v>115</v>
      </c>
      <c r="AL108" s="34">
        <v>128</v>
      </c>
      <c r="AM108" s="34">
        <v>169</v>
      </c>
      <c r="AN108" s="34">
        <v>173</v>
      </c>
      <c r="AO108" s="34">
        <v>115</v>
      </c>
      <c r="AP108" s="34">
        <v>141</v>
      </c>
      <c r="AQ108" s="38">
        <v>42</v>
      </c>
      <c r="AR108" s="38">
        <v>67</v>
      </c>
      <c r="AS108" s="38">
        <v>93</v>
      </c>
      <c r="AT108" s="38">
        <v>140</v>
      </c>
      <c r="AU108" s="25">
        <v>293</v>
      </c>
      <c r="AV108" s="25">
        <v>470</v>
      </c>
      <c r="AW108" s="25">
        <v>298</v>
      </c>
      <c r="AX108" s="25">
        <v>300</v>
      </c>
      <c r="AY108" s="25">
        <f t="shared" si="93"/>
        <v>293</v>
      </c>
      <c r="AZ108" s="25">
        <f t="shared" si="94"/>
        <v>470</v>
      </c>
      <c r="BA108" s="25">
        <f t="shared" si="95"/>
        <v>298</v>
      </c>
      <c r="BB108" s="25">
        <f t="shared" si="96"/>
        <v>300</v>
      </c>
      <c r="BC108" s="249">
        <f>INDEX('Feb 2015 final data'!T$7:T$156,MATCH(Data!$AH108,'Feb 2015 final data'!$A$7:$A$156,0))</f>
        <v>268.38800000000003</v>
      </c>
      <c r="BD108" s="249">
        <f>INDEX('Feb 2015 final data'!U$7:U$156,MATCH(Data!$AH108,'Feb 2015 final data'!$A$7:$A$156,0))</f>
        <v>430.52000000000004</v>
      </c>
      <c r="BE108" s="249">
        <f>INDEX('Feb 2015 final data'!V$7:V$156,MATCH(Data!$AH108,'Feb 2015 final data'!$A$7:$A$156,0))</f>
        <v>272.96800000000002</v>
      </c>
      <c r="BF108" s="249">
        <f>INDEX('Feb 2015 final data'!W$7:W$156,MATCH(Data!$AH108,'Feb 2015 final data'!$A$7:$A$156,0))</f>
        <v>274.8</v>
      </c>
      <c r="BG108" s="249">
        <f>INDEX('Feb 2015 final data'!X$7:X$156,MATCH(Data!$AH108,'Feb 2015 final data'!$A$7:$A$156,0))</f>
        <v>194</v>
      </c>
      <c r="BH108" s="249">
        <f>INDEX('Feb 2015 final data'!Y$7:Y$156,MATCH(Data!$AH108,'Feb 2015 final data'!$A$7:$A$156,0))</f>
        <v>311</v>
      </c>
      <c r="BI108" s="249">
        <f>INDEX('Feb 2015 final data'!Z$7:Z$156,MATCH(Data!$AH108,'Feb 2015 final data'!$A$7:$A$156,0))</f>
        <v>197</v>
      </c>
      <c r="BJ108" s="249">
        <f>INDEX('Feb 2015 final data'!AA$7:AA$156,MATCH(Data!$AH108,'Feb 2015 final data'!$A$7:$A$156,0))</f>
        <v>198</v>
      </c>
      <c r="BK108" s="484">
        <f t="shared" si="124"/>
        <v>268.38800000000003</v>
      </c>
      <c r="BL108" s="484">
        <f t="shared" si="125"/>
        <v>430.52000000000004</v>
      </c>
      <c r="BM108" s="484">
        <f t="shared" si="126"/>
        <v>272.96800000000002</v>
      </c>
      <c r="BN108" s="484">
        <f t="shared" si="127"/>
        <v>274.8</v>
      </c>
      <c r="BO108" s="484">
        <f t="shared" si="128"/>
        <v>194</v>
      </c>
      <c r="BP108" s="484">
        <f t="shared" si="129"/>
        <v>311</v>
      </c>
      <c r="BQ108" s="484">
        <f t="shared" si="130"/>
        <v>197</v>
      </c>
      <c r="BR108" s="484">
        <f t="shared" si="131"/>
        <v>198</v>
      </c>
      <c r="BS108" s="486">
        <f t="shared" si="97"/>
        <v>920.66080605330683</v>
      </c>
      <c r="BT108" s="486">
        <f t="shared" si="98"/>
        <v>1476.8279141469425</v>
      </c>
      <c r="BU108" s="486">
        <f t="shared" si="99"/>
        <v>936.37174131018901</v>
      </c>
      <c r="BV108" s="495">
        <f t="shared" si="100"/>
        <v>941.08283772091511</v>
      </c>
      <c r="BW108" s="486">
        <f t="shared" si="101"/>
        <v>664.37434686265465</v>
      </c>
      <c r="BX108" s="486">
        <f t="shared" si="102"/>
        <v>1065.0537210014722</v>
      </c>
      <c r="BY108" s="486">
        <f t="shared" si="103"/>
        <v>674.64817696877822</v>
      </c>
      <c r="BZ108" s="495">
        <f t="shared" si="104"/>
        <v>675.75396480721145</v>
      </c>
      <c r="CA108" s="27">
        <v>29838</v>
      </c>
      <c r="CB108" s="27">
        <v>29151.670000000002</v>
      </c>
      <c r="CC108" s="27">
        <v>29200.405000000006</v>
      </c>
      <c r="CD108" s="156">
        <v>29300.604999999996</v>
      </c>
      <c r="CE108" s="6" t="s">
        <v>378</v>
      </c>
      <c r="CF108" s="27">
        <f>INDEX('HWB mapped'!F$4:F$155,MATCH(Data!$D108,'HWB mapped'!$E$4:$E$155,0))</f>
        <v>801.67888812582157</v>
      </c>
      <c r="CG108" s="27">
        <f>INDEX('HWB mapped'!G$4:G$155,MATCH(Data!$D108,'HWB mapped'!$E$4:$E$155,0))</f>
        <v>799.18967209395271</v>
      </c>
      <c r="CH108" s="27">
        <f>INDEX('HWB mapped'!H$4:H$155,MATCH(Data!$D108,'HWB mapped'!$E$4:$E$155,0))</f>
        <v>820.75950418784714</v>
      </c>
      <c r="CI108" s="27">
        <f>INDEX('HWB mapped'!I$4:I$155,MATCH(Data!$D108,'HWB mapped'!$E$4:$E$155,0))</f>
        <v>827.24230564494144</v>
      </c>
      <c r="CJ108" s="24">
        <f>INDEX('Feb 2015 final data'!P$7:P$156,MATCH(Data!$CE108,'Feb 2015 final data'!$A$7:$A$156,0))</f>
        <v>802</v>
      </c>
      <c r="CK108" s="24">
        <f>INDEX('Feb 2015 final data'!Q$7:Q$156,MATCH(Data!$CE108,'Feb 2015 final data'!$A$7:$A$156,0))</f>
        <v>697</v>
      </c>
      <c r="CL108" s="24">
        <f>INDEX('Feb 2015 final data'!R$7:R$156,MATCH(Data!$CE108,'Feb 2015 final data'!$A$7:$A$156,0))</f>
        <v>727</v>
      </c>
      <c r="CM108" s="24">
        <f>INDEX('Feb 2015 final data'!S$7:S$156,MATCH(Data!$CE108,'Feb 2015 final data'!$A$7:$A$156,0))</f>
        <v>728</v>
      </c>
      <c r="CN108" s="24">
        <f>INDEX('Feb 2015 final data'!B$7:B$156,MATCH(Data!$CE108,'Feb 2015 final data'!$A$7:$A$156,0))</f>
        <v>785.96</v>
      </c>
      <c r="CO108" s="24">
        <f>INDEX('Feb 2015 final data'!C$7:C$156,MATCH(Data!$CE108,'Feb 2015 final data'!$A$7:$A$156,0))</f>
        <v>679.57500000000005</v>
      </c>
      <c r="CP108" s="24">
        <f>INDEX('Feb 2015 final data'!D$7:D$156,MATCH(Data!$CE108,'Feb 2015 final data'!$A$7:$A$156,0))</f>
        <v>708.82500000000005</v>
      </c>
      <c r="CQ108" s="24">
        <f>INDEX('Feb 2015 final data'!E$7:E$156,MATCH(Data!$CE108,'Feb 2015 final data'!$A$7:$A$156,0))</f>
        <v>709.8</v>
      </c>
      <c r="CR108" s="24">
        <f>INDEX('Feb 2015 final data'!F$7:F$156,MATCH(Data!$CE108,'Feb 2015 final data'!$A$7:$A$156,0))</f>
        <v>766.31100000000004</v>
      </c>
      <c r="CS108" s="502">
        <f t="shared" si="68"/>
        <v>802</v>
      </c>
      <c r="CT108" s="502">
        <f t="shared" si="69"/>
        <v>1499</v>
      </c>
      <c r="CU108" s="502">
        <f t="shared" si="70"/>
        <v>2226</v>
      </c>
      <c r="CV108" s="502">
        <f t="shared" si="71"/>
        <v>2954</v>
      </c>
      <c r="CW108" s="502">
        <f t="shared" si="105"/>
        <v>785.96</v>
      </c>
      <c r="CX108" s="502">
        <f t="shared" si="106"/>
        <v>1465.5350000000001</v>
      </c>
      <c r="CY108" s="502">
        <f t="shared" si="107"/>
        <v>2174.36</v>
      </c>
      <c r="CZ108" s="502">
        <f t="shared" si="108"/>
        <v>2884.16</v>
      </c>
      <c r="DA108" s="503">
        <f t="shared" si="109"/>
        <v>5.4299255247122419E-3</v>
      </c>
      <c r="DB108" s="503">
        <f t="shared" si="110"/>
        <v>1.1328706838185484E-2</v>
      </c>
      <c r="DC108" s="503">
        <f t="shared" si="111"/>
        <v>1.7481381178063599E-2</v>
      </c>
      <c r="DD108" s="503">
        <f t="shared" si="112"/>
        <v>2.3642518618821984E-2</v>
      </c>
      <c r="DE108" s="502">
        <f t="shared" si="72"/>
        <v>784.3588758511703</v>
      </c>
      <c r="DF108" s="502">
        <f t="shared" si="73"/>
        <v>1564.1945000224073</v>
      </c>
      <c r="DG108" s="502">
        <f t="shared" si="74"/>
        <v>2365.2052586629948</v>
      </c>
      <c r="DH108" s="502">
        <f t="shared" si="75"/>
        <v>3172.188521785893</v>
      </c>
      <c r="DI108" s="489">
        <f t="shared" si="113"/>
        <v>784.3588758511703</v>
      </c>
      <c r="DJ108" s="489">
        <f t="shared" si="114"/>
        <v>779.83562417123699</v>
      </c>
      <c r="DK108" s="489">
        <f t="shared" si="115"/>
        <v>801.01075864058748</v>
      </c>
      <c r="DL108" s="489">
        <f t="shared" si="116"/>
        <v>806.98326312289828</v>
      </c>
      <c r="DM108" s="489">
        <f t="shared" si="76"/>
        <v>764.74990395489101</v>
      </c>
      <c r="DN108" s="489">
        <f t="shared" si="117"/>
        <v>2119.7585724767087</v>
      </c>
      <c r="DO108" s="489">
        <f t="shared" si="118"/>
        <v>2108.9434777191746</v>
      </c>
      <c r="DP108" s="489">
        <f t="shared" si="119"/>
        <v>2165.722725196229</v>
      </c>
      <c r="DQ108" s="489">
        <f t="shared" si="120"/>
        <v>2181.9453673325306</v>
      </c>
      <c r="DR108" s="489">
        <f t="shared" si="121"/>
        <v>2062.747817916154</v>
      </c>
      <c r="DS108" s="33">
        <v>37606</v>
      </c>
      <c r="DT108" s="33">
        <v>36928.707000000002</v>
      </c>
      <c r="DU108" s="33">
        <v>36985.343999999997</v>
      </c>
      <c r="DV108" s="33">
        <v>37086.453000000001</v>
      </c>
      <c r="DW108" s="24">
        <f>INDEX('Feb 2015 final data'!$AB$7:$AB$156,MATCH(Data!CE108,'Feb 2015 final data'!$A$7:$A$156,0))</f>
        <v>1490</v>
      </c>
    </row>
    <row r="109" spans="1:127">
      <c r="A109" s="28" t="s">
        <v>865</v>
      </c>
      <c r="B109" s="6" t="s">
        <v>866</v>
      </c>
      <c r="C109" s="29" t="s">
        <v>743</v>
      </c>
      <c r="D109" s="30" t="s">
        <v>381</v>
      </c>
      <c r="E109" s="31">
        <v>310</v>
      </c>
      <c r="F109" s="19">
        <v>310</v>
      </c>
      <c r="G109" s="19">
        <f>INDEX('Feb 2015 final data'!G$7:G$156,MATCH(Data!$D109,'Feb 2015 final data'!$A$7:$A$156,0))</f>
        <v>310</v>
      </c>
      <c r="H109" s="19">
        <f>INDEX('Feb 2015 final data'!H$7:H$156,MATCH(Data!$D109,'Feb 2015 final data'!$A$7:$A$156,0))</f>
        <v>298</v>
      </c>
      <c r="I109" s="469">
        <f t="shared" si="132"/>
        <v>879.43708990749201</v>
      </c>
      <c r="J109" s="469">
        <f t="shared" si="88"/>
        <v>833.70115500902045</v>
      </c>
      <c r="K109" s="31">
        <v>34315</v>
      </c>
      <c r="L109" s="19">
        <v>34895</v>
      </c>
      <c r="M109" s="31">
        <v>35249.821000000004</v>
      </c>
      <c r="N109" s="27">
        <v>35744.223000000005</v>
      </c>
      <c r="O109" s="20">
        <v>906.3</v>
      </c>
      <c r="P109" s="36">
        <v>891.2</v>
      </c>
      <c r="Q109" s="30" t="s">
        <v>381</v>
      </c>
      <c r="R109" s="31">
        <v>150</v>
      </c>
      <c r="S109" s="19">
        <v>150</v>
      </c>
      <c r="T109" s="19">
        <f>INDEX('Feb 2015 final data'!I$7:I$156,MATCH(Data!$Q109,'Feb 2015 final data'!$A$7:$A$156,0))</f>
        <v>156</v>
      </c>
      <c r="U109" s="19">
        <f>INDEX('Feb 2015 final data'!J$7:J$156,MATCH(Data!$Q109,'Feb 2015 final data'!$A$7:$A$156,0))</f>
        <v>161</v>
      </c>
      <c r="V109" s="31">
        <v>200</v>
      </c>
      <c r="W109" s="19">
        <v>200</v>
      </c>
      <c r="X109" s="19">
        <f>INDEX('Feb 2015 final data'!K$7:K$156,MATCH(Data!$Q109,'Feb 2015 final data'!$A$7:$A$156,0))</f>
        <v>200</v>
      </c>
      <c r="Y109" s="19">
        <f>INDEX('Feb 2015 final data'!L$7:L$156,MATCH(Data!$Q109,'Feb 2015 final data'!$A$7:$A$156,0))</f>
        <v>200</v>
      </c>
      <c r="Z109" s="475">
        <f t="shared" si="89"/>
        <v>156</v>
      </c>
      <c r="AA109" s="475">
        <f t="shared" si="90"/>
        <v>161</v>
      </c>
      <c r="AB109" s="475">
        <f t="shared" si="91"/>
        <v>200</v>
      </c>
      <c r="AC109" s="475">
        <f t="shared" si="92"/>
        <v>200</v>
      </c>
      <c r="AD109" s="478">
        <f t="shared" si="122"/>
        <v>78</v>
      </c>
      <c r="AE109" s="478">
        <f t="shared" si="123"/>
        <v>80.5</v>
      </c>
      <c r="AF109" s="22">
        <v>73.599999999999994</v>
      </c>
      <c r="AG109" s="21">
        <v>73.599999999999994</v>
      </c>
      <c r="AH109" s="6" t="s">
        <v>381</v>
      </c>
      <c r="AI109" s="34">
        <v>516</v>
      </c>
      <c r="AJ109" s="34">
        <v>472</v>
      </c>
      <c r="AK109" s="34">
        <v>576</v>
      </c>
      <c r="AL109" s="34">
        <v>386</v>
      </c>
      <c r="AM109" s="34">
        <v>411</v>
      </c>
      <c r="AN109" s="34">
        <v>518</v>
      </c>
      <c r="AO109" s="34">
        <v>341</v>
      </c>
      <c r="AP109" s="34">
        <v>476</v>
      </c>
      <c r="AQ109" s="38">
        <v>376</v>
      </c>
      <c r="AR109" s="38">
        <v>548</v>
      </c>
      <c r="AS109" s="38">
        <v>495</v>
      </c>
      <c r="AT109" s="38">
        <v>375</v>
      </c>
      <c r="AU109" s="25">
        <v>1564</v>
      </c>
      <c r="AV109" s="25">
        <v>1315</v>
      </c>
      <c r="AW109" s="25">
        <v>1193</v>
      </c>
      <c r="AX109" s="25">
        <v>1418</v>
      </c>
      <c r="AY109" s="25">
        <f t="shared" si="93"/>
        <v>1564</v>
      </c>
      <c r="AZ109" s="25">
        <f t="shared" si="94"/>
        <v>1315</v>
      </c>
      <c r="BA109" s="25">
        <f t="shared" si="95"/>
        <v>1193</v>
      </c>
      <c r="BB109" s="25">
        <f t="shared" si="96"/>
        <v>1418</v>
      </c>
      <c r="BC109" s="249">
        <f>INDEX('Feb 2015 final data'!T$7:T$156,MATCH(Data!$AH109,'Feb 2015 final data'!$A$7:$A$156,0))</f>
        <v>1550</v>
      </c>
      <c r="BD109" s="249">
        <f>INDEX('Feb 2015 final data'!U$7:U$156,MATCH(Data!$AH109,'Feb 2015 final data'!$A$7:$A$156,0))</f>
        <v>1300</v>
      </c>
      <c r="BE109" s="249">
        <f>INDEX('Feb 2015 final data'!V$7:V$156,MATCH(Data!$AH109,'Feb 2015 final data'!$A$7:$A$156,0))</f>
        <v>1178</v>
      </c>
      <c r="BF109" s="249">
        <f>INDEX('Feb 2015 final data'!W$7:W$156,MATCH(Data!$AH109,'Feb 2015 final data'!$A$7:$A$156,0))</f>
        <v>1397</v>
      </c>
      <c r="BG109" s="249">
        <f>INDEX('Feb 2015 final data'!X$7:X$156,MATCH(Data!$AH109,'Feb 2015 final data'!$A$7:$A$156,0))</f>
        <v>1529</v>
      </c>
      <c r="BH109" s="249">
        <f>INDEX('Feb 2015 final data'!Y$7:Y$156,MATCH(Data!$AH109,'Feb 2015 final data'!$A$7:$A$156,0))</f>
        <v>1279</v>
      </c>
      <c r="BI109" s="249">
        <f>INDEX('Feb 2015 final data'!Z$7:Z$156,MATCH(Data!$AH109,'Feb 2015 final data'!$A$7:$A$156,0))</f>
        <v>1158</v>
      </c>
      <c r="BJ109" s="249">
        <f>INDEX('Feb 2015 final data'!AA$7:AA$156,MATCH(Data!$AH109,'Feb 2015 final data'!$A$7:$A$156,0))</f>
        <v>1375</v>
      </c>
      <c r="BK109" s="484">
        <f t="shared" si="124"/>
        <v>1550</v>
      </c>
      <c r="BL109" s="484">
        <f t="shared" si="125"/>
        <v>1300</v>
      </c>
      <c r="BM109" s="484">
        <f t="shared" si="126"/>
        <v>1178</v>
      </c>
      <c r="BN109" s="484">
        <f t="shared" si="127"/>
        <v>1397</v>
      </c>
      <c r="BO109" s="484">
        <f t="shared" si="128"/>
        <v>1529</v>
      </c>
      <c r="BP109" s="484">
        <f t="shared" si="129"/>
        <v>1279</v>
      </c>
      <c r="BQ109" s="484">
        <f t="shared" si="130"/>
        <v>1158</v>
      </c>
      <c r="BR109" s="484">
        <f t="shared" si="131"/>
        <v>1375</v>
      </c>
      <c r="BS109" s="486">
        <f t="shared" si="97"/>
        <v>817.74204801913231</v>
      </c>
      <c r="BT109" s="486">
        <f t="shared" si="98"/>
        <v>685.84816930636907</v>
      </c>
      <c r="BU109" s="486">
        <f t="shared" si="99"/>
        <v>621.48395649454051</v>
      </c>
      <c r="BV109" s="495">
        <f t="shared" si="100"/>
        <v>729.40549812707002</v>
      </c>
      <c r="BW109" s="486">
        <f t="shared" si="101"/>
        <v>798.32570267450978</v>
      </c>
      <c r="BX109" s="486">
        <f t="shared" si="102"/>
        <v>667.79501224375269</v>
      </c>
      <c r="BY109" s="486">
        <f t="shared" si="103"/>
        <v>604.61815807526636</v>
      </c>
      <c r="BZ109" s="495">
        <f t="shared" si="104"/>
        <v>710.92621307692264</v>
      </c>
      <c r="CA109" s="27">
        <v>186744</v>
      </c>
      <c r="CB109" s="27">
        <v>189546.32499999992</v>
      </c>
      <c r="CC109" s="27">
        <v>191525.83899999998</v>
      </c>
      <c r="CD109" s="156">
        <v>193409.66399999996</v>
      </c>
      <c r="CE109" s="6" t="s">
        <v>381</v>
      </c>
      <c r="CF109" s="27">
        <f>INDEX('HWB mapped'!F$4:F$155,MATCH(Data!$D109,'HWB mapped'!$E$4:$E$155,0))</f>
        <v>8218.7493393988716</v>
      </c>
      <c r="CG109" s="27">
        <f>INDEX('HWB mapped'!G$4:G$155,MATCH(Data!$D109,'HWB mapped'!$E$4:$E$155,0))</f>
        <v>8376.3020739752246</v>
      </c>
      <c r="CH109" s="27">
        <f>INDEX('HWB mapped'!H$4:H$155,MATCH(Data!$D109,'HWB mapped'!$E$4:$E$155,0))</f>
        <v>8012.450274873323</v>
      </c>
      <c r="CI109" s="27">
        <f>INDEX('HWB mapped'!I$4:I$155,MATCH(Data!$D109,'HWB mapped'!$E$4:$E$155,0))</f>
        <v>8609.6838948736877</v>
      </c>
      <c r="CJ109" s="24">
        <f>INDEX('Feb 2015 final data'!P$7:P$156,MATCH(Data!$CE109,'Feb 2015 final data'!$A$7:$A$156,0))</f>
        <v>8216</v>
      </c>
      <c r="CK109" s="24">
        <f>INDEX('Feb 2015 final data'!Q$7:Q$156,MATCH(Data!$CE109,'Feb 2015 final data'!$A$7:$A$156,0))</f>
        <v>6790</v>
      </c>
      <c r="CL109" s="24">
        <f>INDEX('Feb 2015 final data'!R$7:R$156,MATCH(Data!$CE109,'Feb 2015 final data'!$A$7:$A$156,0))</f>
        <v>6975</v>
      </c>
      <c r="CM109" s="24">
        <f>INDEX('Feb 2015 final data'!S$7:S$156,MATCH(Data!$CE109,'Feb 2015 final data'!$A$7:$A$156,0))</f>
        <v>7284</v>
      </c>
      <c r="CN109" s="24">
        <f>INDEX('Feb 2015 final data'!B$7:B$156,MATCH(Data!$CE109,'Feb 2015 final data'!$A$7:$A$156,0))</f>
        <v>8216</v>
      </c>
      <c r="CO109" s="24">
        <f>INDEX('Feb 2015 final data'!C$7:C$156,MATCH(Data!$CE109,'Feb 2015 final data'!$A$7:$A$156,0))</f>
        <v>6740</v>
      </c>
      <c r="CP109" s="24">
        <f>INDEX('Feb 2015 final data'!D$7:D$156,MATCH(Data!$CE109,'Feb 2015 final data'!$A$7:$A$156,0))</f>
        <v>6925</v>
      </c>
      <c r="CQ109" s="24">
        <f>INDEX('Feb 2015 final data'!E$7:E$156,MATCH(Data!$CE109,'Feb 2015 final data'!$A$7:$A$156,0))</f>
        <v>7084</v>
      </c>
      <c r="CR109" s="24">
        <f>INDEX('Feb 2015 final data'!F$7:F$156,MATCH(Data!$CE109,'Feb 2015 final data'!$A$7:$A$156,0))</f>
        <v>8016</v>
      </c>
      <c r="CS109" s="502">
        <f t="shared" si="68"/>
        <v>8216</v>
      </c>
      <c r="CT109" s="502">
        <f t="shared" si="69"/>
        <v>15006</v>
      </c>
      <c r="CU109" s="502">
        <f t="shared" si="70"/>
        <v>21981</v>
      </c>
      <c r="CV109" s="502">
        <f t="shared" si="71"/>
        <v>29265</v>
      </c>
      <c r="CW109" s="502">
        <f t="shared" si="105"/>
        <v>8216</v>
      </c>
      <c r="CX109" s="502">
        <f t="shared" si="106"/>
        <v>14956</v>
      </c>
      <c r="CY109" s="502">
        <f t="shared" si="107"/>
        <v>21881</v>
      </c>
      <c r="CZ109" s="502">
        <f t="shared" si="108"/>
        <v>28965</v>
      </c>
      <c r="DA109" s="503">
        <f t="shared" si="109"/>
        <v>0</v>
      </c>
      <c r="DB109" s="503">
        <f t="shared" si="110"/>
        <v>1.7085255424568598E-3</v>
      </c>
      <c r="DC109" s="503">
        <f t="shared" si="111"/>
        <v>3.4170510849137197E-3</v>
      </c>
      <c r="DD109" s="503">
        <f t="shared" si="112"/>
        <v>1.0251153254741158E-2</v>
      </c>
      <c r="DE109" s="502">
        <f t="shared" si="72"/>
        <v>8219</v>
      </c>
      <c r="DF109" s="502">
        <f t="shared" si="73"/>
        <v>16538.247589982708</v>
      </c>
      <c r="DG109" s="502">
        <f t="shared" si="74"/>
        <v>24493.495179965415</v>
      </c>
      <c r="DH109" s="502">
        <f t="shared" si="75"/>
        <v>32876.485539896246</v>
      </c>
      <c r="DI109" s="489">
        <f t="shared" si="113"/>
        <v>8219</v>
      </c>
      <c r="DJ109" s="489">
        <f t="shared" si="114"/>
        <v>8319.2475899827077</v>
      </c>
      <c r="DK109" s="489">
        <f t="shared" si="115"/>
        <v>7955.2475899827077</v>
      </c>
      <c r="DL109" s="489">
        <f t="shared" si="116"/>
        <v>8382.9903599308309</v>
      </c>
      <c r="DM109" s="489">
        <f t="shared" si="76"/>
        <v>8018.9269717624147</v>
      </c>
      <c r="DN109" s="489">
        <f t="shared" si="117"/>
        <v>3358.5805915134265</v>
      </c>
      <c r="DO109" s="489">
        <f t="shared" si="118"/>
        <v>3399.4442074218514</v>
      </c>
      <c r="DP109" s="489">
        <f t="shared" si="119"/>
        <v>3250.700645515185</v>
      </c>
      <c r="DQ109" s="489">
        <f t="shared" si="120"/>
        <v>3425.5969216032431</v>
      </c>
      <c r="DR109" s="489">
        <f t="shared" si="121"/>
        <v>3242.1120886570288</v>
      </c>
      <c r="DS109" s="33">
        <v>239013</v>
      </c>
      <c r="DT109" s="33">
        <v>242140.65400000001</v>
      </c>
      <c r="DU109" s="33">
        <v>244716.47399999999</v>
      </c>
      <c r="DV109" s="33">
        <v>247338.76500000001</v>
      </c>
      <c r="DW109" s="24">
        <f>INDEX('Feb 2015 final data'!$AB$7:$AB$156,MATCH(Data!CE109,'Feb 2015 final data'!$A$7:$A$156,0))</f>
        <v>1490</v>
      </c>
    </row>
    <row r="110" spans="1:127">
      <c r="A110" s="28" t="s">
        <v>861</v>
      </c>
      <c r="B110" s="6" t="s">
        <v>862</v>
      </c>
      <c r="C110" s="29" t="s">
        <v>744</v>
      </c>
      <c r="D110" s="30" t="s">
        <v>384</v>
      </c>
      <c r="E110" s="31">
        <v>290</v>
      </c>
      <c r="F110" s="19">
        <v>290</v>
      </c>
      <c r="G110" s="19">
        <f>INDEX('Feb 2015 final data'!G$7:G$156,MATCH(Data!$D110,'Feb 2015 final data'!$A$7:$A$156,0))</f>
        <v>450</v>
      </c>
      <c r="H110" s="19">
        <f>INDEX('Feb 2015 final data'!H$7:H$156,MATCH(Data!$D110,'Feb 2015 final data'!$A$7:$A$156,0))</f>
        <v>335</v>
      </c>
      <c r="I110" s="469">
        <f t="shared" si="132"/>
        <v>924.80175898116624</v>
      </c>
      <c r="J110" s="469">
        <f t="shared" si="88"/>
        <v>681.47932847393122</v>
      </c>
      <c r="K110" s="31">
        <v>47625</v>
      </c>
      <c r="L110" s="19">
        <v>48045</v>
      </c>
      <c r="M110" s="31">
        <v>48659.07699999999</v>
      </c>
      <c r="N110" s="27">
        <v>49157.76400000001</v>
      </c>
      <c r="O110" s="20">
        <v>611</v>
      </c>
      <c r="P110" s="36">
        <v>605.70000000000005</v>
      </c>
      <c r="Q110" s="30" t="s">
        <v>384</v>
      </c>
      <c r="R110" s="31">
        <v>145</v>
      </c>
      <c r="S110" s="19">
        <v>145</v>
      </c>
      <c r="T110" s="19">
        <f>INDEX('Feb 2015 final data'!I$7:I$156,MATCH(Data!$Q110,'Feb 2015 final data'!$A$7:$A$156,0))</f>
        <v>175</v>
      </c>
      <c r="U110" s="19">
        <f>INDEX('Feb 2015 final data'!J$7:J$156,MATCH(Data!$Q110,'Feb 2015 final data'!$A$7:$A$156,0))</f>
        <v>208</v>
      </c>
      <c r="V110" s="31">
        <v>215</v>
      </c>
      <c r="W110" s="19">
        <v>215</v>
      </c>
      <c r="X110" s="19">
        <f>INDEX('Feb 2015 final data'!K$7:K$156,MATCH(Data!$Q110,'Feb 2015 final data'!$A$7:$A$156,0))</f>
        <v>250</v>
      </c>
      <c r="Y110" s="19">
        <f>INDEX('Feb 2015 final data'!L$7:L$156,MATCH(Data!$Q110,'Feb 2015 final data'!$A$7:$A$156,0))</f>
        <v>260</v>
      </c>
      <c r="Z110" s="475">
        <f t="shared" si="89"/>
        <v>175</v>
      </c>
      <c r="AA110" s="475">
        <f t="shared" si="90"/>
        <v>208</v>
      </c>
      <c r="AB110" s="475">
        <f t="shared" si="91"/>
        <v>250.00000000000003</v>
      </c>
      <c r="AC110" s="475">
        <f t="shared" si="92"/>
        <v>260</v>
      </c>
      <c r="AD110" s="478">
        <f t="shared" si="122"/>
        <v>70</v>
      </c>
      <c r="AE110" s="478">
        <f t="shared" si="123"/>
        <v>80</v>
      </c>
      <c r="AF110" s="22">
        <v>68.099999999999994</v>
      </c>
      <c r="AG110" s="21">
        <v>68.099999999999994</v>
      </c>
      <c r="AH110" s="6" t="s">
        <v>384</v>
      </c>
      <c r="AI110" s="34">
        <v>767</v>
      </c>
      <c r="AJ110" s="34">
        <v>776</v>
      </c>
      <c r="AK110" s="34">
        <v>704</v>
      </c>
      <c r="AL110" s="34">
        <v>602</v>
      </c>
      <c r="AM110" s="34">
        <v>916</v>
      </c>
      <c r="AN110" s="34">
        <v>864</v>
      </c>
      <c r="AO110" s="34">
        <v>735</v>
      </c>
      <c r="AP110" s="34">
        <v>632</v>
      </c>
      <c r="AQ110" s="38">
        <v>667</v>
      </c>
      <c r="AR110" s="38">
        <v>792</v>
      </c>
      <c r="AS110" s="38">
        <v>798</v>
      </c>
      <c r="AT110" s="38">
        <v>915</v>
      </c>
      <c r="AU110" s="25">
        <v>2247</v>
      </c>
      <c r="AV110" s="25">
        <v>2382</v>
      </c>
      <c r="AW110" s="25">
        <v>2034</v>
      </c>
      <c r="AX110" s="25">
        <v>2505</v>
      </c>
      <c r="AY110" s="25">
        <f t="shared" si="93"/>
        <v>2247</v>
      </c>
      <c r="AZ110" s="25">
        <f t="shared" si="94"/>
        <v>2382</v>
      </c>
      <c r="BA110" s="25">
        <f t="shared" si="95"/>
        <v>2034</v>
      </c>
      <c r="BB110" s="25">
        <f t="shared" si="96"/>
        <v>2505</v>
      </c>
      <c r="BC110" s="249">
        <f>INDEX('Feb 2015 final data'!T$7:T$156,MATCH(Data!$AH110,'Feb 2015 final data'!$A$7:$A$156,0))</f>
        <v>3240</v>
      </c>
      <c r="BD110" s="249">
        <f>INDEX('Feb 2015 final data'!U$7:U$156,MATCH(Data!$AH110,'Feb 2015 final data'!$A$7:$A$156,0))</f>
        <v>3240</v>
      </c>
      <c r="BE110" s="249">
        <f>INDEX('Feb 2015 final data'!V$7:V$156,MATCH(Data!$AH110,'Feb 2015 final data'!$A$7:$A$156,0))</f>
        <v>3240</v>
      </c>
      <c r="BF110" s="249">
        <f>INDEX('Feb 2015 final data'!W$7:W$156,MATCH(Data!$AH110,'Feb 2015 final data'!$A$7:$A$156,0))</f>
        <v>3240</v>
      </c>
      <c r="BG110" s="249">
        <f>INDEX('Feb 2015 final data'!X$7:X$156,MATCH(Data!$AH110,'Feb 2015 final data'!$A$7:$A$156,0))</f>
        <v>2385</v>
      </c>
      <c r="BH110" s="249">
        <f>INDEX('Feb 2015 final data'!Y$7:Y$156,MATCH(Data!$AH110,'Feb 2015 final data'!$A$7:$A$156,0))</f>
        <v>2385</v>
      </c>
      <c r="BI110" s="249">
        <f>INDEX('Feb 2015 final data'!Z$7:Z$156,MATCH(Data!$AH110,'Feb 2015 final data'!$A$7:$A$156,0))</f>
        <v>2385</v>
      </c>
      <c r="BJ110" s="249">
        <f>INDEX('Feb 2015 final data'!AA$7:AA$156,MATCH(Data!$AH110,'Feb 2015 final data'!$A$7:$A$156,0))</f>
        <v>2385</v>
      </c>
      <c r="BK110" s="484">
        <f t="shared" si="124"/>
        <v>3240</v>
      </c>
      <c r="BL110" s="484">
        <f t="shared" si="125"/>
        <v>3240</v>
      </c>
      <c r="BM110" s="484">
        <f t="shared" si="126"/>
        <v>3240</v>
      </c>
      <c r="BN110" s="484">
        <f t="shared" si="127"/>
        <v>3240</v>
      </c>
      <c r="BO110" s="484">
        <f t="shared" si="128"/>
        <v>2385</v>
      </c>
      <c r="BP110" s="484">
        <f t="shared" si="129"/>
        <v>2385</v>
      </c>
      <c r="BQ110" s="484">
        <f t="shared" si="130"/>
        <v>2385</v>
      </c>
      <c r="BR110" s="484">
        <f t="shared" si="131"/>
        <v>2385</v>
      </c>
      <c r="BS110" s="486">
        <f t="shared" si="97"/>
        <v>1352.2592138341395</v>
      </c>
      <c r="BT110" s="486">
        <f t="shared" si="98"/>
        <v>1352.2592138341395</v>
      </c>
      <c r="BU110" s="486">
        <f t="shared" si="99"/>
        <v>1352.2592138341395</v>
      </c>
      <c r="BV110" s="495">
        <f t="shared" si="100"/>
        <v>1340.6953508161109</v>
      </c>
      <c r="BW110" s="486">
        <f t="shared" si="101"/>
        <v>986.90074435074837</v>
      </c>
      <c r="BX110" s="486">
        <f t="shared" si="102"/>
        <v>986.90074435074837</v>
      </c>
      <c r="BY110" s="486">
        <f t="shared" si="103"/>
        <v>986.90074435074837</v>
      </c>
      <c r="BZ110" s="495">
        <f t="shared" si="104"/>
        <v>978.60094744327807</v>
      </c>
      <c r="CA110" s="27">
        <v>237462</v>
      </c>
      <c r="CB110" s="27">
        <v>239599.03299999997</v>
      </c>
      <c r="CC110" s="27">
        <v>241665.64</v>
      </c>
      <c r="CD110" s="156">
        <v>243715.27599999998</v>
      </c>
      <c r="CE110" s="6" t="s">
        <v>384</v>
      </c>
      <c r="CF110" s="27">
        <f>INDEX('HWB mapped'!F$4:F$155,MATCH(Data!$D110,'HWB mapped'!$E$4:$E$155,0))</f>
        <v>9390.4065489565455</v>
      </c>
      <c r="CG110" s="27">
        <f>INDEX('HWB mapped'!G$4:G$155,MATCH(Data!$D110,'HWB mapped'!$E$4:$E$155,0))</f>
        <v>9249.5287861407869</v>
      </c>
      <c r="CH110" s="27">
        <f>INDEX('HWB mapped'!H$4:H$155,MATCH(Data!$D110,'HWB mapped'!$E$4:$E$155,0))</f>
        <v>8506.594803571621</v>
      </c>
      <c r="CI110" s="27">
        <f>INDEX('HWB mapped'!I$4:I$155,MATCH(Data!$D110,'HWB mapped'!$E$4:$E$155,0))</f>
        <v>8705.7019693854181</v>
      </c>
      <c r="CJ110" s="24">
        <f>INDEX('Feb 2015 final data'!P$7:P$156,MATCH(Data!$CE110,'Feb 2015 final data'!$A$7:$A$156,0))</f>
        <v>9388</v>
      </c>
      <c r="CK110" s="24">
        <f>INDEX('Feb 2015 final data'!Q$7:Q$156,MATCH(Data!$CE110,'Feb 2015 final data'!$A$7:$A$156,0))</f>
        <v>9409</v>
      </c>
      <c r="CL110" s="24">
        <f>INDEX('Feb 2015 final data'!R$7:R$156,MATCH(Data!$CE110,'Feb 2015 final data'!$A$7:$A$156,0))</f>
        <v>9414</v>
      </c>
      <c r="CM110" s="24">
        <f>INDEX('Feb 2015 final data'!S$7:S$156,MATCH(Data!$CE110,'Feb 2015 final data'!$A$7:$A$156,0))</f>
        <v>9414</v>
      </c>
      <c r="CN110" s="24">
        <f>INDEX('Feb 2015 final data'!B$7:B$156,MATCH(Data!$CE110,'Feb 2015 final data'!$A$7:$A$156,0))</f>
        <v>9055</v>
      </c>
      <c r="CO110" s="24">
        <f>INDEX('Feb 2015 final data'!C$7:C$156,MATCH(Data!$CE110,'Feb 2015 final data'!$A$7:$A$156,0))</f>
        <v>9078</v>
      </c>
      <c r="CP110" s="24">
        <f>INDEX('Feb 2015 final data'!D$7:D$156,MATCH(Data!$CE110,'Feb 2015 final data'!$A$7:$A$156,0))</f>
        <v>9084</v>
      </c>
      <c r="CQ110" s="24">
        <f>INDEX('Feb 2015 final data'!E$7:E$156,MATCH(Data!$CE110,'Feb 2015 final data'!$A$7:$A$156,0))</f>
        <v>9083</v>
      </c>
      <c r="CR110" s="24">
        <f>INDEX('Feb 2015 final data'!F$7:F$156,MATCH(Data!$CE110,'Feb 2015 final data'!$A$7:$A$156,0))</f>
        <v>8730</v>
      </c>
      <c r="CS110" s="502">
        <f t="shared" si="68"/>
        <v>9388</v>
      </c>
      <c r="CT110" s="502">
        <f t="shared" si="69"/>
        <v>18797</v>
      </c>
      <c r="CU110" s="502">
        <f t="shared" si="70"/>
        <v>28211</v>
      </c>
      <c r="CV110" s="502">
        <f t="shared" si="71"/>
        <v>37625</v>
      </c>
      <c r="CW110" s="502">
        <f t="shared" si="105"/>
        <v>9055</v>
      </c>
      <c r="CX110" s="502">
        <f t="shared" si="106"/>
        <v>18133</v>
      </c>
      <c r="CY110" s="502">
        <f t="shared" si="107"/>
        <v>27217</v>
      </c>
      <c r="CZ110" s="502">
        <f t="shared" si="108"/>
        <v>36300</v>
      </c>
      <c r="DA110" s="503">
        <f t="shared" si="109"/>
        <v>8.8504983388704318E-3</v>
      </c>
      <c r="DB110" s="503">
        <f t="shared" si="110"/>
        <v>1.7647840531561463E-2</v>
      </c>
      <c r="DC110" s="503">
        <f t="shared" si="111"/>
        <v>2.6418604651162792E-2</v>
      </c>
      <c r="DD110" s="503">
        <f t="shared" si="112"/>
        <v>3.5215946843853818E-2</v>
      </c>
      <c r="DE110" s="502">
        <f t="shared" si="72"/>
        <v>9072.689879282867</v>
      </c>
      <c r="DF110" s="502">
        <f t="shared" si="73"/>
        <v>18007.28552505653</v>
      </c>
      <c r="DG110" s="502">
        <f t="shared" si="74"/>
        <v>26199.834054075585</v>
      </c>
      <c r="DH110" s="502">
        <f t="shared" si="75"/>
        <v>34590.42969984925</v>
      </c>
      <c r="DI110" s="489">
        <f t="shared" si="113"/>
        <v>9072.689879282867</v>
      </c>
      <c r="DJ110" s="489">
        <f t="shared" si="114"/>
        <v>8934.5956457736629</v>
      </c>
      <c r="DK110" s="489">
        <f t="shared" si="115"/>
        <v>8192.5485290190554</v>
      </c>
      <c r="DL110" s="489">
        <f t="shared" si="116"/>
        <v>8390.5956457736647</v>
      </c>
      <c r="DM110" s="489">
        <f t="shared" si="76"/>
        <v>8747.0549581600699</v>
      </c>
      <c r="DN110" s="489">
        <f t="shared" si="117"/>
        <v>2839.1190044439736</v>
      </c>
      <c r="DO110" s="489">
        <f t="shared" si="118"/>
        <v>2795.9361076498294</v>
      </c>
      <c r="DP110" s="489">
        <f t="shared" si="119"/>
        <v>2563.7498074958089</v>
      </c>
      <c r="DQ110" s="489">
        <f t="shared" si="120"/>
        <v>2625.707876809146</v>
      </c>
      <c r="DR110" s="489">
        <f t="shared" si="121"/>
        <v>2711.8812979389431</v>
      </c>
      <c r="DS110" s="33">
        <v>314329</v>
      </c>
      <c r="DT110" s="33">
        <v>316726.75599999999</v>
      </c>
      <c r="DU110" s="33">
        <v>319570.96500000003</v>
      </c>
      <c r="DV110" s="33">
        <v>322543.61599999998</v>
      </c>
      <c r="DW110" s="24">
        <f>INDEX('Feb 2015 final data'!$AB$7:$AB$156,MATCH(Data!CE110,'Feb 2015 final data'!$A$7:$A$156,0))</f>
        <v>1490</v>
      </c>
    </row>
    <row r="111" spans="1:127">
      <c r="A111" s="28" t="s">
        <v>898</v>
      </c>
      <c r="B111" s="6" t="s">
        <v>899</v>
      </c>
      <c r="C111" s="29" t="s">
        <v>745</v>
      </c>
      <c r="D111" s="30" t="s">
        <v>387</v>
      </c>
      <c r="E111" s="31">
        <v>485</v>
      </c>
      <c r="F111" s="19">
        <v>485</v>
      </c>
      <c r="G111" s="19">
        <f>INDEX('Feb 2015 final data'!G$7:G$156,MATCH(Data!$D111,'Feb 2015 final data'!$A$7:$A$156,0))</f>
        <v>480</v>
      </c>
      <c r="H111" s="19">
        <f>INDEX('Feb 2015 final data'!H$7:H$156,MATCH(Data!$D111,'Feb 2015 final data'!$A$7:$A$156,0))</f>
        <v>475</v>
      </c>
      <c r="I111" s="469">
        <f t="shared" si="132"/>
        <v>784.45858115074486</v>
      </c>
      <c r="J111" s="469">
        <f t="shared" si="88"/>
        <v>764.85894696732123</v>
      </c>
      <c r="K111" s="31">
        <v>59130</v>
      </c>
      <c r="L111" s="19">
        <v>60190</v>
      </c>
      <c r="M111" s="31">
        <v>61188.698999999993</v>
      </c>
      <c r="N111" s="27">
        <v>62102.954000000012</v>
      </c>
      <c r="O111" s="20">
        <v>818.5</v>
      </c>
      <c r="P111" s="36">
        <v>804.1</v>
      </c>
      <c r="Q111" s="30" t="s">
        <v>387</v>
      </c>
      <c r="R111" s="31">
        <v>185</v>
      </c>
      <c r="S111" s="19">
        <v>185</v>
      </c>
      <c r="T111" s="19">
        <f>INDEX('Feb 2015 final data'!I$7:I$156,MATCH(Data!$Q111,'Feb 2015 final data'!$A$7:$A$156,0))</f>
        <v>185</v>
      </c>
      <c r="U111" s="19">
        <f>INDEX('Feb 2015 final data'!J$7:J$156,MATCH(Data!$Q111,'Feb 2015 final data'!$A$7:$A$156,0))</f>
        <v>185</v>
      </c>
      <c r="V111" s="31">
        <v>200</v>
      </c>
      <c r="W111" s="19">
        <v>200</v>
      </c>
      <c r="X111" s="19">
        <f>INDEX('Feb 2015 final data'!K$7:K$156,MATCH(Data!$Q111,'Feb 2015 final data'!$A$7:$A$156,0))</f>
        <v>200</v>
      </c>
      <c r="Y111" s="19">
        <f>INDEX('Feb 2015 final data'!L$7:L$156,MATCH(Data!$Q111,'Feb 2015 final data'!$A$7:$A$156,0))</f>
        <v>200</v>
      </c>
      <c r="Z111" s="475">
        <f t="shared" si="89"/>
        <v>185</v>
      </c>
      <c r="AA111" s="475">
        <f t="shared" si="90"/>
        <v>185</v>
      </c>
      <c r="AB111" s="475">
        <f t="shared" si="91"/>
        <v>200</v>
      </c>
      <c r="AC111" s="475">
        <f t="shared" si="92"/>
        <v>200</v>
      </c>
      <c r="AD111" s="478">
        <f t="shared" si="122"/>
        <v>92.5</v>
      </c>
      <c r="AE111" s="478">
        <f t="shared" si="123"/>
        <v>92.5</v>
      </c>
      <c r="AF111" s="22">
        <v>91</v>
      </c>
      <c r="AG111" s="21">
        <v>91</v>
      </c>
      <c r="AH111" s="6" t="s">
        <v>387</v>
      </c>
      <c r="AI111" s="34">
        <v>537</v>
      </c>
      <c r="AJ111" s="34">
        <v>413</v>
      </c>
      <c r="AK111" s="34">
        <v>477</v>
      </c>
      <c r="AL111" s="34">
        <v>326</v>
      </c>
      <c r="AM111" s="34">
        <v>326</v>
      </c>
      <c r="AN111" s="34">
        <v>434</v>
      </c>
      <c r="AO111" s="34">
        <v>526</v>
      </c>
      <c r="AP111" s="34">
        <v>479</v>
      </c>
      <c r="AQ111" s="38">
        <v>478</v>
      </c>
      <c r="AR111" s="38">
        <v>447</v>
      </c>
      <c r="AS111" s="38">
        <v>430</v>
      </c>
      <c r="AT111" s="38">
        <v>681</v>
      </c>
      <c r="AU111" s="25">
        <v>1427</v>
      </c>
      <c r="AV111" s="25">
        <v>1086</v>
      </c>
      <c r="AW111" s="25">
        <v>1483</v>
      </c>
      <c r="AX111" s="25">
        <v>1557</v>
      </c>
      <c r="AY111" s="25">
        <f t="shared" si="93"/>
        <v>1427</v>
      </c>
      <c r="AZ111" s="25">
        <f t="shared" si="94"/>
        <v>1086</v>
      </c>
      <c r="BA111" s="25">
        <f t="shared" si="95"/>
        <v>1483</v>
      </c>
      <c r="BB111" s="25">
        <f t="shared" si="96"/>
        <v>1558</v>
      </c>
      <c r="BC111" s="249">
        <f>INDEX('Feb 2015 final data'!T$7:T$156,MATCH(Data!$AH111,'Feb 2015 final data'!$A$7:$A$156,0))</f>
        <v>1432</v>
      </c>
      <c r="BD111" s="249">
        <f>INDEX('Feb 2015 final data'!U$7:U$156,MATCH(Data!$AH111,'Feb 2015 final data'!$A$7:$A$156,0))</f>
        <v>1090</v>
      </c>
      <c r="BE111" s="249">
        <f>INDEX('Feb 2015 final data'!V$7:V$156,MATCH(Data!$AH111,'Feb 2015 final data'!$A$7:$A$156,0))</f>
        <v>1488</v>
      </c>
      <c r="BF111" s="249">
        <f>INDEX('Feb 2015 final data'!W$7:W$156,MATCH(Data!$AH111,'Feb 2015 final data'!$A$7:$A$156,0))</f>
        <v>1560</v>
      </c>
      <c r="BG111" s="249">
        <f>INDEX('Feb 2015 final data'!X$7:X$156,MATCH(Data!$AH111,'Feb 2015 final data'!$A$7:$A$156,0))</f>
        <v>1435</v>
      </c>
      <c r="BH111" s="249">
        <f>INDEX('Feb 2015 final data'!Y$7:Y$156,MATCH(Data!$AH111,'Feb 2015 final data'!$A$7:$A$156,0))</f>
        <v>1092</v>
      </c>
      <c r="BI111" s="249">
        <f>INDEX('Feb 2015 final data'!Z$7:Z$156,MATCH(Data!$AH111,'Feb 2015 final data'!$A$7:$A$156,0))</f>
        <v>1491</v>
      </c>
      <c r="BJ111" s="249">
        <f>INDEX('Feb 2015 final data'!AA$7:AA$156,MATCH(Data!$AH111,'Feb 2015 final data'!$A$7:$A$156,0))</f>
        <v>1562</v>
      </c>
      <c r="BK111" s="484">
        <f t="shared" si="124"/>
        <v>1432</v>
      </c>
      <c r="BL111" s="484">
        <f t="shared" si="125"/>
        <v>1090</v>
      </c>
      <c r="BM111" s="484">
        <f t="shared" si="126"/>
        <v>1488</v>
      </c>
      <c r="BN111" s="484">
        <f t="shared" si="127"/>
        <v>1561.0019267822736</v>
      </c>
      <c r="BO111" s="484">
        <f t="shared" si="128"/>
        <v>1435</v>
      </c>
      <c r="BP111" s="484">
        <f t="shared" si="129"/>
        <v>1092</v>
      </c>
      <c r="BQ111" s="484">
        <f t="shared" si="130"/>
        <v>1491</v>
      </c>
      <c r="BR111" s="484">
        <f t="shared" si="131"/>
        <v>1563.0032113037894</v>
      </c>
      <c r="BS111" s="486">
        <f t="shared" si="97"/>
        <v>649.48333328707145</v>
      </c>
      <c r="BT111" s="486">
        <f t="shared" si="98"/>
        <v>494.36929698527092</v>
      </c>
      <c r="BU111" s="486">
        <f t="shared" si="99"/>
        <v>674.88212285695704</v>
      </c>
      <c r="BV111" s="495">
        <f t="shared" si="100"/>
        <v>706.2800771419204</v>
      </c>
      <c r="BW111" s="486">
        <f t="shared" si="101"/>
        <v>649.27012152241821</v>
      </c>
      <c r="BX111" s="486">
        <f t="shared" si="102"/>
        <v>494.07872662193773</v>
      </c>
      <c r="BY111" s="486">
        <f t="shared" si="103"/>
        <v>674.60749211841505</v>
      </c>
      <c r="BZ111" s="495">
        <f t="shared" si="104"/>
        <v>706.21483515562647</v>
      </c>
      <c r="CA111" s="27">
        <v>219646</v>
      </c>
      <c r="CB111" s="27">
        <v>220482.94799999992</v>
      </c>
      <c r="CC111" s="27">
        <v>221017.40899999999</v>
      </c>
      <c r="CD111" s="156">
        <v>221321.20899999997</v>
      </c>
      <c r="CE111" s="6" t="s">
        <v>387</v>
      </c>
      <c r="CF111" s="27">
        <f>INDEX('HWB mapped'!F$4:F$155,MATCH(Data!$D111,'HWB mapped'!$E$4:$E$155,0))</f>
        <v>8464.8427744439359</v>
      </c>
      <c r="CG111" s="27">
        <f>INDEX('HWB mapped'!G$4:G$155,MATCH(Data!$D111,'HWB mapped'!$E$4:$E$155,0))</f>
        <v>8537.5637067605967</v>
      </c>
      <c r="CH111" s="27">
        <f>INDEX('HWB mapped'!H$4:H$155,MATCH(Data!$D111,'HWB mapped'!$E$4:$E$155,0))</f>
        <v>8450.7809597738378</v>
      </c>
      <c r="CI111" s="27">
        <f>INDEX('HWB mapped'!I$4:I$155,MATCH(Data!$D111,'HWB mapped'!$E$4:$E$155,0))</f>
        <v>10194.952230313598</v>
      </c>
      <c r="CJ111" s="24">
        <f>INDEX('Feb 2015 final data'!P$7:P$156,MATCH(Data!$CE111,'Feb 2015 final data'!$A$7:$A$156,0))</f>
        <v>8455</v>
      </c>
      <c r="CK111" s="24">
        <f>INDEX('Feb 2015 final data'!Q$7:Q$156,MATCH(Data!$CE111,'Feb 2015 final data'!$A$7:$A$156,0))</f>
        <v>8145</v>
      </c>
      <c r="CL111" s="24">
        <f>INDEX('Feb 2015 final data'!R$7:R$156,MATCH(Data!$CE111,'Feb 2015 final data'!$A$7:$A$156,0))</f>
        <v>8148</v>
      </c>
      <c r="CM111" s="24">
        <f>INDEX('Feb 2015 final data'!S$7:S$156,MATCH(Data!$CE111,'Feb 2015 final data'!$A$7:$A$156,0))</f>
        <v>7793</v>
      </c>
      <c r="CN111" s="24">
        <f>INDEX('Feb 2015 final data'!B$7:B$156,MATCH(Data!$CE111,'Feb 2015 final data'!$A$7:$A$156,0))</f>
        <v>8100</v>
      </c>
      <c r="CO111" s="24">
        <f>INDEX('Feb 2015 final data'!C$7:C$156,MATCH(Data!$CE111,'Feb 2015 final data'!$A$7:$A$156,0))</f>
        <v>7900</v>
      </c>
      <c r="CP111" s="24">
        <f>INDEX('Feb 2015 final data'!D$7:D$156,MATCH(Data!$CE111,'Feb 2015 final data'!$A$7:$A$156,0))</f>
        <v>7900</v>
      </c>
      <c r="CQ111" s="24">
        <f>INDEX('Feb 2015 final data'!E$7:E$156,MATCH(Data!$CE111,'Feb 2015 final data'!$A$7:$A$156,0))</f>
        <v>7500</v>
      </c>
      <c r="CR111" s="24">
        <f>INDEX('Feb 2015 final data'!F$7:F$156,MATCH(Data!$CE111,'Feb 2015 final data'!$A$7:$A$156,0))</f>
        <v>8000</v>
      </c>
      <c r="CS111" s="502">
        <f t="shared" si="68"/>
        <v>8455</v>
      </c>
      <c r="CT111" s="502">
        <f t="shared" si="69"/>
        <v>16600</v>
      </c>
      <c r="CU111" s="502">
        <f t="shared" si="70"/>
        <v>24748</v>
      </c>
      <c r="CV111" s="502">
        <f t="shared" si="71"/>
        <v>32541</v>
      </c>
      <c r="CW111" s="502">
        <f t="shared" si="105"/>
        <v>8100</v>
      </c>
      <c r="CX111" s="502">
        <f t="shared" si="106"/>
        <v>16000</v>
      </c>
      <c r="CY111" s="502">
        <f t="shared" si="107"/>
        <v>23900</v>
      </c>
      <c r="CZ111" s="502">
        <f t="shared" si="108"/>
        <v>31400</v>
      </c>
      <c r="DA111" s="503">
        <f t="shared" si="109"/>
        <v>1.0909314403368059E-2</v>
      </c>
      <c r="DB111" s="503">
        <f t="shared" si="110"/>
        <v>1.8438277864847422E-2</v>
      </c>
      <c r="DC111" s="503">
        <f t="shared" si="111"/>
        <v>2.6059432715651025E-2</v>
      </c>
      <c r="DD111" s="503">
        <f t="shared" si="112"/>
        <v>3.5063458406318186E-2</v>
      </c>
      <c r="DE111" s="502">
        <f t="shared" si="72"/>
        <v>8076.1032364306984</v>
      </c>
      <c r="DF111" s="502">
        <f t="shared" si="73"/>
        <v>16345.709695375828</v>
      </c>
      <c r="DG111" s="502">
        <f t="shared" si="74"/>
        <v>24525.029702797838</v>
      </c>
      <c r="DH111" s="502">
        <f t="shared" si="75"/>
        <v>34399.052937373031</v>
      </c>
      <c r="DI111" s="489">
        <f t="shared" si="113"/>
        <v>8076.1032364306984</v>
      </c>
      <c r="DJ111" s="489">
        <f t="shared" si="114"/>
        <v>8269.6064589451307</v>
      </c>
      <c r="DK111" s="489">
        <f t="shared" si="115"/>
        <v>8179.3200074220094</v>
      </c>
      <c r="DL111" s="489">
        <f t="shared" si="116"/>
        <v>9874.0232345751938</v>
      </c>
      <c r="DM111" s="489">
        <f t="shared" si="76"/>
        <v>7976.3982582031585</v>
      </c>
      <c r="DN111" s="489">
        <f t="shared" si="117"/>
        <v>2949.6415327234422</v>
      </c>
      <c r="DO111" s="489">
        <f t="shared" si="118"/>
        <v>3020.4972109488444</v>
      </c>
      <c r="DP111" s="489">
        <f t="shared" si="119"/>
        <v>2987.260784564764</v>
      </c>
      <c r="DQ111" s="489">
        <f t="shared" si="120"/>
        <v>3606.3348804001075</v>
      </c>
      <c r="DR111" s="489">
        <f t="shared" si="121"/>
        <v>2910.8172915495434</v>
      </c>
      <c r="DS111" s="33">
        <v>273207</v>
      </c>
      <c r="DT111" s="33">
        <v>273623.571</v>
      </c>
      <c r="DU111" s="33">
        <v>273795.98200000002</v>
      </c>
      <c r="DV111" s="33">
        <v>274012.38900000002</v>
      </c>
      <c r="DW111" s="24">
        <f>INDEX('Feb 2015 final data'!$AB$7:$AB$156,MATCH(Data!CE111,'Feb 2015 final data'!$A$7:$A$156,0))</f>
        <v>1585</v>
      </c>
    </row>
    <row r="112" spans="1:127">
      <c r="A112" s="28" t="s">
        <v>853</v>
      </c>
      <c r="B112" s="6" t="s">
        <v>854</v>
      </c>
      <c r="C112" s="29" t="s">
        <v>746</v>
      </c>
      <c r="D112" s="30" t="s">
        <v>390</v>
      </c>
      <c r="E112" s="31">
        <v>610</v>
      </c>
      <c r="F112" s="19">
        <v>610</v>
      </c>
      <c r="G112" s="19">
        <f>INDEX('Feb 2015 final data'!G$7:G$156,MATCH(Data!$D112,'Feb 2015 final data'!$A$7:$A$156,0))</f>
        <v>705</v>
      </c>
      <c r="H112" s="19">
        <f>INDEX('Feb 2015 final data'!H$7:H$156,MATCH(Data!$D112,'Feb 2015 final data'!$A$7:$A$156,0))</f>
        <v>695</v>
      </c>
      <c r="I112" s="469">
        <f t="shared" si="132"/>
        <v>774.01241779411737</v>
      </c>
      <c r="J112" s="469">
        <f t="shared" si="88"/>
        <v>754.7448801582417</v>
      </c>
      <c r="K112" s="31">
        <v>88420</v>
      </c>
      <c r="L112" s="19">
        <v>89895</v>
      </c>
      <c r="M112" s="31">
        <v>91083.81</v>
      </c>
      <c r="N112" s="27">
        <v>92084.095999999976</v>
      </c>
      <c r="O112" s="20">
        <v>688.8</v>
      </c>
      <c r="P112" s="36">
        <v>677.5</v>
      </c>
      <c r="Q112" s="30" t="s">
        <v>390</v>
      </c>
      <c r="R112" s="31">
        <v>545</v>
      </c>
      <c r="S112" s="19">
        <v>335</v>
      </c>
      <c r="T112" s="19">
        <f>INDEX('Feb 2015 final data'!I$7:I$156,MATCH(Data!$Q112,'Feb 2015 final data'!$A$7:$A$156,0))</f>
        <v>425</v>
      </c>
      <c r="U112" s="19">
        <f>INDEX('Feb 2015 final data'!J$7:J$156,MATCH(Data!$Q112,'Feb 2015 final data'!$A$7:$A$156,0))</f>
        <v>512</v>
      </c>
      <c r="V112" s="31">
        <v>795</v>
      </c>
      <c r="W112" s="19">
        <v>395</v>
      </c>
      <c r="X112" s="19">
        <f>INDEX('Feb 2015 final data'!K$7:K$156,MATCH(Data!$Q112,'Feb 2015 final data'!$A$7:$A$156,0))</f>
        <v>500</v>
      </c>
      <c r="Y112" s="19">
        <f>INDEX('Feb 2015 final data'!L$7:L$156,MATCH(Data!$Q112,'Feb 2015 final data'!$A$7:$A$156,0))</f>
        <v>600</v>
      </c>
      <c r="Z112" s="475">
        <f t="shared" si="89"/>
        <v>261.23853211009174</v>
      </c>
      <c r="AA112" s="475">
        <f t="shared" si="90"/>
        <v>314.71559633027522</v>
      </c>
      <c r="AB112" s="475">
        <f t="shared" si="91"/>
        <v>307.33944954128441</v>
      </c>
      <c r="AC112" s="475">
        <f t="shared" si="92"/>
        <v>368.80733944954125</v>
      </c>
      <c r="AD112" s="478">
        <f t="shared" si="122"/>
        <v>85</v>
      </c>
      <c r="AE112" s="478">
        <f t="shared" si="123"/>
        <v>85.333333333333343</v>
      </c>
      <c r="AF112" s="22">
        <v>69</v>
      </c>
      <c r="AG112" s="21">
        <v>84.8</v>
      </c>
      <c r="AH112" s="6" t="s">
        <v>390</v>
      </c>
      <c r="AI112" s="34">
        <v>434</v>
      </c>
      <c r="AJ112" s="34">
        <v>395</v>
      </c>
      <c r="AK112" s="34">
        <v>494</v>
      </c>
      <c r="AL112" s="34">
        <v>578</v>
      </c>
      <c r="AM112" s="34">
        <v>2681</v>
      </c>
      <c r="AN112" s="34">
        <v>2207</v>
      </c>
      <c r="AO112" s="34">
        <v>3056</v>
      </c>
      <c r="AP112" s="34">
        <v>2266</v>
      </c>
      <c r="AQ112" s="38">
        <v>2844</v>
      </c>
      <c r="AR112" s="38">
        <v>3563</v>
      </c>
      <c r="AS112" s="38">
        <v>3440</v>
      </c>
      <c r="AT112" s="38">
        <v>2941</v>
      </c>
      <c r="AU112" s="25">
        <v>1323</v>
      </c>
      <c r="AV112" s="25">
        <v>5466</v>
      </c>
      <c r="AW112" s="25">
        <v>8166</v>
      </c>
      <c r="AX112" s="25">
        <v>9944</v>
      </c>
      <c r="AY112" s="25">
        <f t="shared" si="93"/>
        <v>1323</v>
      </c>
      <c r="AZ112" s="25">
        <f t="shared" si="94"/>
        <v>5466</v>
      </c>
      <c r="BA112" s="25">
        <f t="shared" si="95"/>
        <v>8166</v>
      </c>
      <c r="BB112" s="25">
        <f t="shared" si="96"/>
        <v>9944</v>
      </c>
      <c r="BC112" s="249">
        <f>INDEX('Feb 2015 final data'!T$7:T$156,MATCH(Data!$AH112,'Feb 2015 final data'!$A$7:$A$156,0))</f>
        <v>8671</v>
      </c>
      <c r="BD112" s="249">
        <f>INDEX('Feb 2015 final data'!U$7:U$156,MATCH(Data!$AH112,'Feb 2015 final data'!$A$7:$A$156,0))</f>
        <v>8568</v>
      </c>
      <c r="BE112" s="249">
        <f>INDEX('Feb 2015 final data'!V$7:V$156,MATCH(Data!$AH112,'Feb 2015 final data'!$A$7:$A$156,0))</f>
        <v>8268</v>
      </c>
      <c r="BF112" s="249">
        <f>INDEX('Feb 2015 final data'!W$7:W$156,MATCH(Data!$AH112,'Feb 2015 final data'!$A$7:$A$156,0))</f>
        <v>7965</v>
      </c>
      <c r="BG112" s="249">
        <f>INDEX('Feb 2015 final data'!X$7:X$156,MATCH(Data!$AH112,'Feb 2015 final data'!$A$7:$A$156,0))</f>
        <v>7665</v>
      </c>
      <c r="BH112" s="249">
        <f>INDEX('Feb 2015 final data'!Y$7:Y$156,MATCH(Data!$AH112,'Feb 2015 final data'!$A$7:$A$156,0))</f>
        <v>7365</v>
      </c>
      <c r="BI112" s="249">
        <f>INDEX('Feb 2015 final data'!Z$7:Z$156,MATCH(Data!$AH112,'Feb 2015 final data'!$A$7:$A$156,0))</f>
        <v>7062</v>
      </c>
      <c r="BJ112" s="249">
        <f>INDEX('Feb 2015 final data'!AA$7:AA$156,MATCH(Data!$AH112,'Feb 2015 final data'!$A$7:$A$156,0))</f>
        <v>6762</v>
      </c>
      <c r="BK112" s="484">
        <f t="shared" si="124"/>
        <v>8671</v>
      </c>
      <c r="BL112" s="484">
        <f t="shared" si="125"/>
        <v>8568</v>
      </c>
      <c r="BM112" s="484">
        <f t="shared" si="126"/>
        <v>8268</v>
      </c>
      <c r="BN112" s="484">
        <f t="shared" si="127"/>
        <v>7965</v>
      </c>
      <c r="BO112" s="484">
        <f t="shared" si="128"/>
        <v>7664.9999999999991</v>
      </c>
      <c r="BP112" s="484">
        <f t="shared" si="129"/>
        <v>7365.0000000000009</v>
      </c>
      <c r="BQ112" s="484">
        <f t="shared" si="130"/>
        <v>7062</v>
      </c>
      <c r="BR112" s="484">
        <f t="shared" si="131"/>
        <v>6762</v>
      </c>
      <c r="BS112" s="486">
        <f t="shared" si="97"/>
        <v>1931.140315751129</v>
      </c>
      <c r="BT112" s="486">
        <f t="shared" si="98"/>
        <v>1908.2009255398077</v>
      </c>
      <c r="BU112" s="486">
        <f t="shared" si="99"/>
        <v>1841.3871676427559</v>
      </c>
      <c r="BV112" s="495">
        <f t="shared" si="100"/>
        <v>1763.260309709977</v>
      </c>
      <c r="BW112" s="486">
        <f t="shared" si="101"/>
        <v>1696.8474920184524</v>
      </c>
      <c r="BX112" s="486">
        <f t="shared" si="102"/>
        <v>1630.434674326928</v>
      </c>
      <c r="BY112" s="486">
        <f t="shared" si="103"/>
        <v>1563.3577284584878</v>
      </c>
      <c r="BZ112" s="495">
        <f t="shared" si="104"/>
        <v>1487.7285135980999</v>
      </c>
      <c r="CA112" s="27">
        <v>445431</v>
      </c>
      <c r="CB112" s="27">
        <v>449009.32000000012</v>
      </c>
      <c r="CC112" s="27">
        <v>451720.02999999997</v>
      </c>
      <c r="CD112" s="156">
        <v>454518.41099999985</v>
      </c>
      <c r="CE112" s="6" t="s">
        <v>390</v>
      </c>
      <c r="CF112" s="27">
        <f>INDEX('HWB mapped'!F$4:F$155,MATCH(Data!$D112,'HWB mapped'!$E$4:$E$155,0))</f>
        <v>15355.319602914342</v>
      </c>
      <c r="CG112" s="27">
        <f>INDEX('HWB mapped'!G$4:G$155,MATCH(Data!$D112,'HWB mapped'!$E$4:$E$155,0))</f>
        <v>15528.443267707487</v>
      </c>
      <c r="CH112" s="27">
        <f>INDEX('HWB mapped'!H$4:H$155,MATCH(Data!$D112,'HWB mapped'!$E$4:$E$155,0))</f>
        <v>15155.784472007779</v>
      </c>
      <c r="CI112" s="27">
        <f>INDEX('HWB mapped'!I$4:I$155,MATCH(Data!$D112,'HWB mapped'!$E$4:$E$155,0))</f>
        <v>15947.328760842989</v>
      </c>
      <c r="CJ112" s="24">
        <f>INDEX('Feb 2015 final data'!P$7:P$156,MATCH(Data!$CE112,'Feb 2015 final data'!$A$7:$A$156,0))</f>
        <v>15351</v>
      </c>
      <c r="CK112" s="24">
        <f>INDEX('Feb 2015 final data'!Q$7:Q$156,MATCH(Data!$CE112,'Feb 2015 final data'!$A$7:$A$156,0))</f>
        <v>13649</v>
      </c>
      <c r="CL112" s="24">
        <f>INDEX('Feb 2015 final data'!R$7:R$156,MATCH(Data!$CE112,'Feb 2015 final data'!$A$7:$A$156,0))</f>
        <v>13710</v>
      </c>
      <c r="CM112" s="24">
        <f>INDEX('Feb 2015 final data'!S$7:S$156,MATCH(Data!$CE112,'Feb 2015 final data'!$A$7:$A$156,0))</f>
        <v>14946</v>
      </c>
      <c r="CN112" s="24">
        <f>INDEX('Feb 2015 final data'!B$7:B$156,MATCH(Data!$CE112,'Feb 2015 final data'!$A$7:$A$156,0))</f>
        <v>14854</v>
      </c>
      <c r="CO112" s="24">
        <f>INDEX('Feb 2015 final data'!C$7:C$156,MATCH(Data!$CE112,'Feb 2015 final data'!$A$7:$A$156,0))</f>
        <v>13152</v>
      </c>
      <c r="CP112" s="24">
        <f>INDEX('Feb 2015 final data'!D$7:D$156,MATCH(Data!$CE112,'Feb 2015 final data'!$A$7:$A$156,0))</f>
        <v>13215</v>
      </c>
      <c r="CQ112" s="24">
        <f>INDEX('Feb 2015 final data'!E$7:E$156,MATCH(Data!$CE112,'Feb 2015 final data'!$A$7:$A$156,0))</f>
        <v>14417</v>
      </c>
      <c r="CR112" s="24">
        <f>INDEX('Feb 2015 final data'!F$7:F$156,MATCH(Data!$CE112,'Feb 2015 final data'!$A$7:$A$156,0))</f>
        <v>14783</v>
      </c>
      <c r="CS112" s="502">
        <f t="shared" si="68"/>
        <v>15351</v>
      </c>
      <c r="CT112" s="502">
        <f t="shared" si="69"/>
        <v>29000</v>
      </c>
      <c r="CU112" s="502">
        <f t="shared" si="70"/>
        <v>42710</v>
      </c>
      <c r="CV112" s="502">
        <f t="shared" si="71"/>
        <v>57656</v>
      </c>
      <c r="CW112" s="502">
        <f t="shared" si="105"/>
        <v>14854</v>
      </c>
      <c r="CX112" s="502">
        <f t="shared" si="106"/>
        <v>28006</v>
      </c>
      <c r="CY112" s="502">
        <f t="shared" si="107"/>
        <v>41221</v>
      </c>
      <c r="CZ112" s="502">
        <f t="shared" si="108"/>
        <v>55638</v>
      </c>
      <c r="DA112" s="503">
        <f t="shared" si="109"/>
        <v>8.6200915776328563E-3</v>
      </c>
      <c r="DB112" s="503">
        <f t="shared" si="110"/>
        <v>1.7240183155265713E-2</v>
      </c>
      <c r="DC112" s="503">
        <f t="shared" si="111"/>
        <v>2.5825586235604273E-2</v>
      </c>
      <c r="DD112" s="503">
        <f t="shared" si="112"/>
        <v>3.5000693769945884E-2</v>
      </c>
      <c r="DE112" s="502">
        <f t="shared" si="72"/>
        <v>14820.667451376685</v>
      </c>
      <c r="DF112" s="502">
        <f t="shared" si="73"/>
        <v>29814.33490275337</v>
      </c>
      <c r="DG112" s="502">
        <f t="shared" si="74"/>
        <v>44438.152585714051</v>
      </c>
      <c r="DH112" s="502">
        <f t="shared" si="75"/>
        <v>59816.416331746776</v>
      </c>
      <c r="DI112" s="489">
        <f t="shared" si="113"/>
        <v>14820.667451376685</v>
      </c>
      <c r="DJ112" s="489">
        <f t="shared" si="114"/>
        <v>14993.667451376685</v>
      </c>
      <c r="DK112" s="489">
        <f t="shared" si="115"/>
        <v>14623.817682960682</v>
      </c>
      <c r="DL112" s="489">
        <f t="shared" si="116"/>
        <v>15378.263746032724</v>
      </c>
      <c r="DM112" s="489">
        <f t="shared" si="76"/>
        <v>14749.8267762018</v>
      </c>
      <c r="DN112" s="489">
        <f t="shared" si="117"/>
        <v>2614.5291808649736</v>
      </c>
      <c r="DO112" s="489">
        <f t="shared" si="118"/>
        <v>2645.0476039328937</v>
      </c>
      <c r="DP112" s="489">
        <f t="shared" si="119"/>
        <v>2579.7769881228915</v>
      </c>
      <c r="DQ112" s="489">
        <f t="shared" si="120"/>
        <v>2712.7879187194903</v>
      </c>
      <c r="DR112" s="489">
        <f t="shared" si="121"/>
        <v>2586.6855770042353</v>
      </c>
      <c r="DS112" s="33">
        <v>560085</v>
      </c>
      <c r="DT112" s="33">
        <v>563817.11199999996</v>
      </c>
      <c r="DU112" s="33">
        <v>566870.70499999996</v>
      </c>
      <c r="DV112" s="33">
        <v>570227.79</v>
      </c>
      <c r="DW112" s="24">
        <f>INDEX('Feb 2015 final data'!$AB$7:$AB$156,MATCH(Data!CE112,'Feb 2015 final data'!$A$7:$A$156,0))</f>
        <v>1800</v>
      </c>
    </row>
    <row r="113" spans="1:127">
      <c r="A113" s="28" t="s">
        <v>904</v>
      </c>
      <c r="B113" s="6" t="s">
        <v>905</v>
      </c>
      <c r="C113" s="29" t="s">
        <v>747</v>
      </c>
      <c r="D113" s="30" t="s">
        <v>393</v>
      </c>
      <c r="E113" s="31">
        <v>500</v>
      </c>
      <c r="F113" s="19">
        <v>500</v>
      </c>
      <c r="G113" s="19">
        <f>INDEX('Feb 2015 final data'!G$7:G$156,MATCH(Data!$D113,'Feb 2015 final data'!$A$7:$A$156,0))</f>
        <v>476</v>
      </c>
      <c r="H113" s="19">
        <f>INDEX('Feb 2015 final data'!H$7:H$156,MATCH(Data!$D113,'Feb 2015 final data'!$A$7:$A$156,0))</f>
        <v>453</v>
      </c>
      <c r="I113" s="469">
        <f t="shared" si="132"/>
        <v>671.52526481902123</v>
      </c>
      <c r="J113" s="469">
        <f t="shared" si="88"/>
        <v>623.66653417768327</v>
      </c>
      <c r="K113" s="31">
        <v>66475</v>
      </c>
      <c r="L113" s="19">
        <v>68670</v>
      </c>
      <c r="M113" s="31">
        <v>70883.409000000014</v>
      </c>
      <c r="N113" s="27">
        <v>72634.97</v>
      </c>
      <c r="O113" s="20">
        <v>749.2</v>
      </c>
      <c r="P113" s="36">
        <v>725.2</v>
      </c>
      <c r="Q113" s="30" t="s">
        <v>393</v>
      </c>
      <c r="R113" s="31">
        <v>120</v>
      </c>
      <c r="S113" s="19">
        <v>120</v>
      </c>
      <c r="T113" s="19">
        <f>INDEX('Feb 2015 final data'!I$7:I$156,MATCH(Data!$Q113,'Feb 2015 final data'!$A$7:$A$156,0))</f>
        <v>127</v>
      </c>
      <c r="U113" s="19">
        <f>INDEX('Feb 2015 final data'!J$7:J$156,MATCH(Data!$Q113,'Feb 2015 final data'!$A$7:$A$156,0))</f>
        <v>130</v>
      </c>
      <c r="V113" s="31">
        <v>155</v>
      </c>
      <c r="W113" s="19">
        <v>155</v>
      </c>
      <c r="X113" s="19">
        <f>INDEX('Feb 2015 final data'!K$7:K$156,MATCH(Data!$Q113,'Feb 2015 final data'!$A$7:$A$156,0))</f>
        <v>155</v>
      </c>
      <c r="Y113" s="19">
        <f>INDEX('Feb 2015 final data'!L$7:L$156,MATCH(Data!$Q113,'Feb 2015 final data'!$A$7:$A$156,0))</f>
        <v>155</v>
      </c>
      <c r="Z113" s="475">
        <f t="shared" si="89"/>
        <v>127</v>
      </c>
      <c r="AA113" s="475">
        <f t="shared" si="90"/>
        <v>130</v>
      </c>
      <c r="AB113" s="475">
        <f t="shared" si="91"/>
        <v>155</v>
      </c>
      <c r="AC113" s="475">
        <f t="shared" si="92"/>
        <v>155</v>
      </c>
      <c r="AD113" s="478">
        <f t="shared" si="122"/>
        <v>81.935483870967744</v>
      </c>
      <c r="AE113" s="478">
        <f t="shared" si="123"/>
        <v>83.870967741935488</v>
      </c>
      <c r="AF113" s="22">
        <v>76.8</v>
      </c>
      <c r="AG113" s="21">
        <v>76.8</v>
      </c>
      <c r="AH113" s="6" t="s">
        <v>393</v>
      </c>
      <c r="AI113" s="34">
        <v>775</v>
      </c>
      <c r="AJ113" s="34">
        <v>907</v>
      </c>
      <c r="AK113" s="34">
        <v>604</v>
      </c>
      <c r="AL113" s="34">
        <v>459</v>
      </c>
      <c r="AM113" s="34">
        <v>523</v>
      </c>
      <c r="AN113" s="34">
        <v>751</v>
      </c>
      <c r="AO113" s="34">
        <v>481</v>
      </c>
      <c r="AP113" s="34">
        <v>273</v>
      </c>
      <c r="AQ113" s="38">
        <v>323</v>
      </c>
      <c r="AR113" s="38">
        <v>481</v>
      </c>
      <c r="AS113" s="38">
        <v>574</v>
      </c>
      <c r="AT113" s="38">
        <v>603</v>
      </c>
      <c r="AU113" s="25">
        <v>2286</v>
      </c>
      <c r="AV113" s="25">
        <v>1733</v>
      </c>
      <c r="AW113" s="25">
        <v>1077</v>
      </c>
      <c r="AX113" s="25">
        <v>1658</v>
      </c>
      <c r="AY113" s="25">
        <f t="shared" si="93"/>
        <v>2286</v>
      </c>
      <c r="AZ113" s="25">
        <f t="shared" si="94"/>
        <v>1733</v>
      </c>
      <c r="BA113" s="25">
        <f t="shared" si="95"/>
        <v>1077</v>
      </c>
      <c r="BB113" s="25">
        <f t="shared" si="96"/>
        <v>1658</v>
      </c>
      <c r="BC113" s="249">
        <f>INDEX('Feb 2015 final data'!T$7:T$156,MATCH(Data!$AH113,'Feb 2015 final data'!$A$7:$A$156,0))</f>
        <v>2302</v>
      </c>
      <c r="BD113" s="249">
        <f>INDEX('Feb 2015 final data'!U$7:U$156,MATCH(Data!$AH113,'Feb 2015 final data'!$A$7:$A$156,0))</f>
        <v>1745</v>
      </c>
      <c r="BE113" s="249">
        <f>INDEX('Feb 2015 final data'!V$7:V$156,MATCH(Data!$AH113,'Feb 2015 final data'!$A$7:$A$156,0))</f>
        <v>1084</v>
      </c>
      <c r="BF113" s="249">
        <f>INDEX('Feb 2015 final data'!W$7:W$156,MATCH(Data!$AH113,'Feb 2015 final data'!$A$7:$A$156,0))</f>
        <v>1668</v>
      </c>
      <c r="BG113" s="249">
        <f>INDEX('Feb 2015 final data'!X$7:X$156,MATCH(Data!$AH113,'Feb 2015 final data'!$A$7:$A$156,0))</f>
        <v>2316</v>
      </c>
      <c r="BH113" s="249">
        <f>INDEX('Feb 2015 final data'!Y$7:Y$156,MATCH(Data!$AH113,'Feb 2015 final data'!$A$7:$A$156,0))</f>
        <v>1755</v>
      </c>
      <c r="BI113" s="249">
        <f>INDEX('Feb 2015 final data'!Z$7:Z$156,MATCH(Data!$AH113,'Feb 2015 final data'!$A$7:$A$156,0))</f>
        <v>1090</v>
      </c>
      <c r="BJ113" s="249">
        <f>INDEX('Feb 2015 final data'!AA$7:AA$156,MATCH(Data!$AH113,'Feb 2015 final data'!$A$7:$A$156,0))</f>
        <v>1677</v>
      </c>
      <c r="BK113" s="484">
        <f t="shared" si="124"/>
        <v>2302</v>
      </c>
      <c r="BL113" s="484">
        <f t="shared" si="125"/>
        <v>1745</v>
      </c>
      <c r="BM113" s="484">
        <f t="shared" si="126"/>
        <v>1084</v>
      </c>
      <c r="BN113" s="484">
        <f t="shared" si="127"/>
        <v>1668</v>
      </c>
      <c r="BO113" s="484">
        <f t="shared" si="128"/>
        <v>2316</v>
      </c>
      <c r="BP113" s="484">
        <f t="shared" si="129"/>
        <v>1755</v>
      </c>
      <c r="BQ113" s="484">
        <f t="shared" si="130"/>
        <v>1090</v>
      </c>
      <c r="BR113" s="484">
        <f t="shared" si="131"/>
        <v>1677</v>
      </c>
      <c r="BS113" s="486">
        <f t="shared" si="97"/>
        <v>919.55973461234419</v>
      </c>
      <c r="BT113" s="486">
        <f t="shared" si="98"/>
        <v>697.05983357886214</v>
      </c>
      <c r="BU113" s="486">
        <f t="shared" si="99"/>
        <v>433.01596538652529</v>
      </c>
      <c r="BV113" s="495">
        <f t="shared" si="100"/>
        <v>662.1852236241582</v>
      </c>
      <c r="BW113" s="486">
        <f t="shared" si="101"/>
        <v>919.43703711843546</v>
      </c>
      <c r="BX113" s="486">
        <f t="shared" si="102"/>
        <v>696.72366154700103</v>
      </c>
      <c r="BY113" s="486">
        <f t="shared" si="103"/>
        <v>432.72295788389232</v>
      </c>
      <c r="BZ113" s="495">
        <f t="shared" si="104"/>
        <v>661.91896702749546</v>
      </c>
      <c r="CA113" s="27">
        <v>248550</v>
      </c>
      <c r="CB113" s="27">
        <v>250337.19</v>
      </c>
      <c r="CC113" s="27">
        <v>251893.26799999998</v>
      </c>
      <c r="CD113" s="156">
        <v>253354.27499999997</v>
      </c>
      <c r="CE113" s="6" t="s">
        <v>393</v>
      </c>
      <c r="CF113" s="27">
        <f>INDEX('HWB mapped'!F$4:F$155,MATCH(Data!$D113,'HWB mapped'!$E$4:$E$155,0))</f>
        <v>7252.2567104090758</v>
      </c>
      <c r="CG113" s="27">
        <f>INDEX('HWB mapped'!G$4:G$155,MATCH(Data!$D113,'HWB mapped'!$E$4:$E$155,0))</f>
        <v>7227.4862215488101</v>
      </c>
      <c r="CH113" s="27">
        <f>INDEX('HWB mapped'!H$4:H$155,MATCH(Data!$D113,'HWB mapped'!$E$4:$E$155,0))</f>
        <v>6973.4821923801601</v>
      </c>
      <c r="CI113" s="27">
        <f>INDEX('HWB mapped'!I$4:I$155,MATCH(Data!$D113,'HWB mapped'!$E$4:$E$155,0))</f>
        <v>7446.2161029462304</v>
      </c>
      <c r="CJ113" s="24">
        <f>INDEX('Feb 2015 final data'!P$7:P$156,MATCH(Data!$CE113,'Feb 2015 final data'!$A$7:$A$156,0))</f>
        <v>7250</v>
      </c>
      <c r="CK113" s="24">
        <f>INDEX('Feb 2015 final data'!Q$7:Q$156,MATCH(Data!$CE113,'Feb 2015 final data'!$A$7:$A$156,0))</f>
        <v>7258</v>
      </c>
      <c r="CL113" s="24">
        <f>INDEX('Feb 2015 final data'!R$7:R$156,MATCH(Data!$CE113,'Feb 2015 final data'!$A$7:$A$156,0))</f>
        <v>6965</v>
      </c>
      <c r="CM113" s="24">
        <f>INDEX('Feb 2015 final data'!S$7:S$156,MATCH(Data!$CE113,'Feb 2015 final data'!$A$7:$A$156,0))</f>
        <v>7416</v>
      </c>
      <c r="CN113" s="24">
        <f>INDEX('Feb 2015 final data'!B$7:B$156,MATCH(Data!$CE113,'Feb 2015 final data'!$A$7:$A$156,0))</f>
        <v>7250</v>
      </c>
      <c r="CO113" s="24">
        <f>INDEX('Feb 2015 final data'!C$7:C$156,MATCH(Data!$CE113,'Feb 2015 final data'!$A$7:$A$156,0))</f>
        <v>7188</v>
      </c>
      <c r="CP113" s="24">
        <f>INDEX('Feb 2015 final data'!D$7:D$156,MATCH(Data!$CE113,'Feb 2015 final data'!$A$7:$A$156,0))</f>
        <v>6622</v>
      </c>
      <c r="CQ113" s="24">
        <f>INDEX('Feb 2015 final data'!E$7:E$156,MATCH(Data!$CE113,'Feb 2015 final data'!$A$7:$A$156,0))</f>
        <v>6785</v>
      </c>
      <c r="CR113" s="24">
        <f>INDEX('Feb 2015 final data'!F$7:F$156,MATCH(Data!$CE113,'Feb 2015 final data'!$A$7:$A$156,0))</f>
        <v>6485</v>
      </c>
      <c r="CS113" s="502">
        <f t="shared" si="68"/>
        <v>7250</v>
      </c>
      <c r="CT113" s="502">
        <f t="shared" si="69"/>
        <v>14508</v>
      </c>
      <c r="CU113" s="502">
        <f t="shared" si="70"/>
        <v>21473</v>
      </c>
      <c r="CV113" s="502">
        <f t="shared" si="71"/>
        <v>28889</v>
      </c>
      <c r="CW113" s="502">
        <f t="shared" si="105"/>
        <v>7250</v>
      </c>
      <c r="CX113" s="502">
        <f t="shared" si="106"/>
        <v>14438</v>
      </c>
      <c r="CY113" s="502">
        <f t="shared" si="107"/>
        <v>21060</v>
      </c>
      <c r="CZ113" s="502">
        <f t="shared" si="108"/>
        <v>27845</v>
      </c>
      <c r="DA113" s="503">
        <f t="shared" si="109"/>
        <v>0</v>
      </c>
      <c r="DB113" s="503">
        <f t="shared" si="110"/>
        <v>2.4230676035861399E-3</v>
      </c>
      <c r="DC113" s="503">
        <f t="shared" si="111"/>
        <v>1.4296098861158226E-2</v>
      </c>
      <c r="DD113" s="503">
        <f t="shared" si="112"/>
        <v>3.6138322544913289E-2</v>
      </c>
      <c r="DE113" s="502">
        <f t="shared" si="72"/>
        <v>7252</v>
      </c>
      <c r="DF113" s="502">
        <f t="shared" si="73"/>
        <v>14408.974700200426</v>
      </c>
      <c r="DG113" s="502">
        <f t="shared" si="74"/>
        <v>21038.850731182512</v>
      </c>
      <c r="DH113" s="502">
        <f t="shared" si="75"/>
        <v>27853.622671560635</v>
      </c>
      <c r="DI113" s="489">
        <f t="shared" si="113"/>
        <v>7252</v>
      </c>
      <c r="DJ113" s="489">
        <f t="shared" si="114"/>
        <v>7156.974700200426</v>
      </c>
      <c r="DK113" s="489">
        <f t="shared" si="115"/>
        <v>6629.8760309820864</v>
      </c>
      <c r="DL113" s="489">
        <f t="shared" si="116"/>
        <v>6814.771940378123</v>
      </c>
      <c r="DM113" s="489">
        <f t="shared" si="76"/>
        <v>6486.7889655172412</v>
      </c>
      <c r="DN113" s="489">
        <f t="shared" si="117"/>
        <v>2327.9540143437084</v>
      </c>
      <c r="DO113" s="489">
        <f t="shared" si="118"/>
        <v>2297.4582019660675</v>
      </c>
      <c r="DP113" s="489">
        <f t="shared" si="119"/>
        <v>2128.2866954079964</v>
      </c>
      <c r="DQ113" s="489">
        <f t="shared" si="120"/>
        <v>2187.6732774065604</v>
      </c>
      <c r="DR113" s="489">
        <f t="shared" si="121"/>
        <v>2073.7959870414061</v>
      </c>
      <c r="DS113" s="33">
        <v>308567</v>
      </c>
      <c r="DT113" s="33">
        <v>310277.57400000002</v>
      </c>
      <c r="DU113" s="33">
        <v>311518.18099999998</v>
      </c>
      <c r="DV113" s="33">
        <v>312808.01199999999</v>
      </c>
      <c r="DW113" s="24">
        <f>INDEX('Feb 2015 final data'!$AB$7:$AB$156,MATCH(Data!CE113,'Feb 2015 final data'!$A$7:$A$156,0))</f>
        <v>1490</v>
      </c>
    </row>
    <row r="114" spans="1:127">
      <c r="A114" s="28" t="s">
        <v>870</v>
      </c>
      <c r="B114" s="6" t="s">
        <v>871</v>
      </c>
      <c r="C114" s="29" t="s">
        <v>748</v>
      </c>
      <c r="D114" s="30" t="s">
        <v>396</v>
      </c>
      <c r="E114" s="31">
        <v>75</v>
      </c>
      <c r="F114" s="19">
        <v>75</v>
      </c>
      <c r="G114" s="19">
        <f>INDEX('Feb 2015 final data'!G$7:G$156,MATCH(Data!$D114,'Feb 2015 final data'!$A$7:$A$156,0))</f>
        <v>76</v>
      </c>
      <c r="H114" s="19">
        <f>INDEX('Feb 2015 final data'!H$7:H$156,MATCH(Data!$D114,'Feb 2015 final data'!$A$7:$A$156,0))</f>
        <v>77</v>
      </c>
      <c r="I114" s="469">
        <f t="shared" si="132"/>
        <v>557.49088025609365</v>
      </c>
      <c r="J114" s="469">
        <f t="shared" si="88"/>
        <v>551.94461916717285</v>
      </c>
      <c r="K114" s="31">
        <v>13100</v>
      </c>
      <c r="L114" s="19">
        <v>13320</v>
      </c>
      <c r="M114" s="31">
        <v>13632.510000000002</v>
      </c>
      <c r="N114" s="27">
        <v>13950.675000000001</v>
      </c>
      <c r="O114" s="20">
        <v>564.79999999999995</v>
      </c>
      <c r="P114" s="36">
        <v>555.6</v>
      </c>
      <c r="Q114" s="30" t="s">
        <v>396</v>
      </c>
      <c r="R114" s="31">
        <v>55</v>
      </c>
      <c r="S114" s="19">
        <v>55</v>
      </c>
      <c r="T114" s="19">
        <f>INDEX('Feb 2015 final data'!I$7:I$156,MATCH(Data!$Q114,'Feb 2015 final data'!$A$7:$A$156,0))</f>
        <v>63</v>
      </c>
      <c r="U114" s="19">
        <f>INDEX('Feb 2015 final data'!J$7:J$156,MATCH(Data!$Q114,'Feb 2015 final data'!$A$7:$A$156,0))</f>
        <v>66</v>
      </c>
      <c r="V114" s="31">
        <v>55</v>
      </c>
      <c r="W114" s="19">
        <v>55</v>
      </c>
      <c r="X114" s="19">
        <f>INDEX('Feb 2015 final data'!K$7:K$156,MATCH(Data!$Q114,'Feb 2015 final data'!$A$7:$A$156,0))</f>
        <v>66</v>
      </c>
      <c r="Y114" s="19">
        <f>INDEX('Feb 2015 final data'!L$7:L$156,MATCH(Data!$Q114,'Feb 2015 final data'!$A$7:$A$156,0))</f>
        <v>70</v>
      </c>
      <c r="Z114" s="475">
        <f t="shared" si="89"/>
        <v>63</v>
      </c>
      <c r="AA114" s="475">
        <f t="shared" si="90"/>
        <v>66</v>
      </c>
      <c r="AB114" s="475">
        <f t="shared" si="91"/>
        <v>66</v>
      </c>
      <c r="AC114" s="475">
        <f t="shared" si="92"/>
        <v>70</v>
      </c>
      <c r="AD114" s="478">
        <f t="shared" si="122"/>
        <v>95.454545454545453</v>
      </c>
      <c r="AE114" s="478">
        <f t="shared" si="123"/>
        <v>94.285714285714278</v>
      </c>
      <c r="AF114" s="22">
        <v>100</v>
      </c>
      <c r="AG114" s="21">
        <v>100</v>
      </c>
      <c r="AH114" s="6" t="s">
        <v>396</v>
      </c>
      <c r="AI114" s="34">
        <v>141</v>
      </c>
      <c r="AJ114" s="34">
        <v>187</v>
      </c>
      <c r="AK114" s="34">
        <v>201</v>
      </c>
      <c r="AL114" s="34">
        <v>145</v>
      </c>
      <c r="AM114" s="34">
        <v>166</v>
      </c>
      <c r="AN114" s="34">
        <v>175</v>
      </c>
      <c r="AO114" s="34">
        <v>215</v>
      </c>
      <c r="AP114" s="34">
        <v>259</v>
      </c>
      <c r="AQ114" s="38">
        <v>107</v>
      </c>
      <c r="AR114" s="38">
        <v>164</v>
      </c>
      <c r="AS114" s="38">
        <v>185</v>
      </c>
      <c r="AT114" s="38">
        <v>126</v>
      </c>
      <c r="AU114" s="25">
        <v>529</v>
      </c>
      <c r="AV114" s="25">
        <v>486</v>
      </c>
      <c r="AW114" s="25">
        <v>581</v>
      </c>
      <c r="AX114" s="25">
        <v>475</v>
      </c>
      <c r="AY114" s="25">
        <f t="shared" si="93"/>
        <v>529</v>
      </c>
      <c r="AZ114" s="25">
        <f t="shared" si="94"/>
        <v>486</v>
      </c>
      <c r="BA114" s="25">
        <f t="shared" si="95"/>
        <v>581</v>
      </c>
      <c r="BB114" s="25">
        <f t="shared" si="96"/>
        <v>475</v>
      </c>
      <c r="BC114" s="249">
        <f>INDEX('Feb 2015 final data'!T$7:T$156,MATCH(Data!$AH114,'Feb 2015 final data'!$A$7:$A$156,0))</f>
        <v>490</v>
      </c>
      <c r="BD114" s="249">
        <f>INDEX('Feb 2015 final data'!U$7:U$156,MATCH(Data!$AH114,'Feb 2015 final data'!$A$7:$A$156,0))</f>
        <v>490</v>
      </c>
      <c r="BE114" s="249">
        <f>INDEX('Feb 2015 final data'!V$7:V$156,MATCH(Data!$AH114,'Feb 2015 final data'!$A$7:$A$156,0))</f>
        <v>490</v>
      </c>
      <c r="BF114" s="249">
        <f>INDEX('Feb 2015 final data'!W$7:W$156,MATCH(Data!$AH114,'Feb 2015 final data'!$A$7:$A$156,0))</f>
        <v>480</v>
      </c>
      <c r="BG114" s="249">
        <f>INDEX('Feb 2015 final data'!X$7:X$156,MATCH(Data!$AH114,'Feb 2015 final data'!$A$7:$A$156,0))</f>
        <v>496</v>
      </c>
      <c r="BH114" s="249">
        <f>INDEX('Feb 2015 final data'!Y$7:Y$156,MATCH(Data!$AH114,'Feb 2015 final data'!$A$7:$A$156,0))</f>
        <v>493</v>
      </c>
      <c r="BI114" s="249">
        <f>INDEX('Feb 2015 final data'!Z$7:Z$156,MATCH(Data!$AH114,'Feb 2015 final data'!$A$7:$A$156,0))</f>
        <v>496</v>
      </c>
      <c r="BJ114" s="249">
        <f>INDEX('Feb 2015 final data'!AA$7:AA$156,MATCH(Data!$AH114,'Feb 2015 final data'!$A$7:$A$156,0))</f>
        <v>485</v>
      </c>
      <c r="BK114" s="484">
        <f t="shared" si="124"/>
        <v>490</v>
      </c>
      <c r="BL114" s="484">
        <f t="shared" si="125"/>
        <v>490</v>
      </c>
      <c r="BM114" s="484">
        <f t="shared" si="126"/>
        <v>490.00000000000006</v>
      </c>
      <c r="BN114" s="484">
        <f t="shared" si="127"/>
        <v>480</v>
      </c>
      <c r="BO114" s="484">
        <f t="shared" si="128"/>
        <v>495.99999999999994</v>
      </c>
      <c r="BP114" s="484">
        <f t="shared" si="129"/>
        <v>493.00000000000006</v>
      </c>
      <c r="BQ114" s="484">
        <f t="shared" si="130"/>
        <v>496</v>
      </c>
      <c r="BR114" s="484">
        <f t="shared" si="131"/>
        <v>485.00000000000006</v>
      </c>
      <c r="BS114" s="486">
        <f t="shared" si="97"/>
        <v>462.17520401734015</v>
      </c>
      <c r="BT114" s="486">
        <f t="shared" si="98"/>
        <v>462.17520401734015</v>
      </c>
      <c r="BU114" s="486">
        <f t="shared" si="99"/>
        <v>462.17520401734026</v>
      </c>
      <c r="BV114" s="495">
        <f t="shared" si="100"/>
        <v>447.18228902496242</v>
      </c>
      <c r="BW114" s="486">
        <f t="shared" si="101"/>
        <v>462.08836532579454</v>
      </c>
      <c r="BX114" s="486">
        <f t="shared" si="102"/>
        <v>459.29347601938861</v>
      </c>
      <c r="BY114" s="486">
        <f t="shared" si="103"/>
        <v>462.08836532579454</v>
      </c>
      <c r="BZ114" s="495">
        <f t="shared" si="104"/>
        <v>446.53463573522794</v>
      </c>
      <c r="CA114" s="27">
        <v>104010</v>
      </c>
      <c r="CB114" s="27">
        <v>106020.39999999997</v>
      </c>
      <c r="CC114" s="27">
        <v>107338.77700000002</v>
      </c>
      <c r="CD114" s="156">
        <v>108614.19499999999</v>
      </c>
      <c r="CE114" s="6" t="s">
        <v>396</v>
      </c>
      <c r="CF114" s="27">
        <f>INDEX('HWB mapped'!F$4:F$155,MATCH(Data!$D114,'HWB mapped'!$E$4:$E$155,0))</f>
        <v>3940.5897248492274</v>
      </c>
      <c r="CG114" s="27">
        <f>INDEX('HWB mapped'!G$4:G$155,MATCH(Data!$D114,'HWB mapped'!$E$4:$E$155,0))</f>
        <v>4147.0232399728393</v>
      </c>
      <c r="CH114" s="27">
        <f>INDEX('HWB mapped'!H$4:H$155,MATCH(Data!$D114,'HWB mapped'!$E$4:$E$155,0))</f>
        <v>4297.4426917585715</v>
      </c>
      <c r="CI114" s="27">
        <f>INDEX('HWB mapped'!I$4:I$155,MATCH(Data!$D114,'HWB mapped'!$E$4:$E$155,0))</f>
        <v>4441.1039648514934</v>
      </c>
      <c r="CJ114" s="24">
        <f>INDEX('Feb 2015 final data'!P$7:P$156,MATCH(Data!$CE114,'Feb 2015 final data'!$A$7:$A$156,0))</f>
        <v>3939</v>
      </c>
      <c r="CK114" s="24">
        <f>INDEX('Feb 2015 final data'!Q$7:Q$156,MATCH(Data!$CE114,'Feb 2015 final data'!$A$7:$A$156,0))</f>
        <v>4131</v>
      </c>
      <c r="CL114" s="24">
        <f>INDEX('Feb 2015 final data'!R$7:R$156,MATCH(Data!$CE114,'Feb 2015 final data'!$A$7:$A$156,0))</f>
        <v>3597</v>
      </c>
      <c r="CM114" s="24">
        <f>INDEX('Feb 2015 final data'!S$7:S$156,MATCH(Data!$CE114,'Feb 2015 final data'!$A$7:$A$156,0))</f>
        <v>3897</v>
      </c>
      <c r="CN114" s="24">
        <f>INDEX('Feb 2015 final data'!B$7:B$156,MATCH(Data!$CE114,'Feb 2015 final data'!$A$7:$A$156,0))</f>
        <v>3807.1349999999998</v>
      </c>
      <c r="CO114" s="24">
        <f>INDEX('Feb 2015 final data'!C$7:C$156,MATCH(Data!$CE114,'Feb 2015 final data'!$A$7:$A$156,0))</f>
        <v>3986.415</v>
      </c>
      <c r="CP114" s="24">
        <f>INDEX('Feb 2015 final data'!D$7:D$156,MATCH(Data!$CE114,'Feb 2015 final data'!$A$7:$A$156,0))</f>
        <v>3471.105</v>
      </c>
      <c r="CQ114" s="24">
        <f>INDEX('Feb 2015 final data'!E$7:E$156,MATCH(Data!$CE114,'Feb 2015 final data'!$A$7:$A$156,0))</f>
        <v>3760.605</v>
      </c>
      <c r="CR114" s="24">
        <f>INDEX('Feb 2015 final data'!F$7:F$156,MATCH(Data!$CE114,'Feb 2015 final data'!$A$7:$A$156,0))</f>
        <v>3673.8852749999996</v>
      </c>
      <c r="CS114" s="502">
        <f t="shared" si="68"/>
        <v>3939</v>
      </c>
      <c r="CT114" s="502">
        <f t="shared" si="69"/>
        <v>8070</v>
      </c>
      <c r="CU114" s="502">
        <f t="shared" si="70"/>
        <v>11667</v>
      </c>
      <c r="CV114" s="502">
        <f t="shared" si="71"/>
        <v>15564</v>
      </c>
      <c r="CW114" s="502">
        <f t="shared" si="105"/>
        <v>3807.1349999999998</v>
      </c>
      <c r="CX114" s="502">
        <f t="shared" si="106"/>
        <v>7793.5499999999993</v>
      </c>
      <c r="CY114" s="502">
        <f t="shared" si="107"/>
        <v>11264.654999999999</v>
      </c>
      <c r="CZ114" s="502">
        <f t="shared" si="108"/>
        <v>15025.259999999998</v>
      </c>
      <c r="DA114" s="503">
        <f t="shared" si="109"/>
        <v>8.472436391673107E-3</v>
      </c>
      <c r="DB114" s="503">
        <f t="shared" si="110"/>
        <v>1.7762143407864348E-2</v>
      </c>
      <c r="DC114" s="503">
        <f t="shared" si="111"/>
        <v>2.5851002313030145E-2</v>
      </c>
      <c r="DD114" s="503">
        <f t="shared" si="112"/>
        <v>3.4614494988434955E-2</v>
      </c>
      <c r="DE114" s="502">
        <f t="shared" si="72"/>
        <v>3798.4414328912776</v>
      </c>
      <c r="DF114" s="502">
        <f t="shared" si="73"/>
        <v>7789.1313398005059</v>
      </c>
      <c r="DG114" s="502">
        <f t="shared" si="74"/>
        <v>11950.026908706943</v>
      </c>
      <c r="DH114" s="502">
        <f t="shared" si="75"/>
        <v>16243.570982109331</v>
      </c>
      <c r="DI114" s="489">
        <f t="shared" si="113"/>
        <v>3798.4414328912776</v>
      </c>
      <c r="DJ114" s="489">
        <f t="shared" si="114"/>
        <v>3990.6899069092283</v>
      </c>
      <c r="DK114" s="489">
        <f t="shared" si="115"/>
        <v>4160.8955689064369</v>
      </c>
      <c r="DL114" s="489">
        <f t="shared" si="116"/>
        <v>4293.5440734023887</v>
      </c>
      <c r="DM114" s="489">
        <f t="shared" si="76"/>
        <v>3665.4959827400826</v>
      </c>
      <c r="DN114" s="489">
        <f t="shared" si="117"/>
        <v>2575.9456150192582</v>
      </c>
      <c r="DO114" s="489">
        <f t="shared" si="118"/>
        <v>2706.8454316855868</v>
      </c>
      <c r="DP114" s="489">
        <f t="shared" si="119"/>
        <v>2822.1457883346848</v>
      </c>
      <c r="DQ114" s="489">
        <f t="shared" si="120"/>
        <v>2912.3513614778026</v>
      </c>
      <c r="DR114" s="489">
        <f t="shared" si="121"/>
        <v>2453.8995138125383</v>
      </c>
      <c r="DS114" s="33">
        <v>143024</v>
      </c>
      <c r="DT114" s="33">
        <v>145573.74100000001</v>
      </c>
      <c r="DU114" s="33">
        <v>147441.00099999999</v>
      </c>
      <c r="DV114" s="33">
        <v>149354.11900000001</v>
      </c>
      <c r="DW114" s="24">
        <f>INDEX('Feb 2015 final data'!$AB$7:$AB$156,MATCH(Data!CE114,'Feb 2015 final data'!$A$7:$A$156,0))</f>
        <v>1490</v>
      </c>
    </row>
    <row r="115" spans="1:127">
      <c r="A115" s="28" t="s">
        <v>861</v>
      </c>
      <c r="B115" s="6" t="s">
        <v>862</v>
      </c>
      <c r="C115" s="29" t="s">
        <v>749</v>
      </c>
      <c r="D115" s="30" t="s">
        <v>399</v>
      </c>
      <c r="E115" s="31">
        <v>255</v>
      </c>
      <c r="F115" s="19">
        <v>255</v>
      </c>
      <c r="G115" s="19">
        <f>INDEX('Feb 2015 final data'!G$7:G$156,MATCH(Data!$D115,'Feb 2015 final data'!$A$7:$A$156,0))</f>
        <v>260.05</v>
      </c>
      <c r="H115" s="19">
        <f>INDEX('Feb 2015 final data'!H$7:H$156,MATCH(Data!$D115,'Feb 2015 final data'!$A$7:$A$156,0))</f>
        <v>254.9</v>
      </c>
      <c r="I115" s="469">
        <f t="shared" si="132"/>
        <v>600.03830277187478</v>
      </c>
      <c r="J115" s="469">
        <f t="shared" si="88"/>
        <v>578.27451460274733</v>
      </c>
      <c r="K115" s="31">
        <v>41270</v>
      </c>
      <c r="L115" s="19">
        <v>42295</v>
      </c>
      <c r="M115" s="31">
        <v>43338.899999999994</v>
      </c>
      <c r="N115" s="27">
        <v>44079.411</v>
      </c>
      <c r="O115" s="20">
        <v>613</v>
      </c>
      <c r="P115" s="36">
        <v>598.20000000000005</v>
      </c>
      <c r="Q115" s="30" t="s">
        <v>399</v>
      </c>
      <c r="R115" s="31">
        <v>90</v>
      </c>
      <c r="S115" s="19">
        <v>90</v>
      </c>
      <c r="T115" s="19">
        <f>INDEX('Feb 2015 final data'!I$7:I$156,MATCH(Data!$Q115,'Feb 2015 final data'!$A$7:$A$156,0))</f>
        <v>98</v>
      </c>
      <c r="U115" s="19">
        <f>INDEX('Feb 2015 final data'!J$7:J$156,MATCH(Data!$Q115,'Feb 2015 final data'!$A$7:$A$156,0))</f>
        <v>106</v>
      </c>
      <c r="V115" s="31">
        <v>115</v>
      </c>
      <c r="W115" s="19">
        <v>115</v>
      </c>
      <c r="X115" s="19">
        <f>INDEX('Feb 2015 final data'!K$7:K$156,MATCH(Data!$Q115,'Feb 2015 final data'!$A$7:$A$156,0))</f>
        <v>120</v>
      </c>
      <c r="Y115" s="19">
        <f>INDEX('Feb 2015 final data'!L$7:L$156,MATCH(Data!$Q115,'Feb 2015 final data'!$A$7:$A$156,0))</f>
        <v>120</v>
      </c>
      <c r="Z115" s="475">
        <f t="shared" si="89"/>
        <v>98</v>
      </c>
      <c r="AA115" s="475">
        <f t="shared" si="90"/>
        <v>106</v>
      </c>
      <c r="AB115" s="475">
        <f t="shared" si="91"/>
        <v>120</v>
      </c>
      <c r="AC115" s="475">
        <f t="shared" si="92"/>
        <v>120</v>
      </c>
      <c r="AD115" s="478">
        <f t="shared" si="122"/>
        <v>81.666666666666671</v>
      </c>
      <c r="AE115" s="478">
        <f t="shared" si="123"/>
        <v>88.333333333333329</v>
      </c>
      <c r="AF115" s="22">
        <v>78.900000000000006</v>
      </c>
      <c r="AG115" s="21">
        <v>78.900000000000006</v>
      </c>
      <c r="AH115" s="6" t="s">
        <v>399</v>
      </c>
      <c r="AI115" s="34">
        <v>437</v>
      </c>
      <c r="AJ115" s="34">
        <v>643</v>
      </c>
      <c r="AK115" s="34">
        <v>417</v>
      </c>
      <c r="AL115" s="34">
        <v>375</v>
      </c>
      <c r="AM115" s="34">
        <v>394</v>
      </c>
      <c r="AN115" s="34">
        <v>373</v>
      </c>
      <c r="AO115" s="34">
        <v>425</v>
      </c>
      <c r="AP115" s="34">
        <v>426</v>
      </c>
      <c r="AQ115" s="38">
        <v>421</v>
      </c>
      <c r="AR115" s="38">
        <v>348</v>
      </c>
      <c r="AS115" s="38">
        <v>240</v>
      </c>
      <c r="AT115" s="38">
        <v>262</v>
      </c>
      <c r="AU115" s="25">
        <v>1497</v>
      </c>
      <c r="AV115" s="25">
        <v>1142</v>
      </c>
      <c r="AW115" s="25">
        <v>1272</v>
      </c>
      <c r="AX115" s="25">
        <v>850</v>
      </c>
      <c r="AY115" s="25">
        <f t="shared" si="93"/>
        <v>1497</v>
      </c>
      <c r="AZ115" s="25">
        <f t="shared" si="94"/>
        <v>1142</v>
      </c>
      <c r="BA115" s="25">
        <f t="shared" si="95"/>
        <v>1272</v>
      </c>
      <c r="BB115" s="25">
        <f t="shared" si="96"/>
        <v>850</v>
      </c>
      <c r="BC115" s="249">
        <f>INDEX('Feb 2015 final data'!T$7:T$156,MATCH(Data!$AH115,'Feb 2015 final data'!$A$7:$A$156,0))</f>
        <v>1377.24</v>
      </c>
      <c r="BD115" s="249">
        <f>INDEX('Feb 2015 final data'!U$7:U$156,MATCH(Data!$AH115,'Feb 2015 final data'!$A$7:$A$156,0))</f>
        <v>1050.6400000000001</v>
      </c>
      <c r="BE115" s="249">
        <f>INDEX('Feb 2015 final data'!V$7:V$156,MATCH(Data!$AH115,'Feb 2015 final data'!$A$7:$A$156,0))</f>
        <v>1170.24</v>
      </c>
      <c r="BF115" s="249">
        <f>INDEX('Feb 2015 final data'!W$7:W$156,MATCH(Data!$AH115,'Feb 2015 final data'!$A$7:$A$156,0))</f>
        <v>782</v>
      </c>
      <c r="BG115" s="249">
        <f>INDEX('Feb 2015 final data'!X$7:X$156,MATCH(Data!$AH115,'Feb 2015 final data'!$A$7:$A$156,0))</f>
        <v>1184.4264000000001</v>
      </c>
      <c r="BH115" s="249">
        <f>INDEX('Feb 2015 final data'!Y$7:Y$156,MATCH(Data!$AH115,'Feb 2015 final data'!$A$7:$A$156,0))</f>
        <v>903.55040000000008</v>
      </c>
      <c r="BI115" s="249">
        <f>INDEX('Feb 2015 final data'!Z$7:Z$156,MATCH(Data!$AH115,'Feb 2015 final data'!$A$7:$A$156,0))</f>
        <v>1006.4064</v>
      </c>
      <c r="BJ115" s="249">
        <f>INDEX('Feb 2015 final data'!AA$7:AA$156,MATCH(Data!$AH115,'Feb 2015 final data'!$A$7:$A$156,0))</f>
        <v>672.52</v>
      </c>
      <c r="BK115" s="484">
        <f t="shared" si="124"/>
        <v>1377.24</v>
      </c>
      <c r="BL115" s="484">
        <f t="shared" si="125"/>
        <v>1050.6400000000001</v>
      </c>
      <c r="BM115" s="484">
        <f t="shared" si="126"/>
        <v>1170.24</v>
      </c>
      <c r="BN115" s="484">
        <f t="shared" si="127"/>
        <v>782</v>
      </c>
      <c r="BO115" s="484">
        <f t="shared" si="128"/>
        <v>1184.4264000000001</v>
      </c>
      <c r="BP115" s="484">
        <f t="shared" si="129"/>
        <v>903.55040000000008</v>
      </c>
      <c r="BQ115" s="484">
        <f t="shared" si="130"/>
        <v>1006.4064</v>
      </c>
      <c r="BR115" s="484">
        <f t="shared" si="131"/>
        <v>672.52</v>
      </c>
      <c r="BS115" s="486">
        <f t="shared" si="97"/>
        <v>840.24628653134141</v>
      </c>
      <c r="BT115" s="486">
        <f t="shared" si="98"/>
        <v>640.98948511609353</v>
      </c>
      <c r="BU115" s="486">
        <f t="shared" si="99"/>
        <v>713.95676450759277</v>
      </c>
      <c r="BV115" s="495">
        <f t="shared" si="100"/>
        <v>474.61228485467069</v>
      </c>
      <c r="BW115" s="486">
        <f t="shared" si="101"/>
        <v>718.85335031482373</v>
      </c>
      <c r="BX115" s="486">
        <f t="shared" si="102"/>
        <v>548.38378494290498</v>
      </c>
      <c r="BY115" s="486">
        <f t="shared" si="103"/>
        <v>610.80925958614273</v>
      </c>
      <c r="BZ115" s="495">
        <f t="shared" si="104"/>
        <v>406.13111355895012</v>
      </c>
      <c r="CA115" s="27">
        <v>163587</v>
      </c>
      <c r="CB115" s="27">
        <v>163909.08499999999</v>
      </c>
      <c r="CC115" s="27">
        <v>164766.06799999991</v>
      </c>
      <c r="CD115" s="156">
        <v>165591.8440000001</v>
      </c>
      <c r="CE115" s="6" t="s">
        <v>399</v>
      </c>
      <c r="CF115" s="27">
        <f>INDEX('HWB mapped'!F$4:F$155,MATCH(Data!$D115,'HWB mapped'!$E$4:$E$155,0))</f>
        <v>6065.2076827543251</v>
      </c>
      <c r="CG115" s="27">
        <f>INDEX('HWB mapped'!G$4:G$155,MATCH(Data!$D115,'HWB mapped'!$E$4:$E$155,0))</f>
        <v>6587.7376723135112</v>
      </c>
      <c r="CH115" s="27">
        <f>INDEX('HWB mapped'!H$4:H$155,MATCH(Data!$D115,'HWB mapped'!$E$4:$E$155,0))</f>
        <v>829.46423818191067</v>
      </c>
      <c r="CI115" s="27">
        <f>INDEX('HWB mapped'!I$4:I$155,MATCH(Data!$D115,'HWB mapped'!$E$4:$E$155,0))</f>
        <v>821.61738246110122</v>
      </c>
      <c r="CJ115" s="24">
        <f>INDEX('Feb 2015 final data'!P$7:P$156,MATCH(Data!$CE115,'Feb 2015 final data'!$A$7:$A$156,0))</f>
        <v>6063</v>
      </c>
      <c r="CK115" s="24">
        <f>INDEX('Feb 2015 final data'!Q$7:Q$156,MATCH(Data!$CE115,'Feb 2015 final data'!$A$7:$A$156,0))</f>
        <v>6352</v>
      </c>
      <c r="CL115" s="24">
        <f>INDEX('Feb 2015 final data'!R$7:R$156,MATCH(Data!$CE115,'Feb 2015 final data'!$A$7:$A$156,0))</f>
        <v>6837</v>
      </c>
      <c r="CM115" s="24">
        <f>INDEX('Feb 2015 final data'!S$7:S$156,MATCH(Data!$CE115,'Feb 2015 final data'!$A$7:$A$156,0))</f>
        <v>7446</v>
      </c>
      <c r="CN115" s="24">
        <f>INDEX('Feb 2015 final data'!B$7:B$156,MATCH(Data!$CE115,'Feb 2015 final data'!$A$7:$A$156,0))</f>
        <v>6063</v>
      </c>
      <c r="CO115" s="24">
        <f>INDEX('Feb 2015 final data'!C$7:C$156,MATCH(Data!$CE115,'Feb 2015 final data'!$A$7:$A$156,0))</f>
        <v>6066.16</v>
      </c>
      <c r="CP115" s="24">
        <f>INDEX('Feb 2015 final data'!D$7:D$156,MATCH(Data!$CE115,'Feb 2015 final data'!$A$7:$A$156,0))</f>
        <v>6529.335</v>
      </c>
      <c r="CQ115" s="24">
        <f>INDEX('Feb 2015 final data'!E$7:E$156,MATCH(Data!$CE115,'Feb 2015 final data'!$A$7:$A$156,0))</f>
        <v>7092.3150000000005</v>
      </c>
      <c r="CR115" s="24">
        <f>INDEX('Feb 2015 final data'!F$7:F$156,MATCH(Data!$CE115,'Feb 2015 final data'!$A$7:$A$156,0))</f>
        <v>5820.48</v>
      </c>
      <c r="CS115" s="502">
        <f t="shared" si="68"/>
        <v>6063</v>
      </c>
      <c r="CT115" s="502">
        <f t="shared" si="69"/>
        <v>12415</v>
      </c>
      <c r="CU115" s="502">
        <f t="shared" si="70"/>
        <v>19252</v>
      </c>
      <c r="CV115" s="502">
        <f t="shared" si="71"/>
        <v>26698</v>
      </c>
      <c r="CW115" s="502">
        <f t="shared" si="105"/>
        <v>6063</v>
      </c>
      <c r="CX115" s="502">
        <f t="shared" si="106"/>
        <v>12129.16</v>
      </c>
      <c r="CY115" s="502">
        <f t="shared" si="107"/>
        <v>18658.494999999999</v>
      </c>
      <c r="CZ115" s="502">
        <f t="shared" si="108"/>
        <v>25750.809999999998</v>
      </c>
      <c r="DA115" s="503">
        <f t="shared" si="109"/>
        <v>0</v>
      </c>
      <c r="DB115" s="503">
        <f t="shared" si="110"/>
        <v>1.0706419956551057E-2</v>
      </c>
      <c r="DC115" s="503">
        <f t="shared" si="111"/>
        <v>2.2230316877668778E-2</v>
      </c>
      <c r="DD115" s="503">
        <f t="shared" si="112"/>
        <v>3.5477938422353819E-2</v>
      </c>
      <c r="DE115" s="502">
        <f t="shared" si="72"/>
        <v>6065</v>
      </c>
      <c r="DF115" s="502">
        <f t="shared" si="73"/>
        <v>12499.855080128205</v>
      </c>
      <c r="DG115" s="502">
        <f t="shared" si="74"/>
        <v>13164.016947703225</v>
      </c>
      <c r="DH115" s="502">
        <f t="shared" si="75"/>
        <v>13796.522611764043</v>
      </c>
      <c r="DI115" s="489">
        <f t="shared" si="113"/>
        <v>6065</v>
      </c>
      <c r="DJ115" s="489">
        <f t="shared" si="114"/>
        <v>6434.8550801282054</v>
      </c>
      <c r="DK115" s="489">
        <f t="shared" si="115"/>
        <v>664.16186757501964</v>
      </c>
      <c r="DL115" s="489">
        <f t="shared" si="116"/>
        <v>632.50566406081816</v>
      </c>
      <c r="DM115" s="489">
        <f t="shared" si="76"/>
        <v>5822.4</v>
      </c>
      <c r="DN115" s="489">
        <f t="shared" si="117"/>
        <v>2884.3624198669786</v>
      </c>
      <c r="DO115" s="489">
        <f t="shared" si="118"/>
        <v>3060.3251726041231</v>
      </c>
      <c r="DP115" s="489">
        <f t="shared" si="119"/>
        <v>315.78180491206496</v>
      </c>
      <c r="DQ115" s="489">
        <f t="shared" si="120"/>
        <v>301.03897968273662</v>
      </c>
      <c r="DR115" s="489">
        <f t="shared" si="121"/>
        <v>2754.1769574779341</v>
      </c>
      <c r="DS115" s="33">
        <v>208861</v>
      </c>
      <c r="DT115" s="33">
        <v>209224.13399999999</v>
      </c>
      <c r="DU115" s="33">
        <v>210271.77299999999</v>
      </c>
      <c r="DV115" s="33">
        <v>211388.01500000001</v>
      </c>
      <c r="DW115" s="24">
        <f>INDEX('Feb 2015 final data'!$AB$7:$AB$156,MATCH(Data!CE115,'Feb 2015 final data'!$A$7:$A$156,0))</f>
        <v>1490</v>
      </c>
    </row>
    <row r="116" spans="1:127">
      <c r="A116" s="28" t="s">
        <v>878</v>
      </c>
      <c r="B116" s="6" t="s">
        <v>879</v>
      </c>
      <c r="C116" s="29" t="s">
        <v>750</v>
      </c>
      <c r="D116" s="30" t="s">
        <v>402</v>
      </c>
      <c r="E116" s="31">
        <v>695</v>
      </c>
      <c r="F116" s="19">
        <v>695</v>
      </c>
      <c r="G116" s="19">
        <f>INDEX('Feb 2015 final data'!G$7:G$156,MATCH(Data!$D116,'Feb 2015 final data'!$A$7:$A$156,0))</f>
        <v>734</v>
      </c>
      <c r="H116" s="19">
        <f>INDEX('Feb 2015 final data'!H$7:H$156,MATCH(Data!$D116,'Feb 2015 final data'!$A$7:$A$156,0))</f>
        <v>686</v>
      </c>
      <c r="I116" s="469">
        <f t="shared" si="132"/>
        <v>587.79315382739048</v>
      </c>
      <c r="J116" s="469">
        <f t="shared" si="88"/>
        <v>535.22885699334086</v>
      </c>
      <c r="K116" s="31">
        <v>117480</v>
      </c>
      <c r="L116" s="19">
        <v>121160</v>
      </c>
      <c r="M116" s="31">
        <v>124873.85999999996</v>
      </c>
      <c r="N116" s="27">
        <v>128169.47199999999</v>
      </c>
      <c r="O116" s="20">
        <v>589.9</v>
      </c>
      <c r="P116" s="36">
        <v>572</v>
      </c>
      <c r="Q116" s="30" t="s">
        <v>402</v>
      </c>
      <c r="R116" s="31">
        <v>775</v>
      </c>
      <c r="S116" s="19">
        <v>775</v>
      </c>
      <c r="T116" s="19">
        <f>INDEX('Feb 2015 final data'!I$7:I$156,MATCH(Data!$Q116,'Feb 2015 final data'!$A$7:$A$156,0))</f>
        <v>1181</v>
      </c>
      <c r="U116" s="19">
        <f>INDEX('Feb 2015 final data'!J$7:J$156,MATCH(Data!$Q116,'Feb 2015 final data'!$A$7:$A$156,0))</f>
        <v>1214</v>
      </c>
      <c r="V116" s="31">
        <v>965</v>
      </c>
      <c r="W116" s="19">
        <v>965</v>
      </c>
      <c r="X116" s="19">
        <f>INDEX('Feb 2015 final data'!K$7:K$156,MATCH(Data!$Q116,'Feb 2015 final data'!$A$7:$A$156,0))</f>
        <v>1430</v>
      </c>
      <c r="Y116" s="19">
        <f>INDEX('Feb 2015 final data'!L$7:L$156,MATCH(Data!$Q116,'Feb 2015 final data'!$A$7:$A$156,0))</f>
        <v>1430</v>
      </c>
      <c r="Z116" s="475">
        <f t="shared" si="89"/>
        <v>1181</v>
      </c>
      <c r="AA116" s="475">
        <f t="shared" si="90"/>
        <v>1214</v>
      </c>
      <c r="AB116" s="475">
        <f t="shared" si="91"/>
        <v>1430</v>
      </c>
      <c r="AC116" s="475">
        <f t="shared" si="92"/>
        <v>1430</v>
      </c>
      <c r="AD116" s="478">
        <f t="shared" si="122"/>
        <v>82.587412587412587</v>
      </c>
      <c r="AE116" s="478">
        <f t="shared" si="123"/>
        <v>84.895104895104907</v>
      </c>
      <c r="AF116" s="22">
        <v>80.2</v>
      </c>
      <c r="AG116" s="21">
        <v>80.2</v>
      </c>
      <c r="AH116" s="6" t="s">
        <v>402</v>
      </c>
      <c r="AI116" s="34">
        <v>1419</v>
      </c>
      <c r="AJ116" s="34">
        <v>1171</v>
      </c>
      <c r="AK116" s="34">
        <v>1358</v>
      </c>
      <c r="AL116" s="34">
        <v>1295</v>
      </c>
      <c r="AM116" s="34">
        <v>1100</v>
      </c>
      <c r="AN116" s="34">
        <v>1340</v>
      </c>
      <c r="AO116" s="34">
        <v>1334</v>
      </c>
      <c r="AP116" s="34">
        <v>1451</v>
      </c>
      <c r="AQ116" s="38">
        <v>1227</v>
      </c>
      <c r="AR116" s="38">
        <v>1621</v>
      </c>
      <c r="AS116" s="38">
        <v>1524</v>
      </c>
      <c r="AT116" s="38">
        <v>1579</v>
      </c>
      <c r="AU116" s="25">
        <v>3948</v>
      </c>
      <c r="AV116" s="25">
        <v>3735</v>
      </c>
      <c r="AW116" s="25">
        <v>4012</v>
      </c>
      <c r="AX116" s="25">
        <v>4724</v>
      </c>
      <c r="AY116" s="25">
        <f t="shared" si="93"/>
        <v>3948</v>
      </c>
      <c r="AZ116" s="25">
        <f t="shared" si="94"/>
        <v>3735</v>
      </c>
      <c r="BA116" s="25">
        <f t="shared" si="95"/>
        <v>4012</v>
      </c>
      <c r="BB116" s="25">
        <f t="shared" si="96"/>
        <v>4724</v>
      </c>
      <c r="BC116" s="249">
        <f>INDEX('Feb 2015 final data'!T$7:T$156,MATCH(Data!$AH116,'Feb 2015 final data'!$A$7:$A$156,0))</f>
        <v>5022</v>
      </c>
      <c r="BD116" s="249">
        <f>INDEX('Feb 2015 final data'!U$7:U$156,MATCH(Data!$AH116,'Feb 2015 final data'!$A$7:$A$156,0))</f>
        <v>5331</v>
      </c>
      <c r="BE116" s="249">
        <f>INDEX('Feb 2015 final data'!V$7:V$156,MATCH(Data!$AH116,'Feb 2015 final data'!$A$7:$A$156,0))</f>
        <v>5597</v>
      </c>
      <c r="BF116" s="249">
        <f>INDEX('Feb 2015 final data'!W$7:W$156,MATCH(Data!$AH116,'Feb 2015 final data'!$A$7:$A$156,0))</f>
        <v>5547</v>
      </c>
      <c r="BG116" s="249">
        <f>INDEX('Feb 2015 final data'!X$7:X$156,MATCH(Data!$AH116,'Feb 2015 final data'!$A$7:$A$156,0))</f>
        <v>5452</v>
      </c>
      <c r="BH116" s="249">
        <f>INDEX('Feb 2015 final data'!Y$7:Y$156,MATCH(Data!$AH116,'Feb 2015 final data'!$A$7:$A$156,0))</f>
        <v>5357</v>
      </c>
      <c r="BI116" s="249">
        <f>INDEX('Feb 2015 final data'!Z$7:Z$156,MATCH(Data!$AH116,'Feb 2015 final data'!$A$7:$A$156,0))</f>
        <v>5262</v>
      </c>
      <c r="BJ116" s="249">
        <f>INDEX('Feb 2015 final data'!AA$7:AA$156,MATCH(Data!$AH116,'Feb 2015 final data'!$A$7:$A$156,0))</f>
        <v>5167</v>
      </c>
      <c r="BK116" s="484">
        <f t="shared" si="124"/>
        <v>5022</v>
      </c>
      <c r="BL116" s="484">
        <f t="shared" si="125"/>
        <v>5331</v>
      </c>
      <c r="BM116" s="484">
        <f t="shared" si="126"/>
        <v>5597</v>
      </c>
      <c r="BN116" s="484">
        <f t="shared" si="127"/>
        <v>5547</v>
      </c>
      <c r="BO116" s="484">
        <f t="shared" si="128"/>
        <v>5451.9999999999991</v>
      </c>
      <c r="BP116" s="484">
        <f t="shared" si="129"/>
        <v>5357</v>
      </c>
      <c r="BQ116" s="484">
        <f t="shared" si="130"/>
        <v>5262</v>
      </c>
      <c r="BR116" s="484">
        <f t="shared" si="131"/>
        <v>5167</v>
      </c>
      <c r="BS116" s="486">
        <f t="shared" si="97"/>
        <v>1163.6368085154304</v>
      </c>
      <c r="BT116" s="486">
        <f t="shared" si="98"/>
        <v>1235.2345332926641</v>
      </c>
      <c r="BU116" s="486">
        <f t="shared" si="99"/>
        <v>1296.8688206413508</v>
      </c>
      <c r="BV116" s="495">
        <f t="shared" si="100"/>
        <v>1276.5011282191936</v>
      </c>
      <c r="BW116" s="486">
        <f t="shared" si="101"/>
        <v>1254.639291698403</v>
      </c>
      <c r="BX116" s="486">
        <f t="shared" si="102"/>
        <v>1232.7774551776129</v>
      </c>
      <c r="BY116" s="486">
        <f t="shared" si="103"/>
        <v>1210.9156186568227</v>
      </c>
      <c r="BZ116" s="495">
        <f t="shared" si="104"/>
        <v>1181.1101044714626</v>
      </c>
      <c r="CA116" s="27">
        <v>429382</v>
      </c>
      <c r="CB116" s="27">
        <v>431577.9599999999</v>
      </c>
      <c r="CC116" s="27">
        <v>434547.20700000046</v>
      </c>
      <c r="CD116" s="156">
        <v>437469.79900000023</v>
      </c>
      <c r="CE116" s="6" t="s">
        <v>402</v>
      </c>
      <c r="CF116" s="27">
        <f>INDEX('HWB mapped'!F$4:F$155,MATCH(Data!$D116,'HWB mapped'!$E$4:$E$155,0))</f>
        <v>14778.856669458839</v>
      </c>
      <c r="CG116" s="27">
        <f>INDEX('HWB mapped'!G$4:G$155,MATCH(Data!$D116,'HWB mapped'!$E$4:$E$155,0))</f>
        <v>14811.349243545166</v>
      </c>
      <c r="CH116" s="27">
        <f>INDEX('HWB mapped'!H$4:H$155,MATCH(Data!$D116,'HWB mapped'!$E$4:$E$155,0))</f>
        <v>14730.465238067967</v>
      </c>
      <c r="CI116" s="27">
        <f>INDEX('HWB mapped'!I$4:I$155,MATCH(Data!$D116,'HWB mapped'!$E$4:$E$155,0))</f>
        <v>12982.226540527003</v>
      </c>
      <c r="CJ116" s="24">
        <f>INDEX('Feb 2015 final data'!P$7:P$156,MATCH(Data!$CE116,'Feb 2015 final data'!$A$7:$A$156,0))</f>
        <v>14780</v>
      </c>
      <c r="CK116" s="24">
        <f>INDEX('Feb 2015 final data'!Q$7:Q$156,MATCH(Data!$CE116,'Feb 2015 final data'!$A$7:$A$156,0))</f>
        <v>14746</v>
      </c>
      <c r="CL116" s="24">
        <f>INDEX('Feb 2015 final data'!R$7:R$156,MATCH(Data!$CE116,'Feb 2015 final data'!$A$7:$A$156,0))</f>
        <v>14745</v>
      </c>
      <c r="CM116" s="24">
        <f>INDEX('Feb 2015 final data'!S$7:S$156,MATCH(Data!$CE116,'Feb 2015 final data'!$A$7:$A$156,0))</f>
        <v>14754</v>
      </c>
      <c r="CN116" s="24">
        <f>INDEX('Feb 2015 final data'!B$7:B$156,MATCH(Data!$CE116,'Feb 2015 final data'!$A$7:$A$156,0))</f>
        <v>14753</v>
      </c>
      <c r="CO116" s="24">
        <f>INDEX('Feb 2015 final data'!C$7:C$156,MATCH(Data!$CE116,'Feb 2015 final data'!$A$7:$A$156,0))</f>
        <v>14229.89</v>
      </c>
      <c r="CP116" s="24">
        <f>INDEX('Feb 2015 final data'!D$7:D$156,MATCH(Data!$CE116,'Feb 2015 final data'!$A$7:$A$156,0))</f>
        <v>14228.924999999999</v>
      </c>
      <c r="CQ116" s="24">
        <f>INDEX('Feb 2015 final data'!E$7:E$156,MATCH(Data!$CE116,'Feb 2015 final data'!$A$7:$A$156,0))</f>
        <v>13747.31</v>
      </c>
      <c r="CR116" s="24">
        <f>INDEX('Feb 2015 final data'!F$7:F$156,MATCH(Data!$CE116,'Feb 2015 final data'!$A$7:$A$156,0))</f>
        <v>13747.31</v>
      </c>
      <c r="CS116" s="502">
        <f t="shared" ref="CS116:CS154" si="133">CJ116</f>
        <v>14780</v>
      </c>
      <c r="CT116" s="502">
        <f t="shared" ref="CT116:CT154" si="134">CJ116+CK116</f>
        <v>29526</v>
      </c>
      <c r="CU116" s="502">
        <f t="shared" ref="CU116:CU154" si="135">CJ116+CK116+CL116</f>
        <v>44271</v>
      </c>
      <c r="CV116" s="502">
        <f t="shared" ref="CV116:CV154" si="136">CJ116+CK116+CL116+CM116</f>
        <v>59025</v>
      </c>
      <c r="CW116" s="502">
        <f t="shared" si="105"/>
        <v>14753</v>
      </c>
      <c r="CX116" s="502">
        <f t="shared" si="106"/>
        <v>28982.89</v>
      </c>
      <c r="CY116" s="502">
        <f t="shared" si="107"/>
        <v>43211.815000000002</v>
      </c>
      <c r="CZ116" s="502">
        <f t="shared" si="108"/>
        <v>56959.125</v>
      </c>
      <c r="DA116" s="503">
        <f t="shared" si="109"/>
        <v>4.5743329097839896E-4</v>
      </c>
      <c r="DB116" s="503">
        <f t="shared" si="110"/>
        <v>9.2013553578992047E-3</v>
      </c>
      <c r="DC116" s="503">
        <f t="shared" si="111"/>
        <v>1.7944684455739053E-2</v>
      </c>
      <c r="DD116" s="503">
        <f t="shared" si="112"/>
        <v>3.5000000000000003E-2</v>
      </c>
      <c r="DE116" s="502">
        <f t="shared" ref="DE116:DE154" si="137">ROUND(CF116,0)-(SUM($CF116:$CI116)*DA116)</f>
        <v>14752.787746926333</v>
      </c>
      <c r="DF116" s="502">
        <f t="shared" ref="DF116:DF154" si="138">ROUND(CF116,0)+ROUND(CG116,0)-(SUM($CF116:$CI116)*DB116)</f>
        <v>29062.735675302254</v>
      </c>
      <c r="DG116" s="502">
        <f t="shared" ref="DG116:DG154" si="139">ROUND(CF116,0)+ROUND(CG116,0)+ROUND(CH116,0)-(SUM($CF116:$CI116)*DC116)</f>
        <v>43291.717582524761</v>
      </c>
      <c r="DH116" s="502">
        <f t="shared" ref="DH116:DH154" si="140">ROUND(CF116,0)+ROUND(CG116,0)+ROUND(CH116,0)+ROUND(CI116,0)-(SUM($CF116:$CI116)*DD116)</f>
        <v>55296.398580794033</v>
      </c>
      <c r="DI116" s="489">
        <f t="shared" si="113"/>
        <v>14752.787746926333</v>
      </c>
      <c r="DJ116" s="489">
        <f t="shared" si="114"/>
        <v>14309.947928375921</v>
      </c>
      <c r="DK116" s="489">
        <f t="shared" si="115"/>
        <v>14228.981907222507</v>
      </c>
      <c r="DL116" s="489">
        <f t="shared" si="116"/>
        <v>12004.680998269272</v>
      </c>
      <c r="DM116" s="489">
        <f t="shared" ref="DM116:DM154" si="141">CR116/CN116*DI116</f>
        <v>13747.112215901703</v>
      </c>
      <c r="DN116" s="489">
        <f t="shared" si="117"/>
        <v>2713.9323540964542</v>
      </c>
      <c r="DO116" s="489">
        <f t="shared" si="118"/>
        <v>2632.438960694114</v>
      </c>
      <c r="DP116" s="489">
        <f t="shared" si="119"/>
        <v>2617.5383628033924</v>
      </c>
      <c r="DQ116" s="489">
        <f t="shared" si="120"/>
        <v>2208.4157738038321</v>
      </c>
      <c r="DR116" s="489">
        <f t="shared" si="121"/>
        <v>2513.3761910138696</v>
      </c>
      <c r="DS116" s="33">
        <v>538104</v>
      </c>
      <c r="DT116" s="33">
        <v>540461.87199999997</v>
      </c>
      <c r="DU116" s="33">
        <v>543602.348</v>
      </c>
      <c r="DV116" s="33">
        <v>546953.53800000006</v>
      </c>
      <c r="DW116" s="24">
        <f>INDEX('Feb 2015 final data'!$AB$7:$AB$156,MATCH(Data!CE116,'Feb 2015 final data'!$A$7:$A$156,0))</f>
        <v>1490</v>
      </c>
    </row>
    <row r="117" spans="1:127">
      <c r="A117" s="28" t="s">
        <v>878</v>
      </c>
      <c r="B117" s="6" t="s">
        <v>879</v>
      </c>
      <c r="C117" s="29" t="s">
        <v>751</v>
      </c>
      <c r="D117" s="30" t="s">
        <v>405</v>
      </c>
      <c r="E117" s="31">
        <v>370</v>
      </c>
      <c r="F117" s="19">
        <v>370</v>
      </c>
      <c r="G117" s="19">
        <f>INDEX('Feb 2015 final data'!G$7:G$156,MATCH(Data!$D117,'Feb 2015 final data'!$A$7:$A$156,0))</f>
        <v>348</v>
      </c>
      <c r="H117" s="19">
        <f>INDEX('Feb 2015 final data'!H$7:H$156,MATCH(Data!$D117,'Feb 2015 final data'!$A$7:$A$156,0))</f>
        <v>323</v>
      </c>
      <c r="I117" s="469">
        <f t="shared" si="132"/>
        <v>706.84272710729874</v>
      </c>
      <c r="J117" s="469">
        <f t="shared" si="88"/>
        <v>640.62288060183801</v>
      </c>
      <c r="K117" s="31">
        <v>46600</v>
      </c>
      <c r="L117" s="19">
        <v>48210</v>
      </c>
      <c r="M117" s="31">
        <v>49233.017</v>
      </c>
      <c r="N117" s="27">
        <v>50419.678999999996</v>
      </c>
      <c r="O117" s="20">
        <v>798.2</v>
      </c>
      <c r="P117" s="36">
        <v>771.6</v>
      </c>
      <c r="Q117" s="30" t="s">
        <v>405</v>
      </c>
      <c r="R117" s="31">
        <v>140</v>
      </c>
      <c r="S117" s="19">
        <v>140</v>
      </c>
      <c r="T117" s="19">
        <f>INDEX('Feb 2015 final data'!I$7:I$156,MATCH(Data!$Q117,'Feb 2015 final data'!$A$7:$A$156,0))</f>
        <v>145</v>
      </c>
      <c r="U117" s="19">
        <f>INDEX('Feb 2015 final data'!J$7:J$156,MATCH(Data!$Q117,'Feb 2015 final data'!$A$7:$A$156,0))</f>
        <v>155</v>
      </c>
      <c r="V117" s="31">
        <v>155</v>
      </c>
      <c r="W117" s="19">
        <v>155</v>
      </c>
      <c r="X117" s="19">
        <f>INDEX('Feb 2015 final data'!K$7:K$156,MATCH(Data!$Q117,'Feb 2015 final data'!$A$7:$A$156,0))</f>
        <v>160</v>
      </c>
      <c r="Y117" s="19">
        <f>INDEX('Feb 2015 final data'!L$7:L$156,MATCH(Data!$Q117,'Feb 2015 final data'!$A$7:$A$156,0))</f>
        <v>168</v>
      </c>
      <c r="Z117" s="475">
        <f t="shared" si="89"/>
        <v>145</v>
      </c>
      <c r="AA117" s="475">
        <f t="shared" si="90"/>
        <v>155</v>
      </c>
      <c r="AB117" s="475">
        <f t="shared" si="91"/>
        <v>160</v>
      </c>
      <c r="AC117" s="475">
        <f t="shared" si="92"/>
        <v>168</v>
      </c>
      <c r="AD117" s="478">
        <f t="shared" si="122"/>
        <v>90.625</v>
      </c>
      <c r="AE117" s="478">
        <f t="shared" si="123"/>
        <v>92.261904761904773</v>
      </c>
      <c r="AF117" s="22">
        <v>89</v>
      </c>
      <c r="AG117" s="21">
        <v>89</v>
      </c>
      <c r="AH117" s="6" t="s">
        <v>405</v>
      </c>
      <c r="AI117" s="34">
        <v>392</v>
      </c>
      <c r="AJ117" s="34">
        <v>557</v>
      </c>
      <c r="AK117" s="34">
        <v>520</v>
      </c>
      <c r="AL117" s="34">
        <v>527</v>
      </c>
      <c r="AM117" s="34">
        <v>513</v>
      </c>
      <c r="AN117" s="34">
        <v>425</v>
      </c>
      <c r="AO117" s="34">
        <v>694</v>
      </c>
      <c r="AP117" s="34">
        <v>616</v>
      </c>
      <c r="AQ117" s="38">
        <v>627</v>
      </c>
      <c r="AR117" s="38">
        <v>541</v>
      </c>
      <c r="AS117" s="38">
        <v>373</v>
      </c>
      <c r="AT117" s="38">
        <v>516</v>
      </c>
      <c r="AU117" s="25">
        <v>1469</v>
      </c>
      <c r="AV117" s="25">
        <v>1465</v>
      </c>
      <c r="AW117" s="25">
        <v>1937</v>
      </c>
      <c r="AX117" s="25">
        <v>1430</v>
      </c>
      <c r="AY117" s="25">
        <f t="shared" si="93"/>
        <v>1469</v>
      </c>
      <c r="AZ117" s="25">
        <f t="shared" si="94"/>
        <v>1465</v>
      </c>
      <c r="BA117" s="25">
        <f t="shared" si="95"/>
        <v>1937</v>
      </c>
      <c r="BB117" s="25">
        <f t="shared" si="96"/>
        <v>1430</v>
      </c>
      <c r="BC117" s="249">
        <f>INDEX('Feb 2015 final data'!T$7:T$156,MATCH(Data!$AH117,'Feb 2015 final data'!$A$7:$A$156,0))</f>
        <v>1430</v>
      </c>
      <c r="BD117" s="249">
        <f>INDEX('Feb 2015 final data'!U$7:U$156,MATCH(Data!$AH117,'Feb 2015 final data'!$A$7:$A$156,0))</f>
        <v>1419</v>
      </c>
      <c r="BE117" s="249">
        <f>INDEX('Feb 2015 final data'!V$7:V$156,MATCH(Data!$AH117,'Feb 2015 final data'!$A$7:$A$156,0))</f>
        <v>1789</v>
      </c>
      <c r="BF117" s="249">
        <f>INDEX('Feb 2015 final data'!W$7:W$156,MATCH(Data!$AH117,'Feb 2015 final data'!$A$7:$A$156,0))</f>
        <v>1413</v>
      </c>
      <c r="BG117" s="249">
        <f>INDEX('Feb 2015 final data'!X$7:X$156,MATCH(Data!$AH117,'Feb 2015 final data'!$A$7:$A$156,0))</f>
        <v>1375</v>
      </c>
      <c r="BH117" s="249">
        <f>INDEX('Feb 2015 final data'!Y$7:Y$156,MATCH(Data!$AH117,'Feb 2015 final data'!$A$7:$A$156,0))</f>
        <v>1340</v>
      </c>
      <c r="BI117" s="249">
        <f>INDEX('Feb 2015 final data'!Z$7:Z$156,MATCH(Data!$AH117,'Feb 2015 final data'!$A$7:$A$156,0))</f>
        <v>1772</v>
      </c>
      <c r="BJ117" s="249">
        <f>INDEX('Feb 2015 final data'!AA$7:AA$156,MATCH(Data!$AH117,'Feb 2015 final data'!$A$7:$A$156,0))</f>
        <v>1320</v>
      </c>
      <c r="BK117" s="484">
        <f t="shared" si="124"/>
        <v>1430</v>
      </c>
      <c r="BL117" s="484">
        <f t="shared" si="125"/>
        <v>1419</v>
      </c>
      <c r="BM117" s="484">
        <f t="shared" si="126"/>
        <v>1789</v>
      </c>
      <c r="BN117" s="484">
        <f t="shared" si="127"/>
        <v>1413</v>
      </c>
      <c r="BO117" s="484">
        <f t="shared" si="128"/>
        <v>1375</v>
      </c>
      <c r="BP117" s="484">
        <f t="shared" si="129"/>
        <v>1340</v>
      </c>
      <c r="BQ117" s="484">
        <f t="shared" si="130"/>
        <v>1772</v>
      </c>
      <c r="BR117" s="484">
        <f t="shared" si="131"/>
        <v>1320</v>
      </c>
      <c r="BS117" s="486">
        <f t="shared" si="97"/>
        <v>668.35230102363289</v>
      </c>
      <c r="BT117" s="486">
        <f t="shared" si="98"/>
        <v>663.21112947729716</v>
      </c>
      <c r="BU117" s="486">
        <f t="shared" si="99"/>
        <v>836.14144512676853</v>
      </c>
      <c r="BV117" s="495">
        <f t="shared" si="100"/>
        <v>653.70723153978906</v>
      </c>
      <c r="BW117" s="486">
        <f t="shared" si="101"/>
        <v>636.12699459816702</v>
      </c>
      <c r="BX117" s="486">
        <f t="shared" si="102"/>
        <v>619.93467109930452</v>
      </c>
      <c r="BY117" s="486">
        <f t="shared" si="103"/>
        <v>819.79420685669231</v>
      </c>
      <c r="BZ117" s="495">
        <f t="shared" si="104"/>
        <v>605.02631385486097</v>
      </c>
      <c r="CA117" s="27">
        <v>212159</v>
      </c>
      <c r="CB117" s="27">
        <v>213959.01500000004</v>
      </c>
      <c r="CC117" s="27">
        <v>216151.80799999996</v>
      </c>
      <c r="CD117" s="156">
        <v>218172.32900000003</v>
      </c>
      <c r="CE117" s="6" t="s">
        <v>405</v>
      </c>
      <c r="CF117" s="27">
        <f>INDEX('HWB mapped'!F$4:F$155,MATCH(Data!$D117,'HWB mapped'!$E$4:$E$155,0))</f>
        <v>5536.8299132651973</v>
      </c>
      <c r="CG117" s="27">
        <f>INDEX('HWB mapped'!G$4:G$155,MATCH(Data!$D117,'HWB mapped'!$E$4:$E$155,0))</f>
        <v>5514.9059050073556</v>
      </c>
      <c r="CH117" s="27">
        <f>INDEX('HWB mapped'!H$4:H$155,MATCH(Data!$D117,'HWB mapped'!$E$4:$E$155,0))</f>
        <v>5688.0247809380489</v>
      </c>
      <c r="CI117" s="27">
        <f>INDEX('HWB mapped'!I$4:I$155,MATCH(Data!$D117,'HWB mapped'!$E$4:$E$155,0))</f>
        <v>5739.7182401061682</v>
      </c>
      <c r="CJ117" s="24">
        <f>INDEX('Feb 2015 final data'!P$7:P$156,MATCH(Data!$CE117,'Feb 2015 final data'!$A$7:$A$156,0))</f>
        <v>5534</v>
      </c>
      <c r="CK117" s="24">
        <f>INDEX('Feb 2015 final data'!Q$7:Q$156,MATCH(Data!$CE117,'Feb 2015 final data'!$A$7:$A$156,0))</f>
        <v>5518</v>
      </c>
      <c r="CL117" s="24">
        <f>INDEX('Feb 2015 final data'!R$7:R$156,MATCH(Data!$CE117,'Feb 2015 final data'!$A$7:$A$156,0))</f>
        <v>5701</v>
      </c>
      <c r="CM117" s="24">
        <f>INDEX('Feb 2015 final data'!S$7:S$156,MATCH(Data!$CE117,'Feb 2015 final data'!$A$7:$A$156,0))</f>
        <v>5457</v>
      </c>
      <c r="CN117" s="24">
        <f>INDEX('Feb 2015 final data'!B$7:B$156,MATCH(Data!$CE117,'Feb 2015 final data'!$A$7:$A$156,0))</f>
        <v>5309</v>
      </c>
      <c r="CO117" s="24">
        <f>INDEX('Feb 2015 final data'!C$7:C$156,MATCH(Data!$CE117,'Feb 2015 final data'!$A$7:$A$156,0))</f>
        <v>5288</v>
      </c>
      <c r="CP117" s="24">
        <f>INDEX('Feb 2015 final data'!D$7:D$156,MATCH(Data!$CE117,'Feb 2015 final data'!$A$7:$A$156,0))</f>
        <v>5480</v>
      </c>
      <c r="CQ117" s="24">
        <f>INDEX('Feb 2015 final data'!E$7:E$156,MATCH(Data!$CE117,'Feb 2015 final data'!$A$7:$A$156,0))</f>
        <v>5245</v>
      </c>
      <c r="CR117" s="24">
        <f>INDEX('Feb 2015 final data'!F$7:F$156,MATCH(Data!$CE117,'Feb 2015 final data'!$A$7:$A$156,0))</f>
        <v>5294</v>
      </c>
      <c r="CS117" s="502">
        <f t="shared" si="133"/>
        <v>5534</v>
      </c>
      <c r="CT117" s="502">
        <f t="shared" si="134"/>
        <v>11052</v>
      </c>
      <c r="CU117" s="502">
        <f t="shared" si="135"/>
        <v>16753</v>
      </c>
      <c r="CV117" s="502">
        <f t="shared" si="136"/>
        <v>22210</v>
      </c>
      <c r="CW117" s="502">
        <f t="shared" si="105"/>
        <v>5309</v>
      </c>
      <c r="CX117" s="502">
        <f t="shared" si="106"/>
        <v>10597</v>
      </c>
      <c r="CY117" s="502">
        <f t="shared" si="107"/>
        <v>16077</v>
      </c>
      <c r="CZ117" s="502">
        <f t="shared" si="108"/>
        <v>21322</v>
      </c>
      <c r="DA117" s="503">
        <f t="shared" si="109"/>
        <v>1.0130571814497974E-2</v>
      </c>
      <c r="DB117" s="503">
        <f t="shared" si="110"/>
        <v>2.0486267447095904E-2</v>
      </c>
      <c r="DC117" s="503">
        <f t="shared" si="111"/>
        <v>3.0436740207113913E-2</v>
      </c>
      <c r="DD117" s="503">
        <f t="shared" si="112"/>
        <v>3.9981990094552E-2</v>
      </c>
      <c r="DE117" s="502">
        <f t="shared" si="137"/>
        <v>5309.2700252658142</v>
      </c>
      <c r="DF117" s="502">
        <f t="shared" si="138"/>
        <v>10591.479384426424</v>
      </c>
      <c r="DG117" s="502">
        <f t="shared" si="139"/>
        <v>16055.797942576401</v>
      </c>
      <c r="DH117" s="502">
        <f t="shared" si="140"/>
        <v>21581.225699715746</v>
      </c>
      <c r="DI117" s="489">
        <f t="shared" si="113"/>
        <v>5309.2700252658142</v>
      </c>
      <c r="DJ117" s="489">
        <f t="shared" si="114"/>
        <v>5282.2093591606099</v>
      </c>
      <c r="DK117" s="489">
        <f t="shared" si="115"/>
        <v>5464.3185581499765</v>
      </c>
      <c r="DL117" s="489">
        <f t="shared" si="116"/>
        <v>5525.427757139345</v>
      </c>
      <c r="DM117" s="489">
        <f t="shared" si="141"/>
        <v>5294.2692623389003</v>
      </c>
      <c r="DN117" s="489">
        <f t="shared" si="117"/>
        <v>1942.6536616085039</v>
      </c>
      <c r="DO117" s="489">
        <f t="shared" si="118"/>
        <v>1932.7739010390126</v>
      </c>
      <c r="DP117" s="489">
        <f t="shared" si="119"/>
        <v>1999.3708056185469</v>
      </c>
      <c r="DQ117" s="489">
        <f t="shared" si="120"/>
        <v>2021.6917461644348</v>
      </c>
      <c r="DR117" s="489">
        <f t="shared" si="121"/>
        <v>1920.956800497315</v>
      </c>
      <c r="DS117" s="33">
        <v>269107</v>
      </c>
      <c r="DT117" s="33">
        <v>270973.00599999999</v>
      </c>
      <c r="DU117" s="33">
        <v>273285.97499999998</v>
      </c>
      <c r="DV117" s="33">
        <v>275591.83</v>
      </c>
      <c r="DW117" s="24">
        <f>INDEX('Feb 2015 final data'!$AB$7:$AB$156,MATCH(Data!CE117,'Feb 2015 final data'!$A$7:$A$156,0))</f>
        <v>2261</v>
      </c>
    </row>
    <row r="118" spans="1:127">
      <c r="A118" s="28" t="s">
        <v>890</v>
      </c>
      <c r="B118" s="6" t="s">
        <v>891</v>
      </c>
      <c r="C118" s="29" t="s">
        <v>752</v>
      </c>
      <c r="D118" s="30" t="s">
        <v>408</v>
      </c>
      <c r="E118" s="31">
        <v>235</v>
      </c>
      <c r="F118" s="19">
        <v>235</v>
      </c>
      <c r="G118" s="19">
        <f>INDEX('Feb 2015 final data'!G$7:G$156,MATCH(Data!$D118,'Feb 2015 final data'!$A$7:$A$156,0))</f>
        <v>222</v>
      </c>
      <c r="H118" s="19">
        <f>INDEX('Feb 2015 final data'!H$7:H$156,MATCH(Data!$D118,'Feb 2015 final data'!$A$7:$A$156,0))</f>
        <v>209</v>
      </c>
      <c r="I118" s="469">
        <f t="shared" si="132"/>
        <v>772.07361061093445</v>
      </c>
      <c r="J118" s="469">
        <f t="shared" si="88"/>
        <v>714.25712935411912</v>
      </c>
      <c r="K118" s="31">
        <v>27710</v>
      </c>
      <c r="L118" s="19">
        <v>28220</v>
      </c>
      <c r="M118" s="31">
        <v>28753.735000000001</v>
      </c>
      <c r="N118" s="27">
        <v>29261.171000000002</v>
      </c>
      <c r="O118" s="20">
        <v>848.1</v>
      </c>
      <c r="P118" s="36">
        <v>832.7</v>
      </c>
      <c r="Q118" s="30" t="s">
        <v>408</v>
      </c>
      <c r="R118" s="31">
        <v>150</v>
      </c>
      <c r="S118" s="19">
        <v>150</v>
      </c>
      <c r="T118" s="19">
        <f>INDEX('Feb 2015 final data'!I$7:I$156,MATCH(Data!$Q118,'Feb 2015 final data'!$A$7:$A$156,0))</f>
        <v>157</v>
      </c>
      <c r="U118" s="19">
        <f>INDEX('Feb 2015 final data'!J$7:J$156,MATCH(Data!$Q118,'Feb 2015 final data'!$A$7:$A$156,0))</f>
        <v>165</v>
      </c>
      <c r="V118" s="31">
        <v>180</v>
      </c>
      <c r="W118" s="19">
        <v>180</v>
      </c>
      <c r="X118" s="19">
        <f>INDEX('Feb 2015 final data'!K$7:K$156,MATCH(Data!$Q118,'Feb 2015 final data'!$A$7:$A$156,0))</f>
        <v>189</v>
      </c>
      <c r="Y118" s="19">
        <f>INDEX('Feb 2015 final data'!L$7:L$156,MATCH(Data!$Q118,'Feb 2015 final data'!$A$7:$A$156,0))</f>
        <v>198.45</v>
      </c>
      <c r="Z118" s="475">
        <f t="shared" si="89"/>
        <v>157</v>
      </c>
      <c r="AA118" s="475">
        <f t="shared" si="90"/>
        <v>165</v>
      </c>
      <c r="AB118" s="475">
        <f t="shared" si="91"/>
        <v>189</v>
      </c>
      <c r="AC118" s="475">
        <f t="shared" si="92"/>
        <v>198.45</v>
      </c>
      <c r="AD118" s="478">
        <f t="shared" si="122"/>
        <v>83.068783068783063</v>
      </c>
      <c r="AE118" s="478">
        <f t="shared" si="123"/>
        <v>83.144368858654587</v>
      </c>
      <c r="AF118" s="22">
        <v>81.3</v>
      </c>
      <c r="AG118" s="21">
        <v>81.3</v>
      </c>
      <c r="AH118" s="6" t="s">
        <v>408</v>
      </c>
      <c r="AI118" s="34">
        <v>92</v>
      </c>
      <c r="AJ118" s="34">
        <v>55</v>
      </c>
      <c r="AK118" s="34">
        <v>32</v>
      </c>
      <c r="AL118" s="34">
        <v>82</v>
      </c>
      <c r="AM118" s="34">
        <v>198</v>
      </c>
      <c r="AN118" s="34">
        <v>199</v>
      </c>
      <c r="AO118" s="34">
        <v>127</v>
      </c>
      <c r="AP118" s="34">
        <v>123</v>
      </c>
      <c r="AQ118" s="38">
        <v>94</v>
      </c>
      <c r="AR118" s="38">
        <v>95</v>
      </c>
      <c r="AS118" s="38">
        <v>99</v>
      </c>
      <c r="AT118" s="38">
        <v>115</v>
      </c>
      <c r="AU118" s="25">
        <v>179</v>
      </c>
      <c r="AV118" s="25">
        <v>479</v>
      </c>
      <c r="AW118" s="25">
        <v>344</v>
      </c>
      <c r="AX118" s="25">
        <v>309</v>
      </c>
      <c r="AY118" s="25">
        <f t="shared" si="93"/>
        <v>179</v>
      </c>
      <c r="AZ118" s="25">
        <f t="shared" si="94"/>
        <v>479</v>
      </c>
      <c r="BA118" s="25">
        <f t="shared" si="95"/>
        <v>344</v>
      </c>
      <c r="BB118" s="25">
        <f t="shared" si="96"/>
        <v>309</v>
      </c>
      <c r="BC118" s="249">
        <f>INDEX('Feb 2015 final data'!T$7:T$156,MATCH(Data!$AH118,'Feb 2015 final data'!$A$7:$A$156,0))</f>
        <v>683</v>
      </c>
      <c r="BD118" s="249">
        <f>INDEX('Feb 2015 final data'!U$7:U$156,MATCH(Data!$AH118,'Feb 2015 final data'!$A$7:$A$156,0))</f>
        <v>479</v>
      </c>
      <c r="BE118" s="249">
        <f>INDEX('Feb 2015 final data'!V$7:V$156,MATCH(Data!$AH118,'Feb 2015 final data'!$A$7:$A$156,0))</f>
        <v>344</v>
      </c>
      <c r="BF118" s="249">
        <f>INDEX('Feb 2015 final data'!W$7:W$156,MATCH(Data!$AH118,'Feb 2015 final data'!$A$7:$A$156,0))</f>
        <v>309</v>
      </c>
      <c r="BG118" s="249">
        <f>INDEX('Feb 2015 final data'!X$7:X$156,MATCH(Data!$AH118,'Feb 2015 final data'!$A$7:$A$156,0))</f>
        <v>683</v>
      </c>
      <c r="BH118" s="249">
        <f>INDEX('Feb 2015 final data'!Y$7:Y$156,MATCH(Data!$AH118,'Feb 2015 final data'!$A$7:$A$156,0))</f>
        <v>479</v>
      </c>
      <c r="BI118" s="249">
        <f>INDEX('Feb 2015 final data'!Z$7:Z$156,MATCH(Data!$AH118,'Feb 2015 final data'!$A$7:$A$156,0))</f>
        <v>344</v>
      </c>
      <c r="BJ118" s="249">
        <f>INDEX('Feb 2015 final data'!AA$7:AA$156,MATCH(Data!$AH118,'Feb 2015 final data'!$A$7:$A$156,0))</f>
        <v>309</v>
      </c>
      <c r="BK118" s="484">
        <f t="shared" si="124"/>
        <v>683</v>
      </c>
      <c r="BL118" s="484">
        <f t="shared" si="125"/>
        <v>479</v>
      </c>
      <c r="BM118" s="484">
        <f t="shared" si="126"/>
        <v>344</v>
      </c>
      <c r="BN118" s="484">
        <f t="shared" si="127"/>
        <v>309</v>
      </c>
      <c r="BO118" s="484">
        <f t="shared" si="128"/>
        <v>683</v>
      </c>
      <c r="BP118" s="484">
        <f t="shared" si="129"/>
        <v>479</v>
      </c>
      <c r="BQ118" s="484">
        <f t="shared" si="130"/>
        <v>344</v>
      </c>
      <c r="BR118" s="484">
        <f t="shared" si="131"/>
        <v>309</v>
      </c>
      <c r="BS118" s="486">
        <f t="shared" si="97"/>
        <v>570.00153366298468</v>
      </c>
      <c r="BT118" s="486">
        <f t="shared" si="98"/>
        <v>399.75217368165397</v>
      </c>
      <c r="BU118" s="486">
        <f t="shared" si="99"/>
        <v>287.08715604694981</v>
      </c>
      <c r="BV118" s="495">
        <f t="shared" si="100"/>
        <v>256.92391449375907</v>
      </c>
      <c r="BW118" s="486">
        <f t="shared" si="101"/>
        <v>567.8933126188914</v>
      </c>
      <c r="BX118" s="486">
        <f t="shared" si="102"/>
        <v>398.27364091427376</v>
      </c>
      <c r="BY118" s="486">
        <f t="shared" si="103"/>
        <v>286.02532875680623</v>
      </c>
      <c r="BZ118" s="495">
        <f t="shared" si="104"/>
        <v>256.19918918180105</v>
      </c>
      <c r="CA118" s="27">
        <v>119084</v>
      </c>
      <c r="CB118" s="27">
        <v>119824.23899999997</v>
      </c>
      <c r="CC118" s="27">
        <v>120269.06899999996</v>
      </c>
      <c r="CD118" s="156">
        <v>120609.28099999999</v>
      </c>
      <c r="CE118" s="6" t="s">
        <v>408</v>
      </c>
      <c r="CF118" s="27">
        <f>INDEX('HWB mapped'!F$4:F$155,MATCH(Data!$D118,'HWB mapped'!$E$4:$E$155,0))</f>
        <v>4023.0108820503638</v>
      </c>
      <c r="CG118" s="27">
        <f>INDEX('HWB mapped'!G$4:G$155,MATCH(Data!$D118,'HWB mapped'!$E$4:$E$155,0))</f>
        <v>4100.8657171743953</v>
      </c>
      <c r="CH118" s="27">
        <f>INDEX('HWB mapped'!H$4:H$155,MATCH(Data!$D118,'HWB mapped'!$E$4:$E$155,0))</f>
        <v>4067.0197443067814</v>
      </c>
      <c r="CI118" s="27">
        <f>INDEX('HWB mapped'!I$4:I$155,MATCH(Data!$D118,'HWB mapped'!$E$4:$E$155,0))</f>
        <v>4141.4955832458745</v>
      </c>
      <c r="CJ118" s="24">
        <f>INDEX('Feb 2015 final data'!P$7:P$156,MATCH(Data!$CE118,'Feb 2015 final data'!$A$7:$A$156,0))</f>
        <v>4184</v>
      </c>
      <c r="CK118" s="24">
        <f>INDEX('Feb 2015 final data'!Q$7:Q$156,MATCH(Data!$CE118,'Feb 2015 final data'!$A$7:$A$156,0))</f>
        <v>4184</v>
      </c>
      <c r="CL118" s="24">
        <f>INDEX('Feb 2015 final data'!R$7:R$156,MATCH(Data!$CE118,'Feb 2015 final data'!$A$7:$A$156,0))</f>
        <v>4009</v>
      </c>
      <c r="CM118" s="24">
        <f>INDEX('Feb 2015 final data'!S$7:S$156,MATCH(Data!$CE118,'Feb 2015 final data'!$A$7:$A$156,0))</f>
        <v>4034</v>
      </c>
      <c r="CN118" s="24">
        <f>INDEX('Feb 2015 final data'!B$7:B$156,MATCH(Data!$CE118,'Feb 2015 final data'!$A$7:$A$156,0))</f>
        <v>4100</v>
      </c>
      <c r="CO118" s="24">
        <f>INDEX('Feb 2015 final data'!C$7:C$156,MATCH(Data!$CE118,'Feb 2015 final data'!$A$7:$A$156,0))</f>
        <v>4100</v>
      </c>
      <c r="CP118" s="24">
        <f>INDEX('Feb 2015 final data'!D$7:D$156,MATCH(Data!$CE118,'Feb 2015 final data'!$A$7:$A$156,0))</f>
        <v>3929</v>
      </c>
      <c r="CQ118" s="24">
        <f>INDEX('Feb 2015 final data'!E$7:E$156,MATCH(Data!$CE118,'Feb 2015 final data'!$A$7:$A$156,0))</f>
        <v>3953</v>
      </c>
      <c r="CR118" s="24">
        <f>INDEX('Feb 2015 final data'!F$7:F$156,MATCH(Data!$CE118,'Feb 2015 final data'!$A$7:$A$156,0))</f>
        <v>3874</v>
      </c>
      <c r="CS118" s="502">
        <f t="shared" si="133"/>
        <v>4184</v>
      </c>
      <c r="CT118" s="502">
        <f t="shared" si="134"/>
        <v>8368</v>
      </c>
      <c r="CU118" s="502">
        <f t="shared" si="135"/>
        <v>12377</v>
      </c>
      <c r="CV118" s="502">
        <f t="shared" si="136"/>
        <v>16411</v>
      </c>
      <c r="CW118" s="502">
        <f t="shared" si="105"/>
        <v>4100</v>
      </c>
      <c r="CX118" s="502">
        <f t="shared" si="106"/>
        <v>8200</v>
      </c>
      <c r="CY118" s="502">
        <f t="shared" si="107"/>
        <v>12129</v>
      </c>
      <c r="CZ118" s="502">
        <f t="shared" si="108"/>
        <v>16082</v>
      </c>
      <c r="DA118" s="503">
        <f t="shared" si="109"/>
        <v>5.1185180671500822E-3</v>
      </c>
      <c r="DB118" s="503">
        <f t="shared" si="110"/>
        <v>1.0237036134300164E-2</v>
      </c>
      <c r="DC118" s="503">
        <f t="shared" si="111"/>
        <v>1.5111815245871671E-2</v>
      </c>
      <c r="DD118" s="503">
        <f t="shared" si="112"/>
        <v>2.0047529096337821E-2</v>
      </c>
      <c r="DE118" s="502">
        <f t="shared" si="137"/>
        <v>3939.4023568430139</v>
      </c>
      <c r="DF118" s="502">
        <f t="shared" si="138"/>
        <v>7956.8047136860278</v>
      </c>
      <c r="DG118" s="502">
        <f t="shared" si="139"/>
        <v>11944.187910679373</v>
      </c>
      <c r="DH118" s="502">
        <f t="shared" si="140"/>
        <v>16004.575897635137</v>
      </c>
      <c r="DI118" s="489">
        <f t="shared" si="113"/>
        <v>3939.4023568430139</v>
      </c>
      <c r="DJ118" s="489">
        <f t="shared" si="114"/>
        <v>4017.4023568430139</v>
      </c>
      <c r="DK118" s="489">
        <f t="shared" si="115"/>
        <v>3987.3831969933453</v>
      </c>
      <c r="DL118" s="489">
        <f t="shared" si="116"/>
        <v>4060.3879869557641</v>
      </c>
      <c r="DM118" s="489">
        <f t="shared" si="141"/>
        <v>3722.2548122950816</v>
      </c>
      <c r="DN118" s="489">
        <f t="shared" si="117"/>
        <v>2637.1351272658717</v>
      </c>
      <c r="DO118" s="489">
        <f t="shared" si="118"/>
        <v>2689.3556248354926</v>
      </c>
      <c r="DP118" s="489">
        <f t="shared" si="119"/>
        <v>2669.2708180779459</v>
      </c>
      <c r="DQ118" s="489">
        <f t="shared" si="120"/>
        <v>2718.1438478546429</v>
      </c>
      <c r="DR118" s="489">
        <f t="shared" si="121"/>
        <v>2485.4135705143512</v>
      </c>
      <c r="DS118" s="33">
        <v>148526</v>
      </c>
      <c r="DT118" s="33">
        <v>149006.973</v>
      </c>
      <c r="DU118" s="33">
        <v>149366.63500000001</v>
      </c>
      <c r="DV118" s="33">
        <v>149753.74900000001</v>
      </c>
      <c r="DW118" s="24">
        <f>INDEX('Feb 2015 final data'!$AB$7:$AB$156,MATCH(Data!CE118,'Feb 2015 final data'!$A$7:$A$156,0))</f>
        <v>2143</v>
      </c>
    </row>
    <row r="119" spans="1:127">
      <c r="A119" s="28" t="s">
        <v>867</v>
      </c>
      <c r="B119" s="6" t="s">
        <v>868</v>
      </c>
      <c r="C119" s="29" t="s">
        <v>753</v>
      </c>
      <c r="D119" s="30" t="s">
        <v>411</v>
      </c>
      <c r="E119" s="31">
        <v>310</v>
      </c>
      <c r="F119" s="19">
        <v>310</v>
      </c>
      <c r="G119" s="19">
        <f>INDEX('Feb 2015 final data'!G$7:G$156,MATCH(Data!$D119,'Feb 2015 final data'!$A$7:$A$156,0))</f>
        <v>288</v>
      </c>
      <c r="H119" s="19">
        <f>INDEX('Feb 2015 final data'!H$7:H$156,MATCH(Data!$D119,'Feb 2015 final data'!$A$7:$A$156,0))</f>
        <v>260</v>
      </c>
      <c r="I119" s="469">
        <f t="shared" si="132"/>
        <v>878.3178188758003</v>
      </c>
      <c r="J119" s="469">
        <f t="shared" si="88"/>
        <v>780.01973449928289</v>
      </c>
      <c r="K119" s="31">
        <v>31720</v>
      </c>
      <c r="L119" s="19">
        <v>32195</v>
      </c>
      <c r="M119" s="31">
        <v>32789.952999999994</v>
      </c>
      <c r="N119" s="27">
        <v>33332.49</v>
      </c>
      <c r="O119" s="20">
        <v>971</v>
      </c>
      <c r="P119" s="36">
        <v>956.7</v>
      </c>
      <c r="Q119" s="30" t="s">
        <v>411</v>
      </c>
      <c r="R119" s="31">
        <v>175</v>
      </c>
      <c r="S119" s="19">
        <v>195</v>
      </c>
      <c r="T119" s="19">
        <f>INDEX('Feb 2015 final data'!I$7:I$156,MATCH(Data!$Q119,'Feb 2015 final data'!$A$7:$A$156,0))</f>
        <v>198</v>
      </c>
      <c r="U119" s="19">
        <f>INDEX('Feb 2015 final data'!J$7:J$156,MATCH(Data!$Q119,'Feb 2015 final data'!$A$7:$A$156,0))</f>
        <v>210</v>
      </c>
      <c r="V119" s="31">
        <v>235</v>
      </c>
      <c r="W119" s="19">
        <v>220</v>
      </c>
      <c r="X119" s="19">
        <f>INDEX('Feb 2015 final data'!K$7:K$156,MATCH(Data!$Q119,'Feb 2015 final data'!$A$7:$A$156,0))</f>
        <v>229</v>
      </c>
      <c r="Y119" s="19">
        <f>INDEX('Feb 2015 final data'!L$7:L$156,MATCH(Data!$Q119,'Feb 2015 final data'!$A$7:$A$156,0))</f>
        <v>236</v>
      </c>
      <c r="Z119" s="475">
        <f t="shared" si="89"/>
        <v>220.62857142857143</v>
      </c>
      <c r="AA119" s="475">
        <f t="shared" si="90"/>
        <v>234</v>
      </c>
      <c r="AB119" s="475">
        <f t="shared" si="91"/>
        <v>255.17142857142858</v>
      </c>
      <c r="AC119" s="475">
        <f t="shared" si="92"/>
        <v>262.97142857142859</v>
      </c>
      <c r="AD119" s="478">
        <f t="shared" si="122"/>
        <v>86.462882096069876</v>
      </c>
      <c r="AE119" s="478">
        <f t="shared" si="123"/>
        <v>88.983050847457619</v>
      </c>
      <c r="AF119" s="22">
        <v>75.099999999999994</v>
      </c>
      <c r="AG119" s="21">
        <v>87.4</v>
      </c>
      <c r="AH119" s="6" t="s">
        <v>411</v>
      </c>
      <c r="AI119" s="34">
        <v>974</v>
      </c>
      <c r="AJ119" s="34">
        <v>973</v>
      </c>
      <c r="AK119" s="34">
        <v>661</v>
      </c>
      <c r="AL119" s="34">
        <v>732</v>
      </c>
      <c r="AM119" s="34">
        <v>679</v>
      </c>
      <c r="AN119" s="34">
        <v>810</v>
      </c>
      <c r="AO119" s="34">
        <v>1020</v>
      </c>
      <c r="AP119" s="34">
        <v>1052</v>
      </c>
      <c r="AQ119" s="38">
        <v>434</v>
      </c>
      <c r="AR119" s="38">
        <v>835</v>
      </c>
      <c r="AS119" s="38">
        <v>679</v>
      </c>
      <c r="AT119" s="38">
        <v>818</v>
      </c>
      <c r="AU119" s="25">
        <v>2608</v>
      </c>
      <c r="AV119" s="25">
        <v>2221</v>
      </c>
      <c r="AW119" s="25">
        <v>2506</v>
      </c>
      <c r="AX119" s="25">
        <v>2332</v>
      </c>
      <c r="AY119" s="25">
        <f t="shared" si="93"/>
        <v>2608</v>
      </c>
      <c r="AZ119" s="25">
        <f t="shared" si="94"/>
        <v>2221</v>
      </c>
      <c r="BA119" s="25">
        <f t="shared" si="95"/>
        <v>2506</v>
      </c>
      <c r="BB119" s="25">
        <f t="shared" si="96"/>
        <v>2332</v>
      </c>
      <c r="BC119" s="249">
        <f>INDEX('Feb 2015 final data'!T$7:T$156,MATCH(Data!$AH119,'Feb 2015 final data'!$A$7:$A$156,0))</f>
        <v>2740</v>
      </c>
      <c r="BD119" s="249">
        <f>INDEX('Feb 2015 final data'!U$7:U$156,MATCH(Data!$AH119,'Feb 2015 final data'!$A$7:$A$156,0))</f>
        <v>2959</v>
      </c>
      <c r="BE119" s="249">
        <f>INDEX('Feb 2015 final data'!V$7:V$156,MATCH(Data!$AH119,'Feb 2015 final data'!$A$7:$A$156,0))</f>
        <v>2506</v>
      </c>
      <c r="BF119" s="249">
        <f>INDEX('Feb 2015 final data'!W$7:W$156,MATCH(Data!$AH119,'Feb 2015 final data'!$A$7:$A$156,0))</f>
        <v>2332</v>
      </c>
      <c r="BG119" s="249">
        <f>INDEX('Feb 2015 final data'!X$7:X$156,MATCH(Data!$AH119,'Feb 2015 final data'!$A$7:$A$156,0))</f>
        <v>2333</v>
      </c>
      <c r="BH119" s="249">
        <f>INDEX('Feb 2015 final data'!Y$7:Y$156,MATCH(Data!$AH119,'Feb 2015 final data'!$A$7:$A$156,0))</f>
        <v>2356</v>
      </c>
      <c r="BI119" s="249">
        <f>INDEX('Feb 2015 final data'!Z$7:Z$156,MATCH(Data!$AH119,'Feb 2015 final data'!$A$7:$A$156,0))</f>
        <v>2474</v>
      </c>
      <c r="BJ119" s="249">
        <f>INDEX('Feb 2015 final data'!AA$7:AA$156,MATCH(Data!$AH119,'Feb 2015 final data'!$A$7:$A$156,0))</f>
        <v>2333</v>
      </c>
      <c r="BK119" s="484">
        <f t="shared" si="124"/>
        <v>2740</v>
      </c>
      <c r="BL119" s="484">
        <f t="shared" si="125"/>
        <v>2958.9999999999995</v>
      </c>
      <c r="BM119" s="484">
        <f t="shared" si="126"/>
        <v>2506</v>
      </c>
      <c r="BN119" s="484">
        <f t="shared" si="127"/>
        <v>2332</v>
      </c>
      <c r="BO119" s="484">
        <f t="shared" si="128"/>
        <v>2333</v>
      </c>
      <c r="BP119" s="484">
        <f t="shared" si="129"/>
        <v>2355.9999999999995</v>
      </c>
      <c r="BQ119" s="484">
        <f t="shared" si="130"/>
        <v>2474</v>
      </c>
      <c r="BR119" s="484">
        <f t="shared" si="131"/>
        <v>2333</v>
      </c>
      <c r="BS119" s="486">
        <f t="shared" si="97"/>
        <v>1401.3643918985081</v>
      </c>
      <c r="BT119" s="486">
        <f t="shared" si="98"/>
        <v>1513.3712538787172</v>
      </c>
      <c r="BU119" s="486">
        <f t="shared" si="99"/>
        <v>1281.6858270429423</v>
      </c>
      <c r="BV119" s="495">
        <f t="shared" si="100"/>
        <v>1184.3634847695428</v>
      </c>
      <c r="BW119" s="486">
        <f t="shared" si="101"/>
        <v>1184.8713593341952</v>
      </c>
      <c r="BX119" s="486">
        <f t="shared" si="102"/>
        <v>1196.5524743212015</v>
      </c>
      <c r="BY119" s="486">
        <f t="shared" si="103"/>
        <v>1256.4816729501924</v>
      </c>
      <c r="BZ119" s="495">
        <f t="shared" si="104"/>
        <v>1177.7727158848681</v>
      </c>
      <c r="CA119" s="27">
        <v>194254</v>
      </c>
      <c r="CB119" s="27">
        <v>195523.73499999996</v>
      </c>
      <c r="CC119" s="27">
        <v>196899.01199999999</v>
      </c>
      <c r="CD119" s="156">
        <v>198085.75699999998</v>
      </c>
      <c r="CE119" s="6" t="s">
        <v>411</v>
      </c>
      <c r="CF119" s="27">
        <f>INDEX('HWB mapped'!F$4:F$155,MATCH(Data!$D119,'HWB mapped'!$E$4:$E$155,0))</f>
        <v>6942.5822053533548</v>
      </c>
      <c r="CG119" s="27">
        <f>INDEX('HWB mapped'!G$4:G$155,MATCH(Data!$D119,'HWB mapped'!$E$4:$E$155,0))</f>
        <v>7190.3456626225297</v>
      </c>
      <c r="CH119" s="27">
        <f>INDEX('HWB mapped'!H$4:H$155,MATCH(Data!$D119,'HWB mapped'!$E$4:$E$155,0))</f>
        <v>6994.3375507239825</v>
      </c>
      <c r="CI119" s="27">
        <f>INDEX('HWB mapped'!I$4:I$155,MATCH(Data!$D119,'HWB mapped'!$E$4:$E$155,0))</f>
        <v>7253.4192330950955</v>
      </c>
      <c r="CJ119" s="24">
        <f>INDEX('Feb 2015 final data'!P$7:P$156,MATCH(Data!$CE119,'Feb 2015 final data'!$A$7:$A$156,0))</f>
        <v>6940</v>
      </c>
      <c r="CK119" s="24">
        <f>INDEX('Feb 2015 final data'!Q$7:Q$156,MATCH(Data!$CE119,'Feb 2015 final data'!$A$7:$A$156,0))</f>
        <v>7095</v>
      </c>
      <c r="CL119" s="24">
        <f>INDEX('Feb 2015 final data'!R$7:R$156,MATCH(Data!$CE119,'Feb 2015 final data'!$A$7:$A$156,0))</f>
        <v>7079</v>
      </c>
      <c r="CM119" s="24">
        <f>INDEX('Feb 2015 final data'!S$7:S$156,MATCH(Data!$CE119,'Feb 2015 final data'!$A$7:$A$156,0))</f>
        <v>7360</v>
      </c>
      <c r="CN119" s="24">
        <f>INDEX('Feb 2015 final data'!B$7:B$156,MATCH(Data!$CE119,'Feb 2015 final data'!$A$7:$A$156,0))</f>
        <v>6801</v>
      </c>
      <c r="CO119" s="24">
        <f>INDEX('Feb 2015 final data'!C$7:C$156,MATCH(Data!$CE119,'Feb 2015 final data'!$A$7:$A$156,0))</f>
        <v>6953</v>
      </c>
      <c r="CP119" s="24">
        <f>INDEX('Feb 2015 final data'!D$7:D$156,MATCH(Data!$CE119,'Feb 2015 final data'!$A$7:$A$156,0))</f>
        <v>6937</v>
      </c>
      <c r="CQ119" s="24">
        <f>INDEX('Feb 2015 final data'!E$7:E$156,MATCH(Data!$CE119,'Feb 2015 final data'!$A$7:$A$156,0))</f>
        <v>7213</v>
      </c>
      <c r="CR119" s="24">
        <f>INDEX('Feb 2015 final data'!F$7:F$156,MATCH(Data!$CE119,'Feb 2015 final data'!$A$7:$A$156,0))</f>
        <v>6665</v>
      </c>
      <c r="CS119" s="502">
        <f t="shared" si="133"/>
        <v>6940</v>
      </c>
      <c r="CT119" s="502">
        <f t="shared" si="134"/>
        <v>14035</v>
      </c>
      <c r="CU119" s="502">
        <f t="shared" si="135"/>
        <v>21114</v>
      </c>
      <c r="CV119" s="502">
        <f t="shared" si="136"/>
        <v>28474</v>
      </c>
      <c r="CW119" s="502">
        <f t="shared" si="105"/>
        <v>6801</v>
      </c>
      <c r="CX119" s="502">
        <f t="shared" si="106"/>
        <v>13754</v>
      </c>
      <c r="CY119" s="502">
        <f t="shared" si="107"/>
        <v>20691</v>
      </c>
      <c r="CZ119" s="502">
        <f t="shared" si="108"/>
        <v>27904</v>
      </c>
      <c r="DA119" s="503">
        <f t="shared" si="109"/>
        <v>4.8816464142726699E-3</v>
      </c>
      <c r="DB119" s="503">
        <f t="shared" si="110"/>
        <v>9.8686521036735267E-3</v>
      </c>
      <c r="DC119" s="503">
        <f t="shared" si="111"/>
        <v>1.4855657793074383E-2</v>
      </c>
      <c r="DD119" s="503">
        <f t="shared" si="112"/>
        <v>2.0018262274355554E-2</v>
      </c>
      <c r="DE119" s="502">
        <f t="shared" si="137"/>
        <v>6804.455532534962</v>
      </c>
      <c r="DF119" s="502">
        <f t="shared" si="138"/>
        <v>13852.920896707368</v>
      </c>
      <c r="DG119" s="502">
        <f t="shared" si="139"/>
        <v>20705.386260879775</v>
      </c>
      <c r="DH119" s="502">
        <f t="shared" si="140"/>
        <v>27811.868011114591</v>
      </c>
      <c r="DI119" s="489">
        <f t="shared" si="113"/>
        <v>6804.455532534962</v>
      </c>
      <c r="DJ119" s="489">
        <f t="shared" si="114"/>
        <v>7048.4653641724062</v>
      </c>
      <c r="DK119" s="489">
        <f t="shared" si="115"/>
        <v>6852.4653641724071</v>
      </c>
      <c r="DL119" s="489">
        <f t="shared" si="116"/>
        <v>7106.481750234816</v>
      </c>
      <c r="DM119" s="489">
        <f t="shared" si="141"/>
        <v>6668.3864320460998</v>
      </c>
      <c r="DN119" s="489">
        <f t="shared" si="117"/>
        <v>2776.0572601223057</v>
      </c>
      <c r="DO119" s="489">
        <f t="shared" si="118"/>
        <v>2875.6101659820711</v>
      </c>
      <c r="DP119" s="489">
        <f t="shared" si="119"/>
        <v>2795.6414383242268</v>
      </c>
      <c r="DQ119" s="489">
        <f t="shared" si="120"/>
        <v>2899.2743813093925</v>
      </c>
      <c r="DR119" s="489">
        <f t="shared" si="121"/>
        <v>2700.8838460112866</v>
      </c>
      <c r="DS119" s="33">
        <v>242141</v>
      </c>
      <c r="DT119" s="33">
        <v>243395.682</v>
      </c>
      <c r="DU119" s="33">
        <v>245095.80900000001</v>
      </c>
      <c r="DV119" s="33">
        <v>246882.14600000001</v>
      </c>
      <c r="DW119" s="24">
        <f>INDEX('Feb 2015 final data'!$AB$7:$AB$156,MATCH(Data!CE119,'Feb 2015 final data'!$A$7:$A$156,0))</f>
        <v>1490</v>
      </c>
    </row>
    <row r="120" spans="1:127">
      <c r="A120" s="28" t="s">
        <v>896</v>
      </c>
      <c r="B120" s="6" t="s">
        <v>897</v>
      </c>
      <c r="C120" s="29" t="s">
        <v>754</v>
      </c>
      <c r="D120" s="30" t="s">
        <v>414</v>
      </c>
      <c r="E120" s="31">
        <v>210</v>
      </c>
      <c r="F120" s="19">
        <v>210</v>
      </c>
      <c r="G120" s="19">
        <f>INDEX('Feb 2015 final data'!G$7:G$156,MATCH(Data!$D120,'Feb 2015 final data'!$A$7:$A$156,0))</f>
        <v>200</v>
      </c>
      <c r="H120" s="19">
        <f>INDEX('Feb 2015 final data'!H$7:H$156,MATCH(Data!$D120,'Feb 2015 final data'!$A$7:$A$156,0))</f>
        <v>177</v>
      </c>
      <c r="I120" s="469">
        <f t="shared" si="132"/>
        <v>599.13850473542607</v>
      </c>
      <c r="J120" s="469">
        <f t="shared" si="88"/>
        <v>521.35803576798889</v>
      </c>
      <c r="K120" s="31">
        <v>31955</v>
      </c>
      <c r="L120" s="19">
        <v>32815</v>
      </c>
      <c r="M120" s="31">
        <v>33381.262999999999</v>
      </c>
      <c r="N120" s="27">
        <v>33949.798000000003</v>
      </c>
      <c r="O120" s="20">
        <v>650.9</v>
      </c>
      <c r="P120" s="36">
        <v>633.79999999999995</v>
      </c>
      <c r="Q120" s="30" t="s">
        <v>414</v>
      </c>
      <c r="R120" s="31">
        <v>110</v>
      </c>
      <c r="S120" s="19">
        <v>110</v>
      </c>
      <c r="T120" s="19">
        <f>INDEX('Feb 2015 final data'!I$7:I$156,MATCH(Data!$Q120,'Feb 2015 final data'!$A$7:$A$156,0))</f>
        <v>112</v>
      </c>
      <c r="U120" s="19">
        <f>INDEX('Feb 2015 final data'!J$7:J$156,MATCH(Data!$Q120,'Feb 2015 final data'!$A$7:$A$156,0))</f>
        <v>112</v>
      </c>
      <c r="V120" s="31">
        <v>140</v>
      </c>
      <c r="W120" s="19">
        <v>140</v>
      </c>
      <c r="X120" s="19">
        <f>INDEX('Feb 2015 final data'!K$7:K$156,MATCH(Data!$Q120,'Feb 2015 final data'!$A$7:$A$156,0))</f>
        <v>140</v>
      </c>
      <c r="Y120" s="19">
        <f>INDEX('Feb 2015 final data'!L$7:L$156,MATCH(Data!$Q120,'Feb 2015 final data'!$A$7:$A$156,0))</f>
        <v>140</v>
      </c>
      <c r="Z120" s="475">
        <f t="shared" si="89"/>
        <v>112</v>
      </c>
      <c r="AA120" s="475">
        <f t="shared" si="90"/>
        <v>112</v>
      </c>
      <c r="AB120" s="475">
        <f t="shared" si="91"/>
        <v>140</v>
      </c>
      <c r="AC120" s="475">
        <f t="shared" si="92"/>
        <v>140</v>
      </c>
      <c r="AD120" s="478">
        <f t="shared" si="122"/>
        <v>80</v>
      </c>
      <c r="AE120" s="478">
        <f t="shared" si="123"/>
        <v>80</v>
      </c>
      <c r="AF120" s="22">
        <v>80</v>
      </c>
      <c r="AG120" s="21">
        <v>80</v>
      </c>
      <c r="AH120" s="6" t="s">
        <v>414</v>
      </c>
      <c r="AI120" s="34">
        <v>218</v>
      </c>
      <c r="AJ120" s="34">
        <v>234</v>
      </c>
      <c r="AK120" s="34">
        <v>265</v>
      </c>
      <c r="AL120" s="34">
        <v>157</v>
      </c>
      <c r="AM120" s="34">
        <v>61</v>
      </c>
      <c r="AN120" s="34">
        <v>40</v>
      </c>
      <c r="AO120" s="34">
        <v>41</v>
      </c>
      <c r="AP120" s="34">
        <v>207</v>
      </c>
      <c r="AQ120" s="38">
        <v>172</v>
      </c>
      <c r="AR120" s="38">
        <v>250</v>
      </c>
      <c r="AS120" s="38">
        <v>229</v>
      </c>
      <c r="AT120" s="38">
        <v>263</v>
      </c>
      <c r="AU120" s="25">
        <v>717</v>
      </c>
      <c r="AV120" s="25">
        <v>258</v>
      </c>
      <c r="AW120" s="25">
        <v>420</v>
      </c>
      <c r="AX120" s="25">
        <v>742</v>
      </c>
      <c r="AY120" s="25">
        <f t="shared" si="93"/>
        <v>717</v>
      </c>
      <c r="AZ120" s="25">
        <f t="shared" si="94"/>
        <v>258</v>
      </c>
      <c r="BA120" s="25">
        <f t="shared" si="95"/>
        <v>420</v>
      </c>
      <c r="BB120" s="25">
        <f t="shared" si="96"/>
        <v>742</v>
      </c>
      <c r="BC120" s="249">
        <f>INDEX('Feb 2015 final data'!T$7:T$156,MATCH(Data!$AH120,'Feb 2015 final data'!$A$7:$A$156,0))</f>
        <v>717</v>
      </c>
      <c r="BD120" s="249">
        <f>INDEX('Feb 2015 final data'!U$7:U$156,MATCH(Data!$AH120,'Feb 2015 final data'!$A$7:$A$156,0))</f>
        <v>258</v>
      </c>
      <c r="BE120" s="249">
        <f>INDEX('Feb 2015 final data'!V$7:V$156,MATCH(Data!$AH120,'Feb 2015 final data'!$A$7:$A$156,0))</f>
        <v>420</v>
      </c>
      <c r="BF120" s="249">
        <f>INDEX('Feb 2015 final data'!W$7:W$156,MATCH(Data!$AH120,'Feb 2015 final data'!$A$7:$A$156,0))</f>
        <v>742</v>
      </c>
      <c r="BG120" s="249">
        <f>INDEX('Feb 2015 final data'!X$7:X$156,MATCH(Data!$AH120,'Feb 2015 final data'!$A$7:$A$156,0))</f>
        <v>717</v>
      </c>
      <c r="BH120" s="249">
        <f>INDEX('Feb 2015 final data'!Y$7:Y$156,MATCH(Data!$AH120,'Feb 2015 final data'!$A$7:$A$156,0))</f>
        <v>258</v>
      </c>
      <c r="BI120" s="249">
        <f>INDEX('Feb 2015 final data'!Z$7:Z$156,MATCH(Data!$AH120,'Feb 2015 final data'!$A$7:$A$156,0))</f>
        <v>420</v>
      </c>
      <c r="BJ120" s="249">
        <f>INDEX('Feb 2015 final data'!AA$7:AA$156,MATCH(Data!$AH120,'Feb 2015 final data'!$A$7:$A$156,0))</f>
        <v>742</v>
      </c>
      <c r="BK120" s="484">
        <f t="shared" si="124"/>
        <v>717</v>
      </c>
      <c r="BL120" s="484">
        <f t="shared" si="125"/>
        <v>258</v>
      </c>
      <c r="BM120" s="484">
        <f t="shared" si="126"/>
        <v>420</v>
      </c>
      <c r="BN120" s="484">
        <f t="shared" si="127"/>
        <v>742</v>
      </c>
      <c r="BO120" s="484">
        <f t="shared" si="128"/>
        <v>717</v>
      </c>
      <c r="BP120" s="484">
        <f t="shared" si="129"/>
        <v>258</v>
      </c>
      <c r="BQ120" s="484">
        <f t="shared" si="130"/>
        <v>420</v>
      </c>
      <c r="BR120" s="484">
        <f t="shared" si="131"/>
        <v>742</v>
      </c>
      <c r="BS120" s="486">
        <f t="shared" si="97"/>
        <v>515.11616282570458</v>
      </c>
      <c r="BT120" s="486">
        <f t="shared" si="98"/>
        <v>185.35560670715728</v>
      </c>
      <c r="BU120" s="486">
        <f t="shared" si="99"/>
        <v>301.74168533723281</v>
      </c>
      <c r="BV120" s="495">
        <f t="shared" si="100"/>
        <v>528.7258274051494</v>
      </c>
      <c r="BW120" s="486">
        <f t="shared" si="101"/>
        <v>510.91161489149886</v>
      </c>
      <c r="BX120" s="486">
        <f t="shared" si="102"/>
        <v>183.84267314087407</v>
      </c>
      <c r="BY120" s="486">
        <f t="shared" si="103"/>
        <v>299.27877022932989</v>
      </c>
      <c r="BZ120" s="495">
        <f t="shared" si="104"/>
        <v>524.65003491644984</v>
      </c>
      <c r="CA120" s="27">
        <v>137929</v>
      </c>
      <c r="CB120" s="27">
        <v>139191.905</v>
      </c>
      <c r="CC120" s="27">
        <v>140337.38499999998</v>
      </c>
      <c r="CD120" s="156">
        <v>141427.60899999997</v>
      </c>
      <c r="CE120" s="6" t="s">
        <v>414</v>
      </c>
      <c r="CF120" s="27">
        <f>INDEX('HWB mapped'!F$4:F$155,MATCH(Data!$D120,'HWB mapped'!$E$4:$E$155,0))</f>
        <v>4856.2482992592395</v>
      </c>
      <c r="CG120" s="27">
        <f>INDEX('HWB mapped'!G$4:G$155,MATCH(Data!$D120,'HWB mapped'!$E$4:$E$155,0))</f>
        <v>5029.0936698927662</v>
      </c>
      <c r="CH120" s="27">
        <f>INDEX('HWB mapped'!H$4:H$155,MATCH(Data!$D120,'HWB mapped'!$E$4:$E$155,0))</f>
        <v>5005.9842765866533</v>
      </c>
      <c r="CI120" s="27">
        <f>INDEX('HWB mapped'!I$4:I$155,MATCH(Data!$D120,'HWB mapped'!$E$4:$E$155,0))</f>
        <v>5131.8883872408142</v>
      </c>
      <c r="CJ120" s="24">
        <f>INDEX('Feb 2015 final data'!P$7:P$156,MATCH(Data!$CE120,'Feb 2015 final data'!$A$7:$A$156,0))</f>
        <v>4846</v>
      </c>
      <c r="CK120" s="24">
        <f>INDEX('Feb 2015 final data'!Q$7:Q$156,MATCH(Data!$CE120,'Feb 2015 final data'!$A$7:$A$156,0))</f>
        <v>4434</v>
      </c>
      <c r="CL120" s="24">
        <f>INDEX('Feb 2015 final data'!R$7:R$156,MATCH(Data!$CE120,'Feb 2015 final data'!$A$7:$A$156,0))</f>
        <v>4766</v>
      </c>
      <c r="CM120" s="24">
        <f>INDEX('Feb 2015 final data'!S$7:S$156,MATCH(Data!$CE120,'Feb 2015 final data'!$A$7:$A$156,0))</f>
        <v>4645</v>
      </c>
      <c r="CN120" s="24">
        <f>INDEX('Feb 2015 final data'!B$7:B$156,MATCH(Data!$CE120,'Feb 2015 final data'!$A$7:$A$156,0))</f>
        <v>4676</v>
      </c>
      <c r="CO120" s="24">
        <f>INDEX('Feb 2015 final data'!C$7:C$156,MATCH(Data!$CE120,'Feb 2015 final data'!$A$7:$A$156,0))</f>
        <v>4279</v>
      </c>
      <c r="CP120" s="24">
        <f>INDEX('Feb 2015 final data'!D$7:D$156,MATCH(Data!$CE120,'Feb 2015 final data'!$A$7:$A$156,0))</f>
        <v>4599</v>
      </c>
      <c r="CQ120" s="24">
        <f>INDEX('Feb 2015 final data'!E$7:E$156,MATCH(Data!$CE120,'Feb 2015 final data'!$A$7:$A$156,0))</f>
        <v>4481</v>
      </c>
      <c r="CR120" s="24">
        <f>INDEX('Feb 2015 final data'!F$7:F$156,MATCH(Data!$CE120,'Feb 2015 final data'!$A$7:$A$156,0))</f>
        <v>4676</v>
      </c>
      <c r="CS120" s="502">
        <f t="shared" si="133"/>
        <v>4846</v>
      </c>
      <c r="CT120" s="502">
        <f t="shared" si="134"/>
        <v>9280</v>
      </c>
      <c r="CU120" s="502">
        <f t="shared" si="135"/>
        <v>14046</v>
      </c>
      <c r="CV120" s="502">
        <f t="shared" si="136"/>
        <v>18691</v>
      </c>
      <c r="CW120" s="502">
        <f t="shared" si="105"/>
        <v>4676</v>
      </c>
      <c r="CX120" s="502">
        <f t="shared" si="106"/>
        <v>8955</v>
      </c>
      <c r="CY120" s="502">
        <f t="shared" si="107"/>
        <v>13554</v>
      </c>
      <c r="CZ120" s="502">
        <f t="shared" si="108"/>
        <v>18035</v>
      </c>
      <c r="DA120" s="503">
        <f t="shared" si="109"/>
        <v>9.0952865015247984E-3</v>
      </c>
      <c r="DB120" s="503">
        <f t="shared" si="110"/>
        <v>1.7388047723503289E-2</v>
      </c>
      <c r="DC120" s="503">
        <f t="shared" si="111"/>
        <v>2.6322829169118826E-2</v>
      </c>
      <c r="DD120" s="503">
        <f t="shared" si="112"/>
        <v>3.5097105558825101E-2</v>
      </c>
      <c r="DE120" s="502">
        <f t="shared" si="137"/>
        <v>4673.883126231528</v>
      </c>
      <c r="DF120" s="502">
        <f t="shared" si="138"/>
        <v>9536.8353883838026</v>
      </c>
      <c r="DG120" s="502">
        <f t="shared" si="139"/>
        <v>14363.932341799482</v>
      </c>
      <c r="DH120" s="502">
        <f t="shared" si="140"/>
        <v>19320.243122399308</v>
      </c>
      <c r="DI120" s="489">
        <f t="shared" si="113"/>
        <v>4673.883126231528</v>
      </c>
      <c r="DJ120" s="489">
        <f t="shared" si="114"/>
        <v>4862.9522621522747</v>
      </c>
      <c r="DK120" s="489">
        <f t="shared" si="115"/>
        <v>4827.0969534156793</v>
      </c>
      <c r="DL120" s="489">
        <f t="shared" si="116"/>
        <v>4956.3107805998261</v>
      </c>
      <c r="DM120" s="489">
        <f t="shared" si="141"/>
        <v>4673.883126231528</v>
      </c>
      <c r="DN120" s="489">
        <f t="shared" si="117"/>
        <v>2620.990345295515</v>
      </c>
      <c r="DO120" s="489">
        <f t="shared" si="118"/>
        <v>2726.9739086803788</v>
      </c>
      <c r="DP120" s="489">
        <f t="shared" si="119"/>
        <v>2706.786563273738</v>
      </c>
      <c r="DQ120" s="489">
        <f t="shared" si="120"/>
        <v>2779.1245509808668</v>
      </c>
      <c r="DR120" s="489">
        <f t="shared" si="121"/>
        <v>2601.8929589586787</v>
      </c>
      <c r="DS120" s="33">
        <v>175798</v>
      </c>
      <c r="DT120" s="33">
        <v>177100.95199999999</v>
      </c>
      <c r="DU120" s="33">
        <v>178329.53899999999</v>
      </c>
      <c r="DV120" s="33">
        <v>179638.443</v>
      </c>
      <c r="DW120" s="24">
        <f>INDEX('Feb 2015 final data'!$AB$7:$AB$156,MATCH(Data!CE120,'Feb 2015 final data'!$A$7:$A$156,0))</f>
        <v>1490</v>
      </c>
    </row>
    <row r="121" spans="1:127">
      <c r="A121" s="28" t="s">
        <v>859</v>
      </c>
      <c r="B121" s="6" t="s">
        <v>860</v>
      </c>
      <c r="C121" s="29" t="s">
        <v>755</v>
      </c>
      <c r="D121" s="30" t="s">
        <v>417</v>
      </c>
      <c r="E121" s="31">
        <v>165</v>
      </c>
      <c r="F121" s="19">
        <v>165</v>
      </c>
      <c r="G121" s="19">
        <f>INDEX('Feb 2015 final data'!G$7:G$156,MATCH(Data!$D121,'Feb 2015 final data'!$A$7:$A$156,0))</f>
        <v>160</v>
      </c>
      <c r="H121" s="19">
        <f>INDEX('Feb 2015 final data'!H$7:H$156,MATCH(Data!$D121,'Feb 2015 final data'!$A$7:$A$156,0))</f>
        <v>155</v>
      </c>
      <c r="I121" s="469">
        <f t="shared" si="132"/>
        <v>680.05690206113763</v>
      </c>
      <c r="J121" s="469">
        <f t="shared" si="88"/>
        <v>650.08786042286499</v>
      </c>
      <c r="K121" s="31">
        <v>22965</v>
      </c>
      <c r="L121" s="19">
        <v>23475</v>
      </c>
      <c r="M121" s="31">
        <v>23527.443000000003</v>
      </c>
      <c r="N121" s="27">
        <v>23842.931</v>
      </c>
      <c r="O121" s="20">
        <v>709.8</v>
      </c>
      <c r="P121" s="36">
        <v>694.3</v>
      </c>
      <c r="Q121" s="30" t="s">
        <v>417</v>
      </c>
      <c r="R121" s="31">
        <v>185</v>
      </c>
      <c r="S121" s="19">
        <v>185</v>
      </c>
      <c r="T121" s="19">
        <f>INDEX('Feb 2015 final data'!I$7:I$156,MATCH(Data!$Q121,'Feb 2015 final data'!$A$7:$A$156,0))</f>
        <v>207</v>
      </c>
      <c r="U121" s="19">
        <f>INDEX('Feb 2015 final data'!J$7:J$156,MATCH(Data!$Q121,'Feb 2015 final data'!$A$7:$A$156,0))</f>
        <v>226</v>
      </c>
      <c r="V121" s="31">
        <v>210</v>
      </c>
      <c r="W121" s="19">
        <v>210</v>
      </c>
      <c r="X121" s="19">
        <f>INDEX('Feb 2015 final data'!K$7:K$156,MATCH(Data!$Q121,'Feb 2015 final data'!$A$7:$A$156,0))</f>
        <v>230</v>
      </c>
      <c r="Y121" s="19">
        <f>INDEX('Feb 2015 final data'!L$7:L$156,MATCH(Data!$Q121,'Feb 2015 final data'!$A$7:$A$156,0))</f>
        <v>250</v>
      </c>
      <c r="Z121" s="475">
        <f t="shared" si="89"/>
        <v>207</v>
      </c>
      <c r="AA121" s="475">
        <f t="shared" si="90"/>
        <v>226</v>
      </c>
      <c r="AB121" s="475">
        <f t="shared" si="91"/>
        <v>230</v>
      </c>
      <c r="AC121" s="475">
        <f t="shared" si="92"/>
        <v>250</v>
      </c>
      <c r="AD121" s="478">
        <f t="shared" si="122"/>
        <v>90</v>
      </c>
      <c r="AE121" s="478">
        <f t="shared" si="123"/>
        <v>90.4</v>
      </c>
      <c r="AF121" s="22">
        <v>88.1</v>
      </c>
      <c r="AG121" s="21">
        <v>88.1</v>
      </c>
      <c r="AH121" s="6" t="s">
        <v>417</v>
      </c>
      <c r="AI121" s="34">
        <v>280</v>
      </c>
      <c r="AJ121" s="34">
        <v>199</v>
      </c>
      <c r="AK121" s="34">
        <v>250</v>
      </c>
      <c r="AL121" s="34">
        <v>185</v>
      </c>
      <c r="AM121" s="34">
        <v>122</v>
      </c>
      <c r="AN121" s="34">
        <v>152</v>
      </c>
      <c r="AO121" s="34">
        <v>284</v>
      </c>
      <c r="AP121" s="34">
        <v>221</v>
      </c>
      <c r="AQ121" s="38">
        <v>271</v>
      </c>
      <c r="AR121" s="38">
        <v>234</v>
      </c>
      <c r="AS121" s="38">
        <v>410</v>
      </c>
      <c r="AT121" s="38">
        <v>478</v>
      </c>
      <c r="AU121" s="25">
        <v>729</v>
      </c>
      <c r="AV121" s="25">
        <v>459</v>
      </c>
      <c r="AW121" s="25">
        <v>776</v>
      </c>
      <c r="AX121" s="25">
        <v>1122</v>
      </c>
      <c r="AY121" s="25">
        <f t="shared" si="93"/>
        <v>729</v>
      </c>
      <c r="AZ121" s="25">
        <f t="shared" si="94"/>
        <v>459</v>
      </c>
      <c r="BA121" s="25">
        <f t="shared" si="95"/>
        <v>776</v>
      </c>
      <c r="BB121" s="25">
        <f t="shared" si="96"/>
        <v>1122</v>
      </c>
      <c r="BC121" s="249">
        <f>INDEX('Feb 2015 final data'!T$7:T$156,MATCH(Data!$AH121,'Feb 2015 final data'!$A$7:$A$156,0))</f>
        <v>730</v>
      </c>
      <c r="BD121" s="249">
        <f>INDEX('Feb 2015 final data'!U$7:U$156,MATCH(Data!$AH121,'Feb 2015 final data'!$A$7:$A$156,0))</f>
        <v>720</v>
      </c>
      <c r="BE121" s="249">
        <f>INDEX('Feb 2015 final data'!V$7:V$156,MATCH(Data!$AH121,'Feb 2015 final data'!$A$7:$A$156,0))</f>
        <v>710</v>
      </c>
      <c r="BF121" s="249">
        <f>INDEX('Feb 2015 final data'!W$7:W$156,MATCH(Data!$AH121,'Feb 2015 final data'!$A$7:$A$156,0))</f>
        <v>700</v>
      </c>
      <c r="BG121" s="249">
        <f>INDEX('Feb 2015 final data'!X$7:X$156,MATCH(Data!$AH121,'Feb 2015 final data'!$A$7:$A$156,0))</f>
        <v>690</v>
      </c>
      <c r="BH121" s="249">
        <f>INDEX('Feb 2015 final data'!Y$7:Y$156,MATCH(Data!$AH121,'Feb 2015 final data'!$A$7:$A$156,0))</f>
        <v>680</v>
      </c>
      <c r="BI121" s="249">
        <f>INDEX('Feb 2015 final data'!Z$7:Z$156,MATCH(Data!$AH121,'Feb 2015 final data'!$A$7:$A$156,0))</f>
        <v>670</v>
      </c>
      <c r="BJ121" s="249">
        <f>INDEX('Feb 2015 final data'!AA$7:AA$156,MATCH(Data!$AH121,'Feb 2015 final data'!$A$7:$A$156,0))</f>
        <v>660</v>
      </c>
      <c r="BK121" s="484">
        <f t="shared" si="124"/>
        <v>730</v>
      </c>
      <c r="BL121" s="484">
        <f t="shared" si="125"/>
        <v>720</v>
      </c>
      <c r="BM121" s="484">
        <f t="shared" si="126"/>
        <v>710</v>
      </c>
      <c r="BN121" s="484">
        <f t="shared" si="127"/>
        <v>700</v>
      </c>
      <c r="BO121" s="484">
        <f t="shared" si="128"/>
        <v>690</v>
      </c>
      <c r="BP121" s="484">
        <f t="shared" si="129"/>
        <v>680</v>
      </c>
      <c r="BQ121" s="484">
        <f t="shared" si="130"/>
        <v>670</v>
      </c>
      <c r="BR121" s="484">
        <f t="shared" si="131"/>
        <v>660</v>
      </c>
      <c r="BS121" s="486">
        <f t="shared" si="97"/>
        <v>302.79542101482099</v>
      </c>
      <c r="BT121" s="486">
        <f t="shared" si="98"/>
        <v>298.64753853516589</v>
      </c>
      <c r="BU121" s="486">
        <f t="shared" si="99"/>
        <v>294.49965605551085</v>
      </c>
      <c r="BV121" s="495">
        <f t="shared" si="100"/>
        <v>285.99974380960089</v>
      </c>
      <c r="BW121" s="486">
        <f t="shared" si="101"/>
        <v>281.91403318374944</v>
      </c>
      <c r="BX121" s="486">
        <f t="shared" si="102"/>
        <v>277.82832255789799</v>
      </c>
      <c r="BY121" s="486">
        <f t="shared" si="103"/>
        <v>273.74261193204654</v>
      </c>
      <c r="BZ121" s="495">
        <f t="shared" si="104"/>
        <v>265.72850546779682</v>
      </c>
      <c r="CA121" s="27">
        <v>237369</v>
      </c>
      <c r="CB121" s="27">
        <v>241086.86900000001</v>
      </c>
      <c r="CC121" s="27">
        <v>244755.46400000004</v>
      </c>
      <c r="CD121" s="156">
        <v>248373.80500000002</v>
      </c>
      <c r="CE121" s="6" t="s">
        <v>417</v>
      </c>
      <c r="CF121" s="27">
        <f>INDEX('HWB mapped'!F$4:F$155,MATCH(Data!$D121,'HWB mapped'!$E$4:$E$155,0))</f>
        <v>6162.756350354075</v>
      </c>
      <c r="CG121" s="27">
        <f>INDEX('HWB mapped'!G$4:G$155,MATCH(Data!$D121,'HWB mapped'!$E$4:$E$155,0))</f>
        <v>6309.4219417562317</v>
      </c>
      <c r="CH121" s="27">
        <f>INDEX('HWB mapped'!H$4:H$155,MATCH(Data!$D121,'HWB mapped'!$E$4:$E$155,0))</f>
        <v>6265.2298814766891</v>
      </c>
      <c r="CI121" s="27">
        <f>INDEX('HWB mapped'!I$4:I$155,MATCH(Data!$D121,'HWB mapped'!$E$4:$E$155,0))</f>
        <v>6637.4114623197847</v>
      </c>
      <c r="CJ121" s="24">
        <f>INDEX('Feb 2015 final data'!P$7:P$156,MATCH(Data!$CE121,'Feb 2015 final data'!$A$7:$A$156,0))</f>
        <v>6148</v>
      </c>
      <c r="CK121" s="24">
        <f>INDEX('Feb 2015 final data'!Q$7:Q$156,MATCH(Data!$CE121,'Feb 2015 final data'!$A$7:$A$156,0))</f>
        <v>6130</v>
      </c>
      <c r="CL121" s="24">
        <f>INDEX('Feb 2015 final data'!R$7:R$156,MATCH(Data!$CE121,'Feb 2015 final data'!$A$7:$A$156,0))</f>
        <v>6214</v>
      </c>
      <c r="CM121" s="24">
        <f>INDEX('Feb 2015 final data'!S$7:S$156,MATCH(Data!$CE121,'Feb 2015 final data'!$A$7:$A$156,0))</f>
        <v>6082</v>
      </c>
      <c r="CN121" s="24">
        <f>INDEX('Feb 2015 final data'!B$7:B$156,MATCH(Data!$CE121,'Feb 2015 final data'!$A$7:$A$156,0))</f>
        <v>5932.82</v>
      </c>
      <c r="CO121" s="24">
        <f>INDEX('Feb 2015 final data'!C$7:C$156,MATCH(Data!$CE121,'Feb 2015 final data'!$A$7:$A$156,0))</f>
        <v>5915.45</v>
      </c>
      <c r="CP121" s="24">
        <f>INDEX('Feb 2015 final data'!D$7:D$156,MATCH(Data!$CE121,'Feb 2015 final data'!$A$7:$A$156,0))</f>
        <v>5996.51</v>
      </c>
      <c r="CQ121" s="24">
        <f>INDEX('Feb 2015 final data'!E$7:E$156,MATCH(Data!$CE121,'Feb 2015 final data'!$A$7:$A$156,0))</f>
        <v>5869.13</v>
      </c>
      <c r="CR121" s="24">
        <f>INDEX('Feb 2015 final data'!F$7:F$156,MATCH(Data!$CE121,'Feb 2015 final data'!$A$7:$A$156,0))</f>
        <v>5725.1713</v>
      </c>
      <c r="CS121" s="502">
        <f t="shared" si="133"/>
        <v>6148</v>
      </c>
      <c r="CT121" s="502">
        <f t="shared" si="134"/>
        <v>12278</v>
      </c>
      <c r="CU121" s="502">
        <f t="shared" si="135"/>
        <v>18492</v>
      </c>
      <c r="CV121" s="502">
        <f t="shared" si="136"/>
        <v>24574</v>
      </c>
      <c r="CW121" s="502">
        <f t="shared" si="105"/>
        <v>5932.82</v>
      </c>
      <c r="CX121" s="502">
        <f t="shared" si="106"/>
        <v>11848.27</v>
      </c>
      <c r="CY121" s="502">
        <f t="shared" si="107"/>
        <v>17844.78</v>
      </c>
      <c r="CZ121" s="502">
        <f t="shared" si="108"/>
        <v>23713.91</v>
      </c>
      <c r="DA121" s="503">
        <f t="shared" si="109"/>
        <v>8.7564092129893498E-3</v>
      </c>
      <c r="DB121" s="503">
        <f t="shared" si="110"/>
        <v>1.7487181574021307E-2</v>
      </c>
      <c r="DC121" s="503">
        <f t="shared" si="111"/>
        <v>2.6337592577521003E-2</v>
      </c>
      <c r="DD121" s="503">
        <f t="shared" si="112"/>
        <v>3.5000000000000003E-2</v>
      </c>
      <c r="DE121" s="502">
        <f t="shared" si="137"/>
        <v>5940.8076955622028</v>
      </c>
      <c r="DF121" s="502">
        <f t="shared" si="138"/>
        <v>12028.265921618857</v>
      </c>
      <c r="DG121" s="502">
        <f t="shared" si="139"/>
        <v>18068.688338701406</v>
      </c>
      <c r="DH121" s="502">
        <f t="shared" si="140"/>
        <v>24485.881312743262</v>
      </c>
      <c r="DI121" s="489">
        <f t="shared" si="113"/>
        <v>5940.8076955622028</v>
      </c>
      <c r="DJ121" s="489">
        <f t="shared" si="114"/>
        <v>6087.458226056654</v>
      </c>
      <c r="DK121" s="489">
        <f t="shared" si="115"/>
        <v>6040.4224170825491</v>
      </c>
      <c r="DL121" s="489">
        <f t="shared" si="116"/>
        <v>6417.1929740418564</v>
      </c>
      <c r="DM121" s="489">
        <f t="shared" si="141"/>
        <v>5732.8794262175261</v>
      </c>
      <c r="DN121" s="489">
        <f t="shared" si="117"/>
        <v>1938.4209442882061</v>
      </c>
      <c r="DO121" s="489">
        <f t="shared" si="118"/>
        <v>1986.0576145231967</v>
      </c>
      <c r="DP121" s="489">
        <f t="shared" si="119"/>
        <v>1970.7225220502889</v>
      </c>
      <c r="DQ121" s="489">
        <f t="shared" si="120"/>
        <v>2093.7295403968051</v>
      </c>
      <c r="DR121" s="489">
        <f t="shared" si="121"/>
        <v>1843.798860127074</v>
      </c>
      <c r="DS121" s="33">
        <v>298464</v>
      </c>
      <c r="DT121" s="33">
        <v>302289.79599999997</v>
      </c>
      <c r="DU121" s="33">
        <v>306486.57699999999</v>
      </c>
      <c r="DV121" s="33">
        <v>310934.13299999997</v>
      </c>
      <c r="DW121" s="24">
        <f>INDEX('Feb 2015 final data'!$AB$7:$AB$156,MATCH(Data!CE121,'Feb 2015 final data'!$A$7:$A$156,0))</f>
        <v>1490</v>
      </c>
    </row>
    <row r="122" spans="1:127">
      <c r="A122" s="28" t="s">
        <v>898</v>
      </c>
      <c r="B122" s="6" t="s">
        <v>899</v>
      </c>
      <c r="C122" s="29" t="s">
        <v>756</v>
      </c>
      <c r="D122" s="30" t="s">
        <v>420</v>
      </c>
      <c r="E122" s="31">
        <v>285</v>
      </c>
      <c r="F122" s="19">
        <v>285</v>
      </c>
      <c r="G122" s="19">
        <f>INDEX('Feb 2015 final data'!G$7:G$156,MATCH(Data!$D122,'Feb 2015 final data'!$A$7:$A$156,0))</f>
        <v>254</v>
      </c>
      <c r="H122" s="19">
        <f>INDEX('Feb 2015 final data'!H$7:H$156,MATCH(Data!$D122,'Feb 2015 final data'!$A$7:$A$156,0))</f>
        <v>256</v>
      </c>
      <c r="I122" s="469">
        <f t="shared" si="132"/>
        <v>729.27204982754142</v>
      </c>
      <c r="J122" s="469">
        <f t="shared" si="88"/>
        <v>719.55569684331454</v>
      </c>
      <c r="K122" s="31">
        <v>33060</v>
      </c>
      <c r="L122" s="19">
        <v>33970</v>
      </c>
      <c r="M122" s="31">
        <v>34829.252</v>
      </c>
      <c r="N122" s="27">
        <v>35577.510000000009</v>
      </c>
      <c r="O122" s="20">
        <v>862.1</v>
      </c>
      <c r="P122" s="36">
        <v>838.9</v>
      </c>
      <c r="Q122" s="30" t="s">
        <v>420</v>
      </c>
      <c r="R122" s="31">
        <v>95</v>
      </c>
      <c r="S122" s="19">
        <v>95</v>
      </c>
      <c r="T122" s="19">
        <f>INDEX('Feb 2015 final data'!I$7:I$156,MATCH(Data!$Q122,'Feb 2015 final data'!$A$7:$A$156,0))</f>
        <v>109</v>
      </c>
      <c r="U122" s="19">
        <f>INDEX('Feb 2015 final data'!J$7:J$156,MATCH(Data!$Q122,'Feb 2015 final data'!$A$7:$A$156,0))</f>
        <v>124</v>
      </c>
      <c r="V122" s="31">
        <v>105</v>
      </c>
      <c r="W122" s="19">
        <v>105</v>
      </c>
      <c r="X122" s="19">
        <f>INDEX('Feb 2015 final data'!K$7:K$156,MATCH(Data!$Q122,'Feb 2015 final data'!$A$7:$A$156,0))</f>
        <v>120</v>
      </c>
      <c r="Y122" s="19">
        <f>INDEX('Feb 2015 final data'!L$7:L$156,MATCH(Data!$Q122,'Feb 2015 final data'!$A$7:$A$156,0))</f>
        <v>135</v>
      </c>
      <c r="Z122" s="475">
        <f t="shared" si="89"/>
        <v>109</v>
      </c>
      <c r="AA122" s="475">
        <f t="shared" si="90"/>
        <v>124</v>
      </c>
      <c r="AB122" s="475">
        <f t="shared" si="91"/>
        <v>120</v>
      </c>
      <c r="AC122" s="475">
        <f t="shared" si="92"/>
        <v>135</v>
      </c>
      <c r="AD122" s="478">
        <f t="shared" si="122"/>
        <v>90.833333333333329</v>
      </c>
      <c r="AE122" s="478">
        <f t="shared" si="123"/>
        <v>91.851851851851848</v>
      </c>
      <c r="AF122" s="22">
        <v>88.6</v>
      </c>
      <c r="AG122" s="21">
        <v>88.6</v>
      </c>
      <c r="AH122" s="6" t="s">
        <v>420</v>
      </c>
      <c r="AI122" s="34">
        <v>290</v>
      </c>
      <c r="AJ122" s="34">
        <v>276</v>
      </c>
      <c r="AK122" s="34">
        <v>297</v>
      </c>
      <c r="AL122" s="34">
        <v>255</v>
      </c>
      <c r="AM122" s="34">
        <v>231</v>
      </c>
      <c r="AN122" s="34">
        <v>160</v>
      </c>
      <c r="AO122" s="34">
        <v>190</v>
      </c>
      <c r="AP122" s="34">
        <v>258</v>
      </c>
      <c r="AQ122" s="38">
        <v>205</v>
      </c>
      <c r="AR122" s="38">
        <v>331</v>
      </c>
      <c r="AS122" s="38">
        <v>210</v>
      </c>
      <c r="AT122" s="38">
        <v>299</v>
      </c>
      <c r="AU122" s="25">
        <v>863</v>
      </c>
      <c r="AV122" s="25">
        <v>646</v>
      </c>
      <c r="AW122" s="25">
        <v>653</v>
      </c>
      <c r="AX122" s="25">
        <v>840</v>
      </c>
      <c r="AY122" s="25">
        <f t="shared" si="93"/>
        <v>863</v>
      </c>
      <c r="AZ122" s="25">
        <f t="shared" si="94"/>
        <v>646</v>
      </c>
      <c r="BA122" s="25">
        <f t="shared" si="95"/>
        <v>653</v>
      </c>
      <c r="BB122" s="25">
        <f t="shared" si="96"/>
        <v>840</v>
      </c>
      <c r="BC122" s="249">
        <f>INDEX('Feb 2015 final data'!T$7:T$156,MATCH(Data!$AH122,'Feb 2015 final data'!$A$7:$A$156,0))</f>
        <v>663</v>
      </c>
      <c r="BD122" s="249">
        <f>INDEX('Feb 2015 final data'!U$7:U$156,MATCH(Data!$AH122,'Feb 2015 final data'!$A$7:$A$156,0))</f>
        <v>596</v>
      </c>
      <c r="BE122" s="249">
        <f>INDEX('Feb 2015 final data'!V$7:V$156,MATCH(Data!$AH122,'Feb 2015 final data'!$A$7:$A$156,0))</f>
        <v>603</v>
      </c>
      <c r="BF122" s="249">
        <f>INDEX('Feb 2015 final data'!W$7:W$156,MATCH(Data!$AH122,'Feb 2015 final data'!$A$7:$A$156,0))</f>
        <v>640</v>
      </c>
      <c r="BG122" s="249">
        <f>INDEX('Feb 2015 final data'!X$7:X$156,MATCH(Data!$AH122,'Feb 2015 final data'!$A$7:$A$156,0))</f>
        <v>603</v>
      </c>
      <c r="BH122" s="249">
        <f>INDEX('Feb 2015 final data'!Y$7:Y$156,MATCH(Data!$AH122,'Feb 2015 final data'!$A$7:$A$156,0))</f>
        <v>556</v>
      </c>
      <c r="BI122" s="249">
        <f>INDEX('Feb 2015 final data'!Z$7:Z$156,MATCH(Data!$AH122,'Feb 2015 final data'!$A$7:$A$156,0))</f>
        <v>563</v>
      </c>
      <c r="BJ122" s="249">
        <f>INDEX('Feb 2015 final data'!AA$7:AA$156,MATCH(Data!$AH122,'Feb 2015 final data'!$A$7:$A$156,0))</f>
        <v>580</v>
      </c>
      <c r="BK122" s="484">
        <f t="shared" si="124"/>
        <v>663</v>
      </c>
      <c r="BL122" s="484">
        <f t="shared" si="125"/>
        <v>596</v>
      </c>
      <c r="BM122" s="484">
        <f t="shared" si="126"/>
        <v>603</v>
      </c>
      <c r="BN122" s="484">
        <f t="shared" si="127"/>
        <v>640</v>
      </c>
      <c r="BO122" s="484">
        <f t="shared" si="128"/>
        <v>603</v>
      </c>
      <c r="BP122" s="484">
        <f t="shared" si="129"/>
        <v>556</v>
      </c>
      <c r="BQ122" s="484">
        <f t="shared" si="130"/>
        <v>563</v>
      </c>
      <c r="BR122" s="484">
        <f t="shared" si="131"/>
        <v>580</v>
      </c>
      <c r="BS122" s="486">
        <f t="shared" si="97"/>
        <v>470.48028571934225</v>
      </c>
      <c r="BT122" s="486">
        <f t="shared" si="98"/>
        <v>422.93552079747803</v>
      </c>
      <c r="BU122" s="486">
        <f t="shared" si="99"/>
        <v>427.90288429677724</v>
      </c>
      <c r="BV122" s="495">
        <f t="shared" si="100"/>
        <v>451.82059768494764</v>
      </c>
      <c r="BW122" s="486">
        <f t="shared" si="101"/>
        <v>425.69971938128663</v>
      </c>
      <c r="BX122" s="486">
        <f t="shared" si="102"/>
        <v>392.51914423879828</v>
      </c>
      <c r="BY122" s="486">
        <f t="shared" si="103"/>
        <v>397.46093202597734</v>
      </c>
      <c r="BZ122" s="495">
        <f t="shared" si="104"/>
        <v>407.69889884252956</v>
      </c>
      <c r="CA122" s="27">
        <v>139950</v>
      </c>
      <c r="CB122" s="27">
        <v>140919.82600000003</v>
      </c>
      <c r="CC122" s="27">
        <v>141649.14199999996</v>
      </c>
      <c r="CD122" s="156">
        <v>142261.85099999997</v>
      </c>
      <c r="CE122" s="6" t="s">
        <v>420</v>
      </c>
      <c r="CF122" s="27">
        <f>INDEX('HWB mapped'!F$4:F$155,MATCH(Data!$D122,'HWB mapped'!$E$4:$E$155,0))</f>
        <v>5585.5579731452235</v>
      </c>
      <c r="CG122" s="27">
        <f>INDEX('HWB mapped'!G$4:G$155,MATCH(Data!$D122,'HWB mapped'!$E$4:$E$155,0))</f>
        <v>5686.6014987085309</v>
      </c>
      <c r="CH122" s="27">
        <f>INDEX('HWB mapped'!H$4:H$155,MATCH(Data!$D122,'HWB mapped'!$E$4:$E$155,0))</f>
        <v>5597.0589982876663</v>
      </c>
      <c r="CI122" s="27">
        <f>INDEX('HWB mapped'!I$4:I$155,MATCH(Data!$D122,'HWB mapped'!$E$4:$E$155,0))</f>
        <v>5854.5667355954129</v>
      </c>
      <c r="CJ122" s="24">
        <f>INDEX('Feb 2015 final data'!P$7:P$156,MATCH(Data!$CE122,'Feb 2015 final data'!$A$7:$A$156,0))</f>
        <v>5582</v>
      </c>
      <c r="CK122" s="24">
        <f>INDEX('Feb 2015 final data'!Q$7:Q$156,MATCH(Data!$CE122,'Feb 2015 final data'!$A$7:$A$156,0))</f>
        <v>5680</v>
      </c>
      <c r="CL122" s="24">
        <f>INDEX('Feb 2015 final data'!R$7:R$156,MATCH(Data!$CE122,'Feb 2015 final data'!$A$7:$A$156,0))</f>
        <v>5484</v>
      </c>
      <c r="CM122" s="24">
        <f>INDEX('Feb 2015 final data'!S$7:S$156,MATCH(Data!$CE122,'Feb 2015 final data'!$A$7:$A$156,0))</f>
        <v>5344</v>
      </c>
      <c r="CN122" s="24">
        <f>INDEX('Feb 2015 final data'!B$7:B$156,MATCH(Data!$CE122,'Feb 2015 final data'!$A$7:$A$156,0))</f>
        <v>5369</v>
      </c>
      <c r="CO122" s="24">
        <f>INDEX('Feb 2015 final data'!C$7:C$156,MATCH(Data!$CE122,'Feb 2015 final data'!$A$7:$A$156,0))</f>
        <v>5431.3625000000002</v>
      </c>
      <c r="CP122" s="24">
        <f>INDEX('Feb 2015 final data'!D$7:D$156,MATCH(Data!$CE122,'Feb 2015 final data'!$A$7:$A$156,0))</f>
        <v>5314.7915000000003</v>
      </c>
      <c r="CQ122" s="24">
        <f>INDEX('Feb 2015 final data'!E$7:E$156,MATCH(Data!$CE122,'Feb 2015 final data'!$A$7:$A$156,0))</f>
        <v>5201.0870000000004</v>
      </c>
      <c r="CR122" s="24">
        <f>INDEX('Feb 2015 final data'!F$7:F$156,MATCH(Data!$CE122,'Feb 2015 final data'!$A$7:$A$156,0))</f>
        <v>5255.5505000000003</v>
      </c>
      <c r="CS122" s="502">
        <f t="shared" si="133"/>
        <v>5582</v>
      </c>
      <c r="CT122" s="502">
        <f t="shared" si="134"/>
        <v>11262</v>
      </c>
      <c r="CU122" s="502">
        <f t="shared" si="135"/>
        <v>16746</v>
      </c>
      <c r="CV122" s="502">
        <f t="shared" si="136"/>
        <v>22090</v>
      </c>
      <c r="CW122" s="502">
        <f t="shared" si="105"/>
        <v>5369</v>
      </c>
      <c r="CX122" s="502">
        <f t="shared" si="106"/>
        <v>10800.362499999999</v>
      </c>
      <c r="CY122" s="502">
        <f t="shared" si="107"/>
        <v>16115.153999999999</v>
      </c>
      <c r="CZ122" s="502">
        <f t="shared" si="108"/>
        <v>21316.240999999998</v>
      </c>
      <c r="DA122" s="503">
        <f t="shared" si="109"/>
        <v>9.6423721140787687E-3</v>
      </c>
      <c r="DB122" s="503">
        <f t="shared" si="110"/>
        <v>2.0898030783159834E-2</v>
      </c>
      <c r="DC122" s="503">
        <f t="shared" si="111"/>
        <v>2.8557990040742481E-2</v>
      </c>
      <c r="DD122" s="503">
        <f t="shared" si="112"/>
        <v>3.5027569035762873E-2</v>
      </c>
      <c r="DE122" s="502">
        <f t="shared" si="137"/>
        <v>5366.8888072058871</v>
      </c>
      <c r="DF122" s="502">
        <f t="shared" si="138"/>
        <v>10798.117637260599</v>
      </c>
      <c r="DG122" s="502">
        <f t="shared" si="139"/>
        <v>16221.054368406596</v>
      </c>
      <c r="DH122" s="502">
        <f t="shared" si="140"/>
        <v>21929.041044952206</v>
      </c>
      <c r="DI122" s="489">
        <f t="shared" si="113"/>
        <v>5366.8888072058871</v>
      </c>
      <c r="DJ122" s="489">
        <f t="shared" si="114"/>
        <v>5431.2288300547116</v>
      </c>
      <c r="DK122" s="489">
        <f t="shared" si="115"/>
        <v>5422.9367311459973</v>
      </c>
      <c r="DL122" s="489">
        <f t="shared" si="116"/>
        <v>5707.98667654561</v>
      </c>
      <c r="DM122" s="489">
        <f t="shared" si="141"/>
        <v>5253.4839177044714</v>
      </c>
      <c r="DN122" s="489">
        <f t="shared" si="117"/>
        <v>3014.8542661746692</v>
      </c>
      <c r="DO122" s="489">
        <f t="shared" si="118"/>
        <v>3050.8055747334879</v>
      </c>
      <c r="DP122" s="489">
        <f t="shared" si="119"/>
        <v>3046.3116611636356</v>
      </c>
      <c r="DQ122" s="489">
        <f t="shared" si="120"/>
        <v>3206.4073320896237</v>
      </c>
      <c r="DR122" s="489">
        <f t="shared" si="121"/>
        <v>2938.540205053383</v>
      </c>
      <c r="DS122" s="33">
        <v>176221</v>
      </c>
      <c r="DT122" s="33">
        <v>177303.44099999999</v>
      </c>
      <c r="DU122" s="33">
        <v>178018.55499999999</v>
      </c>
      <c r="DV122" s="33">
        <v>178762.23</v>
      </c>
      <c r="DW122" s="24">
        <f>INDEX('Feb 2015 final data'!$AB$7:$AB$156,MATCH(Data!CE122,'Feb 2015 final data'!$A$7:$A$156,0))</f>
        <v>1804</v>
      </c>
    </row>
    <row r="123" spans="1:127">
      <c r="A123" s="28" t="s">
        <v>904</v>
      </c>
      <c r="B123" s="6" t="s">
        <v>905</v>
      </c>
      <c r="C123" s="29" t="s">
        <v>757</v>
      </c>
      <c r="D123" s="30" t="s">
        <v>423</v>
      </c>
      <c r="E123" s="31">
        <v>1120</v>
      </c>
      <c r="F123" s="19">
        <v>1120</v>
      </c>
      <c r="G123" s="19">
        <f>INDEX('Feb 2015 final data'!G$7:G$156,MATCH(Data!$D123,'Feb 2015 final data'!$A$7:$A$156,0))</f>
        <v>1120</v>
      </c>
      <c r="H123" s="19">
        <f>INDEX('Feb 2015 final data'!H$7:H$156,MATCH(Data!$D123,'Feb 2015 final data'!$A$7:$A$156,0))</f>
        <v>1046</v>
      </c>
      <c r="I123" s="469">
        <f t="shared" si="132"/>
        <v>634.84047371478709</v>
      </c>
      <c r="J123" s="469">
        <f t="shared" si="88"/>
        <v>577.14568419506293</v>
      </c>
      <c r="K123" s="31">
        <v>165475</v>
      </c>
      <c r="L123" s="19">
        <v>170880</v>
      </c>
      <c r="M123" s="31">
        <v>176422.27400000006</v>
      </c>
      <c r="N123" s="27">
        <v>181236.736</v>
      </c>
      <c r="O123" s="20">
        <v>676.2</v>
      </c>
      <c r="P123" s="36">
        <v>654.79999999999995</v>
      </c>
      <c r="Q123" s="30" t="s">
        <v>423</v>
      </c>
      <c r="R123" s="31">
        <v>615</v>
      </c>
      <c r="S123" s="19">
        <v>615</v>
      </c>
      <c r="T123" s="19">
        <f>INDEX('Feb 2015 final data'!I$7:I$156,MATCH(Data!$Q123,'Feb 2015 final data'!$A$7:$A$156,0))</f>
        <v>618</v>
      </c>
      <c r="U123" s="19">
        <f>INDEX('Feb 2015 final data'!J$7:J$156,MATCH(Data!$Q123,'Feb 2015 final data'!$A$7:$A$156,0))</f>
        <v>618</v>
      </c>
      <c r="V123" s="31">
        <v>715</v>
      </c>
      <c r="W123" s="19">
        <v>715</v>
      </c>
      <c r="X123" s="19">
        <f>INDEX('Feb 2015 final data'!K$7:K$156,MATCH(Data!$Q123,'Feb 2015 final data'!$A$7:$A$156,0))</f>
        <v>715</v>
      </c>
      <c r="Y123" s="19">
        <f>INDEX('Feb 2015 final data'!L$7:L$156,MATCH(Data!$Q123,'Feb 2015 final data'!$A$7:$A$156,0))</f>
        <v>715</v>
      </c>
      <c r="Z123" s="475">
        <f t="shared" si="89"/>
        <v>618</v>
      </c>
      <c r="AA123" s="475">
        <f t="shared" si="90"/>
        <v>618</v>
      </c>
      <c r="AB123" s="475">
        <f t="shared" si="91"/>
        <v>715</v>
      </c>
      <c r="AC123" s="475">
        <f t="shared" si="92"/>
        <v>715</v>
      </c>
      <c r="AD123" s="478">
        <f t="shared" si="122"/>
        <v>86.433566433566426</v>
      </c>
      <c r="AE123" s="478">
        <f t="shared" si="123"/>
        <v>86.433566433566426</v>
      </c>
      <c r="AF123" s="22">
        <v>86.3</v>
      </c>
      <c r="AG123" s="21">
        <v>86.3</v>
      </c>
      <c r="AH123" s="6" t="s">
        <v>423</v>
      </c>
      <c r="AI123" s="34">
        <v>1744</v>
      </c>
      <c r="AJ123" s="34">
        <v>1876</v>
      </c>
      <c r="AK123" s="34">
        <v>1592</v>
      </c>
      <c r="AL123" s="34">
        <v>1771</v>
      </c>
      <c r="AM123" s="34">
        <v>1669</v>
      </c>
      <c r="AN123" s="34">
        <v>1815</v>
      </c>
      <c r="AO123" s="34">
        <v>1835</v>
      </c>
      <c r="AP123" s="34">
        <v>1819</v>
      </c>
      <c r="AQ123" s="38">
        <v>1694</v>
      </c>
      <c r="AR123" s="38">
        <v>1902</v>
      </c>
      <c r="AS123" s="38">
        <v>1710</v>
      </c>
      <c r="AT123" s="38">
        <v>1971</v>
      </c>
      <c r="AU123" s="25">
        <v>5212</v>
      </c>
      <c r="AV123" s="25">
        <v>5255</v>
      </c>
      <c r="AW123" s="25">
        <v>5348</v>
      </c>
      <c r="AX123" s="25">
        <v>5583</v>
      </c>
      <c r="AY123" s="25">
        <f t="shared" si="93"/>
        <v>5212</v>
      </c>
      <c r="AZ123" s="25">
        <f t="shared" si="94"/>
        <v>5255</v>
      </c>
      <c r="BA123" s="25">
        <f t="shared" si="95"/>
        <v>5348</v>
      </c>
      <c r="BB123" s="25">
        <f t="shared" si="96"/>
        <v>5583</v>
      </c>
      <c r="BC123" s="249">
        <f>INDEX('Feb 2015 final data'!T$7:T$156,MATCH(Data!$AH123,'Feb 2015 final data'!$A$7:$A$156,0))</f>
        <v>5967</v>
      </c>
      <c r="BD123" s="249">
        <f>INDEX('Feb 2015 final data'!U$7:U$156,MATCH(Data!$AH123,'Feb 2015 final data'!$A$7:$A$156,0))</f>
        <v>7452</v>
      </c>
      <c r="BE123" s="249">
        <f>INDEX('Feb 2015 final data'!V$7:V$156,MATCH(Data!$AH123,'Feb 2015 final data'!$A$7:$A$156,0))</f>
        <v>7226</v>
      </c>
      <c r="BF123" s="249">
        <f>INDEX('Feb 2015 final data'!W$7:W$156,MATCH(Data!$AH123,'Feb 2015 final data'!$A$7:$A$156,0))</f>
        <v>7267</v>
      </c>
      <c r="BG123" s="249">
        <f>INDEX('Feb 2015 final data'!X$7:X$156,MATCH(Data!$AH123,'Feb 2015 final data'!$A$7:$A$156,0))</f>
        <v>7267</v>
      </c>
      <c r="BH123" s="249">
        <f>INDEX('Feb 2015 final data'!Y$7:Y$156,MATCH(Data!$AH123,'Feb 2015 final data'!$A$7:$A$156,0))</f>
        <v>6229</v>
      </c>
      <c r="BI123" s="249">
        <f>INDEX('Feb 2015 final data'!Z$7:Z$156,MATCH(Data!$AH123,'Feb 2015 final data'!$A$7:$A$156,0))</f>
        <v>5191</v>
      </c>
      <c r="BJ123" s="249">
        <f>INDEX('Feb 2015 final data'!AA$7:AA$156,MATCH(Data!$AH123,'Feb 2015 final data'!$A$7:$A$156,0))</f>
        <v>5217.5</v>
      </c>
      <c r="BK123" s="484">
        <f t="shared" si="124"/>
        <v>5967</v>
      </c>
      <c r="BL123" s="484">
        <f t="shared" si="125"/>
        <v>7452</v>
      </c>
      <c r="BM123" s="484">
        <f t="shared" si="126"/>
        <v>7226</v>
      </c>
      <c r="BN123" s="484">
        <f t="shared" si="127"/>
        <v>7267.0000000000009</v>
      </c>
      <c r="BO123" s="484">
        <f t="shared" si="128"/>
        <v>7267</v>
      </c>
      <c r="BP123" s="484">
        <f t="shared" si="129"/>
        <v>6229</v>
      </c>
      <c r="BQ123" s="484">
        <f t="shared" si="130"/>
        <v>5191</v>
      </c>
      <c r="BR123" s="484">
        <f t="shared" si="131"/>
        <v>5217.5000000000009</v>
      </c>
      <c r="BS123" s="486">
        <f t="shared" si="97"/>
        <v>867.03936388354361</v>
      </c>
      <c r="BT123" s="486">
        <f t="shared" si="98"/>
        <v>1082.8183910943803</v>
      </c>
      <c r="BU123" s="486">
        <f t="shared" si="99"/>
        <v>1049.9792933505089</v>
      </c>
      <c r="BV123" s="495">
        <f t="shared" si="100"/>
        <v>1049.9989487728997</v>
      </c>
      <c r="BW123" s="486">
        <f t="shared" si="101"/>
        <v>1049.9989487728997</v>
      </c>
      <c r="BX123" s="486">
        <f t="shared" si="102"/>
        <v>900.01974018252258</v>
      </c>
      <c r="BY123" s="486">
        <f t="shared" si="103"/>
        <v>750.04053159214561</v>
      </c>
      <c r="BZ123" s="495">
        <f t="shared" si="104"/>
        <v>749.99121644211118</v>
      </c>
      <c r="CA123" s="27">
        <v>686778</v>
      </c>
      <c r="CB123" s="27">
        <v>688204.0480000003</v>
      </c>
      <c r="CC123" s="27">
        <v>692095.93099999882</v>
      </c>
      <c r="CD123" s="156">
        <v>695674.81400000083</v>
      </c>
      <c r="CE123" s="6" t="s">
        <v>423</v>
      </c>
      <c r="CF123" s="27">
        <f>INDEX('HWB mapped'!F$4:F$155,MATCH(Data!$D123,'HWB mapped'!$E$4:$E$155,0))</f>
        <v>23091.905632360507</v>
      </c>
      <c r="CG123" s="27">
        <f>INDEX('HWB mapped'!G$4:G$155,MATCH(Data!$D123,'HWB mapped'!$E$4:$E$155,0))</f>
        <v>23458.92408475871</v>
      </c>
      <c r="CH123" s="27">
        <f>INDEX('HWB mapped'!H$4:H$155,MATCH(Data!$D123,'HWB mapped'!$E$4:$E$155,0))</f>
        <v>20213.850154555523</v>
      </c>
      <c r="CI123" s="27">
        <f>INDEX('HWB mapped'!I$4:I$155,MATCH(Data!$D123,'HWB mapped'!$E$4:$E$155,0))</f>
        <v>21056.719486710252</v>
      </c>
      <c r="CJ123" s="24">
        <f>INDEX('Feb 2015 final data'!P$7:P$156,MATCH(Data!$CE123,'Feb 2015 final data'!$A$7:$A$156,0))</f>
        <v>23084</v>
      </c>
      <c r="CK123" s="24">
        <f>INDEX('Feb 2015 final data'!Q$7:Q$156,MATCH(Data!$CE123,'Feb 2015 final data'!$A$7:$A$156,0))</f>
        <v>23540</v>
      </c>
      <c r="CL123" s="24">
        <f>INDEX('Feb 2015 final data'!R$7:R$156,MATCH(Data!$CE123,'Feb 2015 final data'!$A$7:$A$156,0))</f>
        <v>20034</v>
      </c>
      <c r="CM123" s="24">
        <f>INDEX('Feb 2015 final data'!S$7:S$156,MATCH(Data!$CE123,'Feb 2015 final data'!$A$7:$A$156,0))</f>
        <v>20770</v>
      </c>
      <c r="CN123" s="24">
        <f>INDEX('Feb 2015 final data'!B$7:B$156,MATCH(Data!$CE123,'Feb 2015 final data'!$A$7:$A$156,0))</f>
        <v>22271.104679208878</v>
      </c>
      <c r="CO123" s="24">
        <f>INDEX('Feb 2015 final data'!C$7:C$156,MATCH(Data!$CE123,'Feb 2015 final data'!$A$7:$A$156,0))</f>
        <v>22711.04679208876</v>
      </c>
      <c r="CP123" s="24">
        <f>INDEX('Feb 2015 final data'!D$7:D$156,MATCH(Data!$CE123,'Feb 2015 final data'!$A$7:$A$156,0))</f>
        <v>19328.50940665702</v>
      </c>
      <c r="CQ123" s="24">
        <f>INDEX('Feb 2015 final data'!E$7:E$156,MATCH(Data!$CE123,'Feb 2015 final data'!$A$7:$A$156,0))</f>
        <v>20038.591413410515</v>
      </c>
      <c r="CR123" s="24">
        <f>INDEX('Feb 2015 final data'!F$7:F$156,MATCH(Data!$CE123,'Feb 2015 final data'!$A$7:$A$156,0))</f>
        <v>21486.835194605766</v>
      </c>
      <c r="CS123" s="502">
        <f t="shared" si="133"/>
        <v>23084</v>
      </c>
      <c r="CT123" s="502">
        <f t="shared" si="134"/>
        <v>46624</v>
      </c>
      <c r="CU123" s="502">
        <f t="shared" si="135"/>
        <v>66658</v>
      </c>
      <c r="CV123" s="502">
        <f t="shared" si="136"/>
        <v>87428</v>
      </c>
      <c r="CW123" s="502">
        <f t="shared" si="105"/>
        <v>22271.104679208878</v>
      </c>
      <c r="CX123" s="502">
        <f t="shared" si="106"/>
        <v>44982.151471297635</v>
      </c>
      <c r="CY123" s="502">
        <f t="shared" si="107"/>
        <v>64310.660877954651</v>
      </c>
      <c r="CZ123" s="502">
        <f t="shared" si="108"/>
        <v>84349.252291365163</v>
      </c>
      <c r="DA123" s="503">
        <f t="shared" si="109"/>
        <v>9.2978830671080412E-3</v>
      </c>
      <c r="DB123" s="503">
        <f t="shared" si="110"/>
        <v>1.877943597820338E-2</v>
      </c>
      <c r="DC123" s="503">
        <f t="shared" si="111"/>
        <v>2.6848825571274063E-2</v>
      </c>
      <c r="DD123" s="503">
        <f t="shared" si="112"/>
        <v>3.5214664737096092E-2</v>
      </c>
      <c r="DE123" s="502">
        <f t="shared" si="137"/>
        <v>22275.44689797594</v>
      </c>
      <c r="DF123" s="502">
        <f t="shared" si="138"/>
        <v>44901.763653232978</v>
      </c>
      <c r="DG123" s="502">
        <f t="shared" si="139"/>
        <v>64407.098567201523</v>
      </c>
      <c r="DH123" s="502">
        <f t="shared" si="140"/>
        <v>84729.398864851843</v>
      </c>
      <c r="DI123" s="489">
        <f t="shared" si="113"/>
        <v>22275.44689797594</v>
      </c>
      <c r="DJ123" s="489">
        <f t="shared" si="114"/>
        <v>22626.316755257038</v>
      </c>
      <c r="DK123" s="489">
        <f t="shared" si="115"/>
        <v>19505.334913968545</v>
      </c>
      <c r="DL123" s="489">
        <f t="shared" si="116"/>
        <v>20322.300297650319</v>
      </c>
      <c r="DM123" s="489">
        <f t="shared" si="141"/>
        <v>21491.024503594734</v>
      </c>
      <c r="DN123" s="489">
        <f t="shared" si="117"/>
        <v>2588.3337748606627</v>
      </c>
      <c r="DO123" s="489">
        <f t="shared" si="118"/>
        <v>2629.1196404039215</v>
      </c>
      <c r="DP123" s="489">
        <f t="shared" si="119"/>
        <v>2266.4624143055994</v>
      </c>
      <c r="DQ123" s="489">
        <f t="shared" si="120"/>
        <v>2361.3970358122729</v>
      </c>
      <c r="DR123" s="489">
        <f t="shared" si="121"/>
        <v>2487.895291380963</v>
      </c>
      <c r="DS123" s="33">
        <v>857007</v>
      </c>
      <c r="DT123" s="33">
        <v>857471.46299999999</v>
      </c>
      <c r="DU123" s="33">
        <v>860592.255</v>
      </c>
      <c r="DV123" s="33">
        <v>863822.52799999993</v>
      </c>
      <c r="DW123" s="24">
        <f>INDEX('Feb 2015 final data'!$AB$7:$AB$156,MATCH(Data!CE123,'Feb 2015 final data'!$A$7:$A$156,0))</f>
        <v>1490</v>
      </c>
    </row>
    <row r="124" spans="1:127">
      <c r="A124" s="28" t="s">
        <v>865</v>
      </c>
      <c r="B124" s="6" t="s">
        <v>866</v>
      </c>
      <c r="C124" s="29" t="s">
        <v>758</v>
      </c>
      <c r="D124" s="30" t="s">
        <v>426</v>
      </c>
      <c r="E124" s="31">
        <v>415</v>
      </c>
      <c r="F124" s="19">
        <v>415</v>
      </c>
      <c r="G124" s="19">
        <f>INDEX('Feb 2015 final data'!G$7:G$156,MATCH(Data!$D124,'Feb 2015 final data'!$A$7:$A$156,0))</f>
        <v>415</v>
      </c>
      <c r="H124" s="19">
        <f>INDEX('Feb 2015 final data'!H$7:H$156,MATCH(Data!$D124,'Feb 2015 final data'!$A$7:$A$156,0))</f>
        <v>422</v>
      </c>
      <c r="I124" s="469">
        <f t="shared" si="132"/>
        <v>745.91292291622619</v>
      </c>
      <c r="J124" s="469">
        <f t="shared" si="88"/>
        <v>744.74625198065883</v>
      </c>
      <c r="K124" s="31">
        <v>53240</v>
      </c>
      <c r="L124" s="19">
        <v>54505</v>
      </c>
      <c r="M124" s="31">
        <v>55636.521000000001</v>
      </c>
      <c r="N124" s="27">
        <v>56663.595000000001</v>
      </c>
      <c r="O124" s="20">
        <v>775.7</v>
      </c>
      <c r="P124" s="36">
        <v>757.7</v>
      </c>
      <c r="Q124" s="30" t="s">
        <v>426</v>
      </c>
      <c r="R124" s="31">
        <v>330</v>
      </c>
      <c r="S124" s="19">
        <v>330</v>
      </c>
      <c r="T124" s="19">
        <f>INDEX('Feb 2015 final data'!I$7:I$156,MATCH(Data!$Q124,'Feb 2015 final data'!$A$7:$A$156,0))</f>
        <v>305</v>
      </c>
      <c r="U124" s="19">
        <f>INDEX('Feb 2015 final data'!J$7:J$156,MATCH(Data!$Q124,'Feb 2015 final data'!$A$7:$A$156,0))</f>
        <v>332</v>
      </c>
      <c r="V124" s="31">
        <v>370</v>
      </c>
      <c r="W124" s="19">
        <v>370</v>
      </c>
      <c r="X124" s="19">
        <f>INDEX('Feb 2015 final data'!K$7:K$156,MATCH(Data!$Q124,'Feb 2015 final data'!$A$7:$A$156,0))</f>
        <v>342</v>
      </c>
      <c r="Y124" s="19">
        <f>INDEX('Feb 2015 final data'!L$7:L$156,MATCH(Data!$Q124,'Feb 2015 final data'!$A$7:$A$156,0))</f>
        <v>372</v>
      </c>
      <c r="Z124" s="475">
        <f t="shared" si="89"/>
        <v>305</v>
      </c>
      <c r="AA124" s="475">
        <f t="shared" si="90"/>
        <v>332</v>
      </c>
      <c r="AB124" s="475">
        <f t="shared" si="91"/>
        <v>342</v>
      </c>
      <c r="AC124" s="475">
        <f t="shared" si="92"/>
        <v>372</v>
      </c>
      <c r="AD124" s="478">
        <f t="shared" si="122"/>
        <v>89.181286549707607</v>
      </c>
      <c r="AE124" s="478">
        <f t="shared" si="123"/>
        <v>89.247311827956992</v>
      </c>
      <c r="AF124" s="22">
        <v>88.9</v>
      </c>
      <c r="AG124" s="21">
        <v>88.9</v>
      </c>
      <c r="AH124" s="6" t="s">
        <v>426</v>
      </c>
      <c r="AI124" s="34">
        <v>431</v>
      </c>
      <c r="AJ124" s="34">
        <v>381</v>
      </c>
      <c r="AK124" s="34">
        <v>280</v>
      </c>
      <c r="AL124" s="34">
        <v>197</v>
      </c>
      <c r="AM124" s="34">
        <v>398</v>
      </c>
      <c r="AN124" s="34">
        <v>439</v>
      </c>
      <c r="AO124" s="34">
        <v>423</v>
      </c>
      <c r="AP124" s="34">
        <v>292</v>
      </c>
      <c r="AQ124" s="38">
        <v>274</v>
      </c>
      <c r="AR124" s="38">
        <v>468</v>
      </c>
      <c r="AS124" s="38">
        <v>291</v>
      </c>
      <c r="AT124" s="38">
        <v>379</v>
      </c>
      <c r="AU124" s="25">
        <v>1092</v>
      </c>
      <c r="AV124" s="25">
        <v>1034</v>
      </c>
      <c r="AW124" s="25">
        <v>989</v>
      </c>
      <c r="AX124" s="25">
        <v>1138</v>
      </c>
      <c r="AY124" s="25">
        <f t="shared" si="93"/>
        <v>1092</v>
      </c>
      <c r="AZ124" s="25">
        <f t="shared" si="94"/>
        <v>1034</v>
      </c>
      <c r="BA124" s="25">
        <f t="shared" si="95"/>
        <v>989</v>
      </c>
      <c r="BB124" s="25">
        <f t="shared" si="96"/>
        <v>1138</v>
      </c>
      <c r="BC124" s="249">
        <f>INDEX('Feb 2015 final data'!T$7:T$156,MATCH(Data!$AH124,'Feb 2015 final data'!$A$7:$A$156,0))</f>
        <v>1045</v>
      </c>
      <c r="BD124" s="249">
        <f>INDEX('Feb 2015 final data'!U$7:U$156,MATCH(Data!$AH124,'Feb 2015 final data'!$A$7:$A$156,0))</f>
        <v>998</v>
      </c>
      <c r="BE124" s="249">
        <f>INDEX('Feb 2015 final data'!V$7:V$156,MATCH(Data!$AH124,'Feb 2015 final data'!$A$7:$A$156,0))</f>
        <v>975</v>
      </c>
      <c r="BF124" s="249">
        <f>INDEX('Feb 2015 final data'!W$7:W$156,MATCH(Data!$AH124,'Feb 2015 final data'!$A$7:$A$156,0))</f>
        <v>1071</v>
      </c>
      <c r="BG124" s="249">
        <f>INDEX('Feb 2015 final data'!X$7:X$156,MATCH(Data!$AH124,'Feb 2015 final data'!$A$7:$A$156,0))</f>
        <v>1025</v>
      </c>
      <c r="BH124" s="249">
        <f>INDEX('Feb 2015 final data'!Y$7:Y$156,MATCH(Data!$AH124,'Feb 2015 final data'!$A$7:$A$156,0))</f>
        <v>979</v>
      </c>
      <c r="BI124" s="249">
        <f>INDEX('Feb 2015 final data'!Z$7:Z$156,MATCH(Data!$AH124,'Feb 2015 final data'!$A$7:$A$156,0))</f>
        <v>957</v>
      </c>
      <c r="BJ124" s="249">
        <f>INDEX('Feb 2015 final data'!AA$7:AA$156,MATCH(Data!$AH124,'Feb 2015 final data'!$A$7:$A$156,0))</f>
        <v>1051</v>
      </c>
      <c r="BK124" s="484">
        <f t="shared" si="124"/>
        <v>1045</v>
      </c>
      <c r="BL124" s="484">
        <f t="shared" si="125"/>
        <v>998</v>
      </c>
      <c r="BM124" s="484">
        <f t="shared" si="126"/>
        <v>975</v>
      </c>
      <c r="BN124" s="484">
        <f t="shared" si="127"/>
        <v>1071</v>
      </c>
      <c r="BO124" s="484">
        <f t="shared" si="128"/>
        <v>1025</v>
      </c>
      <c r="BP124" s="484">
        <f t="shared" si="129"/>
        <v>979</v>
      </c>
      <c r="BQ124" s="484">
        <f t="shared" si="130"/>
        <v>957</v>
      </c>
      <c r="BR124" s="484">
        <f t="shared" si="131"/>
        <v>1051</v>
      </c>
      <c r="BS124" s="486">
        <f t="shared" si="97"/>
        <v>464.42560734181063</v>
      </c>
      <c r="BT124" s="486">
        <f t="shared" si="98"/>
        <v>443.53756567189191</v>
      </c>
      <c r="BU124" s="486">
        <f t="shared" si="99"/>
        <v>433.31575804618694</v>
      </c>
      <c r="BV124" s="495">
        <f t="shared" si="100"/>
        <v>473.57401921460922</v>
      </c>
      <c r="BW124" s="486">
        <f t="shared" si="101"/>
        <v>453.23377189073244</v>
      </c>
      <c r="BX124" s="486">
        <f t="shared" si="102"/>
        <v>432.89352456685566</v>
      </c>
      <c r="BY124" s="486">
        <f t="shared" si="103"/>
        <v>423.16558019456676</v>
      </c>
      <c r="BZ124" s="495">
        <f t="shared" si="104"/>
        <v>462.76249085014888</v>
      </c>
      <c r="CA124" s="27">
        <v>224011</v>
      </c>
      <c r="CB124" s="27">
        <v>225009.12600000002</v>
      </c>
      <c r="CC124" s="27">
        <v>226152.609</v>
      </c>
      <c r="CD124" s="156">
        <v>227114.34499999988</v>
      </c>
      <c r="CE124" s="6" t="s">
        <v>426</v>
      </c>
      <c r="CF124" s="27">
        <f>INDEX('HWB mapped'!F$4:F$155,MATCH(Data!$D124,'HWB mapped'!$E$4:$E$155,0))</f>
        <v>9401.5823339196668</v>
      </c>
      <c r="CG124" s="27">
        <f>INDEX('HWB mapped'!G$4:G$155,MATCH(Data!$D124,'HWB mapped'!$E$4:$E$155,0))</f>
        <v>9676.1760717608722</v>
      </c>
      <c r="CH124" s="27">
        <f>INDEX('HWB mapped'!H$4:H$155,MATCH(Data!$D124,'HWB mapped'!$E$4:$E$155,0))</f>
        <v>9662.2049215009592</v>
      </c>
      <c r="CI124" s="27">
        <f>INDEX('HWB mapped'!I$4:I$155,MATCH(Data!$D124,'HWB mapped'!$E$4:$E$155,0))</f>
        <v>10201.866748630382</v>
      </c>
      <c r="CJ124" s="24">
        <f>INDEX('Feb 2015 final data'!P$7:P$156,MATCH(Data!$CE124,'Feb 2015 final data'!$A$7:$A$156,0))</f>
        <v>9401</v>
      </c>
      <c r="CK124" s="24">
        <f>INDEX('Feb 2015 final data'!Q$7:Q$156,MATCH(Data!$CE124,'Feb 2015 final data'!$A$7:$A$156,0))</f>
        <v>8091</v>
      </c>
      <c r="CL124" s="24">
        <f>INDEX('Feb 2015 final data'!R$7:R$156,MATCH(Data!$CE124,'Feb 2015 final data'!$A$7:$A$156,0))</f>
        <v>8225</v>
      </c>
      <c r="CM124" s="24">
        <f>INDEX('Feb 2015 final data'!S$7:S$156,MATCH(Data!$CE124,'Feb 2015 final data'!$A$7:$A$156,0))</f>
        <v>8520</v>
      </c>
      <c r="CN124" s="24">
        <f>INDEX('Feb 2015 final data'!B$7:B$156,MATCH(Data!$CE124,'Feb 2015 final data'!$A$7:$A$156,0))</f>
        <v>9057</v>
      </c>
      <c r="CO124" s="24">
        <f>INDEX('Feb 2015 final data'!C$7:C$156,MATCH(Data!$CE124,'Feb 2015 final data'!$A$7:$A$156,0))</f>
        <v>7811</v>
      </c>
      <c r="CP124" s="24">
        <f>INDEX('Feb 2015 final data'!D$7:D$156,MATCH(Data!$CE124,'Feb 2015 final data'!$A$7:$A$156,0))</f>
        <v>7944</v>
      </c>
      <c r="CQ124" s="24">
        <f>INDEX('Feb 2015 final data'!E$7:E$156,MATCH(Data!$CE124,'Feb 2015 final data'!$A$7:$A$156,0))</f>
        <v>8226</v>
      </c>
      <c r="CR124" s="24">
        <f>INDEX('Feb 2015 final data'!F$7:F$156,MATCH(Data!$CE124,'Feb 2015 final data'!$A$7:$A$156,0))</f>
        <v>8726</v>
      </c>
      <c r="CS124" s="502">
        <f t="shared" si="133"/>
        <v>9401</v>
      </c>
      <c r="CT124" s="502">
        <f t="shared" si="134"/>
        <v>17492</v>
      </c>
      <c r="CU124" s="502">
        <f t="shared" si="135"/>
        <v>25717</v>
      </c>
      <c r="CV124" s="502">
        <f t="shared" si="136"/>
        <v>34237</v>
      </c>
      <c r="CW124" s="502">
        <f t="shared" si="105"/>
        <v>9057</v>
      </c>
      <c r="CX124" s="502">
        <f t="shared" si="106"/>
        <v>16868</v>
      </c>
      <c r="CY124" s="502">
        <f t="shared" si="107"/>
        <v>24812</v>
      </c>
      <c r="CZ124" s="502">
        <f t="shared" si="108"/>
        <v>33038</v>
      </c>
      <c r="DA124" s="503">
        <f t="shared" si="109"/>
        <v>1.0047609311563514E-2</v>
      </c>
      <c r="DB124" s="503">
        <f t="shared" si="110"/>
        <v>1.8225895960510559E-2</v>
      </c>
      <c r="DC124" s="503">
        <f t="shared" si="111"/>
        <v>2.6433390776060987E-2</v>
      </c>
      <c r="DD124" s="503">
        <f t="shared" si="112"/>
        <v>3.5020591757455387E-2</v>
      </c>
      <c r="DE124" s="502">
        <f t="shared" si="137"/>
        <v>9010.7277055209488</v>
      </c>
      <c r="DF124" s="502">
        <f t="shared" si="138"/>
        <v>18368.250256526371</v>
      </c>
      <c r="DG124" s="502">
        <f t="shared" si="139"/>
        <v>27710.635388071099</v>
      </c>
      <c r="DH124" s="502">
        <f t="shared" si="140"/>
        <v>37578.234066626792</v>
      </c>
      <c r="DI124" s="489">
        <f t="shared" si="113"/>
        <v>9010.7277055209488</v>
      </c>
      <c r="DJ124" s="489">
        <f t="shared" si="114"/>
        <v>9357.5225510054224</v>
      </c>
      <c r="DK124" s="489">
        <f t="shared" si="115"/>
        <v>9342.3851315447282</v>
      </c>
      <c r="DL124" s="489">
        <f t="shared" si="116"/>
        <v>9867.5986785556925</v>
      </c>
      <c r="DM124" s="489">
        <f t="shared" si="141"/>
        <v>8681.4187874987092</v>
      </c>
      <c r="DN124" s="489">
        <f t="shared" si="117"/>
        <v>3135.8175548425902</v>
      </c>
      <c r="DO124" s="489">
        <f t="shared" si="118"/>
        <v>3256.5731526153545</v>
      </c>
      <c r="DP124" s="489">
        <f t="shared" si="119"/>
        <v>3251.0051711618553</v>
      </c>
      <c r="DQ124" s="489">
        <f t="shared" si="120"/>
        <v>3434.0525614456419</v>
      </c>
      <c r="DR124" s="489">
        <f t="shared" si="121"/>
        <v>3006.9637067412805</v>
      </c>
      <c r="DS124" s="33">
        <v>285032</v>
      </c>
      <c r="DT124" s="33">
        <v>286080.685</v>
      </c>
      <c r="DU124" s="33">
        <v>287357.27899999998</v>
      </c>
      <c r="DV124" s="33">
        <v>288696.53399999999</v>
      </c>
      <c r="DW124" s="24">
        <f>INDEX('Feb 2015 final data'!$AB$7:$AB$156,MATCH(Data!CE124,'Feb 2015 final data'!$A$7:$A$156,0))</f>
        <v>765</v>
      </c>
    </row>
    <row r="125" spans="1:127">
      <c r="A125" s="28" t="s">
        <v>886</v>
      </c>
      <c r="B125" s="6" t="s">
        <v>887</v>
      </c>
      <c r="C125" s="29" t="s">
        <v>759</v>
      </c>
      <c r="D125" s="30" t="s">
        <v>429</v>
      </c>
      <c r="E125" s="31">
        <v>285</v>
      </c>
      <c r="F125" s="19">
        <v>285</v>
      </c>
      <c r="G125" s="19">
        <f>INDEX('Feb 2015 final data'!G$7:G$156,MATCH(Data!$D125,'Feb 2015 final data'!$A$7:$A$156,0))</f>
        <v>285</v>
      </c>
      <c r="H125" s="19">
        <f>INDEX('Feb 2015 final data'!H$7:H$156,MATCH(Data!$D125,'Feb 2015 final data'!$A$7:$A$156,0))</f>
        <v>285</v>
      </c>
      <c r="I125" s="469">
        <f t="shared" si="132"/>
        <v>860.3827350709787</v>
      </c>
      <c r="J125" s="469">
        <f t="shared" si="88"/>
        <v>840.08951993924472</v>
      </c>
      <c r="K125" s="31">
        <v>31395</v>
      </c>
      <c r="L125" s="19">
        <v>32345</v>
      </c>
      <c r="M125" s="31">
        <v>33124.792999999991</v>
      </c>
      <c r="N125" s="27">
        <v>33924.955999999998</v>
      </c>
      <c r="O125" s="20">
        <v>907.8</v>
      </c>
      <c r="P125" s="36">
        <v>881.2</v>
      </c>
      <c r="Q125" s="30" t="s">
        <v>429</v>
      </c>
      <c r="R125" s="31">
        <v>60</v>
      </c>
      <c r="S125" s="19">
        <v>60</v>
      </c>
      <c r="T125" s="19">
        <f>INDEX('Feb 2015 final data'!I$7:I$156,MATCH(Data!$Q125,'Feb 2015 final data'!$A$7:$A$156,0))</f>
        <v>90.72</v>
      </c>
      <c r="U125" s="19">
        <f>INDEX('Feb 2015 final data'!J$7:J$156,MATCH(Data!$Q125,'Feb 2015 final data'!$A$7:$A$156,0))</f>
        <v>120.96</v>
      </c>
      <c r="V125" s="31">
        <v>70</v>
      </c>
      <c r="W125" s="19">
        <v>70</v>
      </c>
      <c r="X125" s="19">
        <f>INDEX('Feb 2015 final data'!K$7:K$156,MATCH(Data!$Q125,'Feb 2015 final data'!$A$7:$A$156,0))</f>
        <v>105</v>
      </c>
      <c r="Y125" s="19">
        <f>INDEX('Feb 2015 final data'!L$7:L$156,MATCH(Data!$Q125,'Feb 2015 final data'!$A$7:$A$156,0))</f>
        <v>140</v>
      </c>
      <c r="Z125" s="475">
        <f t="shared" si="89"/>
        <v>90.72</v>
      </c>
      <c r="AA125" s="475">
        <f t="shared" si="90"/>
        <v>120.96</v>
      </c>
      <c r="AB125" s="475">
        <f t="shared" si="91"/>
        <v>105</v>
      </c>
      <c r="AC125" s="475">
        <f t="shared" si="92"/>
        <v>140</v>
      </c>
      <c r="AD125" s="478">
        <f t="shared" si="122"/>
        <v>86.4</v>
      </c>
      <c r="AE125" s="478">
        <f t="shared" si="123"/>
        <v>86.4</v>
      </c>
      <c r="AF125" s="22">
        <v>85.3</v>
      </c>
      <c r="AG125" s="21">
        <v>85.3</v>
      </c>
      <c r="AH125" s="6" t="s">
        <v>429</v>
      </c>
      <c r="AI125" s="34">
        <v>113</v>
      </c>
      <c r="AJ125" s="34">
        <v>151</v>
      </c>
      <c r="AK125" s="34">
        <v>92</v>
      </c>
      <c r="AL125" s="34">
        <v>130</v>
      </c>
      <c r="AM125" s="34">
        <v>195</v>
      </c>
      <c r="AN125" s="34">
        <v>120</v>
      </c>
      <c r="AO125" s="34">
        <v>114</v>
      </c>
      <c r="AP125" s="34">
        <v>144</v>
      </c>
      <c r="AQ125" s="38">
        <v>175</v>
      </c>
      <c r="AR125" s="38">
        <v>225</v>
      </c>
      <c r="AS125" s="38">
        <v>200</v>
      </c>
      <c r="AT125" s="38">
        <v>166</v>
      </c>
      <c r="AU125" s="25">
        <v>356</v>
      </c>
      <c r="AV125" s="25">
        <v>445</v>
      </c>
      <c r="AW125" s="25">
        <v>433</v>
      </c>
      <c r="AX125" s="25">
        <v>591</v>
      </c>
      <c r="AY125" s="25">
        <f t="shared" si="93"/>
        <v>356</v>
      </c>
      <c r="AZ125" s="25">
        <f t="shared" si="94"/>
        <v>445</v>
      </c>
      <c r="BA125" s="25">
        <f t="shared" si="95"/>
        <v>433</v>
      </c>
      <c r="BB125" s="25">
        <f t="shared" si="96"/>
        <v>591</v>
      </c>
      <c r="BC125" s="249">
        <f>INDEX('Feb 2015 final data'!T$7:T$156,MATCH(Data!$AH125,'Feb 2015 final data'!$A$7:$A$156,0))</f>
        <v>560</v>
      </c>
      <c r="BD125" s="249">
        <f>INDEX('Feb 2015 final data'!U$7:U$156,MATCH(Data!$AH125,'Feb 2015 final data'!$A$7:$A$156,0))</f>
        <v>445</v>
      </c>
      <c r="BE125" s="249">
        <f>INDEX('Feb 2015 final data'!V$7:V$156,MATCH(Data!$AH125,'Feb 2015 final data'!$A$7:$A$156,0))</f>
        <v>433</v>
      </c>
      <c r="BF125" s="249">
        <f>INDEX('Feb 2015 final data'!W$7:W$156,MATCH(Data!$AH125,'Feb 2015 final data'!$A$7:$A$156,0))</f>
        <v>591</v>
      </c>
      <c r="BG125" s="249">
        <f>INDEX('Feb 2015 final data'!X$7:X$156,MATCH(Data!$AH125,'Feb 2015 final data'!$A$7:$A$156,0))</f>
        <v>532</v>
      </c>
      <c r="BH125" s="249">
        <f>INDEX('Feb 2015 final data'!Y$7:Y$156,MATCH(Data!$AH125,'Feb 2015 final data'!$A$7:$A$156,0))</f>
        <v>422.75</v>
      </c>
      <c r="BI125" s="249">
        <f>INDEX('Feb 2015 final data'!Z$7:Z$156,MATCH(Data!$AH125,'Feb 2015 final data'!$A$7:$A$156,0))</f>
        <v>411.34999999999997</v>
      </c>
      <c r="BJ125" s="249">
        <f>INDEX('Feb 2015 final data'!AA$7:AA$156,MATCH(Data!$AH125,'Feb 2015 final data'!$A$7:$A$156,0))</f>
        <v>561.44999999999993</v>
      </c>
      <c r="BK125" s="484">
        <f t="shared" si="124"/>
        <v>560</v>
      </c>
      <c r="BL125" s="484">
        <f t="shared" si="125"/>
        <v>445</v>
      </c>
      <c r="BM125" s="484">
        <f t="shared" si="126"/>
        <v>433</v>
      </c>
      <c r="BN125" s="484">
        <f t="shared" si="127"/>
        <v>591</v>
      </c>
      <c r="BO125" s="484">
        <f t="shared" si="128"/>
        <v>532</v>
      </c>
      <c r="BP125" s="484">
        <f t="shared" si="129"/>
        <v>422.75</v>
      </c>
      <c r="BQ125" s="484">
        <f t="shared" si="130"/>
        <v>411.34999999999997</v>
      </c>
      <c r="BR125" s="484">
        <f t="shared" si="131"/>
        <v>561.44999999999993</v>
      </c>
      <c r="BS125" s="486">
        <f t="shared" si="97"/>
        <v>368.4911314022068</v>
      </c>
      <c r="BT125" s="486">
        <f t="shared" si="98"/>
        <v>292.81884548925365</v>
      </c>
      <c r="BU125" s="486">
        <f t="shared" si="99"/>
        <v>284.92260695920635</v>
      </c>
      <c r="BV125" s="495">
        <f t="shared" si="100"/>
        <v>386.4610088142864</v>
      </c>
      <c r="BW125" s="486">
        <f t="shared" si="101"/>
        <v>347.88029896649812</v>
      </c>
      <c r="BX125" s="486">
        <f t="shared" si="102"/>
        <v>276.44059471444939</v>
      </c>
      <c r="BY125" s="486">
        <f t="shared" si="103"/>
        <v>268.98601687945296</v>
      </c>
      <c r="BZ125" s="495">
        <f t="shared" si="104"/>
        <v>365.12611863892835</v>
      </c>
      <c r="CA125" s="27">
        <v>150920</v>
      </c>
      <c r="CB125" s="27">
        <v>151971.09300000002</v>
      </c>
      <c r="CC125" s="27">
        <v>152926.16499999995</v>
      </c>
      <c r="CD125" s="156">
        <v>153768.78600000002</v>
      </c>
      <c r="CE125" s="6" t="s">
        <v>429</v>
      </c>
      <c r="CF125" s="27">
        <f>INDEX('HWB mapped'!F$4:F$155,MATCH(Data!$D125,'HWB mapped'!$E$4:$E$155,0))</f>
        <v>5022.9082415691519</v>
      </c>
      <c r="CG125" s="27">
        <f>INDEX('HWB mapped'!G$4:G$155,MATCH(Data!$D125,'HWB mapped'!$E$4:$E$155,0))</f>
        <v>5072.2351765588492</v>
      </c>
      <c r="CH125" s="27">
        <f>INDEX('HWB mapped'!H$4:H$155,MATCH(Data!$D125,'HWB mapped'!$E$4:$E$155,0))</f>
        <v>5041.0015887375721</v>
      </c>
      <c r="CI125" s="27">
        <f>INDEX('HWB mapped'!I$4:I$155,MATCH(Data!$D125,'HWB mapped'!$E$4:$E$155,0))</f>
        <v>5336.6473404621902</v>
      </c>
      <c r="CJ125" s="24">
        <f>INDEX('Feb 2015 final data'!P$7:P$156,MATCH(Data!$CE125,'Feb 2015 final data'!$A$7:$A$156,0))</f>
        <v>5071</v>
      </c>
      <c r="CK125" s="24">
        <f>INDEX('Feb 2015 final data'!Q$7:Q$156,MATCH(Data!$CE125,'Feb 2015 final data'!$A$7:$A$156,0))</f>
        <v>5184</v>
      </c>
      <c r="CL125" s="24">
        <f>INDEX('Feb 2015 final data'!R$7:R$156,MATCH(Data!$CE125,'Feb 2015 final data'!$A$7:$A$156,0))</f>
        <v>5121</v>
      </c>
      <c r="CM125" s="24">
        <f>INDEX('Feb 2015 final data'!S$7:S$156,MATCH(Data!$CE125,'Feb 2015 final data'!$A$7:$A$156,0))</f>
        <v>5279</v>
      </c>
      <c r="CN125" s="24">
        <f>INDEX('Feb 2015 final data'!B$7:B$156,MATCH(Data!$CE125,'Feb 2015 final data'!$A$7:$A$156,0))</f>
        <v>5157</v>
      </c>
      <c r="CO125" s="24">
        <f>INDEX('Feb 2015 final data'!C$7:C$156,MATCH(Data!$CE125,'Feb 2015 final data'!$A$7:$A$156,0))</f>
        <v>4862</v>
      </c>
      <c r="CP125" s="24">
        <f>INDEX('Feb 2015 final data'!D$7:D$156,MATCH(Data!$CE125,'Feb 2015 final data'!$A$7:$A$156,0))</f>
        <v>4803</v>
      </c>
      <c r="CQ125" s="24">
        <f>INDEX('Feb 2015 final data'!E$7:E$156,MATCH(Data!$CE125,'Feb 2015 final data'!$A$7:$A$156,0))</f>
        <v>4952</v>
      </c>
      <c r="CR125" s="24">
        <f>INDEX('Feb 2015 final data'!F$7:F$156,MATCH(Data!$CE125,'Feb 2015 final data'!$A$7:$A$156,0))</f>
        <v>4902</v>
      </c>
      <c r="CS125" s="502">
        <f t="shared" si="133"/>
        <v>5071</v>
      </c>
      <c r="CT125" s="502">
        <f t="shared" si="134"/>
        <v>10255</v>
      </c>
      <c r="CU125" s="502">
        <f t="shared" si="135"/>
        <v>15376</v>
      </c>
      <c r="CV125" s="502">
        <f t="shared" si="136"/>
        <v>20655</v>
      </c>
      <c r="CW125" s="502">
        <f t="shared" si="105"/>
        <v>5157</v>
      </c>
      <c r="CX125" s="502">
        <f t="shared" si="106"/>
        <v>10019</v>
      </c>
      <c r="CY125" s="502">
        <f t="shared" si="107"/>
        <v>14822</v>
      </c>
      <c r="CZ125" s="502">
        <f t="shared" si="108"/>
        <v>19774</v>
      </c>
      <c r="DA125" s="503">
        <f t="shared" si="109"/>
        <v>-4.1636407649479545E-3</v>
      </c>
      <c r="DB125" s="503">
        <f t="shared" si="110"/>
        <v>1.1425804889857177E-2</v>
      </c>
      <c r="DC125" s="503">
        <f t="shared" si="111"/>
        <v>2.6821592834664731E-2</v>
      </c>
      <c r="DD125" s="503">
        <f t="shared" si="112"/>
        <v>4.2653110626966834E-2</v>
      </c>
      <c r="DE125" s="502">
        <f t="shared" si="137"/>
        <v>5108.2413527896488</v>
      </c>
      <c r="DF125" s="502">
        <f t="shared" si="138"/>
        <v>9861.0818690888718</v>
      </c>
      <c r="DG125" s="502">
        <f t="shared" si="139"/>
        <v>14586.887099471334</v>
      </c>
      <c r="DH125" s="502">
        <f t="shared" si="140"/>
        <v>19599.771723166508</v>
      </c>
      <c r="DI125" s="489">
        <f t="shared" si="113"/>
        <v>5108.2413527896488</v>
      </c>
      <c r="DJ125" s="489">
        <f t="shared" si="114"/>
        <v>4752.8405162992231</v>
      </c>
      <c r="DK125" s="489">
        <f t="shared" si="115"/>
        <v>4725.8052303824625</v>
      </c>
      <c r="DL125" s="489">
        <f t="shared" si="116"/>
        <v>5012.884623695174</v>
      </c>
      <c r="DM125" s="489">
        <f t="shared" si="141"/>
        <v>4855.6523388355363</v>
      </c>
      <c r="DN125" s="489">
        <f t="shared" si="117"/>
        <v>2610.5818822448696</v>
      </c>
      <c r="DO125" s="489">
        <f t="shared" si="118"/>
        <v>2429.1495078915164</v>
      </c>
      <c r="DP125" s="489">
        <f t="shared" si="119"/>
        <v>2415.350425898444</v>
      </c>
      <c r="DQ125" s="489">
        <f t="shared" si="120"/>
        <v>2562.0295567136905</v>
      </c>
      <c r="DR125" s="489">
        <f t="shared" si="121"/>
        <v>2466.7862296007102</v>
      </c>
      <c r="DS125" s="33">
        <v>193196</v>
      </c>
      <c r="DT125" s="33">
        <v>194500.163</v>
      </c>
      <c r="DU125" s="33">
        <v>195665.19</v>
      </c>
      <c r="DV125" s="33">
        <v>196855.323</v>
      </c>
      <c r="DW125" s="24">
        <f>INDEX('Feb 2015 final data'!$AB$7:$AB$156,MATCH(Data!CE125,'Feb 2015 final data'!$A$7:$A$156,0))</f>
        <v>1490</v>
      </c>
    </row>
    <row r="126" spans="1:127">
      <c r="A126" s="28" t="s">
        <v>904</v>
      </c>
      <c r="B126" s="6" t="s">
        <v>905</v>
      </c>
      <c r="C126" s="29" t="s">
        <v>760</v>
      </c>
      <c r="D126" s="30" t="s">
        <v>432</v>
      </c>
      <c r="E126" s="31">
        <v>410</v>
      </c>
      <c r="F126" s="19">
        <v>410</v>
      </c>
      <c r="G126" s="19">
        <f>INDEX('Feb 2015 final data'!G$7:G$156,MATCH(Data!$D126,'Feb 2015 final data'!$A$7:$A$156,0))</f>
        <v>405</v>
      </c>
      <c r="H126" s="19">
        <f>INDEX('Feb 2015 final data'!H$7:H$156,MATCH(Data!$D126,'Feb 2015 final data'!$A$7:$A$156,0))</f>
        <v>346</v>
      </c>
      <c r="I126" s="469">
        <f t="shared" si="132"/>
        <v>972.7992129213676</v>
      </c>
      <c r="J126" s="469">
        <f t="shared" si="88"/>
        <v>817.39352953171942</v>
      </c>
      <c r="K126" s="31">
        <v>40175</v>
      </c>
      <c r="L126" s="19">
        <v>40895</v>
      </c>
      <c r="M126" s="31">
        <v>41632.435000000005</v>
      </c>
      <c r="N126" s="27">
        <v>42329.671999999999</v>
      </c>
      <c r="O126" s="20">
        <v>1020.5</v>
      </c>
      <c r="P126" s="36">
        <v>1002.6</v>
      </c>
      <c r="Q126" s="30" t="s">
        <v>432</v>
      </c>
      <c r="R126" s="31">
        <v>75</v>
      </c>
      <c r="S126" s="19">
        <v>75</v>
      </c>
      <c r="T126" s="19">
        <f>INDEX('Feb 2015 final data'!I$7:I$156,MATCH(Data!$Q126,'Feb 2015 final data'!$A$7:$A$156,0))</f>
        <v>108</v>
      </c>
      <c r="U126" s="19">
        <f>INDEX('Feb 2015 final data'!J$7:J$156,MATCH(Data!$Q126,'Feb 2015 final data'!$A$7:$A$156,0))</f>
        <v>116</v>
      </c>
      <c r="V126" s="31">
        <v>85</v>
      </c>
      <c r="W126" s="19">
        <v>85</v>
      </c>
      <c r="X126" s="19">
        <f>INDEX('Feb 2015 final data'!K$7:K$156,MATCH(Data!$Q126,'Feb 2015 final data'!$A$7:$A$156,0))</f>
        <v>122</v>
      </c>
      <c r="Y126" s="19">
        <f>INDEX('Feb 2015 final data'!L$7:L$156,MATCH(Data!$Q126,'Feb 2015 final data'!$A$7:$A$156,0))</f>
        <v>130</v>
      </c>
      <c r="Z126" s="475">
        <f t="shared" si="89"/>
        <v>108</v>
      </c>
      <c r="AA126" s="475">
        <f t="shared" si="90"/>
        <v>116</v>
      </c>
      <c r="AB126" s="475">
        <f t="shared" si="91"/>
        <v>122</v>
      </c>
      <c r="AC126" s="475">
        <f t="shared" si="92"/>
        <v>130</v>
      </c>
      <c r="AD126" s="478">
        <f t="shared" si="122"/>
        <v>88.52459016393442</v>
      </c>
      <c r="AE126" s="478">
        <f t="shared" si="123"/>
        <v>89.230769230769241</v>
      </c>
      <c r="AF126" s="22">
        <v>85.1</v>
      </c>
      <c r="AG126" s="21">
        <v>85.1</v>
      </c>
      <c r="AH126" s="6" t="s">
        <v>432</v>
      </c>
      <c r="AI126" s="34">
        <v>599</v>
      </c>
      <c r="AJ126" s="34">
        <v>622</v>
      </c>
      <c r="AK126" s="34">
        <v>572</v>
      </c>
      <c r="AL126" s="34">
        <v>572</v>
      </c>
      <c r="AM126" s="34">
        <v>786</v>
      </c>
      <c r="AN126" s="34">
        <v>673</v>
      </c>
      <c r="AO126" s="34">
        <v>516</v>
      </c>
      <c r="AP126" s="34">
        <v>428</v>
      </c>
      <c r="AQ126" s="38">
        <v>440</v>
      </c>
      <c r="AR126" s="38">
        <v>527</v>
      </c>
      <c r="AS126" s="38">
        <v>399</v>
      </c>
      <c r="AT126" s="38">
        <v>458</v>
      </c>
      <c r="AU126" s="25">
        <v>1793</v>
      </c>
      <c r="AV126" s="25">
        <v>2031</v>
      </c>
      <c r="AW126" s="25">
        <v>1384</v>
      </c>
      <c r="AX126" s="25">
        <v>1384</v>
      </c>
      <c r="AY126" s="25">
        <f t="shared" si="93"/>
        <v>1793</v>
      </c>
      <c r="AZ126" s="25">
        <f t="shared" si="94"/>
        <v>2031</v>
      </c>
      <c r="BA126" s="25">
        <f t="shared" si="95"/>
        <v>1384</v>
      </c>
      <c r="BB126" s="25">
        <f t="shared" si="96"/>
        <v>1384</v>
      </c>
      <c r="BC126" s="249">
        <f>INDEX('Feb 2015 final data'!T$7:T$156,MATCH(Data!$AH126,'Feb 2015 final data'!$A$7:$A$156,0))</f>
        <v>1804</v>
      </c>
      <c r="BD126" s="249">
        <f>INDEX('Feb 2015 final data'!U$7:U$156,MATCH(Data!$AH126,'Feb 2015 final data'!$A$7:$A$156,0))</f>
        <v>2042</v>
      </c>
      <c r="BE126" s="249">
        <f>INDEX('Feb 2015 final data'!V$7:V$156,MATCH(Data!$AH126,'Feb 2015 final data'!$A$7:$A$156,0))</f>
        <v>1398</v>
      </c>
      <c r="BF126" s="249">
        <f>INDEX('Feb 2015 final data'!W$7:W$156,MATCH(Data!$AH126,'Feb 2015 final data'!$A$7:$A$156,0))</f>
        <v>1400</v>
      </c>
      <c r="BG126" s="249">
        <f>INDEX('Feb 2015 final data'!X$7:X$156,MATCH(Data!$AH126,'Feb 2015 final data'!$A$7:$A$156,0))</f>
        <v>1623.6000000000001</v>
      </c>
      <c r="BH126" s="249">
        <f>INDEX('Feb 2015 final data'!Y$7:Y$156,MATCH(Data!$AH126,'Feb 2015 final data'!$A$7:$A$156,0))</f>
        <v>1837.8</v>
      </c>
      <c r="BI126" s="249">
        <f>INDEX('Feb 2015 final data'!Z$7:Z$156,MATCH(Data!$AH126,'Feb 2015 final data'!$A$7:$A$156,0))</f>
        <v>1258.2</v>
      </c>
      <c r="BJ126" s="249">
        <f>INDEX('Feb 2015 final data'!AA$7:AA$156,MATCH(Data!$AH126,'Feb 2015 final data'!$A$7:$A$156,0))</f>
        <v>1260</v>
      </c>
      <c r="BK126" s="484">
        <f t="shared" si="124"/>
        <v>1804</v>
      </c>
      <c r="BL126" s="484">
        <f t="shared" si="125"/>
        <v>2042.0000000000002</v>
      </c>
      <c r="BM126" s="484">
        <f t="shared" si="126"/>
        <v>1398</v>
      </c>
      <c r="BN126" s="484">
        <f t="shared" si="127"/>
        <v>1400.0000000000002</v>
      </c>
      <c r="BO126" s="484">
        <f t="shared" si="128"/>
        <v>1623.6000000000001</v>
      </c>
      <c r="BP126" s="484">
        <f t="shared" si="129"/>
        <v>1837.8000000000002</v>
      </c>
      <c r="BQ126" s="484">
        <f t="shared" si="130"/>
        <v>1258.2</v>
      </c>
      <c r="BR126" s="484">
        <f t="shared" si="131"/>
        <v>1260.0000000000002</v>
      </c>
      <c r="BS126" s="486">
        <f t="shared" si="97"/>
        <v>920.79233567984807</v>
      </c>
      <c r="BT126" s="486">
        <f t="shared" si="98"/>
        <v>1042.2715906087863</v>
      </c>
      <c r="BU126" s="486">
        <f t="shared" si="99"/>
        <v>713.56301844813061</v>
      </c>
      <c r="BV126" s="495">
        <f t="shared" si="100"/>
        <v>712.27539330333627</v>
      </c>
      <c r="BW126" s="486">
        <f t="shared" si="101"/>
        <v>826.0359489766405</v>
      </c>
      <c r="BX126" s="486">
        <f t="shared" si="102"/>
        <v>935.01408415205071</v>
      </c>
      <c r="BY126" s="486">
        <f t="shared" si="103"/>
        <v>640.13207132446962</v>
      </c>
      <c r="BZ126" s="495">
        <f t="shared" si="104"/>
        <v>639.36697230048651</v>
      </c>
      <c r="CA126" s="27">
        <v>195150</v>
      </c>
      <c r="CB126" s="27">
        <v>195918.22499999998</v>
      </c>
      <c r="CC126" s="27">
        <v>196553.18900000007</v>
      </c>
      <c r="CD126" s="156">
        <v>197069.92300000004</v>
      </c>
      <c r="CE126" s="6" t="s">
        <v>432</v>
      </c>
      <c r="CF126" s="27">
        <f>INDEX('HWB mapped'!F$4:F$155,MATCH(Data!$D126,'HWB mapped'!$E$4:$E$155,0))</f>
        <v>8312.2162468227889</v>
      </c>
      <c r="CG126" s="27">
        <f>INDEX('HWB mapped'!G$4:G$155,MATCH(Data!$D126,'HWB mapped'!$E$4:$E$155,0))</f>
        <v>8218.7159108616033</v>
      </c>
      <c r="CH126" s="27">
        <f>INDEX('HWB mapped'!H$4:H$155,MATCH(Data!$D126,'HWB mapped'!$E$4:$E$155,0))</f>
        <v>7721.502917584743</v>
      </c>
      <c r="CI126" s="27">
        <f>INDEX('HWB mapped'!I$4:I$155,MATCH(Data!$D126,'HWB mapped'!$E$4:$E$155,0))</f>
        <v>7678.0011774294253</v>
      </c>
      <c r="CJ126" s="24">
        <f>INDEX('Feb 2015 final data'!P$7:P$156,MATCH(Data!$CE126,'Feb 2015 final data'!$A$7:$A$156,0))</f>
        <v>8306</v>
      </c>
      <c r="CK126" s="24">
        <f>INDEX('Feb 2015 final data'!Q$7:Q$156,MATCH(Data!$CE126,'Feb 2015 final data'!$A$7:$A$156,0))</f>
        <v>8219</v>
      </c>
      <c r="CL126" s="24">
        <f>INDEX('Feb 2015 final data'!R$7:R$156,MATCH(Data!$CE126,'Feb 2015 final data'!$A$7:$A$156,0))</f>
        <v>7720</v>
      </c>
      <c r="CM126" s="24">
        <f>INDEX('Feb 2015 final data'!S$7:S$156,MATCH(Data!$CE126,'Feb 2015 final data'!$A$7:$A$156,0))</f>
        <v>7566</v>
      </c>
      <c r="CN126" s="24">
        <f>INDEX('Feb 2015 final data'!B$7:B$156,MATCH(Data!$CE126,'Feb 2015 final data'!$A$7:$A$156,0))</f>
        <v>8015</v>
      </c>
      <c r="CO126" s="24">
        <f>INDEX('Feb 2015 final data'!C$7:C$156,MATCH(Data!$CE126,'Feb 2015 final data'!$A$7:$A$156,0))</f>
        <v>7931</v>
      </c>
      <c r="CP126" s="24">
        <f>INDEX('Feb 2015 final data'!D$7:D$156,MATCH(Data!$CE126,'Feb 2015 final data'!$A$7:$A$156,0))</f>
        <v>7450</v>
      </c>
      <c r="CQ126" s="24">
        <f>INDEX('Feb 2015 final data'!E$7:E$156,MATCH(Data!$CE126,'Feb 2015 final data'!$A$7:$A$156,0))</f>
        <v>7301</v>
      </c>
      <c r="CR126" s="24">
        <f>INDEX('Feb 2015 final data'!F$7:F$156,MATCH(Data!$CE126,'Feb 2015 final data'!$A$7:$A$156,0))</f>
        <v>7734</v>
      </c>
      <c r="CS126" s="502">
        <f t="shared" si="133"/>
        <v>8306</v>
      </c>
      <c r="CT126" s="502">
        <f t="shared" si="134"/>
        <v>16525</v>
      </c>
      <c r="CU126" s="502">
        <f t="shared" si="135"/>
        <v>24245</v>
      </c>
      <c r="CV126" s="502">
        <f t="shared" si="136"/>
        <v>31811</v>
      </c>
      <c r="CW126" s="502">
        <f t="shared" si="105"/>
        <v>8015</v>
      </c>
      <c r="CX126" s="502">
        <f t="shared" si="106"/>
        <v>15946</v>
      </c>
      <c r="CY126" s="502">
        <f t="shared" si="107"/>
        <v>23396</v>
      </c>
      <c r="CZ126" s="502">
        <f t="shared" si="108"/>
        <v>30697</v>
      </c>
      <c r="DA126" s="503">
        <f t="shared" si="109"/>
        <v>9.1477790701329723E-3</v>
      </c>
      <c r="DB126" s="503">
        <f t="shared" si="110"/>
        <v>1.8201251139542924E-2</v>
      </c>
      <c r="DC126" s="503">
        <f t="shared" si="111"/>
        <v>2.6688881204614757E-2</v>
      </c>
      <c r="DD126" s="503">
        <f t="shared" si="112"/>
        <v>3.5019332935148216E-2</v>
      </c>
      <c r="DE126" s="502">
        <f t="shared" si="137"/>
        <v>8019.907423547349</v>
      </c>
      <c r="DF126" s="502">
        <f t="shared" si="138"/>
        <v>15949.826110769467</v>
      </c>
      <c r="DG126" s="502">
        <f t="shared" si="139"/>
        <v>23400.812380040203</v>
      </c>
      <c r="DH126" s="502">
        <f t="shared" si="140"/>
        <v>30812.817422102224</v>
      </c>
      <c r="DI126" s="489">
        <f t="shared" si="113"/>
        <v>8019.907423547349</v>
      </c>
      <c r="DJ126" s="489">
        <f t="shared" si="114"/>
        <v>7929.918687222118</v>
      </c>
      <c r="DK126" s="489">
        <f t="shared" si="115"/>
        <v>7450.9862692707356</v>
      </c>
      <c r="DL126" s="489">
        <f t="shared" si="116"/>
        <v>7412.0050420620209</v>
      </c>
      <c r="DM126" s="489">
        <f t="shared" si="141"/>
        <v>7738.7353728902299</v>
      </c>
      <c r="DN126" s="489">
        <f t="shared" si="117"/>
        <v>3182.3570632321766</v>
      </c>
      <c r="DO126" s="489">
        <f t="shared" si="118"/>
        <v>3146.6448268617405</v>
      </c>
      <c r="DP126" s="489">
        <f t="shared" si="119"/>
        <v>2956.5763688457541</v>
      </c>
      <c r="DQ126" s="489">
        <f t="shared" si="120"/>
        <v>2941.1010664185656</v>
      </c>
      <c r="DR126" s="489">
        <f t="shared" si="121"/>
        <v>3060.6785998645541</v>
      </c>
      <c r="DS126" s="33">
        <v>250227</v>
      </c>
      <c r="DT126" s="33">
        <v>251232.06299999999</v>
      </c>
      <c r="DU126" s="33">
        <v>252014.46100000001</v>
      </c>
      <c r="DV126" s="33">
        <v>252852.42300000001</v>
      </c>
      <c r="DW126" s="24">
        <f>INDEX('Feb 2015 final data'!$AB$7:$AB$156,MATCH(Data!CE126,'Feb 2015 final data'!$A$7:$A$156,0))</f>
        <v>1490</v>
      </c>
    </row>
    <row r="127" spans="1:127">
      <c r="A127" s="28" t="s">
        <v>880</v>
      </c>
      <c r="B127" s="6" t="s">
        <v>881</v>
      </c>
      <c r="C127" s="29" t="s">
        <v>761</v>
      </c>
      <c r="D127" s="30" t="s">
        <v>435</v>
      </c>
      <c r="E127" s="31">
        <v>995</v>
      </c>
      <c r="F127" s="19">
        <v>995</v>
      </c>
      <c r="G127" s="19">
        <f>INDEX('Feb 2015 final data'!G$7:G$156,MATCH(Data!$D127,'Feb 2015 final data'!$A$7:$A$156,0))</f>
        <v>995</v>
      </c>
      <c r="H127" s="19">
        <f>INDEX('Feb 2015 final data'!H$7:H$156,MATCH(Data!$D127,'Feb 2015 final data'!$A$7:$A$156,0))</f>
        <v>995</v>
      </c>
      <c r="I127" s="469">
        <f t="shared" si="132"/>
        <v>612.24487786705379</v>
      </c>
      <c r="J127" s="469">
        <f t="shared" si="88"/>
        <v>597.05876371764259</v>
      </c>
      <c r="K127" s="31">
        <v>153000</v>
      </c>
      <c r="L127" s="19">
        <v>158045</v>
      </c>
      <c r="M127" s="31">
        <v>162516.67199999993</v>
      </c>
      <c r="N127" s="27">
        <v>166650.26300000001</v>
      </c>
      <c r="O127" s="20">
        <v>649</v>
      </c>
      <c r="P127" s="36">
        <v>628.29999999999995</v>
      </c>
      <c r="Q127" s="30" t="s">
        <v>435</v>
      </c>
      <c r="R127" s="31">
        <v>465</v>
      </c>
      <c r="S127" s="19">
        <v>465</v>
      </c>
      <c r="T127" s="19">
        <f>INDEX('Feb 2015 final data'!I$7:I$156,MATCH(Data!$Q127,'Feb 2015 final data'!$A$7:$A$156,0))</f>
        <v>473</v>
      </c>
      <c r="U127" s="19">
        <f>INDEX('Feb 2015 final data'!J$7:J$156,MATCH(Data!$Q127,'Feb 2015 final data'!$A$7:$A$156,0))</f>
        <v>497</v>
      </c>
      <c r="V127" s="31">
        <v>630</v>
      </c>
      <c r="W127" s="19">
        <v>630</v>
      </c>
      <c r="X127" s="19">
        <f>INDEX('Feb 2015 final data'!K$7:K$156,MATCH(Data!$Q127,'Feb 2015 final data'!$A$7:$A$156,0))</f>
        <v>630</v>
      </c>
      <c r="Y127" s="19">
        <f>INDEX('Feb 2015 final data'!L$7:L$156,MATCH(Data!$Q127,'Feb 2015 final data'!$A$7:$A$156,0))</f>
        <v>630</v>
      </c>
      <c r="Z127" s="475">
        <f t="shared" si="89"/>
        <v>473</v>
      </c>
      <c r="AA127" s="475">
        <f t="shared" si="90"/>
        <v>497</v>
      </c>
      <c r="AB127" s="475">
        <f t="shared" si="91"/>
        <v>630</v>
      </c>
      <c r="AC127" s="475">
        <f t="shared" si="92"/>
        <v>630</v>
      </c>
      <c r="AD127" s="478">
        <f t="shared" si="122"/>
        <v>75.079365079365076</v>
      </c>
      <c r="AE127" s="478">
        <f t="shared" si="123"/>
        <v>78.888888888888886</v>
      </c>
      <c r="AF127" s="22">
        <v>73.7</v>
      </c>
      <c r="AG127" s="21">
        <v>73.7</v>
      </c>
      <c r="AH127" s="6" t="s">
        <v>435</v>
      </c>
      <c r="AI127" s="34">
        <v>1396</v>
      </c>
      <c r="AJ127" s="34">
        <v>1904</v>
      </c>
      <c r="AK127" s="34">
        <v>1610</v>
      </c>
      <c r="AL127" s="34">
        <v>1581</v>
      </c>
      <c r="AM127" s="34">
        <v>1591</v>
      </c>
      <c r="AN127" s="34">
        <v>1777</v>
      </c>
      <c r="AO127" s="34">
        <v>2269</v>
      </c>
      <c r="AP127" s="34">
        <v>1798</v>
      </c>
      <c r="AQ127" s="38">
        <v>1618</v>
      </c>
      <c r="AR127" s="38">
        <v>1711</v>
      </c>
      <c r="AS127" s="38">
        <v>1392</v>
      </c>
      <c r="AT127" s="38">
        <v>1591</v>
      </c>
      <c r="AU127" s="25">
        <v>4910</v>
      </c>
      <c r="AV127" s="25">
        <v>4949</v>
      </c>
      <c r="AW127" s="25">
        <v>5685</v>
      </c>
      <c r="AX127" s="25">
        <v>4694</v>
      </c>
      <c r="AY127" s="25">
        <f t="shared" si="93"/>
        <v>4910</v>
      </c>
      <c r="AZ127" s="25">
        <f t="shared" si="94"/>
        <v>4949</v>
      </c>
      <c r="BA127" s="25">
        <f t="shared" si="95"/>
        <v>5685</v>
      </c>
      <c r="BB127" s="25">
        <f t="shared" si="96"/>
        <v>4694</v>
      </c>
      <c r="BC127" s="249">
        <f>INDEX('Feb 2015 final data'!T$7:T$156,MATCH(Data!$AH127,'Feb 2015 final data'!$A$7:$A$156,0))</f>
        <v>4910</v>
      </c>
      <c r="BD127" s="249">
        <f>INDEX('Feb 2015 final data'!U$7:U$156,MATCH(Data!$AH127,'Feb 2015 final data'!$A$7:$A$156,0))</f>
        <v>4949</v>
      </c>
      <c r="BE127" s="249">
        <f>INDEX('Feb 2015 final data'!V$7:V$156,MATCH(Data!$AH127,'Feb 2015 final data'!$A$7:$A$156,0))</f>
        <v>5685</v>
      </c>
      <c r="BF127" s="249">
        <f>INDEX('Feb 2015 final data'!W$7:W$156,MATCH(Data!$AH127,'Feb 2015 final data'!$A$7:$A$156,0))</f>
        <v>4694</v>
      </c>
      <c r="BG127" s="249">
        <f>INDEX('Feb 2015 final data'!X$7:X$156,MATCH(Data!$AH127,'Feb 2015 final data'!$A$7:$A$156,0))</f>
        <v>4713.5999999999995</v>
      </c>
      <c r="BH127" s="249">
        <f>INDEX('Feb 2015 final data'!Y$7:Y$156,MATCH(Data!$AH127,'Feb 2015 final data'!$A$7:$A$156,0))</f>
        <v>4751.04</v>
      </c>
      <c r="BI127" s="249">
        <f>INDEX('Feb 2015 final data'!Z$7:Z$156,MATCH(Data!$AH127,'Feb 2015 final data'!$A$7:$A$156,0))</f>
        <v>5400.75</v>
      </c>
      <c r="BJ127" s="249">
        <f>INDEX('Feb 2015 final data'!AA$7:AA$156,MATCH(Data!$AH127,'Feb 2015 final data'!$A$7:$A$156,0))</f>
        <v>4459.3</v>
      </c>
      <c r="BK127" s="484">
        <f t="shared" si="124"/>
        <v>4910</v>
      </c>
      <c r="BL127" s="484">
        <f t="shared" si="125"/>
        <v>4949</v>
      </c>
      <c r="BM127" s="484">
        <f t="shared" si="126"/>
        <v>5685</v>
      </c>
      <c r="BN127" s="484">
        <f t="shared" si="127"/>
        <v>4694</v>
      </c>
      <c r="BO127" s="484">
        <f t="shared" si="128"/>
        <v>4713.5999999999995</v>
      </c>
      <c r="BP127" s="484">
        <f t="shared" si="129"/>
        <v>4751.04</v>
      </c>
      <c r="BQ127" s="484">
        <f t="shared" si="130"/>
        <v>5400.75</v>
      </c>
      <c r="BR127" s="484">
        <f t="shared" si="131"/>
        <v>4459.3</v>
      </c>
      <c r="BS127" s="486">
        <f t="shared" si="97"/>
        <v>835.52572191375111</v>
      </c>
      <c r="BT127" s="486">
        <f t="shared" si="98"/>
        <v>842.16228060104982</v>
      </c>
      <c r="BU127" s="486">
        <f t="shared" si="99"/>
        <v>967.40605480237787</v>
      </c>
      <c r="BV127" s="495">
        <f t="shared" si="100"/>
        <v>793.54146374007689</v>
      </c>
      <c r="BW127" s="486">
        <f t="shared" si="101"/>
        <v>796.85493043997155</v>
      </c>
      <c r="BX127" s="486">
        <f t="shared" si="102"/>
        <v>803.18432805446434</v>
      </c>
      <c r="BY127" s="486">
        <f t="shared" si="103"/>
        <v>913.0206775232682</v>
      </c>
      <c r="BZ127" s="495">
        <f t="shared" si="104"/>
        <v>749.38139400288867</v>
      </c>
      <c r="CA127" s="27">
        <v>584752</v>
      </c>
      <c r="CB127" s="27">
        <v>587653.96099999954</v>
      </c>
      <c r="CC127" s="27">
        <v>591525.48599999945</v>
      </c>
      <c r="CD127" s="156">
        <v>595064.14700000023</v>
      </c>
      <c r="CE127" s="6" t="s">
        <v>435</v>
      </c>
      <c r="CF127" s="27">
        <f>INDEX('HWB mapped'!F$4:F$155,MATCH(Data!$D127,'HWB mapped'!$E$4:$E$155,0))</f>
        <v>17308.920142097966</v>
      </c>
      <c r="CG127" s="27">
        <f>INDEX('HWB mapped'!G$4:G$155,MATCH(Data!$D127,'HWB mapped'!$E$4:$E$155,0))</f>
        <v>17345.264425420468</v>
      </c>
      <c r="CH127" s="27">
        <f>INDEX('HWB mapped'!H$4:H$155,MATCH(Data!$D127,'HWB mapped'!$E$4:$E$155,0))</f>
        <v>16706.164078157621</v>
      </c>
      <c r="CI127" s="27">
        <f>INDEX('HWB mapped'!I$4:I$155,MATCH(Data!$D127,'HWB mapped'!$E$4:$E$155,0))</f>
        <v>17635.880166501865</v>
      </c>
      <c r="CJ127" s="24">
        <f>INDEX('Feb 2015 final data'!P$7:P$156,MATCH(Data!$CE127,'Feb 2015 final data'!$A$7:$A$156,0))</f>
        <v>17301</v>
      </c>
      <c r="CK127" s="24">
        <f>INDEX('Feb 2015 final data'!Q$7:Q$156,MATCH(Data!$CE127,'Feb 2015 final data'!$A$7:$A$156,0))</f>
        <v>15394</v>
      </c>
      <c r="CL127" s="24">
        <f>INDEX('Feb 2015 final data'!R$7:R$156,MATCH(Data!$CE127,'Feb 2015 final data'!$A$7:$A$156,0))</f>
        <v>15478</v>
      </c>
      <c r="CM127" s="24">
        <f>INDEX('Feb 2015 final data'!S$7:S$156,MATCH(Data!$CE127,'Feb 2015 final data'!$A$7:$A$156,0))</f>
        <v>15426</v>
      </c>
      <c r="CN127" s="24">
        <f>INDEX('Feb 2015 final data'!B$7:B$156,MATCH(Data!$CE127,'Feb 2015 final data'!$A$7:$A$156,0))</f>
        <v>16448.95</v>
      </c>
      <c r="CO127" s="24">
        <f>INDEX('Feb 2015 final data'!C$7:C$156,MATCH(Data!$CE127,'Feb 2015 final data'!$A$7:$A$156,0))</f>
        <v>15086.119999999999</v>
      </c>
      <c r="CP127" s="24">
        <f>INDEX('Feb 2015 final data'!D$7:D$156,MATCH(Data!$CE127,'Feb 2015 final data'!$A$7:$A$156,0))</f>
        <v>15013.66</v>
      </c>
      <c r="CQ127" s="24">
        <f>INDEX('Feb 2015 final data'!E$7:E$156,MATCH(Data!$CE127,'Feb 2015 final data'!$A$7:$A$156,0))</f>
        <v>14808.96</v>
      </c>
      <c r="CR127" s="24">
        <f>INDEX('Feb 2015 final data'!F$7:F$156,MATCH(Data!$CE127,'Feb 2015 final data'!$A$7:$A$156,0))</f>
        <v>15626.502500000001</v>
      </c>
      <c r="CS127" s="502">
        <f t="shared" si="133"/>
        <v>17301</v>
      </c>
      <c r="CT127" s="502">
        <f t="shared" si="134"/>
        <v>32695</v>
      </c>
      <c r="CU127" s="502">
        <f t="shared" si="135"/>
        <v>48173</v>
      </c>
      <c r="CV127" s="502">
        <f t="shared" si="136"/>
        <v>63599</v>
      </c>
      <c r="CW127" s="502">
        <f t="shared" si="105"/>
        <v>16448.95</v>
      </c>
      <c r="CX127" s="502">
        <f t="shared" si="106"/>
        <v>31535.07</v>
      </c>
      <c r="CY127" s="502">
        <f t="shared" si="107"/>
        <v>46548.729999999996</v>
      </c>
      <c r="CZ127" s="502">
        <f t="shared" si="108"/>
        <v>61357.689999999995</v>
      </c>
      <c r="DA127" s="503">
        <f t="shared" si="109"/>
        <v>1.3397223226780284E-2</v>
      </c>
      <c r="DB127" s="503">
        <f t="shared" si="110"/>
        <v>1.8238179845595059E-2</v>
      </c>
      <c r="DC127" s="503">
        <f t="shared" si="111"/>
        <v>2.5539238038334001E-2</v>
      </c>
      <c r="DD127" s="503">
        <f t="shared" si="112"/>
        <v>3.5241277378575214E-2</v>
      </c>
      <c r="DE127" s="502">
        <f t="shared" si="137"/>
        <v>16384.642120797242</v>
      </c>
      <c r="DF127" s="502">
        <f t="shared" si="138"/>
        <v>33395.63437025567</v>
      </c>
      <c r="DG127" s="502">
        <f t="shared" si="139"/>
        <v>49597.888888618429</v>
      </c>
      <c r="DH127" s="502">
        <f t="shared" si="140"/>
        <v>66564.48476235439</v>
      </c>
      <c r="DI127" s="489">
        <f t="shared" si="113"/>
        <v>16384.642120797242</v>
      </c>
      <c r="DJ127" s="489">
        <f t="shared" si="114"/>
        <v>17010.992249458428</v>
      </c>
      <c r="DK127" s="489">
        <f t="shared" si="115"/>
        <v>16202.254518362759</v>
      </c>
      <c r="DL127" s="489">
        <f t="shared" si="116"/>
        <v>16966.595873735962</v>
      </c>
      <c r="DM127" s="489">
        <f t="shared" si="141"/>
        <v>15565.410014757379</v>
      </c>
      <c r="DN127" s="489">
        <f t="shared" si="117"/>
        <v>2206.035746654401</v>
      </c>
      <c r="DO127" s="489">
        <f t="shared" si="118"/>
        <v>2290.3188334658539</v>
      </c>
      <c r="DP127" s="489">
        <f t="shared" si="119"/>
        <v>2181.3970807015321</v>
      </c>
      <c r="DQ127" s="489">
        <f t="shared" si="120"/>
        <v>2284.3947826356562</v>
      </c>
      <c r="DR127" s="489">
        <f t="shared" si="121"/>
        <v>2084.3663155058248</v>
      </c>
      <c r="DS127" s="33">
        <v>735898</v>
      </c>
      <c r="DT127" s="33">
        <v>738981.07</v>
      </c>
      <c r="DU127" s="33">
        <v>742735.01800000004</v>
      </c>
      <c r="DV127" s="33">
        <v>746749.7379999999</v>
      </c>
      <c r="DW127" s="24">
        <f>INDEX('Feb 2015 final data'!$AB$7:$AB$156,MATCH(Data!CE127,'Feb 2015 final data'!$A$7:$A$156,0))</f>
        <v>744</v>
      </c>
    </row>
    <row r="128" spans="1:127">
      <c r="A128" s="28" t="s">
        <v>890</v>
      </c>
      <c r="B128" s="6" t="s">
        <v>891</v>
      </c>
      <c r="C128" s="29" t="s">
        <v>762</v>
      </c>
      <c r="D128" s="30" t="s">
        <v>438</v>
      </c>
      <c r="E128" s="31">
        <v>480</v>
      </c>
      <c r="F128" s="19">
        <v>480</v>
      </c>
      <c r="G128" s="19">
        <f>INDEX('Feb 2015 final data'!G$7:G$156,MATCH(Data!$D128,'Feb 2015 final data'!$A$7:$A$156,0))</f>
        <v>462</v>
      </c>
      <c r="H128" s="19">
        <f>INDEX('Feb 2015 final data'!H$7:H$156,MATCH(Data!$D128,'Feb 2015 final data'!$A$7:$A$156,0))</f>
        <v>430</v>
      </c>
      <c r="I128" s="469">
        <f t="shared" si="132"/>
        <v>906.3671171736305</v>
      </c>
      <c r="J128" s="469">
        <f t="shared" si="88"/>
        <v>827.87658377844355</v>
      </c>
      <c r="K128" s="31">
        <v>48755</v>
      </c>
      <c r="L128" s="19">
        <v>49815</v>
      </c>
      <c r="M128" s="31">
        <v>50972.722999999991</v>
      </c>
      <c r="N128" s="27">
        <v>51940.109000000011</v>
      </c>
      <c r="O128" s="20">
        <v>982.4</v>
      </c>
      <c r="P128" s="36">
        <v>961.5</v>
      </c>
      <c r="Q128" s="30" t="s">
        <v>438</v>
      </c>
      <c r="R128" s="31">
        <v>265</v>
      </c>
      <c r="S128" s="19">
        <v>265</v>
      </c>
      <c r="T128" s="19">
        <f>INDEX('Feb 2015 final data'!I$7:I$156,MATCH(Data!$Q128,'Feb 2015 final data'!$A$7:$A$156,0))</f>
        <v>279</v>
      </c>
      <c r="U128" s="19">
        <f>INDEX('Feb 2015 final data'!J$7:J$156,MATCH(Data!$Q128,'Feb 2015 final data'!$A$7:$A$156,0))</f>
        <v>288</v>
      </c>
      <c r="V128" s="31">
        <v>310</v>
      </c>
      <c r="W128" s="19">
        <v>310</v>
      </c>
      <c r="X128" s="19">
        <f>INDEX('Feb 2015 final data'!K$7:K$156,MATCH(Data!$Q128,'Feb 2015 final data'!$A$7:$A$156,0))</f>
        <v>320</v>
      </c>
      <c r="Y128" s="19">
        <f>INDEX('Feb 2015 final data'!L$7:L$156,MATCH(Data!$Q128,'Feb 2015 final data'!$A$7:$A$156,0))</f>
        <v>320</v>
      </c>
      <c r="Z128" s="475">
        <f t="shared" si="89"/>
        <v>279</v>
      </c>
      <c r="AA128" s="475">
        <f t="shared" si="90"/>
        <v>288</v>
      </c>
      <c r="AB128" s="475">
        <f t="shared" si="91"/>
        <v>320</v>
      </c>
      <c r="AC128" s="475">
        <f t="shared" si="92"/>
        <v>320</v>
      </c>
      <c r="AD128" s="478">
        <f t="shared" si="122"/>
        <v>87.1875</v>
      </c>
      <c r="AE128" s="478">
        <f t="shared" si="123"/>
        <v>90</v>
      </c>
      <c r="AF128" s="22">
        <v>85.5</v>
      </c>
      <c r="AG128" s="21">
        <v>85.5</v>
      </c>
      <c r="AH128" s="6" t="s">
        <v>438</v>
      </c>
      <c r="AI128" s="34">
        <v>649</v>
      </c>
      <c r="AJ128" s="34">
        <v>773</v>
      </c>
      <c r="AK128" s="34">
        <v>734</v>
      </c>
      <c r="AL128" s="34">
        <v>878</v>
      </c>
      <c r="AM128" s="34">
        <v>1017</v>
      </c>
      <c r="AN128" s="34">
        <v>1004</v>
      </c>
      <c r="AO128" s="34">
        <v>1102</v>
      </c>
      <c r="AP128" s="34">
        <v>399</v>
      </c>
      <c r="AQ128" s="38">
        <v>294</v>
      </c>
      <c r="AR128" s="38">
        <v>289</v>
      </c>
      <c r="AS128" s="38">
        <v>249</v>
      </c>
      <c r="AT128" s="38">
        <v>221</v>
      </c>
      <c r="AU128" s="25">
        <v>2156</v>
      </c>
      <c r="AV128" s="25">
        <v>2899</v>
      </c>
      <c r="AW128" s="25">
        <v>1795</v>
      </c>
      <c r="AX128" s="25">
        <v>759</v>
      </c>
      <c r="AY128" s="25">
        <f t="shared" si="93"/>
        <v>2156</v>
      </c>
      <c r="AZ128" s="25">
        <f t="shared" si="94"/>
        <v>2899</v>
      </c>
      <c r="BA128" s="25">
        <f t="shared" si="95"/>
        <v>1795</v>
      </c>
      <c r="BB128" s="25">
        <f t="shared" si="96"/>
        <v>759</v>
      </c>
      <c r="BC128" s="249">
        <f>INDEX('Feb 2015 final data'!T$7:T$156,MATCH(Data!$AH128,'Feb 2015 final data'!$A$7:$A$156,0))</f>
        <v>830</v>
      </c>
      <c r="BD128" s="249">
        <f>INDEX('Feb 2015 final data'!U$7:U$156,MATCH(Data!$AH128,'Feb 2015 final data'!$A$7:$A$156,0))</f>
        <v>897</v>
      </c>
      <c r="BE128" s="249">
        <f>INDEX('Feb 2015 final data'!V$7:V$156,MATCH(Data!$AH128,'Feb 2015 final data'!$A$7:$A$156,0))</f>
        <v>1050</v>
      </c>
      <c r="BF128" s="249">
        <f>INDEX('Feb 2015 final data'!W$7:W$156,MATCH(Data!$AH128,'Feb 2015 final data'!$A$7:$A$156,0))</f>
        <v>760</v>
      </c>
      <c r="BG128" s="249">
        <f>INDEX('Feb 2015 final data'!X$7:X$156,MATCH(Data!$AH128,'Feb 2015 final data'!$A$7:$A$156,0))</f>
        <v>747</v>
      </c>
      <c r="BH128" s="249">
        <f>INDEX('Feb 2015 final data'!Y$7:Y$156,MATCH(Data!$AH128,'Feb 2015 final data'!$A$7:$A$156,0))</f>
        <v>807.3</v>
      </c>
      <c r="BI128" s="249">
        <f>INDEX('Feb 2015 final data'!Z$7:Z$156,MATCH(Data!$AH128,'Feb 2015 final data'!$A$7:$A$156,0))</f>
        <v>945</v>
      </c>
      <c r="BJ128" s="249">
        <f>INDEX('Feb 2015 final data'!AA$7:AA$156,MATCH(Data!$AH128,'Feb 2015 final data'!$A$7:$A$156,0))</f>
        <v>684</v>
      </c>
      <c r="BK128" s="484">
        <f t="shared" si="124"/>
        <v>830</v>
      </c>
      <c r="BL128" s="484">
        <f t="shared" si="125"/>
        <v>897</v>
      </c>
      <c r="BM128" s="484">
        <f t="shared" si="126"/>
        <v>1050</v>
      </c>
      <c r="BN128" s="484">
        <f t="shared" si="127"/>
        <v>760</v>
      </c>
      <c r="BO128" s="484">
        <f t="shared" si="128"/>
        <v>747</v>
      </c>
      <c r="BP128" s="484">
        <f t="shared" si="129"/>
        <v>807.3</v>
      </c>
      <c r="BQ128" s="484">
        <f t="shared" si="130"/>
        <v>945</v>
      </c>
      <c r="BR128" s="484">
        <f t="shared" si="131"/>
        <v>684</v>
      </c>
      <c r="BS128" s="486">
        <f t="shared" si="97"/>
        <v>374.54415269069449</v>
      </c>
      <c r="BT128" s="486">
        <f t="shared" si="98"/>
        <v>404.77843971512402</v>
      </c>
      <c r="BU128" s="486">
        <f t="shared" si="99"/>
        <v>473.82091605449301</v>
      </c>
      <c r="BV128" s="495">
        <f t="shared" si="100"/>
        <v>342.36289645353116</v>
      </c>
      <c r="BW128" s="486">
        <f t="shared" si="101"/>
        <v>336.50668901419442</v>
      </c>
      <c r="BX128" s="486">
        <f t="shared" si="102"/>
        <v>363.67048198281009</v>
      </c>
      <c r="BY128" s="486">
        <f t="shared" si="103"/>
        <v>425.70123309024603</v>
      </c>
      <c r="BZ128" s="495">
        <f t="shared" si="104"/>
        <v>307.61665032505675</v>
      </c>
      <c r="CA128" s="27">
        <v>221536</v>
      </c>
      <c r="CB128" s="27">
        <v>221602.71200000003</v>
      </c>
      <c r="CC128" s="27">
        <v>221986.67200000005</v>
      </c>
      <c r="CD128" s="156">
        <v>222354.67400000003</v>
      </c>
      <c r="CE128" s="6" t="s">
        <v>438</v>
      </c>
      <c r="CF128" s="27">
        <f>INDEX('HWB mapped'!F$4:F$155,MATCH(Data!$D128,'HWB mapped'!$E$4:$E$155,0))</f>
        <v>7835.4314088199035</v>
      </c>
      <c r="CG128" s="27">
        <f>INDEX('HWB mapped'!G$4:G$155,MATCH(Data!$D128,'HWB mapped'!$E$4:$E$155,0))</f>
        <v>7734.8498620686642</v>
      </c>
      <c r="CH128" s="27">
        <f>INDEX('HWB mapped'!H$4:H$155,MATCH(Data!$D128,'HWB mapped'!$E$4:$E$155,0))</f>
        <v>7385.3264667597587</v>
      </c>
      <c r="CI128" s="27">
        <f>INDEX('HWB mapped'!I$4:I$155,MATCH(Data!$D128,'HWB mapped'!$E$4:$E$155,0))</f>
        <v>8148.5200446326935</v>
      </c>
      <c r="CJ128" s="24">
        <f>INDEX('Feb 2015 final data'!P$7:P$156,MATCH(Data!$CE128,'Feb 2015 final data'!$A$7:$A$156,0))</f>
        <v>8046</v>
      </c>
      <c r="CK128" s="24">
        <f>INDEX('Feb 2015 final data'!Q$7:Q$156,MATCH(Data!$CE128,'Feb 2015 final data'!$A$7:$A$156,0))</f>
        <v>7901</v>
      </c>
      <c r="CL128" s="24">
        <f>INDEX('Feb 2015 final data'!R$7:R$156,MATCH(Data!$CE128,'Feb 2015 final data'!$A$7:$A$156,0))</f>
        <v>7927</v>
      </c>
      <c r="CM128" s="24">
        <f>INDEX('Feb 2015 final data'!S$7:S$156,MATCH(Data!$CE128,'Feb 2015 final data'!$A$7:$A$156,0))</f>
        <v>8004</v>
      </c>
      <c r="CN128" s="24">
        <f>INDEX('Feb 2015 final data'!B$7:B$156,MATCH(Data!$CE128,'Feb 2015 final data'!$A$7:$A$156,0))</f>
        <v>7982</v>
      </c>
      <c r="CO128" s="24">
        <f>INDEX('Feb 2015 final data'!C$7:C$156,MATCH(Data!$CE128,'Feb 2015 final data'!$A$7:$A$156,0))</f>
        <v>7838</v>
      </c>
      <c r="CP128" s="24">
        <f>INDEX('Feb 2015 final data'!D$7:D$156,MATCH(Data!$CE128,'Feb 2015 final data'!$A$7:$A$156,0))</f>
        <v>7864</v>
      </c>
      <c r="CQ128" s="24">
        <f>INDEX('Feb 2015 final data'!E$7:E$156,MATCH(Data!$CE128,'Feb 2015 final data'!$A$7:$A$156,0))</f>
        <v>7940</v>
      </c>
      <c r="CR128" s="24">
        <f>INDEX('Feb 2015 final data'!F$7:F$156,MATCH(Data!$CE128,'Feb 2015 final data'!$A$7:$A$156,0))</f>
        <v>7918</v>
      </c>
      <c r="CS128" s="502">
        <f t="shared" si="133"/>
        <v>8046</v>
      </c>
      <c r="CT128" s="502">
        <f t="shared" si="134"/>
        <v>15947</v>
      </c>
      <c r="CU128" s="502">
        <f t="shared" si="135"/>
        <v>23874</v>
      </c>
      <c r="CV128" s="502">
        <f t="shared" si="136"/>
        <v>31878</v>
      </c>
      <c r="CW128" s="502">
        <f t="shared" si="105"/>
        <v>7982</v>
      </c>
      <c r="CX128" s="502">
        <f t="shared" si="106"/>
        <v>15820</v>
      </c>
      <c r="CY128" s="502">
        <f t="shared" si="107"/>
        <v>23684</v>
      </c>
      <c r="CZ128" s="502">
        <f t="shared" si="108"/>
        <v>31624</v>
      </c>
      <c r="DA128" s="503">
        <f t="shared" si="109"/>
        <v>2.007654181567225E-3</v>
      </c>
      <c r="DB128" s="503">
        <f t="shared" si="110"/>
        <v>3.983938766547462E-3</v>
      </c>
      <c r="DC128" s="503">
        <f t="shared" si="111"/>
        <v>5.960223351527699E-3</v>
      </c>
      <c r="DD128" s="503">
        <f t="shared" si="112"/>
        <v>7.9678775330949241E-3</v>
      </c>
      <c r="DE128" s="502">
        <f t="shared" si="137"/>
        <v>7772.5536677939026</v>
      </c>
      <c r="DF128" s="502">
        <f t="shared" si="138"/>
        <v>15446.083059528524</v>
      </c>
      <c r="DG128" s="502">
        <f t="shared" si="139"/>
        <v>22769.612451263147</v>
      </c>
      <c r="DH128" s="502">
        <f t="shared" si="140"/>
        <v>30856.166119057048</v>
      </c>
      <c r="DI128" s="489">
        <f t="shared" si="113"/>
        <v>7772.5536677939026</v>
      </c>
      <c r="DJ128" s="489">
        <f t="shared" si="114"/>
        <v>7673.5293917346216</v>
      </c>
      <c r="DK128" s="489">
        <f t="shared" si="115"/>
        <v>7323.5293917346225</v>
      </c>
      <c r="DL128" s="489">
        <f t="shared" si="116"/>
        <v>8086.5536677939017</v>
      </c>
      <c r="DM128" s="489">
        <f t="shared" si="141"/>
        <v>7710.2330169872366</v>
      </c>
      <c r="DN128" s="489">
        <f t="shared" si="117"/>
        <v>2814.9517736979255</v>
      </c>
      <c r="DO128" s="489">
        <f t="shared" si="118"/>
        <v>2779.0994353991869</v>
      </c>
      <c r="DP128" s="489">
        <f t="shared" si="119"/>
        <v>2652.3487444440507</v>
      </c>
      <c r="DQ128" s="489">
        <f t="shared" si="120"/>
        <v>2928.6652507262479</v>
      </c>
      <c r="DR128" s="489">
        <f t="shared" si="121"/>
        <v>2789.1191102323687</v>
      </c>
      <c r="DS128" s="33">
        <v>276080</v>
      </c>
      <c r="DT128" s="33">
        <v>275914.10100000002</v>
      </c>
      <c r="DU128" s="33">
        <v>276132.61700000003</v>
      </c>
      <c r="DV128" s="33">
        <v>276431.364</v>
      </c>
      <c r="DW128" s="24">
        <f>INDEX('Feb 2015 final data'!$AB$7:$AB$156,MATCH(Data!CE128,'Feb 2015 final data'!$A$7:$A$156,0))</f>
        <v>1490</v>
      </c>
    </row>
    <row r="129" spans="1:127">
      <c r="A129" s="28" t="s">
        <v>876</v>
      </c>
      <c r="B129" s="6" t="s">
        <v>877</v>
      </c>
      <c r="C129" s="29" t="s">
        <v>763</v>
      </c>
      <c r="D129" s="30" t="s">
        <v>441</v>
      </c>
      <c r="E129" s="31">
        <v>1190</v>
      </c>
      <c r="F129" s="19">
        <v>1190</v>
      </c>
      <c r="G129" s="19">
        <f>INDEX('Feb 2015 final data'!G$7:G$156,MATCH(Data!$D129,'Feb 2015 final data'!$A$7:$A$156,0))</f>
        <v>1214</v>
      </c>
      <c r="H129" s="19">
        <f>INDEX('Feb 2015 final data'!H$7:H$156,MATCH(Data!$D129,'Feb 2015 final data'!$A$7:$A$156,0))</f>
        <v>1197</v>
      </c>
      <c r="I129" s="469">
        <f t="shared" si="132"/>
        <v>566.62054605679407</v>
      </c>
      <c r="J129" s="469">
        <f t="shared" si="88"/>
        <v>547.26771108845992</v>
      </c>
      <c r="K129" s="31">
        <v>203275</v>
      </c>
      <c r="L129" s="19">
        <v>208695</v>
      </c>
      <c r="M129" s="31">
        <v>214252.73200000005</v>
      </c>
      <c r="N129" s="27">
        <v>218722.93499999997</v>
      </c>
      <c r="O129" s="20">
        <v>585.9</v>
      </c>
      <c r="P129" s="36">
        <v>570.70000000000005</v>
      </c>
      <c r="Q129" s="30" t="s">
        <v>441</v>
      </c>
      <c r="R129" s="31">
        <v>360</v>
      </c>
      <c r="S129" s="19">
        <v>360</v>
      </c>
      <c r="T129" s="19">
        <f>INDEX('Feb 2015 final data'!I$7:I$156,MATCH(Data!$Q129,'Feb 2015 final data'!$A$7:$A$156,0))</f>
        <v>372</v>
      </c>
      <c r="U129" s="19">
        <f>INDEX('Feb 2015 final data'!J$7:J$156,MATCH(Data!$Q129,'Feb 2015 final data'!$A$7:$A$156,0))</f>
        <v>384</v>
      </c>
      <c r="V129" s="31">
        <v>515</v>
      </c>
      <c r="W129" s="19">
        <v>515</v>
      </c>
      <c r="X129" s="19">
        <f>INDEX('Feb 2015 final data'!K$7:K$156,MATCH(Data!$Q129,'Feb 2015 final data'!$A$7:$A$156,0))</f>
        <v>515</v>
      </c>
      <c r="Y129" s="19">
        <f>INDEX('Feb 2015 final data'!L$7:L$156,MATCH(Data!$Q129,'Feb 2015 final data'!$A$7:$A$156,0))</f>
        <v>515</v>
      </c>
      <c r="Z129" s="475">
        <f t="shared" si="89"/>
        <v>372</v>
      </c>
      <c r="AA129" s="475">
        <f t="shared" si="90"/>
        <v>384</v>
      </c>
      <c r="AB129" s="475">
        <f t="shared" si="91"/>
        <v>515</v>
      </c>
      <c r="AC129" s="475">
        <f t="shared" si="92"/>
        <v>515</v>
      </c>
      <c r="AD129" s="478">
        <f t="shared" si="122"/>
        <v>72.233009708737868</v>
      </c>
      <c r="AE129" s="478">
        <f t="shared" si="123"/>
        <v>74.5631067961165</v>
      </c>
      <c r="AF129" s="22">
        <v>69.599999999999994</v>
      </c>
      <c r="AG129" s="21">
        <v>69.599999999999994</v>
      </c>
      <c r="AH129" s="6" t="s">
        <v>441</v>
      </c>
      <c r="AI129" s="34">
        <v>2131</v>
      </c>
      <c r="AJ129" s="34">
        <v>2443</v>
      </c>
      <c r="AK129" s="34">
        <v>2563</v>
      </c>
      <c r="AL129" s="34">
        <v>2105</v>
      </c>
      <c r="AM129" s="34">
        <v>2054</v>
      </c>
      <c r="AN129" s="34">
        <v>2465</v>
      </c>
      <c r="AO129" s="34">
        <v>2508</v>
      </c>
      <c r="AP129" s="34">
        <v>2302</v>
      </c>
      <c r="AQ129" s="38">
        <v>2452</v>
      </c>
      <c r="AR129" s="38">
        <v>2271</v>
      </c>
      <c r="AS129" s="38">
        <v>2099</v>
      </c>
      <c r="AT129" s="38">
        <v>2308</v>
      </c>
      <c r="AU129" s="25">
        <v>7137</v>
      </c>
      <c r="AV129" s="25">
        <v>6624</v>
      </c>
      <c r="AW129" s="25">
        <v>7262</v>
      </c>
      <c r="AX129" s="25">
        <v>6678</v>
      </c>
      <c r="AY129" s="25">
        <f t="shared" si="93"/>
        <v>7137</v>
      </c>
      <c r="AZ129" s="25">
        <f t="shared" si="94"/>
        <v>6624</v>
      </c>
      <c r="BA129" s="25">
        <f t="shared" si="95"/>
        <v>7262</v>
      </c>
      <c r="BB129" s="25">
        <f t="shared" si="96"/>
        <v>6678</v>
      </c>
      <c r="BC129" s="249">
        <f>INDEX('Feb 2015 final data'!T$7:T$156,MATCH(Data!$AH129,'Feb 2015 final data'!$A$7:$A$156,0))</f>
        <v>7110</v>
      </c>
      <c r="BD129" s="249">
        <f>INDEX('Feb 2015 final data'!U$7:U$156,MATCH(Data!$AH129,'Feb 2015 final data'!$A$7:$A$156,0))</f>
        <v>6599</v>
      </c>
      <c r="BE129" s="249">
        <f>INDEX('Feb 2015 final data'!V$7:V$156,MATCH(Data!$AH129,'Feb 2015 final data'!$A$7:$A$156,0))</f>
        <v>7235</v>
      </c>
      <c r="BF129" s="249">
        <f>INDEX('Feb 2015 final data'!W$7:W$156,MATCH(Data!$AH129,'Feb 2015 final data'!$A$7:$A$156,0))</f>
        <v>6599</v>
      </c>
      <c r="BG129" s="249">
        <f>INDEX('Feb 2015 final data'!X$7:X$156,MATCH(Data!$AH129,'Feb 2015 final data'!$A$7:$A$156,0))</f>
        <v>7069</v>
      </c>
      <c r="BH129" s="249">
        <f>INDEX('Feb 2015 final data'!Y$7:Y$156,MATCH(Data!$AH129,'Feb 2015 final data'!$A$7:$A$156,0))</f>
        <v>6561</v>
      </c>
      <c r="BI129" s="249">
        <f>INDEX('Feb 2015 final data'!Z$7:Z$156,MATCH(Data!$AH129,'Feb 2015 final data'!$A$7:$A$156,0))</f>
        <v>7193</v>
      </c>
      <c r="BJ129" s="249">
        <f>INDEX('Feb 2015 final data'!AA$7:AA$156,MATCH(Data!$AH129,'Feb 2015 final data'!$A$7:$A$156,0))</f>
        <v>6561</v>
      </c>
      <c r="BK129" s="484">
        <f t="shared" si="124"/>
        <v>7110</v>
      </c>
      <c r="BL129" s="484">
        <f t="shared" si="125"/>
        <v>6599</v>
      </c>
      <c r="BM129" s="484">
        <f t="shared" si="126"/>
        <v>7235</v>
      </c>
      <c r="BN129" s="484">
        <f t="shared" si="127"/>
        <v>6599</v>
      </c>
      <c r="BO129" s="484">
        <f t="shared" si="128"/>
        <v>7069</v>
      </c>
      <c r="BP129" s="484">
        <f t="shared" si="129"/>
        <v>6561</v>
      </c>
      <c r="BQ129" s="484">
        <f t="shared" si="130"/>
        <v>7193</v>
      </c>
      <c r="BR129" s="484">
        <f t="shared" si="131"/>
        <v>6561</v>
      </c>
      <c r="BS129" s="486">
        <f t="shared" si="97"/>
        <v>783.75451801409724</v>
      </c>
      <c r="BT129" s="486">
        <f t="shared" si="98"/>
        <v>727.42560680380132</v>
      </c>
      <c r="BU129" s="486">
        <f t="shared" si="99"/>
        <v>797.53360588354349</v>
      </c>
      <c r="BV129" s="495">
        <f t="shared" si="100"/>
        <v>721.62274595137353</v>
      </c>
      <c r="BW129" s="486">
        <f t="shared" si="101"/>
        <v>773.01881968938608</v>
      </c>
      <c r="BX129" s="486">
        <f t="shared" si="102"/>
        <v>717.46731871298095</v>
      </c>
      <c r="BY129" s="486">
        <f t="shared" si="103"/>
        <v>786.57863488835119</v>
      </c>
      <c r="BZ129" s="495">
        <f t="shared" si="104"/>
        <v>711.67065738979716</v>
      </c>
      <c r="CA129" s="27">
        <v>899844</v>
      </c>
      <c r="CB129" s="27">
        <v>907171.80400000117</v>
      </c>
      <c r="CC129" s="27">
        <v>914466.73999999906</v>
      </c>
      <c r="CD129" s="156">
        <v>921915.20500000042</v>
      </c>
      <c r="CE129" s="6" t="s">
        <v>441</v>
      </c>
      <c r="CF129" s="27">
        <f>INDEX('HWB mapped'!F$4:F$155,MATCH(Data!$D129,'HWB mapped'!$E$4:$E$155,0))</f>
        <v>24843.205289125166</v>
      </c>
      <c r="CG129" s="27">
        <f>INDEX('HWB mapped'!G$4:G$155,MATCH(Data!$D129,'HWB mapped'!$E$4:$E$155,0))</f>
        <v>25112.797194951141</v>
      </c>
      <c r="CH129" s="27">
        <f>INDEX('HWB mapped'!H$4:H$155,MATCH(Data!$D129,'HWB mapped'!$E$4:$E$155,0))</f>
        <v>25368.783197795263</v>
      </c>
      <c r="CI129" s="27">
        <f>INDEX('HWB mapped'!I$4:I$155,MATCH(Data!$D129,'HWB mapped'!$E$4:$E$155,0))</f>
        <v>26489.299414887962</v>
      </c>
      <c r="CJ129" s="24">
        <f>INDEX('Feb 2015 final data'!P$7:P$156,MATCH(Data!$CE129,'Feb 2015 final data'!$A$7:$A$156,0))</f>
        <v>24834</v>
      </c>
      <c r="CK129" s="24">
        <f>INDEX('Feb 2015 final data'!Q$7:Q$156,MATCH(Data!$CE129,'Feb 2015 final data'!$A$7:$A$156,0))</f>
        <v>24971</v>
      </c>
      <c r="CL129" s="24">
        <f>INDEX('Feb 2015 final data'!R$7:R$156,MATCH(Data!$CE129,'Feb 2015 final data'!$A$7:$A$156,0))</f>
        <v>24982</v>
      </c>
      <c r="CM129" s="24">
        <f>INDEX('Feb 2015 final data'!S$7:S$156,MATCH(Data!$CE129,'Feb 2015 final data'!$A$7:$A$156,0))</f>
        <v>23377</v>
      </c>
      <c r="CN129" s="24">
        <f>INDEX('Feb 2015 final data'!B$7:B$156,MATCH(Data!$CE129,'Feb 2015 final data'!$A$7:$A$156,0))</f>
        <v>24585.66</v>
      </c>
      <c r="CO129" s="24">
        <f>INDEX('Feb 2015 final data'!C$7:C$156,MATCH(Data!$CE129,'Feb 2015 final data'!$A$7:$A$156,0))</f>
        <v>24721.29</v>
      </c>
      <c r="CP129" s="24">
        <f>INDEX('Feb 2015 final data'!D$7:D$156,MATCH(Data!$CE129,'Feb 2015 final data'!$A$7:$A$156,0))</f>
        <v>24732.18</v>
      </c>
      <c r="CQ129" s="24">
        <f>INDEX('Feb 2015 final data'!E$7:E$156,MATCH(Data!$CE129,'Feb 2015 final data'!$A$7:$A$156,0))</f>
        <v>23143.23</v>
      </c>
      <c r="CR129" s="24">
        <f>INDEX('Feb 2015 final data'!F$7:F$156,MATCH(Data!$CE129,'Feb 2015 final data'!$A$7:$A$156,0))</f>
        <v>24339.803400000001</v>
      </c>
      <c r="CS129" s="502">
        <f t="shared" si="133"/>
        <v>24834</v>
      </c>
      <c r="CT129" s="502">
        <f t="shared" si="134"/>
        <v>49805</v>
      </c>
      <c r="CU129" s="502">
        <f t="shared" si="135"/>
        <v>74787</v>
      </c>
      <c r="CV129" s="502">
        <f t="shared" si="136"/>
        <v>98164</v>
      </c>
      <c r="CW129" s="502">
        <f t="shared" si="105"/>
        <v>24585.66</v>
      </c>
      <c r="CX129" s="502">
        <f t="shared" si="106"/>
        <v>49306.95</v>
      </c>
      <c r="CY129" s="502">
        <f t="shared" si="107"/>
        <v>74039.13</v>
      </c>
      <c r="CZ129" s="502">
        <f t="shared" si="108"/>
        <v>97182.36</v>
      </c>
      <c r="DA129" s="503">
        <f t="shared" si="109"/>
        <v>2.5298480094535689E-3</v>
      </c>
      <c r="DB129" s="503">
        <f t="shared" si="110"/>
        <v>5.0736522554093444E-3</v>
      </c>
      <c r="DC129" s="503">
        <f t="shared" si="111"/>
        <v>7.6185770750987671E-3</v>
      </c>
      <c r="DD129" s="503">
        <f t="shared" si="112"/>
        <v>9.9999999999999933E-3</v>
      </c>
      <c r="DE129" s="502">
        <f t="shared" si="137"/>
        <v>24585.425839483625</v>
      </c>
      <c r="DF129" s="502">
        <f t="shared" si="138"/>
        <v>49439.430737516384</v>
      </c>
      <c r="DG129" s="502">
        <f t="shared" si="139"/>
        <v>74549.321545359679</v>
      </c>
      <c r="DH129" s="502">
        <f t="shared" si="140"/>
        <v>100795.8591490324</v>
      </c>
      <c r="DI129" s="489">
        <f t="shared" si="113"/>
        <v>24585.425839483625</v>
      </c>
      <c r="DJ129" s="489">
        <f t="shared" si="114"/>
        <v>24854.004898032759</v>
      </c>
      <c r="DK129" s="489">
        <f t="shared" si="115"/>
        <v>25109.890807843294</v>
      </c>
      <c r="DL129" s="489">
        <f t="shared" si="116"/>
        <v>26246.537603672725</v>
      </c>
      <c r="DM129" s="489">
        <f t="shared" si="141"/>
        <v>24339.571581088789</v>
      </c>
      <c r="DN129" s="489">
        <f t="shared" si="117"/>
        <v>2099.0868890067254</v>
      </c>
      <c r="DO129" s="489">
        <f t="shared" si="118"/>
        <v>2122.05432334241</v>
      </c>
      <c r="DP129" s="489">
        <f t="shared" si="119"/>
        <v>2143.9118073198647</v>
      </c>
      <c r="DQ129" s="489">
        <f t="shared" si="120"/>
        <v>2240.9897732666063</v>
      </c>
      <c r="DR129" s="489">
        <f t="shared" si="121"/>
        <v>2060.4404505692955</v>
      </c>
      <c r="DS129" s="33">
        <v>1152114</v>
      </c>
      <c r="DT129" s="33">
        <v>1161581.3699999999</v>
      </c>
      <c r="DU129" s="33">
        <v>1171223.5510000002</v>
      </c>
      <c r="DV129" s="33">
        <v>1181300.8230000001</v>
      </c>
      <c r="DW129" s="24">
        <f>INDEX('Feb 2015 final data'!$AB$7:$AB$156,MATCH(Data!CE129,'Feb 2015 final data'!$A$7:$A$156,0))</f>
        <v>1490</v>
      </c>
    </row>
    <row r="130" spans="1:127">
      <c r="A130" s="28" t="s">
        <v>859</v>
      </c>
      <c r="B130" s="6" t="s">
        <v>860</v>
      </c>
      <c r="C130" s="29" t="s">
        <v>764</v>
      </c>
      <c r="D130" s="30" t="s">
        <v>444</v>
      </c>
      <c r="E130" s="31">
        <v>65</v>
      </c>
      <c r="F130" s="19">
        <v>65</v>
      </c>
      <c r="G130" s="19">
        <f>INDEX('Feb 2015 final data'!G$7:G$156,MATCH(Data!$D130,'Feb 2015 final data'!$A$7:$A$156,0))</f>
        <v>72</v>
      </c>
      <c r="H130" s="19">
        <f>INDEX('Feb 2015 final data'!H$7:H$156,MATCH(Data!$D130,'Feb 2015 final data'!$A$7:$A$156,0))</f>
        <v>72</v>
      </c>
      <c r="I130" s="469">
        <f t="shared" si="132"/>
        <v>239.76336953849014</v>
      </c>
      <c r="J130" s="469">
        <f t="shared" si="88"/>
        <v>235.73701048145685</v>
      </c>
      <c r="K130" s="31">
        <v>28755</v>
      </c>
      <c r="L130" s="19">
        <v>29420</v>
      </c>
      <c r="M130" s="31">
        <v>30029.608</v>
      </c>
      <c r="N130" s="27">
        <v>30542.51</v>
      </c>
      <c r="O130" s="20">
        <v>233</v>
      </c>
      <c r="P130" s="36">
        <v>227.7</v>
      </c>
      <c r="Q130" s="30" t="s">
        <v>444</v>
      </c>
      <c r="R130" s="31">
        <v>155</v>
      </c>
      <c r="S130" s="19">
        <v>155</v>
      </c>
      <c r="T130" s="19">
        <f>INDEX('Feb 2015 final data'!I$7:I$156,MATCH(Data!$Q130,'Feb 2015 final data'!$A$7:$A$156,0))</f>
        <v>502.2</v>
      </c>
      <c r="U130" s="19">
        <f>INDEX('Feb 2015 final data'!J$7:J$156,MATCH(Data!$Q130,'Feb 2015 final data'!$A$7:$A$156,0))</f>
        <v>502.2</v>
      </c>
      <c r="V130" s="31">
        <v>165</v>
      </c>
      <c r="W130" s="19">
        <v>165</v>
      </c>
      <c r="X130" s="19">
        <f>INDEX('Feb 2015 final data'!K$7:K$156,MATCH(Data!$Q130,'Feb 2015 final data'!$A$7:$A$156,0))</f>
        <v>558</v>
      </c>
      <c r="Y130" s="19">
        <f>INDEX('Feb 2015 final data'!L$7:L$156,MATCH(Data!$Q130,'Feb 2015 final data'!$A$7:$A$156,0))</f>
        <v>558</v>
      </c>
      <c r="Z130" s="475">
        <f t="shared" si="89"/>
        <v>502.2</v>
      </c>
      <c r="AA130" s="475">
        <f t="shared" si="90"/>
        <v>502.2</v>
      </c>
      <c r="AB130" s="475">
        <f t="shared" si="91"/>
        <v>558</v>
      </c>
      <c r="AC130" s="475">
        <f t="shared" si="92"/>
        <v>558</v>
      </c>
      <c r="AD130" s="478">
        <f t="shared" si="122"/>
        <v>90</v>
      </c>
      <c r="AE130" s="478">
        <f t="shared" si="123"/>
        <v>90</v>
      </c>
      <c r="AF130" s="22">
        <v>93.4</v>
      </c>
      <c r="AG130" s="21">
        <v>93.4</v>
      </c>
      <c r="AH130" s="6" t="s">
        <v>444</v>
      </c>
      <c r="AI130" s="34">
        <v>226</v>
      </c>
      <c r="AJ130" s="34">
        <v>276</v>
      </c>
      <c r="AK130" s="34">
        <v>272</v>
      </c>
      <c r="AL130" s="34">
        <v>209</v>
      </c>
      <c r="AM130" s="34">
        <v>317</v>
      </c>
      <c r="AN130" s="34">
        <v>372</v>
      </c>
      <c r="AO130" s="34">
        <v>231</v>
      </c>
      <c r="AP130" s="34">
        <v>345</v>
      </c>
      <c r="AQ130" s="38">
        <v>395</v>
      </c>
      <c r="AR130" s="38">
        <v>478</v>
      </c>
      <c r="AS130" s="38">
        <v>294</v>
      </c>
      <c r="AT130" s="38">
        <v>304</v>
      </c>
      <c r="AU130" s="25">
        <v>774</v>
      </c>
      <c r="AV130" s="25">
        <v>898</v>
      </c>
      <c r="AW130" s="25">
        <v>971</v>
      </c>
      <c r="AX130" s="25">
        <v>1076</v>
      </c>
      <c r="AY130" s="25">
        <f t="shared" si="93"/>
        <v>774</v>
      </c>
      <c r="AZ130" s="25">
        <f t="shared" si="94"/>
        <v>898</v>
      </c>
      <c r="BA130" s="25">
        <f t="shared" si="95"/>
        <v>971</v>
      </c>
      <c r="BB130" s="25">
        <f t="shared" si="96"/>
        <v>1076</v>
      </c>
      <c r="BC130" s="249">
        <f>INDEX('Feb 2015 final data'!T$7:T$156,MATCH(Data!$AH130,'Feb 2015 final data'!$A$7:$A$156,0))</f>
        <v>930</v>
      </c>
      <c r="BD130" s="249">
        <f>INDEX('Feb 2015 final data'!U$7:U$156,MATCH(Data!$AH130,'Feb 2015 final data'!$A$7:$A$156,0))</f>
        <v>930</v>
      </c>
      <c r="BE130" s="249">
        <f>INDEX('Feb 2015 final data'!V$7:V$156,MATCH(Data!$AH130,'Feb 2015 final data'!$A$7:$A$156,0))</f>
        <v>930</v>
      </c>
      <c r="BF130" s="249">
        <f>INDEX('Feb 2015 final data'!W$7:W$156,MATCH(Data!$AH130,'Feb 2015 final data'!$A$7:$A$156,0))</f>
        <v>930</v>
      </c>
      <c r="BG130" s="249">
        <f>INDEX('Feb 2015 final data'!X$7:X$156,MATCH(Data!$AH130,'Feb 2015 final data'!$A$7:$A$156,0))</f>
        <v>930</v>
      </c>
      <c r="BH130" s="249">
        <f>INDEX('Feb 2015 final data'!Y$7:Y$156,MATCH(Data!$AH130,'Feb 2015 final data'!$A$7:$A$156,0))</f>
        <v>930</v>
      </c>
      <c r="BI130" s="249">
        <f>INDEX('Feb 2015 final data'!Z$7:Z$156,MATCH(Data!$AH130,'Feb 2015 final data'!$A$7:$A$156,0))</f>
        <v>930</v>
      </c>
      <c r="BJ130" s="249">
        <f>INDEX('Feb 2015 final data'!AA$7:AA$156,MATCH(Data!$AH130,'Feb 2015 final data'!$A$7:$A$156,0))</f>
        <v>930</v>
      </c>
      <c r="BK130" s="484">
        <f t="shared" si="124"/>
        <v>929.99999999999989</v>
      </c>
      <c r="BL130" s="484">
        <f t="shared" si="125"/>
        <v>930</v>
      </c>
      <c r="BM130" s="484">
        <f t="shared" si="126"/>
        <v>930</v>
      </c>
      <c r="BN130" s="484">
        <f t="shared" si="127"/>
        <v>930</v>
      </c>
      <c r="BO130" s="484">
        <f t="shared" si="128"/>
        <v>929.99999999999989</v>
      </c>
      <c r="BP130" s="484">
        <f t="shared" si="129"/>
        <v>930</v>
      </c>
      <c r="BQ130" s="484">
        <f t="shared" si="130"/>
        <v>930</v>
      </c>
      <c r="BR130" s="484">
        <f t="shared" si="131"/>
        <v>930</v>
      </c>
      <c r="BS130" s="486">
        <f t="shared" si="97"/>
        <v>606.32801864658143</v>
      </c>
      <c r="BT130" s="486">
        <f t="shared" si="98"/>
        <v>606.32801864658154</v>
      </c>
      <c r="BU130" s="486">
        <f t="shared" si="99"/>
        <v>606.32801864658154</v>
      </c>
      <c r="BV130" s="495">
        <f t="shared" si="100"/>
        <v>598.66147405299137</v>
      </c>
      <c r="BW130" s="486">
        <f t="shared" si="101"/>
        <v>598.66147405299125</v>
      </c>
      <c r="BX130" s="486">
        <f t="shared" si="102"/>
        <v>598.66147405299137</v>
      </c>
      <c r="BY130" s="486">
        <f t="shared" si="103"/>
        <v>598.66147405299137</v>
      </c>
      <c r="BZ130" s="495">
        <f t="shared" si="104"/>
        <v>591.09884461658828</v>
      </c>
      <c r="CA130" s="27">
        <v>151229</v>
      </c>
      <c r="CB130" s="27">
        <v>153382.32300000003</v>
      </c>
      <c r="CC130" s="27">
        <v>155346.55900000001</v>
      </c>
      <c r="CD130" s="156">
        <v>157334.092</v>
      </c>
      <c r="CE130" s="6" t="s">
        <v>444</v>
      </c>
      <c r="CF130" s="27">
        <f>INDEX('HWB mapped'!F$4:F$155,MATCH(Data!$D130,'HWB mapped'!$E$4:$E$155,0))</f>
        <v>4571.2385424539616</v>
      </c>
      <c r="CG130" s="27">
        <f>INDEX('HWB mapped'!G$4:G$155,MATCH(Data!$D130,'HWB mapped'!$E$4:$E$155,0))</f>
        <v>4711.0417513277471</v>
      </c>
      <c r="CH130" s="27">
        <f>INDEX('HWB mapped'!H$4:H$155,MATCH(Data!$D130,'HWB mapped'!$E$4:$E$155,0))</f>
        <v>5021.0302531683983</v>
      </c>
      <c r="CI130" s="27">
        <f>INDEX('HWB mapped'!I$4:I$155,MATCH(Data!$D130,'HWB mapped'!$E$4:$E$155,0))</f>
        <v>4934.3439064570848</v>
      </c>
      <c r="CJ130" s="24">
        <f>INDEX('Feb 2015 final data'!P$7:P$156,MATCH(Data!$CE130,'Feb 2015 final data'!$A$7:$A$156,0))</f>
        <v>4566</v>
      </c>
      <c r="CK130" s="24">
        <f>INDEX('Feb 2015 final data'!Q$7:Q$156,MATCH(Data!$CE130,'Feb 2015 final data'!$A$7:$A$156,0))</f>
        <v>4117</v>
      </c>
      <c r="CL130" s="24">
        <f>INDEX('Feb 2015 final data'!R$7:R$156,MATCH(Data!$CE130,'Feb 2015 final data'!$A$7:$A$156,0))</f>
        <v>4164</v>
      </c>
      <c r="CM130" s="24">
        <f>INDEX('Feb 2015 final data'!S$7:S$156,MATCH(Data!$CE130,'Feb 2015 final data'!$A$7:$A$156,0))</f>
        <v>4444</v>
      </c>
      <c r="CN130" s="24">
        <f>INDEX('Feb 2015 final data'!B$7:B$156,MATCH(Data!$CE130,'Feb 2015 final data'!$A$7:$A$156,0))</f>
        <v>4406</v>
      </c>
      <c r="CO130" s="24">
        <f>INDEX('Feb 2015 final data'!C$7:C$156,MATCH(Data!$CE130,'Feb 2015 final data'!$A$7:$A$156,0))</f>
        <v>3973</v>
      </c>
      <c r="CP130" s="24">
        <f>INDEX('Feb 2015 final data'!D$7:D$156,MATCH(Data!$CE130,'Feb 2015 final data'!$A$7:$A$156,0))</f>
        <v>4018</v>
      </c>
      <c r="CQ130" s="24">
        <f>INDEX('Feb 2015 final data'!E$7:E$156,MATCH(Data!$CE130,'Feb 2015 final data'!$A$7:$A$156,0))</f>
        <v>4288</v>
      </c>
      <c r="CR130" s="24">
        <f>INDEX('Feb 2015 final data'!F$7:F$156,MATCH(Data!$CE130,'Feb 2015 final data'!$A$7:$A$156,0))</f>
        <v>4252</v>
      </c>
      <c r="CS130" s="502">
        <f t="shared" si="133"/>
        <v>4566</v>
      </c>
      <c r="CT130" s="502">
        <f t="shared" si="134"/>
        <v>8683</v>
      </c>
      <c r="CU130" s="502">
        <f t="shared" si="135"/>
        <v>12847</v>
      </c>
      <c r="CV130" s="502">
        <f t="shared" si="136"/>
        <v>17291</v>
      </c>
      <c r="CW130" s="502">
        <f t="shared" si="105"/>
        <v>4406</v>
      </c>
      <c r="CX130" s="502">
        <f t="shared" si="106"/>
        <v>8379</v>
      </c>
      <c r="CY130" s="502">
        <f t="shared" si="107"/>
        <v>12397</v>
      </c>
      <c r="CZ130" s="502">
        <f t="shared" si="108"/>
        <v>16685</v>
      </c>
      <c r="DA130" s="503">
        <f t="shared" si="109"/>
        <v>9.2533688045804176E-3</v>
      </c>
      <c r="DB130" s="503">
        <f t="shared" si="110"/>
        <v>1.7581400728702793E-2</v>
      </c>
      <c r="DC130" s="503">
        <f t="shared" si="111"/>
        <v>2.6025099762882423E-2</v>
      </c>
      <c r="DD130" s="503">
        <f t="shared" si="112"/>
        <v>3.5047134347348331E-2</v>
      </c>
      <c r="DE130" s="502">
        <f t="shared" si="137"/>
        <v>4392.986888407544</v>
      </c>
      <c r="DF130" s="502">
        <f t="shared" si="138"/>
        <v>8943.7750879743344</v>
      </c>
      <c r="DG130" s="502">
        <f t="shared" si="139"/>
        <v>13802.338123646219</v>
      </c>
      <c r="DH130" s="502">
        <f t="shared" si="140"/>
        <v>18562.775339843574</v>
      </c>
      <c r="DI130" s="489">
        <f t="shared" si="113"/>
        <v>4392.986888407544</v>
      </c>
      <c r="DJ130" s="489">
        <f t="shared" si="114"/>
        <v>4550.7881995667904</v>
      </c>
      <c r="DK130" s="489">
        <f t="shared" si="115"/>
        <v>4858.5630356718848</v>
      </c>
      <c r="DL130" s="489">
        <f t="shared" si="116"/>
        <v>4760.4372161973552</v>
      </c>
      <c r="DM130" s="489">
        <f t="shared" si="141"/>
        <v>4239.441727078728</v>
      </c>
      <c r="DN130" s="489">
        <f t="shared" si="117"/>
        <v>2179.8020298139854</v>
      </c>
      <c r="DO130" s="489">
        <f t="shared" si="118"/>
        <v>2258.2014654412583</v>
      </c>
      <c r="DP130" s="489">
        <f t="shared" si="119"/>
        <v>2411.0307450184737</v>
      </c>
      <c r="DQ130" s="489">
        <f t="shared" si="120"/>
        <v>2361.9070480115115</v>
      </c>
      <c r="DR130" s="489">
        <f t="shared" si="121"/>
        <v>2074.6054651235354</v>
      </c>
      <c r="DS130" s="33">
        <v>195914</v>
      </c>
      <c r="DT130" s="33">
        <v>198815.75399999999</v>
      </c>
      <c r="DU130" s="33">
        <v>201532.06299999999</v>
      </c>
      <c r="DV130" s="33">
        <v>204328.00700000001</v>
      </c>
      <c r="DW130" s="24">
        <f>INDEX('Feb 2015 final data'!$AB$7:$AB$156,MATCH(Data!CE130,'Feb 2015 final data'!$A$7:$A$156,0))</f>
        <v>1490</v>
      </c>
    </row>
    <row r="131" spans="1:127">
      <c r="A131" s="28" t="s">
        <v>855</v>
      </c>
      <c r="B131" s="6" t="s">
        <v>856</v>
      </c>
      <c r="C131" s="29" t="s">
        <v>765</v>
      </c>
      <c r="D131" s="30" t="s">
        <v>447</v>
      </c>
      <c r="E131" s="31">
        <v>225</v>
      </c>
      <c r="F131" s="19">
        <v>225</v>
      </c>
      <c r="G131" s="19">
        <f>INDEX('Feb 2015 final data'!G$7:G$156,MATCH(Data!$D131,'Feb 2015 final data'!$A$7:$A$156,0))</f>
        <v>240</v>
      </c>
      <c r="H131" s="19">
        <f>INDEX('Feb 2015 final data'!H$7:H$156,MATCH(Data!$D131,'Feb 2015 final data'!$A$7:$A$156,0))</f>
        <v>245</v>
      </c>
      <c r="I131" s="469">
        <f t="shared" si="132"/>
        <v>742.59663642091198</v>
      </c>
      <c r="J131" s="469">
        <f t="shared" si="88"/>
        <v>736.76732061031385</v>
      </c>
      <c r="K131" s="31">
        <v>30345</v>
      </c>
      <c r="L131" s="19">
        <v>31360</v>
      </c>
      <c r="M131" s="31">
        <v>32319.025999999994</v>
      </c>
      <c r="N131" s="27">
        <v>33253.375000000007</v>
      </c>
      <c r="O131" s="20">
        <v>744.7</v>
      </c>
      <c r="P131" s="36">
        <v>720.6</v>
      </c>
      <c r="Q131" s="30" t="s">
        <v>447</v>
      </c>
      <c r="R131" s="31">
        <v>65</v>
      </c>
      <c r="S131" s="19">
        <v>65</v>
      </c>
      <c r="T131" s="19">
        <f>INDEX('Feb 2015 final data'!I$7:I$156,MATCH(Data!$Q131,'Feb 2015 final data'!$A$7:$A$156,0))</f>
        <v>63</v>
      </c>
      <c r="U131" s="19">
        <f>INDEX('Feb 2015 final data'!J$7:J$156,MATCH(Data!$Q131,'Feb 2015 final data'!$A$7:$A$156,0))</f>
        <v>63</v>
      </c>
      <c r="V131" s="31">
        <v>65</v>
      </c>
      <c r="W131" s="19">
        <v>65</v>
      </c>
      <c r="X131" s="19">
        <f>INDEX('Feb 2015 final data'!K$7:K$156,MATCH(Data!$Q131,'Feb 2015 final data'!$A$7:$A$156,0))</f>
        <v>65</v>
      </c>
      <c r="Y131" s="19">
        <f>INDEX('Feb 2015 final data'!L$7:L$156,MATCH(Data!$Q131,'Feb 2015 final data'!$A$7:$A$156,0))</f>
        <v>65</v>
      </c>
      <c r="Z131" s="475">
        <f t="shared" si="89"/>
        <v>63</v>
      </c>
      <c r="AA131" s="475">
        <f t="shared" si="90"/>
        <v>63</v>
      </c>
      <c r="AB131" s="475">
        <f t="shared" si="91"/>
        <v>65</v>
      </c>
      <c r="AC131" s="475">
        <f t="shared" si="92"/>
        <v>65</v>
      </c>
      <c r="AD131" s="478">
        <f t="shared" si="122"/>
        <v>96.92307692307692</v>
      </c>
      <c r="AE131" s="478">
        <f t="shared" si="123"/>
        <v>96.92307692307692</v>
      </c>
      <c r="AF131" s="22">
        <v>94</v>
      </c>
      <c r="AG131" s="21">
        <v>94</v>
      </c>
      <c r="AH131" s="6" t="s">
        <v>447</v>
      </c>
      <c r="AI131" s="34">
        <v>346</v>
      </c>
      <c r="AJ131" s="34">
        <v>537</v>
      </c>
      <c r="AK131" s="34">
        <v>520</v>
      </c>
      <c r="AL131" s="34">
        <v>309</v>
      </c>
      <c r="AM131" s="34">
        <v>487</v>
      </c>
      <c r="AN131" s="34">
        <v>645</v>
      </c>
      <c r="AO131" s="34">
        <v>577</v>
      </c>
      <c r="AP131" s="34">
        <v>613</v>
      </c>
      <c r="AQ131" s="38">
        <v>323</v>
      </c>
      <c r="AR131" s="38">
        <v>538</v>
      </c>
      <c r="AS131" s="38">
        <v>357</v>
      </c>
      <c r="AT131" s="38">
        <v>577</v>
      </c>
      <c r="AU131" s="25">
        <v>1403</v>
      </c>
      <c r="AV131" s="25">
        <v>1441</v>
      </c>
      <c r="AW131" s="25">
        <v>1513</v>
      </c>
      <c r="AX131" s="25">
        <v>1472</v>
      </c>
      <c r="AY131" s="25">
        <f t="shared" si="93"/>
        <v>1403</v>
      </c>
      <c r="AZ131" s="25">
        <f t="shared" si="94"/>
        <v>1441</v>
      </c>
      <c r="BA131" s="25">
        <f t="shared" si="95"/>
        <v>1513</v>
      </c>
      <c r="BB131" s="25">
        <f t="shared" si="96"/>
        <v>1472</v>
      </c>
      <c r="BC131" s="249">
        <f>INDEX('Feb 2015 final data'!T$7:T$156,MATCH(Data!$AH131,'Feb 2015 final data'!$A$7:$A$156,0))</f>
        <v>1422</v>
      </c>
      <c r="BD131" s="249">
        <f>INDEX('Feb 2015 final data'!U$7:U$156,MATCH(Data!$AH131,'Feb 2015 final data'!$A$7:$A$156,0))</f>
        <v>1463</v>
      </c>
      <c r="BE131" s="249">
        <f>INDEX('Feb 2015 final data'!V$7:V$156,MATCH(Data!$AH131,'Feb 2015 final data'!$A$7:$A$156,0))</f>
        <v>1536</v>
      </c>
      <c r="BF131" s="249">
        <f>INDEX('Feb 2015 final data'!W$7:W$156,MATCH(Data!$AH131,'Feb 2015 final data'!$A$7:$A$156,0))</f>
        <v>1490</v>
      </c>
      <c r="BG131" s="249">
        <f>INDEX('Feb 2015 final data'!X$7:X$156,MATCH(Data!$AH131,'Feb 2015 final data'!$A$7:$A$156,0))</f>
        <v>1439</v>
      </c>
      <c r="BH131" s="249">
        <f>INDEX('Feb 2015 final data'!Y$7:Y$156,MATCH(Data!$AH131,'Feb 2015 final data'!$A$7:$A$156,0))</f>
        <v>1481</v>
      </c>
      <c r="BI131" s="249">
        <f>INDEX('Feb 2015 final data'!Z$7:Z$156,MATCH(Data!$AH131,'Feb 2015 final data'!$A$7:$A$156,0))</f>
        <v>1554</v>
      </c>
      <c r="BJ131" s="249">
        <f>INDEX('Feb 2015 final data'!AA$7:AA$156,MATCH(Data!$AH131,'Feb 2015 final data'!$A$7:$A$156,0))</f>
        <v>1507</v>
      </c>
      <c r="BK131" s="484">
        <f t="shared" si="124"/>
        <v>1422</v>
      </c>
      <c r="BL131" s="484">
        <f t="shared" si="125"/>
        <v>1463</v>
      </c>
      <c r="BM131" s="484">
        <f t="shared" si="126"/>
        <v>1536</v>
      </c>
      <c r="BN131" s="484">
        <f t="shared" si="127"/>
        <v>1490</v>
      </c>
      <c r="BO131" s="484">
        <f t="shared" si="128"/>
        <v>1439</v>
      </c>
      <c r="BP131" s="484">
        <f t="shared" si="129"/>
        <v>1481</v>
      </c>
      <c r="BQ131" s="484">
        <f t="shared" si="130"/>
        <v>1554</v>
      </c>
      <c r="BR131" s="484">
        <f t="shared" si="131"/>
        <v>1506.9999999999998</v>
      </c>
      <c r="BS131" s="486">
        <f t="shared" si="97"/>
        <v>843.02449372095873</v>
      </c>
      <c r="BT131" s="486">
        <f t="shared" si="98"/>
        <v>867.33110711235054</v>
      </c>
      <c r="BU131" s="486">
        <f t="shared" si="99"/>
        <v>910.60873583360944</v>
      </c>
      <c r="BV131" s="495">
        <f t="shared" si="100"/>
        <v>872.48772283878145</v>
      </c>
      <c r="BW131" s="486">
        <f t="shared" si="101"/>
        <v>842.62404910403109</v>
      </c>
      <c r="BX131" s="486">
        <f t="shared" si="102"/>
        <v>867.21766276794312</v>
      </c>
      <c r="BY131" s="486">
        <f t="shared" si="103"/>
        <v>909.96370556474244</v>
      </c>
      <c r="BZ131" s="495">
        <f t="shared" si="104"/>
        <v>872.22914880077587</v>
      </c>
      <c r="CA131" s="27">
        <v>166064</v>
      </c>
      <c r="CB131" s="27">
        <v>168678.37299999996</v>
      </c>
      <c r="CC131" s="27">
        <v>170776.0419999999</v>
      </c>
      <c r="CD131" s="156">
        <v>172775.69800000006</v>
      </c>
      <c r="CE131" s="6" t="s">
        <v>447</v>
      </c>
      <c r="CF131" s="27">
        <f>INDEX('HWB mapped'!F$4:F$155,MATCH(Data!$D131,'HWB mapped'!$E$4:$E$155,0))</f>
        <v>5174.5338824831379</v>
      </c>
      <c r="CG131" s="27">
        <f>INDEX('HWB mapped'!G$4:G$155,MATCH(Data!$D131,'HWB mapped'!$E$4:$E$155,0))</f>
        <v>5659.1955436325052</v>
      </c>
      <c r="CH131" s="27">
        <f>INDEX('HWB mapped'!H$4:H$155,MATCH(Data!$D131,'HWB mapped'!$E$4:$E$155,0))</f>
        <v>5484.1707550207593</v>
      </c>
      <c r="CI131" s="27">
        <f>INDEX('HWB mapped'!I$4:I$155,MATCH(Data!$D131,'HWB mapped'!$E$4:$E$155,0))</f>
        <v>5460.9397718559685</v>
      </c>
      <c r="CJ131" s="24">
        <f>INDEX('Feb 2015 final data'!P$7:P$156,MATCH(Data!$CE131,'Feb 2015 final data'!$A$7:$A$156,0))</f>
        <v>5175</v>
      </c>
      <c r="CK131" s="24">
        <f>INDEX('Feb 2015 final data'!Q$7:Q$156,MATCH(Data!$CE131,'Feb 2015 final data'!$A$7:$A$156,0))</f>
        <v>4510</v>
      </c>
      <c r="CL131" s="24">
        <f>INDEX('Feb 2015 final data'!R$7:R$156,MATCH(Data!$CE131,'Feb 2015 final data'!$A$7:$A$156,0))</f>
        <v>4592</v>
      </c>
      <c r="CM131" s="24">
        <f>INDEX('Feb 2015 final data'!S$7:S$156,MATCH(Data!$CE131,'Feb 2015 final data'!$A$7:$A$156,0))</f>
        <v>5333</v>
      </c>
      <c r="CN131" s="24">
        <f>INDEX('Feb 2015 final data'!B$7:B$156,MATCH(Data!$CE131,'Feb 2015 final data'!$A$7:$A$156,0))</f>
        <v>4993</v>
      </c>
      <c r="CO131" s="24">
        <f>INDEX('Feb 2015 final data'!C$7:C$156,MATCH(Data!$CE131,'Feb 2015 final data'!$A$7:$A$156,0))</f>
        <v>4351</v>
      </c>
      <c r="CP131" s="24">
        <f>INDEX('Feb 2015 final data'!D$7:D$156,MATCH(Data!$CE131,'Feb 2015 final data'!$A$7:$A$156,0))</f>
        <v>4430</v>
      </c>
      <c r="CQ131" s="24">
        <f>INDEX('Feb 2015 final data'!E$7:E$156,MATCH(Data!$CE131,'Feb 2015 final data'!$A$7:$A$156,0))</f>
        <v>5145</v>
      </c>
      <c r="CR131" s="24">
        <f>INDEX('Feb 2015 final data'!F$7:F$156,MATCH(Data!$CE131,'Feb 2015 final data'!$A$7:$A$156,0))</f>
        <v>4817</v>
      </c>
      <c r="CS131" s="502">
        <f t="shared" si="133"/>
        <v>5175</v>
      </c>
      <c r="CT131" s="502">
        <f t="shared" si="134"/>
        <v>9685</v>
      </c>
      <c r="CU131" s="502">
        <f t="shared" si="135"/>
        <v>14277</v>
      </c>
      <c r="CV131" s="502">
        <f t="shared" si="136"/>
        <v>19610</v>
      </c>
      <c r="CW131" s="502">
        <f t="shared" si="105"/>
        <v>4993</v>
      </c>
      <c r="CX131" s="502">
        <f t="shared" si="106"/>
        <v>9344</v>
      </c>
      <c r="CY131" s="502">
        <f t="shared" si="107"/>
        <v>13774</v>
      </c>
      <c r="CZ131" s="502">
        <f t="shared" si="108"/>
        <v>18919</v>
      </c>
      <c r="DA131" s="503">
        <f t="shared" si="109"/>
        <v>9.2809790922998466E-3</v>
      </c>
      <c r="DB131" s="503">
        <f t="shared" si="110"/>
        <v>1.7389087200407955E-2</v>
      </c>
      <c r="DC131" s="503">
        <f t="shared" si="111"/>
        <v>2.5650178480367158E-2</v>
      </c>
      <c r="DD131" s="503">
        <f t="shared" si="112"/>
        <v>3.5237123916369198E-2</v>
      </c>
      <c r="DE131" s="502">
        <f t="shared" si="137"/>
        <v>4972.8710417417333</v>
      </c>
      <c r="DF131" s="502">
        <f t="shared" si="138"/>
        <v>10455.285852933686</v>
      </c>
      <c r="DG131" s="502">
        <f t="shared" si="139"/>
        <v>15759.368868110394</v>
      </c>
      <c r="DH131" s="502">
        <f t="shared" si="140"/>
        <v>21011.576317821637</v>
      </c>
      <c r="DI131" s="489">
        <f t="shared" si="113"/>
        <v>4972.8710417417333</v>
      </c>
      <c r="DJ131" s="489">
        <f t="shared" si="114"/>
        <v>5482.414811191953</v>
      </c>
      <c r="DK131" s="489">
        <f t="shared" si="115"/>
        <v>5304.0830151767077</v>
      </c>
      <c r="DL131" s="489">
        <f t="shared" si="116"/>
        <v>5252.2074497112426</v>
      </c>
      <c r="DM131" s="489">
        <f t="shared" si="141"/>
        <v>4797.5805744181707</v>
      </c>
      <c r="DN131" s="489">
        <f t="shared" si="117"/>
        <v>2263.997372033069</v>
      </c>
      <c r="DO131" s="489">
        <f t="shared" si="118"/>
        <v>2495.7236262789629</v>
      </c>
      <c r="DP131" s="489">
        <f t="shared" si="119"/>
        <v>2414.6877259729331</v>
      </c>
      <c r="DQ131" s="489">
        <f t="shared" si="120"/>
        <v>2391.014316894767</v>
      </c>
      <c r="DR131" s="489">
        <f t="shared" si="121"/>
        <v>2158.3553663194421</v>
      </c>
      <c r="DS131" s="33">
        <v>214037</v>
      </c>
      <c r="DT131" s="33">
        <v>217059.383</v>
      </c>
      <c r="DU131" s="33">
        <v>219655.73199999999</v>
      </c>
      <c r="DV131" s="33">
        <v>222298.889</v>
      </c>
      <c r="DW131" s="24">
        <f>INDEX('Feb 2015 final data'!$AB$7:$AB$156,MATCH(Data!CE131,'Feb 2015 final data'!$A$7:$A$156,0))</f>
        <v>1490</v>
      </c>
    </row>
    <row r="132" spans="1:127">
      <c r="A132" s="28" t="s">
        <v>865</v>
      </c>
      <c r="B132" s="6" t="s">
        <v>866</v>
      </c>
      <c r="C132" s="29" t="s">
        <v>766</v>
      </c>
      <c r="D132" s="30" t="s">
        <v>450</v>
      </c>
      <c r="E132" s="31">
        <v>220</v>
      </c>
      <c r="F132" s="19">
        <v>220</v>
      </c>
      <c r="G132" s="19">
        <f>INDEX('Feb 2015 final data'!G$7:G$156,MATCH(Data!$D132,'Feb 2015 final data'!$A$7:$A$156,0))</f>
        <v>224</v>
      </c>
      <c r="H132" s="19">
        <f>INDEX('Feb 2015 final data'!H$7:H$156,MATCH(Data!$D132,'Feb 2015 final data'!$A$7:$A$156,0))</f>
        <v>225.3</v>
      </c>
      <c r="I132" s="469">
        <f t="shared" si="132"/>
        <v>589.86850803952598</v>
      </c>
      <c r="J132" s="469">
        <f t="shared" si="88"/>
        <v>580.51191359632833</v>
      </c>
      <c r="K132" s="31">
        <v>35990</v>
      </c>
      <c r="L132" s="19">
        <v>37025</v>
      </c>
      <c r="M132" s="31">
        <v>37974.564999999995</v>
      </c>
      <c r="N132" s="27">
        <v>38810.573000000011</v>
      </c>
      <c r="O132" s="20">
        <v>616.79999999999995</v>
      </c>
      <c r="P132" s="36">
        <v>599.6</v>
      </c>
      <c r="Q132" s="30" t="s">
        <v>450</v>
      </c>
      <c r="R132" s="31">
        <v>385</v>
      </c>
      <c r="S132" s="19">
        <v>385</v>
      </c>
      <c r="T132" s="19">
        <f>INDEX('Feb 2015 final data'!I$7:I$156,MATCH(Data!$Q132,'Feb 2015 final data'!$A$7:$A$156,0))</f>
        <v>385</v>
      </c>
      <c r="U132" s="19">
        <f>INDEX('Feb 2015 final data'!J$7:J$156,MATCH(Data!$Q132,'Feb 2015 final data'!$A$7:$A$156,0))</f>
        <v>385</v>
      </c>
      <c r="V132" s="31">
        <v>440</v>
      </c>
      <c r="W132" s="19">
        <v>440</v>
      </c>
      <c r="X132" s="19">
        <f>INDEX('Feb 2015 final data'!K$7:K$156,MATCH(Data!$Q132,'Feb 2015 final data'!$A$7:$A$156,0))</f>
        <v>440</v>
      </c>
      <c r="Y132" s="19">
        <f>INDEX('Feb 2015 final data'!L$7:L$156,MATCH(Data!$Q132,'Feb 2015 final data'!$A$7:$A$156,0))</f>
        <v>440</v>
      </c>
      <c r="Z132" s="475">
        <f t="shared" si="89"/>
        <v>385</v>
      </c>
      <c r="AA132" s="475">
        <f t="shared" si="90"/>
        <v>385</v>
      </c>
      <c r="AB132" s="475">
        <f t="shared" si="91"/>
        <v>440</v>
      </c>
      <c r="AC132" s="475">
        <f t="shared" si="92"/>
        <v>440</v>
      </c>
      <c r="AD132" s="478">
        <f t="shared" si="122"/>
        <v>87.5</v>
      </c>
      <c r="AE132" s="478">
        <f t="shared" si="123"/>
        <v>87.5</v>
      </c>
      <c r="AF132" s="22">
        <v>87.3</v>
      </c>
      <c r="AG132" s="21">
        <v>87.3</v>
      </c>
      <c r="AH132" s="6" t="s">
        <v>450</v>
      </c>
      <c r="AI132" s="34">
        <v>214</v>
      </c>
      <c r="AJ132" s="34">
        <v>217</v>
      </c>
      <c r="AK132" s="34">
        <v>304</v>
      </c>
      <c r="AL132" s="34">
        <v>333</v>
      </c>
      <c r="AM132" s="34">
        <v>293</v>
      </c>
      <c r="AN132" s="34">
        <v>201</v>
      </c>
      <c r="AO132" s="34">
        <v>186</v>
      </c>
      <c r="AP132" s="34">
        <v>170</v>
      </c>
      <c r="AQ132" s="38">
        <v>166</v>
      </c>
      <c r="AR132" s="38">
        <v>152</v>
      </c>
      <c r="AS132" s="38">
        <v>113</v>
      </c>
      <c r="AT132" s="38">
        <v>116</v>
      </c>
      <c r="AU132" s="25">
        <v>735</v>
      </c>
      <c r="AV132" s="25">
        <v>827</v>
      </c>
      <c r="AW132" s="25">
        <v>522</v>
      </c>
      <c r="AX132" s="25">
        <v>381</v>
      </c>
      <c r="AY132" s="25">
        <f t="shared" si="93"/>
        <v>735</v>
      </c>
      <c r="AZ132" s="25">
        <f t="shared" si="94"/>
        <v>827</v>
      </c>
      <c r="BA132" s="25">
        <f t="shared" si="95"/>
        <v>522</v>
      </c>
      <c r="BB132" s="25">
        <f t="shared" si="96"/>
        <v>381</v>
      </c>
      <c r="BC132" s="249">
        <f>INDEX('Feb 2015 final data'!T$7:T$156,MATCH(Data!$AH132,'Feb 2015 final data'!$A$7:$A$156,0))</f>
        <v>735</v>
      </c>
      <c r="BD132" s="249">
        <f>INDEX('Feb 2015 final data'!U$7:U$156,MATCH(Data!$AH132,'Feb 2015 final data'!$A$7:$A$156,0))</f>
        <v>827</v>
      </c>
      <c r="BE132" s="249">
        <f>INDEX('Feb 2015 final data'!V$7:V$156,MATCH(Data!$AH132,'Feb 2015 final data'!$A$7:$A$156,0))</f>
        <v>522</v>
      </c>
      <c r="BF132" s="249">
        <f>INDEX('Feb 2015 final data'!W$7:W$156,MATCH(Data!$AH132,'Feb 2015 final data'!$A$7:$A$156,0))</f>
        <v>381</v>
      </c>
      <c r="BG132" s="249">
        <f>INDEX('Feb 2015 final data'!X$7:X$156,MATCH(Data!$AH132,'Feb 2015 final data'!$A$7:$A$156,0))</f>
        <v>603</v>
      </c>
      <c r="BH132" s="249">
        <f>INDEX('Feb 2015 final data'!Y$7:Y$156,MATCH(Data!$AH132,'Feb 2015 final data'!$A$7:$A$156,0))</f>
        <v>678</v>
      </c>
      <c r="BI132" s="249">
        <f>INDEX('Feb 2015 final data'!Z$7:Z$156,MATCH(Data!$AH132,'Feb 2015 final data'!$A$7:$A$156,0))</f>
        <v>428</v>
      </c>
      <c r="BJ132" s="249">
        <f>INDEX('Feb 2015 final data'!AA$7:AA$156,MATCH(Data!$AH132,'Feb 2015 final data'!$A$7:$A$156,0))</f>
        <v>312</v>
      </c>
      <c r="BK132" s="484">
        <f t="shared" si="124"/>
        <v>735</v>
      </c>
      <c r="BL132" s="484">
        <f t="shared" si="125"/>
        <v>827</v>
      </c>
      <c r="BM132" s="484">
        <f t="shared" si="126"/>
        <v>522</v>
      </c>
      <c r="BN132" s="484">
        <f t="shared" si="127"/>
        <v>381</v>
      </c>
      <c r="BO132" s="484">
        <f t="shared" si="128"/>
        <v>603</v>
      </c>
      <c r="BP132" s="484">
        <f t="shared" si="129"/>
        <v>678</v>
      </c>
      <c r="BQ132" s="484">
        <f t="shared" si="130"/>
        <v>428</v>
      </c>
      <c r="BR132" s="484">
        <f t="shared" si="131"/>
        <v>312</v>
      </c>
      <c r="BS132" s="486">
        <f t="shared" si="97"/>
        <v>423.32245475257457</v>
      </c>
      <c r="BT132" s="486">
        <f t="shared" si="98"/>
        <v>476.30975521140022</v>
      </c>
      <c r="BU132" s="486">
        <f t="shared" si="99"/>
        <v>300.64533521203253</v>
      </c>
      <c r="BV132" s="495">
        <f t="shared" si="100"/>
        <v>218.10868604274779</v>
      </c>
      <c r="BW132" s="486">
        <f t="shared" si="101"/>
        <v>345.19563696529377</v>
      </c>
      <c r="BX132" s="486">
        <f t="shared" si="102"/>
        <v>388.13041768237014</v>
      </c>
      <c r="BY132" s="486">
        <f t="shared" si="103"/>
        <v>245.01448195878234</v>
      </c>
      <c r="BZ132" s="495">
        <f t="shared" si="104"/>
        <v>177.64394356368061</v>
      </c>
      <c r="CA132" s="27">
        <v>171930</v>
      </c>
      <c r="CB132" s="27">
        <v>173626.50900000005</v>
      </c>
      <c r="CC132" s="27">
        <v>174683.55199999994</v>
      </c>
      <c r="CD132" s="156">
        <v>175632.21900000004</v>
      </c>
      <c r="CE132" s="6" t="s">
        <v>450</v>
      </c>
      <c r="CF132" s="27">
        <f>INDEX('HWB mapped'!F$4:F$155,MATCH(Data!$D132,'HWB mapped'!$E$4:$E$155,0))</f>
        <v>6910.9333363785063</v>
      </c>
      <c r="CG132" s="27">
        <f>INDEX('HWB mapped'!G$4:G$155,MATCH(Data!$D132,'HWB mapped'!$E$4:$E$155,0))</f>
        <v>6524.9387087521673</v>
      </c>
      <c r="CH132" s="27">
        <f>INDEX('HWB mapped'!H$4:H$155,MATCH(Data!$D132,'HWB mapped'!$E$4:$E$155,0))</f>
        <v>6574.0811751937372</v>
      </c>
      <c r="CI132" s="27">
        <f>INDEX('HWB mapped'!I$4:I$155,MATCH(Data!$D132,'HWB mapped'!$E$4:$E$155,0))</f>
        <v>6870.2822406191963</v>
      </c>
      <c r="CJ132" s="24">
        <f>INDEX('Feb 2015 final data'!P$7:P$156,MATCH(Data!$CE132,'Feb 2015 final data'!$A$7:$A$156,0))</f>
        <v>6911</v>
      </c>
      <c r="CK132" s="24">
        <f>INDEX('Feb 2015 final data'!Q$7:Q$156,MATCH(Data!$CE132,'Feb 2015 final data'!$A$7:$A$156,0))</f>
        <v>6673</v>
      </c>
      <c r="CL132" s="24">
        <f>INDEX('Feb 2015 final data'!R$7:R$156,MATCH(Data!$CE132,'Feb 2015 final data'!$A$7:$A$156,0))</f>
        <v>6627</v>
      </c>
      <c r="CM132" s="24">
        <f>INDEX('Feb 2015 final data'!S$7:S$156,MATCH(Data!$CE132,'Feb 2015 final data'!$A$7:$A$156,0))</f>
        <v>6640</v>
      </c>
      <c r="CN132" s="24">
        <f>INDEX('Feb 2015 final data'!B$7:B$156,MATCH(Data!$CE132,'Feb 2015 final data'!$A$7:$A$156,0))</f>
        <v>6724</v>
      </c>
      <c r="CO132" s="24">
        <f>INDEX('Feb 2015 final data'!C$7:C$156,MATCH(Data!$CE132,'Feb 2015 final data'!$A$7:$A$156,0))</f>
        <v>6494</v>
      </c>
      <c r="CP132" s="24">
        <f>INDEX('Feb 2015 final data'!D$7:D$156,MATCH(Data!$CE132,'Feb 2015 final data'!$A$7:$A$156,0))</f>
        <v>6450</v>
      </c>
      <c r="CQ132" s="24">
        <f>INDEX('Feb 2015 final data'!E$7:E$156,MATCH(Data!$CE132,'Feb 2015 final data'!$A$7:$A$156,0))</f>
        <v>6462</v>
      </c>
      <c r="CR132" s="24">
        <f>INDEX('Feb 2015 final data'!F$7:F$156,MATCH(Data!$CE132,'Feb 2015 final data'!$A$7:$A$156,0))</f>
        <v>6488.66</v>
      </c>
      <c r="CS132" s="502">
        <f t="shared" si="133"/>
        <v>6911</v>
      </c>
      <c r="CT132" s="502">
        <f t="shared" si="134"/>
        <v>13584</v>
      </c>
      <c r="CU132" s="502">
        <f t="shared" si="135"/>
        <v>20211</v>
      </c>
      <c r="CV132" s="502">
        <f t="shared" si="136"/>
        <v>26851</v>
      </c>
      <c r="CW132" s="502">
        <f t="shared" si="105"/>
        <v>6724</v>
      </c>
      <c r="CX132" s="502">
        <f t="shared" si="106"/>
        <v>13218</v>
      </c>
      <c r="CY132" s="502">
        <f t="shared" si="107"/>
        <v>19668</v>
      </c>
      <c r="CZ132" s="502">
        <f t="shared" si="108"/>
        <v>26130</v>
      </c>
      <c r="DA132" s="503">
        <f t="shared" si="109"/>
        <v>6.964358869315854E-3</v>
      </c>
      <c r="DB132" s="503">
        <f t="shared" si="110"/>
        <v>1.3630777252243865E-2</v>
      </c>
      <c r="DC132" s="503">
        <f t="shared" si="111"/>
        <v>2.0222710513574913E-2</v>
      </c>
      <c r="DD132" s="503">
        <f t="shared" si="112"/>
        <v>2.6851886335704442E-2</v>
      </c>
      <c r="DE132" s="502">
        <f t="shared" si="137"/>
        <v>6723.796393758279</v>
      </c>
      <c r="DF132" s="502">
        <f t="shared" si="138"/>
        <v>13069.601497944011</v>
      </c>
      <c r="DG132" s="502">
        <f t="shared" si="139"/>
        <v>19466.408779736608</v>
      </c>
      <c r="DH132" s="502">
        <f t="shared" si="140"/>
        <v>26158.214972725771</v>
      </c>
      <c r="DI132" s="489">
        <f t="shared" si="113"/>
        <v>6723.796393758279</v>
      </c>
      <c r="DJ132" s="489">
        <f t="shared" si="114"/>
        <v>6345.8051041857325</v>
      </c>
      <c r="DK132" s="489">
        <f t="shared" si="115"/>
        <v>6396.8072817925968</v>
      </c>
      <c r="DL132" s="489">
        <f t="shared" si="116"/>
        <v>6691.8061929891628</v>
      </c>
      <c r="DM132" s="489">
        <f t="shared" si="141"/>
        <v>6488.463519976739</v>
      </c>
      <c r="DN132" s="489">
        <f t="shared" si="117"/>
        <v>3002.144765438688</v>
      </c>
      <c r="DO132" s="489">
        <f t="shared" si="118"/>
        <v>2833.3745808259837</v>
      </c>
      <c r="DP132" s="489">
        <f t="shared" si="119"/>
        <v>2856.1451612896026</v>
      </c>
      <c r="DQ132" s="489">
        <f t="shared" si="120"/>
        <v>2987.8573424026918</v>
      </c>
      <c r="DR132" s="489">
        <f t="shared" si="121"/>
        <v>2879.3826135022514</v>
      </c>
      <c r="DS132" s="33">
        <v>220597</v>
      </c>
      <c r="DT132" s="33">
        <v>222633.42499999999</v>
      </c>
      <c r="DU132" s="33">
        <v>223973.21</v>
      </c>
      <c r="DV132" s="33">
        <v>225326.08100000001</v>
      </c>
      <c r="DW132" s="24">
        <f>INDEX('Feb 2015 final data'!$AB$7:$AB$156,MATCH(Data!CE132,'Feb 2015 final data'!$A$7:$A$156,0))</f>
        <v>1490</v>
      </c>
    </row>
    <row r="133" spans="1:127">
      <c r="A133" s="28" t="s">
        <v>904</v>
      </c>
      <c r="B133" s="6" t="s">
        <v>905</v>
      </c>
      <c r="C133" s="29" t="s">
        <v>767</v>
      </c>
      <c r="D133" s="30" t="s">
        <v>453</v>
      </c>
      <c r="E133" s="31">
        <v>165</v>
      </c>
      <c r="F133" s="19">
        <v>165</v>
      </c>
      <c r="G133" s="19">
        <f>INDEX('Feb 2015 final data'!G$7:G$156,MATCH(Data!$D133,'Feb 2015 final data'!$A$7:$A$156,0))</f>
        <v>150</v>
      </c>
      <c r="H133" s="19">
        <f>INDEX('Feb 2015 final data'!H$7:H$156,MATCH(Data!$D133,'Feb 2015 final data'!$A$7:$A$156,0))</f>
        <v>140</v>
      </c>
      <c r="I133" s="469">
        <f t="shared" si="132"/>
        <v>549.63321692956799</v>
      </c>
      <c r="J133" s="469">
        <f t="shared" si="88"/>
        <v>497.53349546528426</v>
      </c>
      <c r="K133" s="31">
        <v>25445</v>
      </c>
      <c r="L133" s="19">
        <v>26390</v>
      </c>
      <c r="M133" s="31">
        <v>27290.926999999996</v>
      </c>
      <c r="N133" s="27">
        <v>28138.809000000001</v>
      </c>
      <c r="O133" s="20">
        <v>656.4</v>
      </c>
      <c r="P133" s="36">
        <v>632.79999999999995</v>
      </c>
      <c r="Q133" s="30" t="s">
        <v>453</v>
      </c>
      <c r="R133" s="31">
        <v>60</v>
      </c>
      <c r="S133" s="19">
        <v>60</v>
      </c>
      <c r="T133" s="19">
        <f>INDEX('Feb 2015 final data'!I$7:I$156,MATCH(Data!$Q133,'Feb 2015 final data'!$A$7:$A$156,0))</f>
        <v>62</v>
      </c>
      <c r="U133" s="19">
        <f>INDEX('Feb 2015 final data'!J$7:J$156,MATCH(Data!$Q133,'Feb 2015 final data'!$A$7:$A$156,0))</f>
        <v>63</v>
      </c>
      <c r="V133" s="31">
        <v>95</v>
      </c>
      <c r="W133" s="19">
        <v>95</v>
      </c>
      <c r="X133" s="19">
        <f>INDEX('Feb 2015 final data'!K$7:K$156,MATCH(Data!$Q133,'Feb 2015 final data'!$A$7:$A$156,0))</f>
        <v>95</v>
      </c>
      <c r="Y133" s="19">
        <f>INDEX('Feb 2015 final data'!L$7:L$156,MATCH(Data!$Q133,'Feb 2015 final data'!$A$7:$A$156,0))</f>
        <v>95</v>
      </c>
      <c r="Z133" s="475">
        <f t="shared" si="89"/>
        <v>62</v>
      </c>
      <c r="AA133" s="475">
        <f t="shared" si="90"/>
        <v>63</v>
      </c>
      <c r="AB133" s="475">
        <f t="shared" si="91"/>
        <v>95</v>
      </c>
      <c r="AC133" s="475">
        <f t="shared" si="92"/>
        <v>95</v>
      </c>
      <c r="AD133" s="478">
        <f t="shared" ref="AD133:AD154" si="142">Z133/AB133*100</f>
        <v>65.26315789473685</v>
      </c>
      <c r="AE133" s="478">
        <f t="shared" ref="AE133:AE154" si="143">AA133/AC133*100</f>
        <v>66.315789473684205</v>
      </c>
      <c r="AF133" s="22">
        <v>64.900000000000006</v>
      </c>
      <c r="AG133" s="21">
        <v>64.900000000000006</v>
      </c>
      <c r="AH133" s="6" t="s">
        <v>453</v>
      </c>
      <c r="AI133" s="34">
        <v>228</v>
      </c>
      <c r="AJ133" s="34">
        <v>95</v>
      </c>
      <c r="AK133" s="34">
        <v>80</v>
      </c>
      <c r="AL133" s="34">
        <v>91</v>
      </c>
      <c r="AM133" s="34">
        <v>155</v>
      </c>
      <c r="AN133" s="34">
        <v>205</v>
      </c>
      <c r="AO133" s="34">
        <v>255</v>
      </c>
      <c r="AP133" s="34">
        <v>124</v>
      </c>
      <c r="AQ133" s="38">
        <v>265</v>
      </c>
      <c r="AR133" s="38">
        <v>248</v>
      </c>
      <c r="AS133" s="38">
        <v>327</v>
      </c>
      <c r="AT133" s="38">
        <v>254</v>
      </c>
      <c r="AU133" s="25">
        <v>403</v>
      </c>
      <c r="AV133" s="25">
        <v>451</v>
      </c>
      <c r="AW133" s="25">
        <v>644</v>
      </c>
      <c r="AX133" s="25">
        <v>829</v>
      </c>
      <c r="AY133" s="25">
        <f t="shared" si="93"/>
        <v>403</v>
      </c>
      <c r="AZ133" s="25">
        <f t="shared" si="94"/>
        <v>451</v>
      </c>
      <c r="BA133" s="25">
        <f t="shared" si="95"/>
        <v>644</v>
      </c>
      <c r="BB133" s="25">
        <f t="shared" si="96"/>
        <v>829</v>
      </c>
      <c r="BC133" s="249">
        <f>INDEX('Feb 2015 final data'!T$7:T$156,MATCH(Data!$AH133,'Feb 2015 final data'!$A$7:$A$156,0))</f>
        <v>1048</v>
      </c>
      <c r="BD133" s="249">
        <f>INDEX('Feb 2015 final data'!U$7:U$156,MATCH(Data!$AH133,'Feb 2015 final data'!$A$7:$A$156,0))</f>
        <v>1474</v>
      </c>
      <c r="BE133" s="249">
        <f>INDEX('Feb 2015 final data'!V$7:V$156,MATCH(Data!$AH133,'Feb 2015 final data'!$A$7:$A$156,0))</f>
        <v>647</v>
      </c>
      <c r="BF133" s="249">
        <f>INDEX('Feb 2015 final data'!W$7:W$156,MATCH(Data!$AH133,'Feb 2015 final data'!$A$7:$A$156,0))</f>
        <v>833</v>
      </c>
      <c r="BG133" s="249">
        <f>INDEX('Feb 2015 final data'!X$7:X$156,MATCH(Data!$AH133,'Feb 2015 final data'!$A$7:$A$156,0))</f>
        <v>647</v>
      </c>
      <c r="BH133" s="249">
        <f>INDEX('Feb 2015 final data'!Y$7:Y$156,MATCH(Data!$AH133,'Feb 2015 final data'!$A$7:$A$156,0))</f>
        <v>647</v>
      </c>
      <c r="BI133" s="249">
        <f>INDEX('Feb 2015 final data'!Z$7:Z$156,MATCH(Data!$AH133,'Feb 2015 final data'!$A$7:$A$156,0))</f>
        <v>650</v>
      </c>
      <c r="BJ133" s="249">
        <f>INDEX('Feb 2015 final data'!AA$7:AA$156,MATCH(Data!$AH133,'Feb 2015 final data'!$A$7:$A$156,0))</f>
        <v>837</v>
      </c>
      <c r="BK133" s="484">
        <f t="shared" ref="BK133:BK154" si="144">BC133/AU133*AY133</f>
        <v>1048</v>
      </c>
      <c r="BL133" s="484">
        <f t="shared" ref="BL133:BL154" si="145">BD133/AV133*AZ133</f>
        <v>1474</v>
      </c>
      <c r="BM133" s="484">
        <f t="shared" ref="BM133:BM154" si="146">BE133/AW133*BA133</f>
        <v>647</v>
      </c>
      <c r="BN133" s="484">
        <f t="shared" ref="BN133:BN154" si="147">BF133/AX133*BB133</f>
        <v>833</v>
      </c>
      <c r="BO133" s="484">
        <f t="shared" ref="BO133:BO154" si="148">BG133/BC133*BK133</f>
        <v>647</v>
      </c>
      <c r="BP133" s="484">
        <f t="shared" ref="BP133:BP154" si="149">BH133/BD133*BL133</f>
        <v>647</v>
      </c>
      <c r="BQ133" s="484">
        <f t="shared" ref="BQ133:BQ154" si="150">BI133/BE133*BM133</f>
        <v>650</v>
      </c>
      <c r="BR133" s="484">
        <f t="shared" ref="BR133:BR154" si="151">BJ133/BF133*BN133</f>
        <v>837.00000000000011</v>
      </c>
      <c r="BS133" s="486">
        <f t="shared" si="97"/>
        <v>805.49978033221669</v>
      </c>
      <c r="BT133" s="486">
        <f t="shared" si="98"/>
        <v>1132.9262177573355</v>
      </c>
      <c r="BU133" s="486">
        <f t="shared" si="99"/>
        <v>497.28850942265672</v>
      </c>
      <c r="BV133" s="495">
        <f t="shared" si="100"/>
        <v>636.49526300053049</v>
      </c>
      <c r="BW133" s="486">
        <f t="shared" si="101"/>
        <v>494.37267126211674</v>
      </c>
      <c r="BX133" s="486">
        <f t="shared" si="102"/>
        <v>494.37267126211674</v>
      </c>
      <c r="BY133" s="486">
        <f t="shared" si="103"/>
        <v>496.66497112886537</v>
      </c>
      <c r="BZ133" s="495">
        <f t="shared" si="104"/>
        <v>636.38751592907613</v>
      </c>
      <c r="CA133" s="27">
        <v>129499</v>
      </c>
      <c r="CB133" s="27">
        <v>130105.55999999994</v>
      </c>
      <c r="CC133" s="27">
        <v>130872.92999999996</v>
      </c>
      <c r="CD133" s="156">
        <v>131523.636</v>
      </c>
      <c r="CE133" s="6" t="s">
        <v>453</v>
      </c>
      <c r="CF133" s="27">
        <f>INDEX('HWB mapped'!F$4:F$155,MATCH(Data!$D133,'HWB mapped'!$E$4:$E$155,0))</f>
        <v>4387.6024590848074</v>
      </c>
      <c r="CG133" s="27">
        <f>INDEX('HWB mapped'!G$4:G$155,MATCH(Data!$D133,'HWB mapped'!$E$4:$E$155,0))</f>
        <v>4298.9825820432197</v>
      </c>
      <c r="CH133" s="27">
        <f>INDEX('HWB mapped'!H$4:H$155,MATCH(Data!$D133,'HWB mapped'!$E$4:$E$155,0))</f>
        <v>4025.277534605746</v>
      </c>
      <c r="CI133" s="27">
        <f>INDEX('HWB mapped'!I$4:I$155,MATCH(Data!$D133,'HWB mapped'!$E$4:$E$155,0))</f>
        <v>4358.6346937506032</v>
      </c>
      <c r="CJ133" s="24">
        <f>INDEX('Feb 2015 final data'!P$7:P$156,MATCH(Data!$CE133,'Feb 2015 final data'!$A$7:$A$156,0))</f>
        <v>4387</v>
      </c>
      <c r="CK133" s="24">
        <f>INDEX('Feb 2015 final data'!Q$7:Q$156,MATCH(Data!$CE133,'Feb 2015 final data'!$A$7:$A$156,0))</f>
        <v>3791</v>
      </c>
      <c r="CL133" s="24">
        <f>INDEX('Feb 2015 final data'!R$7:R$156,MATCH(Data!$CE133,'Feb 2015 final data'!$A$7:$A$156,0))</f>
        <v>3837</v>
      </c>
      <c r="CM133" s="24">
        <f>INDEX('Feb 2015 final data'!S$7:S$156,MATCH(Data!$CE133,'Feb 2015 final data'!$A$7:$A$156,0))</f>
        <v>4079</v>
      </c>
      <c r="CN133" s="24">
        <f>INDEX('Feb 2015 final data'!B$7:B$156,MATCH(Data!$CE133,'Feb 2015 final data'!$A$7:$A$156,0))</f>
        <v>4233</v>
      </c>
      <c r="CO133" s="24">
        <f>INDEX('Feb 2015 final data'!C$7:C$156,MATCH(Data!$CE133,'Feb 2015 final data'!$A$7:$A$156,0))</f>
        <v>3658</v>
      </c>
      <c r="CP133" s="24">
        <f>INDEX('Feb 2015 final data'!D$7:D$156,MATCH(Data!$CE133,'Feb 2015 final data'!$A$7:$A$156,0))</f>
        <v>3703</v>
      </c>
      <c r="CQ133" s="24">
        <f>INDEX('Feb 2015 final data'!E$7:E$156,MATCH(Data!$CE133,'Feb 2015 final data'!$A$7:$A$156,0))</f>
        <v>3936</v>
      </c>
      <c r="CR133" s="24">
        <f>INDEX('Feb 2015 final data'!F$7:F$156,MATCH(Data!$CE133,'Feb 2015 final data'!$A$7:$A$156,0))</f>
        <v>4089</v>
      </c>
      <c r="CS133" s="502">
        <f t="shared" si="133"/>
        <v>4387</v>
      </c>
      <c r="CT133" s="502">
        <f t="shared" si="134"/>
        <v>8178</v>
      </c>
      <c r="CU133" s="502">
        <f t="shared" si="135"/>
        <v>12015</v>
      </c>
      <c r="CV133" s="502">
        <f t="shared" si="136"/>
        <v>16094</v>
      </c>
      <c r="CW133" s="502">
        <f t="shared" si="105"/>
        <v>4233</v>
      </c>
      <c r="CX133" s="502">
        <f t="shared" si="106"/>
        <v>7891</v>
      </c>
      <c r="CY133" s="502">
        <f t="shared" si="107"/>
        <v>11594</v>
      </c>
      <c r="CZ133" s="502">
        <f t="shared" si="108"/>
        <v>15530</v>
      </c>
      <c r="DA133" s="503">
        <f t="shared" si="109"/>
        <v>9.5687833975394553E-3</v>
      </c>
      <c r="DB133" s="503">
        <f t="shared" si="110"/>
        <v>1.7832732695414442E-2</v>
      </c>
      <c r="DC133" s="503">
        <f t="shared" si="111"/>
        <v>2.6158816950416303E-2</v>
      </c>
      <c r="DD133" s="503">
        <f t="shared" si="112"/>
        <v>3.5044115819560087E-2</v>
      </c>
      <c r="DE133" s="502">
        <f t="shared" si="137"/>
        <v>4224.6561091400154</v>
      </c>
      <c r="DF133" s="502">
        <f t="shared" si="138"/>
        <v>8382.5863852154835</v>
      </c>
      <c r="DG133" s="502">
        <f t="shared" si="139"/>
        <v>12265.455986674977</v>
      </c>
      <c r="DH133" s="502">
        <f t="shared" si="140"/>
        <v>16472.779516590705</v>
      </c>
      <c r="DI133" s="489">
        <f t="shared" si="113"/>
        <v>4224.6561091400154</v>
      </c>
      <c r="DJ133" s="489">
        <f t="shared" si="114"/>
        <v>4157.9302760754681</v>
      </c>
      <c r="DK133" s="489">
        <f t="shared" si="115"/>
        <v>3882.8696014594934</v>
      </c>
      <c r="DL133" s="489">
        <f t="shared" si="116"/>
        <v>4207.3235299157277</v>
      </c>
      <c r="DM133" s="489">
        <f t="shared" si="141"/>
        <v>4080.9399551791926</v>
      </c>
      <c r="DN133" s="489">
        <f t="shared" si="117"/>
        <v>2490.5042231819061</v>
      </c>
      <c r="DO133" s="489">
        <f t="shared" si="118"/>
        <v>2451.0098366841098</v>
      </c>
      <c r="DP133" s="489">
        <f t="shared" si="119"/>
        <v>2288.9060115065895</v>
      </c>
      <c r="DQ133" s="489">
        <f t="shared" si="120"/>
        <v>2479.893790988468</v>
      </c>
      <c r="DR133" s="489">
        <f t="shared" si="121"/>
        <v>2395.7485976446546</v>
      </c>
      <c r="DS133" s="33">
        <v>168452</v>
      </c>
      <c r="DT133" s="33">
        <v>168971.054</v>
      </c>
      <c r="DU133" s="33">
        <v>169644.36199999999</v>
      </c>
      <c r="DV133" s="33">
        <v>170343.416</v>
      </c>
      <c r="DW133" s="24">
        <f>INDEX('Feb 2015 final data'!$AB$7:$AB$156,MATCH(Data!CE133,'Feb 2015 final data'!$A$7:$A$156,0))</f>
        <v>1490</v>
      </c>
    </row>
    <row r="134" spans="1:127">
      <c r="A134" s="28" t="s">
        <v>896</v>
      </c>
      <c r="B134" s="6" t="s">
        <v>897</v>
      </c>
      <c r="C134" s="29" t="s">
        <v>768</v>
      </c>
      <c r="D134" s="30" t="s">
        <v>456</v>
      </c>
      <c r="E134" s="31">
        <v>135</v>
      </c>
      <c r="F134" s="19">
        <v>135</v>
      </c>
      <c r="G134" s="19">
        <f>INDEX('Feb 2015 final data'!G$7:G$156,MATCH(Data!$D134,'Feb 2015 final data'!$A$7:$A$156,0))</f>
        <v>135</v>
      </c>
      <c r="H134" s="19">
        <f>INDEX('Feb 2015 final data'!H$7:H$156,MATCH(Data!$D134,'Feb 2015 final data'!$A$7:$A$156,0))</f>
        <v>135</v>
      </c>
      <c r="I134" s="469">
        <f t="shared" ref="I134:I154" si="152">F134*G134/E134/M134*100000</f>
        <v>603.50780192534182</v>
      </c>
      <c r="J134" s="469">
        <f t="shared" ref="J134:J154" si="153">$F134*H134/$E134/N134*100000</f>
        <v>587.60421487197539</v>
      </c>
      <c r="K134" s="31">
        <v>21090</v>
      </c>
      <c r="L134" s="19">
        <v>21815</v>
      </c>
      <c r="M134" s="31">
        <v>22369.222000000002</v>
      </c>
      <c r="N134" s="27">
        <v>22974.648000000001</v>
      </c>
      <c r="O134" s="20">
        <v>644.9</v>
      </c>
      <c r="P134" s="36">
        <v>623.4</v>
      </c>
      <c r="Q134" s="30" t="s">
        <v>456</v>
      </c>
      <c r="R134" s="31">
        <v>135</v>
      </c>
      <c r="S134" s="19">
        <v>135</v>
      </c>
      <c r="T134" s="19">
        <f>INDEX('Feb 2015 final data'!I$7:I$156,MATCH(Data!$Q134,'Feb 2015 final data'!$A$7:$A$156,0))</f>
        <v>140</v>
      </c>
      <c r="U134" s="19">
        <f>INDEX('Feb 2015 final data'!J$7:J$156,MATCH(Data!$Q134,'Feb 2015 final data'!$A$7:$A$156,0))</f>
        <v>150</v>
      </c>
      <c r="V134" s="31">
        <v>150</v>
      </c>
      <c r="W134" s="19">
        <v>150</v>
      </c>
      <c r="X134" s="19">
        <f>INDEX('Feb 2015 final data'!K$7:K$156,MATCH(Data!$Q134,'Feb 2015 final data'!$A$7:$A$156,0))</f>
        <v>155</v>
      </c>
      <c r="Y134" s="19">
        <f>INDEX('Feb 2015 final data'!L$7:L$156,MATCH(Data!$Q134,'Feb 2015 final data'!$A$7:$A$156,0))</f>
        <v>165</v>
      </c>
      <c r="Z134" s="475">
        <f t="shared" ref="Z134:Z154" si="154">IF($R134=0,T134,$S134*T134/$R134)</f>
        <v>140</v>
      </c>
      <c r="AA134" s="475">
        <f t="shared" ref="AA134:AA154" si="155">IF($R134=0,U134,$S134*U134/$R134)</f>
        <v>150</v>
      </c>
      <c r="AB134" s="475">
        <f t="shared" ref="AB134:AB154" si="156">IF($V134=0,X134,IF($V134=X134,$W134,Z134/(T134/X134)))</f>
        <v>155</v>
      </c>
      <c r="AC134" s="475">
        <f t="shared" ref="AC134:AC154" si="157">IF($V134=0,Y134,IF($V134=Y134,$W134,AA134/(U134/Y134)))</f>
        <v>165</v>
      </c>
      <c r="AD134" s="478">
        <f t="shared" si="142"/>
        <v>90.322580645161281</v>
      </c>
      <c r="AE134" s="478">
        <f t="shared" si="143"/>
        <v>90.909090909090907</v>
      </c>
      <c r="AF134" s="22">
        <v>89.9</v>
      </c>
      <c r="AG134" s="21">
        <v>89.9</v>
      </c>
      <c r="AH134" s="6" t="s">
        <v>456</v>
      </c>
      <c r="AI134" s="34">
        <v>114</v>
      </c>
      <c r="AJ134" s="34">
        <v>271</v>
      </c>
      <c r="AK134" s="34">
        <v>309</v>
      </c>
      <c r="AL134" s="34">
        <v>237</v>
      </c>
      <c r="AM134" s="34">
        <v>277</v>
      </c>
      <c r="AN134" s="34">
        <v>219</v>
      </c>
      <c r="AO134" s="34">
        <v>304</v>
      </c>
      <c r="AP134" s="34">
        <v>282</v>
      </c>
      <c r="AQ134" s="38">
        <v>302</v>
      </c>
      <c r="AR134" s="38">
        <v>184</v>
      </c>
      <c r="AS134" s="38">
        <v>245</v>
      </c>
      <c r="AT134" s="38">
        <v>290</v>
      </c>
      <c r="AU134" s="25">
        <v>694</v>
      </c>
      <c r="AV134" s="25">
        <v>733</v>
      </c>
      <c r="AW134" s="25">
        <v>888</v>
      </c>
      <c r="AX134" s="25">
        <v>719</v>
      </c>
      <c r="AY134" s="25">
        <f t="shared" ref="AY134:AY154" si="158">SUM(AI134:AK134)</f>
        <v>694</v>
      </c>
      <c r="AZ134" s="25">
        <f t="shared" ref="AZ134:AZ154" si="159">SUM(AL134:AN134)</f>
        <v>733</v>
      </c>
      <c r="BA134" s="25">
        <f t="shared" ref="BA134:BA154" si="160">SUM(AO134:AQ134)</f>
        <v>888</v>
      </c>
      <c r="BB134" s="25">
        <f t="shared" ref="BB134:BB154" si="161">SUM(AR134:AT134)</f>
        <v>719</v>
      </c>
      <c r="BC134" s="249">
        <f>INDEX('Feb 2015 final data'!T$7:T$156,MATCH(Data!$AH134,'Feb 2015 final data'!$A$7:$A$156,0))</f>
        <v>702.33538954493793</v>
      </c>
      <c r="BD134" s="249">
        <f>INDEX('Feb 2015 final data'!U$7:U$156,MATCH(Data!$AH134,'Feb 2015 final data'!$A$7:$A$156,0))</f>
        <v>741.80380480754968</v>
      </c>
      <c r="BE134" s="249">
        <f>INDEX('Feb 2015 final data'!V$7:V$156,MATCH(Data!$AH134,'Feb 2015 final data'!$A$7:$A$156,0))</f>
        <v>898.66545521023761</v>
      </c>
      <c r="BF134" s="249">
        <f>INDEX('Feb 2015 final data'!W$7:W$156,MATCH(Data!$AH134,'Feb 2015 final data'!$A$7:$A$156,0))</f>
        <v>726.51841986680722</v>
      </c>
      <c r="BG134" s="249">
        <f>INDEX('Feb 2015 final data'!X$7:X$156,MATCH(Data!$AH134,'Feb 2015 final data'!$A$7:$A$156,0))</f>
        <v>709.67955136123351</v>
      </c>
      <c r="BH134" s="249">
        <f>INDEX('Feb 2015 final data'!Y$7:Y$156,MATCH(Data!$AH134,'Feb 2015 final data'!$A$7:$A$156,0))</f>
        <v>749.56067888729694</v>
      </c>
      <c r="BI134" s="249">
        <f>INDEX('Feb 2015 final data'!Z$7:Z$156,MATCH(Data!$AH134,'Feb 2015 final data'!$A$7:$A$156,0))</f>
        <v>908.0625959780624</v>
      </c>
      <c r="BJ134" s="249">
        <f>INDEX('Feb 2015 final data'!AA$7:AA$156,MATCH(Data!$AH134,'Feb 2015 final data'!$A$7:$A$156,0))</f>
        <v>733.53620031705577</v>
      </c>
      <c r="BK134" s="484">
        <f t="shared" si="144"/>
        <v>702.33538954493793</v>
      </c>
      <c r="BL134" s="484">
        <f t="shared" si="145"/>
        <v>741.80380480754968</v>
      </c>
      <c r="BM134" s="484">
        <f t="shared" si="146"/>
        <v>898.6654552102375</v>
      </c>
      <c r="BN134" s="484">
        <f t="shared" si="147"/>
        <v>726.51841986680722</v>
      </c>
      <c r="BO134" s="484">
        <f t="shared" si="148"/>
        <v>709.67955136123351</v>
      </c>
      <c r="BP134" s="484">
        <f t="shared" si="149"/>
        <v>749.56067888729683</v>
      </c>
      <c r="BQ134" s="484">
        <f t="shared" si="150"/>
        <v>908.06259597806218</v>
      </c>
      <c r="BR134" s="484">
        <f t="shared" si="151"/>
        <v>733.53620031705577</v>
      </c>
      <c r="BS134" s="486">
        <f t="shared" ref="BS134:BS154" si="162">BK134/$CB134*100000</f>
        <v>571.50386218027904</v>
      </c>
      <c r="BT134" s="486">
        <f t="shared" ref="BT134:BT154" si="163">BL134/$CB134*100000</f>
        <v>603.62007345553957</v>
      </c>
      <c r="BU134" s="486">
        <f t="shared" ref="BU134:BU154" si="164">BM134/$CB134*100000</f>
        <v>731.26142595978058</v>
      </c>
      <c r="BV134" s="495">
        <f t="shared" ref="BV134:BV154" si="165">BN134/$CC134*100000</f>
        <v>585.06417734960075</v>
      </c>
      <c r="BW134" s="486">
        <f t="shared" ref="BW134:BW154" si="166">BO134/$CC134*100000</f>
        <v>571.50386218027904</v>
      </c>
      <c r="BX134" s="486">
        <f t="shared" ref="BX134:BX154" si="167">BP134/$CC134*100000</f>
        <v>603.62007345553945</v>
      </c>
      <c r="BY134" s="486">
        <f t="shared" ref="BY134:BY154" si="168">BQ134/$CC134*100000</f>
        <v>731.26142595978035</v>
      </c>
      <c r="BZ134" s="495">
        <f t="shared" ref="BZ134:BZ154" si="169">BR134/$CD134*100000</f>
        <v>585.06417734960087</v>
      </c>
      <c r="CA134" s="27">
        <v>121434</v>
      </c>
      <c r="CB134" s="27">
        <v>122892.50099999999</v>
      </c>
      <c r="CC134" s="27">
        <v>124177.56000000004</v>
      </c>
      <c r="CD134" s="156">
        <v>125377.04899999997</v>
      </c>
      <c r="CE134" s="6" t="s">
        <v>456</v>
      </c>
      <c r="CF134" s="27">
        <f>INDEX('HWB mapped'!F$4:F$155,MATCH(Data!$D134,'HWB mapped'!$E$4:$E$155,0))</f>
        <v>3443.3015152737194</v>
      </c>
      <c r="CG134" s="27">
        <f>INDEX('HWB mapped'!G$4:G$155,MATCH(Data!$D134,'HWB mapped'!$E$4:$E$155,0))</f>
        <v>3557.1319471686161</v>
      </c>
      <c r="CH134" s="27">
        <f>INDEX('HWB mapped'!H$4:H$155,MATCH(Data!$D134,'HWB mapped'!$E$4:$E$155,0))</f>
        <v>3467.9879473954893</v>
      </c>
      <c r="CI134" s="27">
        <f>INDEX('HWB mapped'!I$4:I$155,MATCH(Data!$D134,'HWB mapped'!$E$4:$E$155,0))</f>
        <v>3516.5766829677591</v>
      </c>
      <c r="CJ134" s="24">
        <f>INDEX('Feb 2015 final data'!P$7:P$156,MATCH(Data!$CE134,'Feb 2015 final data'!$A$7:$A$156,0))</f>
        <v>3431</v>
      </c>
      <c r="CK134" s="24">
        <f>INDEX('Feb 2015 final data'!Q$7:Q$156,MATCH(Data!$CE134,'Feb 2015 final data'!$A$7:$A$156,0))</f>
        <v>3454</v>
      </c>
      <c r="CL134" s="24">
        <f>INDEX('Feb 2015 final data'!R$7:R$156,MATCH(Data!$CE134,'Feb 2015 final data'!$A$7:$A$156,0))</f>
        <v>3484</v>
      </c>
      <c r="CM134" s="24">
        <f>INDEX('Feb 2015 final data'!S$7:S$156,MATCH(Data!$CE134,'Feb 2015 final data'!$A$7:$A$156,0))</f>
        <v>3477</v>
      </c>
      <c r="CN134" s="24">
        <f>INDEX('Feb 2015 final data'!B$7:B$156,MATCH(Data!$CE134,'Feb 2015 final data'!$A$7:$A$156,0))</f>
        <v>3310.915</v>
      </c>
      <c r="CO134" s="24">
        <f>INDEX('Feb 2015 final data'!C$7:C$156,MATCH(Data!$CE134,'Feb 2015 final data'!$A$7:$A$156,0))</f>
        <v>3333.1099999999997</v>
      </c>
      <c r="CP134" s="24">
        <f>INDEX('Feb 2015 final data'!D$7:D$156,MATCH(Data!$CE134,'Feb 2015 final data'!$A$7:$A$156,0))</f>
        <v>3362.06</v>
      </c>
      <c r="CQ134" s="24">
        <f>INDEX('Feb 2015 final data'!E$7:E$156,MATCH(Data!$CE134,'Feb 2015 final data'!$A$7:$A$156,0))</f>
        <v>3355.3049999999998</v>
      </c>
      <c r="CR134" s="24">
        <f>INDEX('Feb 2015 final data'!F$7:F$156,MATCH(Data!$CE134,'Feb 2015 final data'!$A$7:$A$156,0))</f>
        <v>3237.8693249999997</v>
      </c>
      <c r="CS134" s="502">
        <f t="shared" si="133"/>
        <v>3431</v>
      </c>
      <c r="CT134" s="502">
        <f t="shared" si="134"/>
        <v>6885</v>
      </c>
      <c r="CU134" s="502">
        <f t="shared" si="135"/>
        <v>10369</v>
      </c>
      <c r="CV134" s="502">
        <f t="shared" si="136"/>
        <v>13846</v>
      </c>
      <c r="CW134" s="502">
        <f t="shared" ref="CW134:CW154" si="170">CN134</f>
        <v>3310.915</v>
      </c>
      <c r="CX134" s="502">
        <f t="shared" ref="CX134:CX154" si="171">CN134+CO134</f>
        <v>6644.0249999999996</v>
      </c>
      <c r="CY134" s="502">
        <f t="shared" ref="CY134:CY154" si="172">CN134+CO134+CP134</f>
        <v>10006.084999999999</v>
      </c>
      <c r="CZ134" s="502">
        <f t="shared" ref="CZ134:CZ154" si="173">CN134+CO134+CP134+CQ134</f>
        <v>13361.39</v>
      </c>
      <c r="DA134" s="503">
        <f t="shared" ref="DA134:DA154" si="174">(CS134-CW134)/$CV134</f>
        <v>8.6729019211324605E-3</v>
      </c>
      <c r="DB134" s="503">
        <f t="shared" ref="DB134:DB154" si="175">(CT134-CX134)/$CV134</f>
        <v>1.7403943377148661E-2</v>
      </c>
      <c r="DC134" s="503">
        <f t="shared" ref="DC134:DC154" si="176">(CU134-CY134)/$CV134</f>
        <v>2.6210819009100165E-2</v>
      </c>
      <c r="DD134" s="503">
        <f t="shared" ref="DD134:DD154" si="177">(CV134-CZ134)/$CV134</f>
        <v>3.5000000000000045E-2</v>
      </c>
      <c r="DE134" s="502">
        <f t="shared" si="137"/>
        <v>3321.7094831738727</v>
      </c>
      <c r="DF134" s="502">
        <f t="shared" si="138"/>
        <v>6756.6058850632799</v>
      </c>
      <c r="DG134" s="502">
        <f t="shared" si="139"/>
        <v>10101.441746146862</v>
      </c>
      <c r="DH134" s="502">
        <f t="shared" si="140"/>
        <v>13495.525066751803</v>
      </c>
      <c r="DI134" s="489">
        <f t="shared" ref="DI134:DI154" si="178">DE134</f>
        <v>3321.7094831738727</v>
      </c>
      <c r="DJ134" s="489">
        <f t="shared" ref="DJ134:DJ154" si="179">DF134-DE134</f>
        <v>3434.8964018894071</v>
      </c>
      <c r="DK134" s="489">
        <f t="shared" ref="DK134:DK154" si="180">DG134-DF134</f>
        <v>3344.8358610835821</v>
      </c>
      <c r="DL134" s="489">
        <f t="shared" ref="DL134:DL154" si="181">DH134-DG134</f>
        <v>3394.083320604941</v>
      </c>
      <c r="DM134" s="489">
        <f t="shared" si="141"/>
        <v>3248.4256594114572</v>
      </c>
      <c r="DN134" s="489">
        <f t="shared" ref="DN134:DN154" si="182">ROUND(DI134,0)/$DU134*100000</f>
        <v>2022.33622265033</v>
      </c>
      <c r="DO134" s="489">
        <f t="shared" ref="DO134:DO154" si="183">ROUND(DJ134,0)/$DU134*100000</f>
        <v>2091.1273102961718</v>
      </c>
      <c r="DP134" s="489">
        <f t="shared" ref="DP134:DP154" si="184">ROUND(DK134,0)/$DU134*100000</f>
        <v>2036.3379484543511</v>
      </c>
      <c r="DQ134" s="489">
        <f t="shared" ref="DQ134:DQ154" si="185">ROUND(DL134,0)/$DU134*100000</f>
        <v>2066.1677121237872</v>
      </c>
      <c r="DR134" s="489">
        <f t="shared" ref="DR134:DR154" si="186">ROUND(DM134,0)/$DV134*100000</f>
        <v>1956.9199261262729</v>
      </c>
      <c r="DS134" s="33">
        <v>160849</v>
      </c>
      <c r="DT134" s="33">
        <v>162633.80600000001</v>
      </c>
      <c r="DU134" s="33">
        <v>164265.465</v>
      </c>
      <c r="DV134" s="33">
        <v>165975.10999999999</v>
      </c>
      <c r="DW134" s="24">
        <f>INDEX('Feb 2015 final data'!$AB$7:$AB$156,MATCH(Data!CE134,'Feb 2015 final data'!$A$7:$A$156,0))</f>
        <v>1490</v>
      </c>
    </row>
    <row r="135" spans="1:127">
      <c r="A135" s="28" t="s">
        <v>884</v>
      </c>
      <c r="B135" s="6" t="s">
        <v>885</v>
      </c>
      <c r="C135" s="29" t="s">
        <v>769</v>
      </c>
      <c r="D135" s="30" t="s">
        <v>459</v>
      </c>
      <c r="E135" s="31">
        <v>205</v>
      </c>
      <c r="F135" s="19">
        <v>205</v>
      </c>
      <c r="G135" s="19">
        <f>INDEX('Feb 2015 final data'!G$7:G$156,MATCH(Data!$D135,'Feb 2015 final data'!$A$7:$A$156,0))</f>
        <v>201</v>
      </c>
      <c r="H135" s="19">
        <f>INDEX('Feb 2015 final data'!H$7:H$156,MATCH(Data!$D135,'Feb 2015 final data'!$A$7:$A$156,0))</f>
        <v>197</v>
      </c>
      <c r="I135" s="469">
        <f t="shared" si="152"/>
        <v>594.60336213590051</v>
      </c>
      <c r="J135" s="469">
        <f t="shared" si="153"/>
        <v>572.6032593333241</v>
      </c>
      <c r="K135" s="31">
        <v>32295</v>
      </c>
      <c r="L135" s="19">
        <v>33055</v>
      </c>
      <c r="M135" s="31">
        <v>33804.046999999999</v>
      </c>
      <c r="N135" s="27">
        <v>34404.275000000001</v>
      </c>
      <c r="O135" s="20">
        <v>628.6</v>
      </c>
      <c r="P135" s="36">
        <v>614.1</v>
      </c>
      <c r="Q135" s="30" t="s">
        <v>459</v>
      </c>
      <c r="R135" s="31">
        <v>110</v>
      </c>
      <c r="S135" s="19">
        <v>110</v>
      </c>
      <c r="T135" s="19">
        <f>INDEX('Feb 2015 final data'!I$7:I$156,MATCH(Data!$Q135,'Feb 2015 final data'!$A$7:$A$156,0))</f>
        <v>113</v>
      </c>
      <c r="U135" s="19">
        <f>INDEX('Feb 2015 final data'!J$7:J$156,MATCH(Data!$Q135,'Feb 2015 final data'!$A$7:$A$156,0))</f>
        <v>125</v>
      </c>
      <c r="V135" s="31">
        <v>135</v>
      </c>
      <c r="W135" s="19">
        <v>135</v>
      </c>
      <c r="X135" s="19">
        <f>INDEX('Feb 2015 final data'!K$7:K$156,MATCH(Data!$Q135,'Feb 2015 final data'!$A$7:$A$156,0))</f>
        <v>138</v>
      </c>
      <c r="Y135" s="19">
        <f>INDEX('Feb 2015 final data'!L$7:L$156,MATCH(Data!$Q135,'Feb 2015 final data'!$A$7:$A$156,0))</f>
        <v>141</v>
      </c>
      <c r="Z135" s="475">
        <f t="shared" si="154"/>
        <v>113</v>
      </c>
      <c r="AA135" s="475">
        <f t="shared" si="155"/>
        <v>125</v>
      </c>
      <c r="AB135" s="475">
        <f t="shared" si="156"/>
        <v>138</v>
      </c>
      <c r="AC135" s="475">
        <f t="shared" si="157"/>
        <v>141</v>
      </c>
      <c r="AD135" s="478">
        <f t="shared" si="142"/>
        <v>81.884057971014485</v>
      </c>
      <c r="AE135" s="478">
        <f t="shared" si="143"/>
        <v>88.652482269503537</v>
      </c>
      <c r="AF135" s="22">
        <v>81.5</v>
      </c>
      <c r="AG135" s="21">
        <v>81.5</v>
      </c>
      <c r="AH135" s="6" t="s">
        <v>459</v>
      </c>
      <c r="AI135" s="34">
        <v>109</v>
      </c>
      <c r="AJ135" s="34">
        <v>84</v>
      </c>
      <c r="AK135" s="34">
        <v>62</v>
      </c>
      <c r="AL135" s="34">
        <v>153</v>
      </c>
      <c r="AM135" s="34">
        <v>154</v>
      </c>
      <c r="AN135" s="34">
        <v>78</v>
      </c>
      <c r="AO135" s="34">
        <v>124</v>
      </c>
      <c r="AP135" s="34">
        <v>35</v>
      </c>
      <c r="AQ135" s="38">
        <v>99</v>
      </c>
      <c r="AR135" s="38">
        <v>133</v>
      </c>
      <c r="AS135" s="38">
        <v>74</v>
      </c>
      <c r="AT135" s="38">
        <v>169</v>
      </c>
      <c r="AU135" s="25">
        <v>255</v>
      </c>
      <c r="AV135" s="25">
        <v>385</v>
      </c>
      <c r="AW135" s="25">
        <v>258</v>
      </c>
      <c r="AX135" s="25">
        <v>376</v>
      </c>
      <c r="AY135" s="25">
        <f t="shared" si="158"/>
        <v>255</v>
      </c>
      <c r="AZ135" s="25">
        <f t="shared" si="159"/>
        <v>385</v>
      </c>
      <c r="BA135" s="25">
        <f t="shared" si="160"/>
        <v>258</v>
      </c>
      <c r="BB135" s="25">
        <f t="shared" si="161"/>
        <v>376</v>
      </c>
      <c r="BC135" s="249">
        <f>INDEX('Feb 2015 final data'!T$7:T$156,MATCH(Data!$AH135,'Feb 2015 final data'!$A$7:$A$156,0))</f>
        <v>255</v>
      </c>
      <c r="BD135" s="249">
        <f>INDEX('Feb 2015 final data'!U$7:U$156,MATCH(Data!$AH135,'Feb 2015 final data'!$A$7:$A$156,0))</f>
        <v>385</v>
      </c>
      <c r="BE135" s="249">
        <f>INDEX('Feb 2015 final data'!V$7:V$156,MATCH(Data!$AH135,'Feb 2015 final data'!$A$7:$A$156,0))</f>
        <v>258</v>
      </c>
      <c r="BF135" s="249">
        <f>INDEX('Feb 2015 final data'!W$7:W$156,MATCH(Data!$AH135,'Feb 2015 final data'!$A$7:$A$156,0))</f>
        <v>376</v>
      </c>
      <c r="BG135" s="249">
        <f>INDEX('Feb 2015 final data'!X$7:X$156,MATCH(Data!$AH135,'Feb 2015 final data'!$A$7:$A$156,0))</f>
        <v>255</v>
      </c>
      <c r="BH135" s="249">
        <f>INDEX('Feb 2015 final data'!Y$7:Y$156,MATCH(Data!$AH135,'Feb 2015 final data'!$A$7:$A$156,0))</f>
        <v>385</v>
      </c>
      <c r="BI135" s="249">
        <f>INDEX('Feb 2015 final data'!Z$7:Z$156,MATCH(Data!$AH135,'Feb 2015 final data'!$A$7:$A$156,0))</f>
        <v>258</v>
      </c>
      <c r="BJ135" s="249">
        <f>INDEX('Feb 2015 final data'!AA$7:AA$156,MATCH(Data!$AH135,'Feb 2015 final data'!$A$7:$A$156,0))</f>
        <v>376</v>
      </c>
      <c r="BK135" s="484">
        <f t="shared" si="144"/>
        <v>255</v>
      </c>
      <c r="BL135" s="484">
        <f t="shared" si="145"/>
        <v>385</v>
      </c>
      <c r="BM135" s="484">
        <f t="shared" si="146"/>
        <v>258</v>
      </c>
      <c r="BN135" s="484">
        <f t="shared" si="147"/>
        <v>376</v>
      </c>
      <c r="BO135" s="484">
        <f t="shared" si="148"/>
        <v>255</v>
      </c>
      <c r="BP135" s="484">
        <f t="shared" si="149"/>
        <v>385</v>
      </c>
      <c r="BQ135" s="484">
        <f t="shared" si="150"/>
        <v>258</v>
      </c>
      <c r="BR135" s="484">
        <f t="shared" si="151"/>
        <v>376</v>
      </c>
      <c r="BS135" s="486">
        <f t="shared" si="162"/>
        <v>237.32494470003053</v>
      </c>
      <c r="BT135" s="486">
        <f t="shared" si="163"/>
        <v>358.31413219416373</v>
      </c>
      <c r="BU135" s="486">
        <f t="shared" si="164"/>
        <v>240.11700287297205</v>
      </c>
      <c r="BV135" s="495">
        <f t="shared" si="165"/>
        <v>348.46191874698428</v>
      </c>
      <c r="BW135" s="486">
        <f t="shared" si="166"/>
        <v>236.32390766085373</v>
      </c>
      <c r="BX135" s="486">
        <f t="shared" si="167"/>
        <v>356.80276254677915</v>
      </c>
      <c r="BY135" s="486">
        <f t="shared" si="168"/>
        <v>239.10418892745199</v>
      </c>
      <c r="BZ135" s="495">
        <f t="shared" si="169"/>
        <v>346.87571488340285</v>
      </c>
      <c r="CA135" s="27">
        <v>107155</v>
      </c>
      <c r="CB135" s="27">
        <v>107447.61799999999</v>
      </c>
      <c r="CC135" s="27">
        <v>107902.75200000001</v>
      </c>
      <c r="CD135" s="156">
        <v>108396.17299999997</v>
      </c>
      <c r="CE135" s="6" t="s">
        <v>459</v>
      </c>
      <c r="CF135" s="27">
        <f>INDEX('HWB mapped'!F$4:F$155,MATCH(Data!$D135,'HWB mapped'!$E$4:$E$155,0))</f>
        <v>3592.2601934606419</v>
      </c>
      <c r="CG135" s="27">
        <f>INDEX('HWB mapped'!G$4:G$155,MATCH(Data!$D135,'HWB mapped'!$E$4:$E$155,0))</f>
        <v>3526.1269429332742</v>
      </c>
      <c r="CH135" s="27">
        <f>INDEX('HWB mapped'!H$4:H$155,MATCH(Data!$D135,'HWB mapped'!$E$4:$E$155,0))</f>
        <v>3749.0204910069947</v>
      </c>
      <c r="CI135" s="27">
        <f>INDEX('HWB mapped'!I$4:I$155,MATCH(Data!$D135,'HWB mapped'!$E$4:$E$155,0))</f>
        <v>3983.181185466859</v>
      </c>
      <c r="CJ135" s="24">
        <f>INDEX('Feb 2015 final data'!P$7:P$156,MATCH(Data!$CE135,'Feb 2015 final data'!$A$7:$A$156,0))</f>
        <v>3591</v>
      </c>
      <c r="CK135" s="24">
        <f>INDEX('Feb 2015 final data'!Q$7:Q$156,MATCH(Data!$CE135,'Feb 2015 final data'!$A$7:$A$156,0))</f>
        <v>4118</v>
      </c>
      <c r="CL135" s="24">
        <f>INDEX('Feb 2015 final data'!R$7:R$156,MATCH(Data!$CE135,'Feb 2015 final data'!$A$7:$A$156,0))</f>
        <v>4197</v>
      </c>
      <c r="CM135" s="24">
        <f>INDEX('Feb 2015 final data'!S$7:S$156,MATCH(Data!$CE135,'Feb 2015 final data'!$A$7:$A$156,0))</f>
        <v>4376</v>
      </c>
      <c r="CN135" s="24">
        <f>INDEX('Feb 2015 final data'!B$7:B$156,MATCH(Data!$CE135,'Feb 2015 final data'!$A$7:$A$156,0))</f>
        <v>3465.3150000000001</v>
      </c>
      <c r="CO135" s="24">
        <f>INDEX('Feb 2015 final data'!C$7:C$156,MATCH(Data!$CE135,'Feb 2015 final data'!$A$7:$A$156,0))</f>
        <v>3973.87</v>
      </c>
      <c r="CP135" s="24">
        <f>INDEX('Feb 2015 final data'!D$7:D$156,MATCH(Data!$CE135,'Feb 2015 final data'!$A$7:$A$156,0))</f>
        <v>4050.105</v>
      </c>
      <c r="CQ135" s="24">
        <f>INDEX('Feb 2015 final data'!E$7:E$156,MATCH(Data!$CE135,'Feb 2015 final data'!$A$7:$A$156,0))</f>
        <v>4222.84</v>
      </c>
      <c r="CR135" s="24">
        <f>INDEX('Feb 2015 final data'!F$7:F$156,MATCH(Data!$CE135,'Feb 2015 final data'!$A$7:$A$156,0))</f>
        <v>3344.0289749999997</v>
      </c>
      <c r="CS135" s="502">
        <f t="shared" si="133"/>
        <v>3591</v>
      </c>
      <c r="CT135" s="502">
        <f t="shared" si="134"/>
        <v>7709</v>
      </c>
      <c r="CU135" s="502">
        <f t="shared" si="135"/>
        <v>11906</v>
      </c>
      <c r="CV135" s="502">
        <f t="shared" si="136"/>
        <v>16282</v>
      </c>
      <c r="CW135" s="502">
        <f t="shared" si="170"/>
        <v>3465.3150000000001</v>
      </c>
      <c r="CX135" s="502">
        <f t="shared" si="171"/>
        <v>7439.1849999999995</v>
      </c>
      <c r="CY135" s="502">
        <f t="shared" si="172"/>
        <v>11489.289999999999</v>
      </c>
      <c r="CZ135" s="502">
        <f t="shared" si="173"/>
        <v>15712.13</v>
      </c>
      <c r="DA135" s="503">
        <f t="shared" si="174"/>
        <v>7.7192605331040378E-3</v>
      </c>
      <c r="DB135" s="503">
        <f t="shared" si="175"/>
        <v>1.6571367153912327E-2</v>
      </c>
      <c r="DC135" s="503">
        <f t="shared" si="176"/>
        <v>2.5593293207222759E-2</v>
      </c>
      <c r="DD135" s="503">
        <f t="shared" si="177"/>
        <v>3.5000000000000052E-2</v>
      </c>
      <c r="DE135" s="502">
        <f t="shared" si="137"/>
        <v>3477.3644358834736</v>
      </c>
      <c r="DF135" s="502">
        <f t="shared" si="138"/>
        <v>6871.9054403301852</v>
      </c>
      <c r="DG135" s="502">
        <f t="shared" si="139"/>
        <v>10486.924526212373</v>
      </c>
      <c r="DH135" s="502">
        <f t="shared" si="140"/>
        <v>14330.229391549627</v>
      </c>
      <c r="DI135" s="489">
        <f t="shared" si="178"/>
        <v>3477.3644358834736</v>
      </c>
      <c r="DJ135" s="489">
        <f t="shared" si="179"/>
        <v>3394.5410044467117</v>
      </c>
      <c r="DK135" s="489">
        <f t="shared" si="180"/>
        <v>3615.0190858821879</v>
      </c>
      <c r="DL135" s="489">
        <f t="shared" si="181"/>
        <v>3843.3048653372534</v>
      </c>
      <c r="DM135" s="489">
        <f t="shared" si="141"/>
        <v>3355.6566806275514</v>
      </c>
      <c r="DN135" s="489">
        <f t="shared" si="182"/>
        <v>2620.9180162974817</v>
      </c>
      <c r="DO135" s="489">
        <f t="shared" si="183"/>
        <v>2559.1074677394163</v>
      </c>
      <c r="DP135" s="489">
        <f t="shared" si="184"/>
        <v>2724.940646797641</v>
      </c>
      <c r="DQ135" s="489">
        <f t="shared" si="185"/>
        <v>2896.8041232761639</v>
      </c>
      <c r="DR135" s="489">
        <f t="shared" si="186"/>
        <v>2519.9953862158368</v>
      </c>
      <c r="DS135" s="33">
        <v>132075</v>
      </c>
      <c r="DT135" s="33">
        <v>132208.89199999999</v>
      </c>
      <c r="DU135" s="33">
        <v>132663.44</v>
      </c>
      <c r="DV135" s="33">
        <v>133174.84700000001</v>
      </c>
      <c r="DW135" s="24">
        <f>INDEX('Feb 2015 final data'!$AB$7:$AB$156,MATCH(Data!CE135,'Feb 2015 final data'!$A$7:$A$156,0))</f>
        <v>1800</v>
      </c>
    </row>
    <row r="136" spans="1:127">
      <c r="A136" s="28" t="s">
        <v>851</v>
      </c>
      <c r="B136" s="6" t="s">
        <v>852</v>
      </c>
      <c r="C136" s="29" t="s">
        <v>770</v>
      </c>
      <c r="D136" s="30" t="s">
        <v>462</v>
      </c>
      <c r="E136" s="31">
        <v>105</v>
      </c>
      <c r="F136" s="19">
        <v>105</v>
      </c>
      <c r="G136" s="19">
        <f>INDEX('Feb 2015 final data'!G$7:G$156,MATCH(Data!$D136,'Feb 2015 final data'!$A$7:$A$156,0))</f>
        <v>99</v>
      </c>
      <c r="H136" s="19">
        <f>INDEX('Feb 2015 final data'!H$7:H$156,MATCH(Data!$D136,'Feb 2015 final data'!$A$7:$A$156,0))</f>
        <v>95</v>
      </c>
      <c r="I136" s="469">
        <f t="shared" si="152"/>
        <v>609.45639936606688</v>
      </c>
      <c r="J136" s="469">
        <f t="shared" si="153"/>
        <v>577.94613517685571</v>
      </c>
      <c r="K136" s="31">
        <v>16040</v>
      </c>
      <c r="L136" s="19">
        <v>16610</v>
      </c>
      <c r="M136" s="31">
        <v>16243.984</v>
      </c>
      <c r="N136" s="27">
        <v>16437.518</v>
      </c>
      <c r="O136" s="20">
        <v>667.2</v>
      </c>
      <c r="P136" s="36">
        <v>644.20000000000005</v>
      </c>
      <c r="Q136" s="30" t="s">
        <v>462</v>
      </c>
      <c r="R136" s="31">
        <v>75</v>
      </c>
      <c r="S136" s="19">
        <v>75</v>
      </c>
      <c r="T136" s="19">
        <f>INDEX('Feb 2015 final data'!I$7:I$156,MATCH(Data!$Q136,'Feb 2015 final data'!$A$7:$A$156,0))</f>
        <v>76</v>
      </c>
      <c r="U136" s="19">
        <f>INDEX('Feb 2015 final data'!J$7:J$156,MATCH(Data!$Q136,'Feb 2015 final data'!$A$7:$A$156,0))</f>
        <v>80</v>
      </c>
      <c r="V136" s="31">
        <v>90</v>
      </c>
      <c r="W136" s="19">
        <v>90</v>
      </c>
      <c r="X136" s="19">
        <f>INDEX('Feb 2015 final data'!K$7:K$156,MATCH(Data!$Q136,'Feb 2015 final data'!$A$7:$A$156,0))</f>
        <v>90</v>
      </c>
      <c r="Y136" s="19">
        <f>INDEX('Feb 2015 final data'!L$7:L$156,MATCH(Data!$Q136,'Feb 2015 final data'!$A$7:$A$156,0))</f>
        <v>90</v>
      </c>
      <c r="Z136" s="475">
        <f t="shared" si="154"/>
        <v>76</v>
      </c>
      <c r="AA136" s="475">
        <f t="shared" si="155"/>
        <v>80</v>
      </c>
      <c r="AB136" s="475">
        <f t="shared" si="156"/>
        <v>90</v>
      </c>
      <c r="AC136" s="475">
        <f t="shared" si="157"/>
        <v>90</v>
      </c>
      <c r="AD136" s="478">
        <f t="shared" si="142"/>
        <v>84.444444444444443</v>
      </c>
      <c r="AE136" s="478">
        <f t="shared" si="143"/>
        <v>88.888888888888886</v>
      </c>
      <c r="AF136" s="22">
        <v>80.400000000000006</v>
      </c>
      <c r="AG136" s="21">
        <v>80.400000000000006</v>
      </c>
      <c r="AH136" s="6" t="s">
        <v>462</v>
      </c>
      <c r="AI136" s="34">
        <v>383</v>
      </c>
      <c r="AJ136" s="34">
        <v>417</v>
      </c>
      <c r="AK136" s="34">
        <v>978</v>
      </c>
      <c r="AL136" s="34">
        <v>621</v>
      </c>
      <c r="AM136" s="34">
        <v>431</v>
      </c>
      <c r="AN136" s="34">
        <v>293</v>
      </c>
      <c r="AO136" s="34">
        <v>239</v>
      </c>
      <c r="AP136" s="34">
        <v>314</v>
      </c>
      <c r="AQ136" s="38">
        <v>224</v>
      </c>
      <c r="AR136" s="38">
        <v>7</v>
      </c>
      <c r="AS136" s="38">
        <v>122</v>
      </c>
      <c r="AT136" s="38">
        <v>136</v>
      </c>
      <c r="AU136" s="25">
        <v>1778</v>
      </c>
      <c r="AV136" s="25">
        <v>1345</v>
      </c>
      <c r="AW136" s="25">
        <v>777</v>
      </c>
      <c r="AX136" s="25">
        <v>172</v>
      </c>
      <c r="AY136" s="25">
        <f t="shared" si="158"/>
        <v>1778</v>
      </c>
      <c r="AZ136" s="25">
        <f t="shared" si="159"/>
        <v>1345</v>
      </c>
      <c r="BA136" s="25">
        <f t="shared" si="160"/>
        <v>777</v>
      </c>
      <c r="BB136" s="25">
        <f t="shared" si="161"/>
        <v>265</v>
      </c>
      <c r="BC136" s="249">
        <f>INDEX('Feb 2015 final data'!T$7:T$156,MATCH(Data!$AH136,'Feb 2015 final data'!$A$7:$A$156,0))</f>
        <v>1297</v>
      </c>
      <c r="BD136" s="249">
        <f>INDEX('Feb 2015 final data'!U$7:U$156,MATCH(Data!$AH136,'Feb 2015 final data'!$A$7:$A$156,0))</f>
        <v>1293</v>
      </c>
      <c r="BE136" s="249">
        <f>INDEX('Feb 2015 final data'!V$7:V$156,MATCH(Data!$AH136,'Feb 2015 final data'!$A$7:$A$156,0))</f>
        <v>1289</v>
      </c>
      <c r="BF136" s="249">
        <f>INDEX('Feb 2015 final data'!W$7:W$156,MATCH(Data!$AH136,'Feb 2015 final data'!$A$7:$A$156,0))</f>
        <v>1285</v>
      </c>
      <c r="BG136" s="249">
        <f>INDEX('Feb 2015 final data'!X$7:X$156,MATCH(Data!$AH136,'Feb 2015 final data'!$A$7:$A$156,0))</f>
        <v>1281</v>
      </c>
      <c r="BH136" s="249">
        <f>INDEX('Feb 2015 final data'!Y$7:Y$156,MATCH(Data!$AH136,'Feb 2015 final data'!$A$7:$A$156,0))</f>
        <v>1276</v>
      </c>
      <c r="BI136" s="249">
        <f>INDEX('Feb 2015 final data'!Z$7:Z$156,MATCH(Data!$AH136,'Feb 2015 final data'!$A$7:$A$156,0))</f>
        <v>1270.9201551240112</v>
      </c>
      <c r="BJ136" s="249">
        <f>INDEX('Feb 2015 final data'!AA$7:AA$156,MATCH(Data!$AH136,'Feb 2015 final data'!$A$7:$A$156,0))</f>
        <v>1265.5625943629389</v>
      </c>
      <c r="BK136" s="484">
        <f t="shared" si="144"/>
        <v>1297</v>
      </c>
      <c r="BL136" s="484">
        <f t="shared" si="145"/>
        <v>1293</v>
      </c>
      <c r="BM136" s="484">
        <f t="shared" si="146"/>
        <v>1289</v>
      </c>
      <c r="BN136" s="484">
        <f t="shared" si="147"/>
        <v>1979.7965116279072</v>
      </c>
      <c r="BO136" s="484">
        <f t="shared" si="148"/>
        <v>1281</v>
      </c>
      <c r="BP136" s="484">
        <f t="shared" si="149"/>
        <v>1276</v>
      </c>
      <c r="BQ136" s="484">
        <f t="shared" si="150"/>
        <v>1270.9201551240112</v>
      </c>
      <c r="BR136" s="484">
        <f t="shared" si="151"/>
        <v>1949.8493459661561</v>
      </c>
      <c r="BS136" s="486">
        <f t="shared" si="162"/>
        <v>600.38549099812508</v>
      </c>
      <c r="BT136" s="486">
        <f t="shared" si="163"/>
        <v>598.53387807291881</v>
      </c>
      <c r="BU136" s="486">
        <f t="shared" si="164"/>
        <v>596.68226514771254</v>
      </c>
      <c r="BV136" s="495">
        <f t="shared" si="165"/>
        <v>895.66344881636894</v>
      </c>
      <c r="BW136" s="486">
        <f t="shared" si="166"/>
        <v>579.52666912740085</v>
      </c>
      <c r="BX136" s="486">
        <f t="shared" si="167"/>
        <v>577.2646602705413</v>
      </c>
      <c r="BY136" s="486">
        <f t="shared" si="168"/>
        <v>574.96652945034953</v>
      </c>
      <c r="BZ136" s="495">
        <f t="shared" si="169"/>
        <v>862.80314921558352</v>
      </c>
      <c r="CA136" s="27">
        <v>212378</v>
      </c>
      <c r="CB136" s="27">
        <v>216027.87199999983</v>
      </c>
      <c r="CC136" s="27">
        <v>221042.45899999989</v>
      </c>
      <c r="CD136" s="156">
        <v>225990.0590000001</v>
      </c>
      <c r="CE136" s="6" t="s">
        <v>462</v>
      </c>
      <c r="CF136" s="27">
        <f>INDEX('HWB mapped'!F$4:F$155,MATCH(Data!$D136,'HWB mapped'!$E$4:$E$155,0))</f>
        <v>5378.052853555153</v>
      </c>
      <c r="CG136" s="27">
        <f>INDEX('HWB mapped'!G$4:G$155,MATCH(Data!$D136,'HWB mapped'!$E$4:$E$155,0))</f>
        <v>5449.2760042188938</v>
      </c>
      <c r="CH136" s="27">
        <f>INDEX('HWB mapped'!H$4:H$155,MATCH(Data!$D136,'HWB mapped'!$E$4:$E$155,0))</f>
        <v>5268.7637954257034</v>
      </c>
      <c r="CI136" s="27">
        <f>INDEX('HWB mapped'!I$4:I$155,MATCH(Data!$D136,'HWB mapped'!$E$4:$E$155,0))</f>
        <v>5517.6822093144365</v>
      </c>
      <c r="CJ136" s="24">
        <f>INDEX('Feb 2015 final data'!P$7:P$156,MATCH(Data!$CE136,'Feb 2015 final data'!$A$7:$A$156,0))</f>
        <v>5074</v>
      </c>
      <c r="CK136" s="24">
        <f>INDEX('Feb 2015 final data'!Q$7:Q$156,MATCH(Data!$CE136,'Feb 2015 final data'!$A$7:$A$156,0))</f>
        <v>5573</v>
      </c>
      <c r="CL136" s="24">
        <f>INDEX('Feb 2015 final data'!R$7:R$156,MATCH(Data!$CE136,'Feb 2015 final data'!$A$7:$A$156,0))</f>
        <v>4970</v>
      </c>
      <c r="CM136" s="24">
        <f>INDEX('Feb 2015 final data'!S$7:S$156,MATCH(Data!$CE136,'Feb 2015 final data'!$A$7:$A$156,0))</f>
        <v>5310</v>
      </c>
      <c r="CN136" s="24">
        <f>INDEX('Feb 2015 final data'!B$7:B$156,MATCH(Data!$CE136,'Feb 2015 final data'!$A$7:$A$156,0))</f>
        <v>4896</v>
      </c>
      <c r="CO136" s="24">
        <f>INDEX('Feb 2015 final data'!C$7:C$156,MATCH(Data!$CE136,'Feb 2015 final data'!$A$7:$A$156,0))</f>
        <v>5378</v>
      </c>
      <c r="CP136" s="24">
        <f>INDEX('Feb 2015 final data'!D$7:D$156,MATCH(Data!$CE136,'Feb 2015 final data'!$A$7:$A$156,0))</f>
        <v>4796</v>
      </c>
      <c r="CQ136" s="24">
        <f>INDEX('Feb 2015 final data'!E$7:E$156,MATCH(Data!$CE136,'Feb 2015 final data'!$A$7:$A$156,0))</f>
        <v>5124</v>
      </c>
      <c r="CR136" s="24">
        <f>INDEX('Feb 2015 final data'!F$7:F$156,MATCH(Data!$CE136,'Feb 2015 final data'!$A$7:$A$156,0))</f>
        <v>4896</v>
      </c>
      <c r="CS136" s="502">
        <f t="shared" si="133"/>
        <v>5074</v>
      </c>
      <c r="CT136" s="502">
        <f t="shared" si="134"/>
        <v>10647</v>
      </c>
      <c r="CU136" s="502">
        <f t="shared" si="135"/>
        <v>15617</v>
      </c>
      <c r="CV136" s="502">
        <f t="shared" si="136"/>
        <v>20927</v>
      </c>
      <c r="CW136" s="502">
        <f t="shared" si="170"/>
        <v>4896</v>
      </c>
      <c r="CX136" s="502">
        <f t="shared" si="171"/>
        <v>10274</v>
      </c>
      <c r="CY136" s="502">
        <f t="shared" si="172"/>
        <v>15070</v>
      </c>
      <c r="CZ136" s="502">
        <f t="shared" si="173"/>
        <v>20194</v>
      </c>
      <c r="DA136" s="503">
        <f t="shared" si="174"/>
        <v>8.5057581115305578E-3</v>
      </c>
      <c r="DB136" s="503">
        <f t="shared" si="175"/>
        <v>1.7823863907870215E-2</v>
      </c>
      <c r="DC136" s="503">
        <f t="shared" si="176"/>
        <v>2.6138481387680986E-2</v>
      </c>
      <c r="DD136" s="503">
        <f t="shared" si="177"/>
        <v>3.5026520762651121E-2</v>
      </c>
      <c r="DE136" s="502">
        <f t="shared" si="137"/>
        <v>5194.1584591423743</v>
      </c>
      <c r="DF136" s="502">
        <f t="shared" si="138"/>
        <v>10441.759018315201</v>
      </c>
      <c r="DG136" s="502">
        <f t="shared" si="139"/>
        <v>15531.048748038645</v>
      </c>
      <c r="DH136" s="502">
        <f t="shared" si="140"/>
        <v>20856.944666018881</v>
      </c>
      <c r="DI136" s="489">
        <f t="shared" si="178"/>
        <v>5194.1584591423743</v>
      </c>
      <c r="DJ136" s="489">
        <f t="shared" si="179"/>
        <v>5247.6005591728263</v>
      </c>
      <c r="DK136" s="489">
        <f t="shared" si="180"/>
        <v>5089.2897297234449</v>
      </c>
      <c r="DL136" s="489">
        <f t="shared" si="181"/>
        <v>5325.895917980235</v>
      </c>
      <c r="DM136" s="489">
        <f t="shared" si="141"/>
        <v>5194.1584591423743</v>
      </c>
      <c r="DN136" s="489">
        <f t="shared" si="182"/>
        <v>1837.1952032495703</v>
      </c>
      <c r="DO136" s="489">
        <f t="shared" si="183"/>
        <v>1856.2958079810833</v>
      </c>
      <c r="DP136" s="489">
        <f t="shared" si="184"/>
        <v>1800.0551384938515</v>
      </c>
      <c r="DQ136" s="489">
        <f t="shared" si="185"/>
        <v>1883.885570371046</v>
      </c>
      <c r="DR136" s="489">
        <f t="shared" si="186"/>
        <v>1796.1367808992716</v>
      </c>
      <c r="DS136" s="33">
        <v>272890</v>
      </c>
      <c r="DT136" s="33">
        <v>276402.10800000001</v>
      </c>
      <c r="DU136" s="33">
        <v>282713.56199999998</v>
      </c>
      <c r="DV136" s="33">
        <v>289176.19500000001</v>
      </c>
      <c r="DW136" s="24">
        <f>INDEX('Feb 2015 final data'!$AB$7:$AB$156,MATCH(Data!CE136,'Feb 2015 final data'!$A$7:$A$156,0))</f>
        <v>1490</v>
      </c>
    </row>
    <row r="137" spans="1:127">
      <c r="A137" s="28" t="s">
        <v>865</v>
      </c>
      <c r="B137" s="6" t="s">
        <v>866</v>
      </c>
      <c r="C137" s="29" t="s">
        <v>771</v>
      </c>
      <c r="D137" s="30" t="s">
        <v>465</v>
      </c>
      <c r="E137" s="31">
        <v>260</v>
      </c>
      <c r="F137" s="19">
        <v>260</v>
      </c>
      <c r="G137" s="19">
        <f>INDEX('Feb 2015 final data'!G$7:G$156,MATCH(Data!$D137,'Feb 2015 final data'!$A$7:$A$156,0))</f>
        <v>267</v>
      </c>
      <c r="H137" s="19">
        <f>INDEX('Feb 2015 final data'!H$7:H$156,MATCH(Data!$D137,'Feb 2015 final data'!$A$7:$A$156,0))</f>
        <v>266</v>
      </c>
      <c r="I137" s="469">
        <f t="shared" si="152"/>
        <v>684.48612204387553</v>
      </c>
      <c r="J137" s="469">
        <f t="shared" si="153"/>
        <v>669.78602300599164</v>
      </c>
      <c r="K137" s="31">
        <v>37520</v>
      </c>
      <c r="L137" s="19">
        <v>38450</v>
      </c>
      <c r="M137" s="31">
        <v>39007.364999999998</v>
      </c>
      <c r="N137" s="27">
        <v>39714.175999999999</v>
      </c>
      <c r="O137" s="20">
        <v>698.3</v>
      </c>
      <c r="P137" s="36">
        <v>681.4</v>
      </c>
      <c r="Q137" s="30" t="s">
        <v>465</v>
      </c>
      <c r="R137" s="31">
        <v>170</v>
      </c>
      <c r="S137" s="19">
        <v>170</v>
      </c>
      <c r="T137" s="19">
        <f>INDEX('Feb 2015 final data'!I$7:I$156,MATCH(Data!$Q137,'Feb 2015 final data'!$A$7:$A$156,0))</f>
        <v>172</v>
      </c>
      <c r="U137" s="19">
        <f>INDEX('Feb 2015 final data'!J$7:J$156,MATCH(Data!$Q137,'Feb 2015 final data'!$A$7:$A$156,0))</f>
        <v>176</v>
      </c>
      <c r="V137" s="31">
        <v>200</v>
      </c>
      <c r="W137" s="19">
        <v>200</v>
      </c>
      <c r="X137" s="19">
        <f>INDEX('Feb 2015 final data'!K$7:K$156,MATCH(Data!$Q137,'Feb 2015 final data'!$A$7:$A$156,0))</f>
        <v>200</v>
      </c>
      <c r="Y137" s="19">
        <f>INDEX('Feb 2015 final data'!L$7:L$156,MATCH(Data!$Q137,'Feb 2015 final data'!$A$7:$A$156,0))</f>
        <v>200</v>
      </c>
      <c r="Z137" s="475">
        <f t="shared" si="154"/>
        <v>172</v>
      </c>
      <c r="AA137" s="475">
        <f t="shared" si="155"/>
        <v>176</v>
      </c>
      <c r="AB137" s="475">
        <f t="shared" si="156"/>
        <v>200</v>
      </c>
      <c r="AC137" s="475">
        <f t="shared" si="157"/>
        <v>200</v>
      </c>
      <c r="AD137" s="478">
        <f t="shared" si="142"/>
        <v>86</v>
      </c>
      <c r="AE137" s="478">
        <f t="shared" si="143"/>
        <v>88</v>
      </c>
      <c r="AF137" s="22">
        <v>85.5</v>
      </c>
      <c r="AG137" s="21">
        <v>85.5</v>
      </c>
      <c r="AH137" s="6" t="s">
        <v>465</v>
      </c>
      <c r="AI137" s="34">
        <v>299</v>
      </c>
      <c r="AJ137" s="34">
        <v>327</v>
      </c>
      <c r="AK137" s="34">
        <v>211</v>
      </c>
      <c r="AL137" s="34">
        <v>257</v>
      </c>
      <c r="AM137" s="34">
        <v>347</v>
      </c>
      <c r="AN137" s="34">
        <v>313</v>
      </c>
      <c r="AO137" s="34">
        <v>380</v>
      </c>
      <c r="AP137" s="34">
        <v>366</v>
      </c>
      <c r="AQ137" s="38">
        <v>484</v>
      </c>
      <c r="AR137" s="38">
        <v>713</v>
      </c>
      <c r="AS137" s="38">
        <v>599</v>
      </c>
      <c r="AT137" s="38">
        <v>729</v>
      </c>
      <c r="AU137" s="25">
        <v>837</v>
      </c>
      <c r="AV137" s="25">
        <v>917</v>
      </c>
      <c r="AW137" s="25">
        <v>1230</v>
      </c>
      <c r="AX137" s="25">
        <v>2041</v>
      </c>
      <c r="AY137" s="25">
        <f t="shared" si="158"/>
        <v>837</v>
      </c>
      <c r="AZ137" s="25">
        <f t="shared" si="159"/>
        <v>917</v>
      </c>
      <c r="BA137" s="25">
        <f t="shared" si="160"/>
        <v>1230</v>
      </c>
      <c r="BB137" s="25">
        <f t="shared" si="161"/>
        <v>2041</v>
      </c>
      <c r="BC137" s="249">
        <f>INDEX('Feb 2015 final data'!T$7:T$156,MATCH(Data!$AH137,'Feb 2015 final data'!$A$7:$A$156,0))</f>
        <v>1206</v>
      </c>
      <c r="BD137" s="249">
        <f>INDEX('Feb 2015 final data'!U$7:U$156,MATCH(Data!$AH137,'Feb 2015 final data'!$A$7:$A$156,0))</f>
        <v>1206</v>
      </c>
      <c r="BE137" s="249">
        <f>INDEX('Feb 2015 final data'!V$7:V$156,MATCH(Data!$AH137,'Feb 2015 final data'!$A$7:$A$156,0))</f>
        <v>1206</v>
      </c>
      <c r="BF137" s="249">
        <f>INDEX('Feb 2015 final data'!W$7:W$156,MATCH(Data!$AH137,'Feb 2015 final data'!$A$7:$A$156,0))</f>
        <v>1206</v>
      </c>
      <c r="BG137" s="249">
        <f>INDEX('Feb 2015 final data'!X$7:X$156,MATCH(Data!$AH137,'Feb 2015 final data'!$A$7:$A$156,0))</f>
        <v>1194</v>
      </c>
      <c r="BH137" s="249">
        <f>INDEX('Feb 2015 final data'!Y$7:Y$156,MATCH(Data!$AH137,'Feb 2015 final data'!$A$7:$A$156,0))</f>
        <v>1194</v>
      </c>
      <c r="BI137" s="249">
        <f>INDEX('Feb 2015 final data'!Z$7:Z$156,MATCH(Data!$AH137,'Feb 2015 final data'!$A$7:$A$156,0))</f>
        <v>1194</v>
      </c>
      <c r="BJ137" s="249">
        <f>INDEX('Feb 2015 final data'!AA$7:AA$156,MATCH(Data!$AH137,'Feb 2015 final data'!$A$7:$A$156,0))</f>
        <v>1194</v>
      </c>
      <c r="BK137" s="484">
        <f t="shared" si="144"/>
        <v>1206</v>
      </c>
      <c r="BL137" s="484">
        <f t="shared" si="145"/>
        <v>1206</v>
      </c>
      <c r="BM137" s="484">
        <f t="shared" si="146"/>
        <v>1206</v>
      </c>
      <c r="BN137" s="484">
        <f t="shared" si="147"/>
        <v>1206</v>
      </c>
      <c r="BO137" s="484">
        <f t="shared" si="148"/>
        <v>1194</v>
      </c>
      <c r="BP137" s="484">
        <f t="shared" si="149"/>
        <v>1194</v>
      </c>
      <c r="BQ137" s="484">
        <f t="shared" si="150"/>
        <v>1194</v>
      </c>
      <c r="BR137" s="484">
        <f t="shared" si="151"/>
        <v>1194</v>
      </c>
      <c r="BS137" s="486">
        <f t="shared" si="162"/>
        <v>677.29458306756362</v>
      </c>
      <c r="BT137" s="486">
        <f t="shared" si="163"/>
        <v>677.29458306756362</v>
      </c>
      <c r="BU137" s="486">
        <f t="shared" si="164"/>
        <v>677.29458306756362</v>
      </c>
      <c r="BV137" s="495">
        <f t="shared" si="165"/>
        <v>672.97871220456545</v>
      </c>
      <c r="BW137" s="486">
        <f t="shared" si="166"/>
        <v>666.28240661049028</v>
      </c>
      <c r="BX137" s="486">
        <f t="shared" si="167"/>
        <v>666.28240661049028</v>
      </c>
      <c r="BY137" s="486">
        <f t="shared" si="168"/>
        <v>666.28240661049028</v>
      </c>
      <c r="BZ137" s="495">
        <f t="shared" si="169"/>
        <v>661.9671471470748</v>
      </c>
      <c r="CA137" s="27">
        <v>177254</v>
      </c>
      <c r="CB137" s="27">
        <v>178061.36799999996</v>
      </c>
      <c r="CC137" s="27">
        <v>179203.291</v>
      </c>
      <c r="CD137" s="156">
        <v>180371.489</v>
      </c>
      <c r="CE137" s="6" t="s">
        <v>465</v>
      </c>
      <c r="CF137" s="27">
        <f>INDEX('HWB mapped'!F$4:F$155,MATCH(Data!$D137,'HWB mapped'!$E$4:$E$155,0))</f>
        <v>5715.6945522505639</v>
      </c>
      <c r="CG137" s="27">
        <f>INDEX('HWB mapped'!G$4:G$155,MATCH(Data!$D137,'HWB mapped'!$E$4:$E$155,0))</f>
        <v>5961.5165250628452</v>
      </c>
      <c r="CH137" s="27">
        <f>INDEX('HWB mapped'!H$4:H$155,MATCH(Data!$D137,'HWB mapped'!$E$4:$E$155,0))</f>
        <v>5875.7094340959093</v>
      </c>
      <c r="CI137" s="27">
        <f>INDEX('HWB mapped'!I$4:I$155,MATCH(Data!$D137,'HWB mapped'!$E$4:$E$155,0))</f>
        <v>6428.2802272869494</v>
      </c>
      <c r="CJ137" s="24">
        <f>INDEX('Feb 2015 final data'!P$7:P$156,MATCH(Data!$CE137,'Feb 2015 final data'!$A$7:$A$156,0))</f>
        <v>5714</v>
      </c>
      <c r="CK137" s="24">
        <f>INDEX('Feb 2015 final data'!Q$7:Q$156,MATCH(Data!$CE137,'Feb 2015 final data'!$A$7:$A$156,0))</f>
        <v>5202</v>
      </c>
      <c r="CL137" s="24">
        <f>INDEX('Feb 2015 final data'!R$7:R$156,MATCH(Data!$CE137,'Feb 2015 final data'!$A$7:$A$156,0))</f>
        <v>5214</v>
      </c>
      <c r="CM137" s="24">
        <f>INDEX('Feb 2015 final data'!S$7:S$156,MATCH(Data!$CE137,'Feb 2015 final data'!$A$7:$A$156,0))</f>
        <v>5232</v>
      </c>
      <c r="CN137" s="24">
        <f>INDEX('Feb 2015 final data'!B$7:B$156,MATCH(Data!$CE137,'Feb 2015 final data'!$A$7:$A$156,0))</f>
        <v>5514.0042860000003</v>
      </c>
      <c r="CO137" s="24">
        <f>INDEX('Feb 2015 final data'!C$7:C$156,MATCH(Data!$CE137,'Feb 2015 final data'!$A$7:$A$156,0))</f>
        <v>5019.93</v>
      </c>
      <c r="CP137" s="24">
        <f>INDEX('Feb 2015 final data'!D$7:D$156,MATCH(Data!$CE137,'Feb 2015 final data'!$A$7:$A$156,0))</f>
        <v>5031.51</v>
      </c>
      <c r="CQ137" s="24">
        <f>INDEX('Feb 2015 final data'!E$7:E$156,MATCH(Data!$CE137,'Feb 2015 final data'!$A$7:$A$156,0))</f>
        <v>5048.88</v>
      </c>
      <c r="CR137" s="24">
        <f>INDEX('Feb 2015 final data'!F$7:F$156,MATCH(Data!$CE137,'Feb 2015 final data'!$A$7:$A$156,0))</f>
        <v>5514.0042860000003</v>
      </c>
      <c r="CS137" s="502">
        <f t="shared" si="133"/>
        <v>5714</v>
      </c>
      <c r="CT137" s="502">
        <f t="shared" si="134"/>
        <v>10916</v>
      </c>
      <c r="CU137" s="502">
        <f t="shared" si="135"/>
        <v>16130</v>
      </c>
      <c r="CV137" s="502">
        <f t="shared" si="136"/>
        <v>21362</v>
      </c>
      <c r="CW137" s="502">
        <f t="shared" si="170"/>
        <v>5514.0042860000003</v>
      </c>
      <c r="CX137" s="502">
        <f t="shared" si="171"/>
        <v>10533.934286</v>
      </c>
      <c r="CY137" s="502">
        <f t="shared" si="172"/>
        <v>15565.444286</v>
      </c>
      <c r="CZ137" s="502">
        <f t="shared" si="173"/>
        <v>20614.324285999999</v>
      </c>
      <c r="DA137" s="503">
        <f t="shared" si="174"/>
        <v>9.3622186124894518E-3</v>
      </c>
      <c r="DB137" s="503">
        <f t="shared" si="175"/>
        <v>1.7885296975938596E-2</v>
      </c>
      <c r="DC137" s="503">
        <f t="shared" si="176"/>
        <v>2.6428036419810882E-2</v>
      </c>
      <c r="DD137" s="503">
        <f t="shared" si="177"/>
        <v>3.500026748431799E-2</v>
      </c>
      <c r="DE137" s="502">
        <f t="shared" si="137"/>
        <v>5491.4827560943322</v>
      </c>
      <c r="DF137" s="502">
        <f t="shared" si="138"/>
        <v>11249.089102948819</v>
      </c>
      <c r="DG137" s="502">
        <f t="shared" si="139"/>
        <v>16920.22395348694</v>
      </c>
      <c r="DH137" s="502">
        <f t="shared" si="140"/>
        <v>23142.651559550508</v>
      </c>
      <c r="DI137" s="489">
        <f t="shared" si="178"/>
        <v>5491.4827560943322</v>
      </c>
      <c r="DJ137" s="489">
        <f t="shared" si="179"/>
        <v>5757.6063468544871</v>
      </c>
      <c r="DK137" s="489">
        <f t="shared" si="180"/>
        <v>5671.1348505381211</v>
      </c>
      <c r="DL137" s="489">
        <f t="shared" si="181"/>
        <v>6222.4276060635675</v>
      </c>
      <c r="DM137" s="489">
        <f t="shared" si="141"/>
        <v>5491.4827560943322</v>
      </c>
      <c r="DN137" s="489">
        <f t="shared" si="182"/>
        <v>2357.4603421053193</v>
      </c>
      <c r="DO137" s="489">
        <f t="shared" si="183"/>
        <v>2472.0919049066529</v>
      </c>
      <c r="DP137" s="489">
        <f t="shared" si="184"/>
        <v>2434.7400473646453</v>
      </c>
      <c r="DQ137" s="489">
        <f t="shared" si="185"/>
        <v>2671.3018117973593</v>
      </c>
      <c r="DR137" s="489">
        <f t="shared" si="186"/>
        <v>2340.9041339134951</v>
      </c>
      <c r="DS137" s="33">
        <v>230179</v>
      </c>
      <c r="DT137" s="33">
        <v>231327.90900000001</v>
      </c>
      <c r="DU137" s="33">
        <v>232920.14300000001</v>
      </c>
      <c r="DV137" s="33">
        <v>234567.48699999999</v>
      </c>
      <c r="DW137" s="24">
        <f>INDEX('Feb 2015 final data'!$AB$7:$AB$156,MATCH(Data!CE137,'Feb 2015 final data'!$A$7:$A$156,0))</f>
        <v>1764.56</v>
      </c>
    </row>
    <row r="138" spans="1:127">
      <c r="A138" s="28" t="s">
        <v>872</v>
      </c>
      <c r="B138" s="6" t="s">
        <v>873</v>
      </c>
      <c r="C138" s="29" t="s">
        <v>772</v>
      </c>
      <c r="D138" s="30" t="s">
        <v>468</v>
      </c>
      <c r="E138" s="31">
        <v>410</v>
      </c>
      <c r="F138" s="19">
        <v>410</v>
      </c>
      <c r="G138" s="19">
        <f>INDEX('Feb 2015 final data'!G$7:G$156,MATCH(Data!$D138,'Feb 2015 final data'!$A$7:$A$156,0))</f>
        <v>416</v>
      </c>
      <c r="H138" s="19">
        <f>INDEX('Feb 2015 final data'!H$7:H$156,MATCH(Data!$D138,'Feb 2015 final data'!$A$7:$A$156,0))</f>
        <v>417</v>
      </c>
      <c r="I138" s="469">
        <f t="shared" si="152"/>
        <v>683.77732863615574</v>
      </c>
      <c r="J138" s="469">
        <f t="shared" si="153"/>
        <v>670.12249533883198</v>
      </c>
      <c r="K138" s="31">
        <v>57745</v>
      </c>
      <c r="L138" s="19">
        <v>59265</v>
      </c>
      <c r="M138" s="31">
        <v>60838.518999999986</v>
      </c>
      <c r="N138" s="27">
        <v>62227.428999999996</v>
      </c>
      <c r="O138" s="20">
        <v>711.7</v>
      </c>
      <c r="P138" s="36">
        <v>693.5</v>
      </c>
      <c r="Q138" s="30" t="s">
        <v>468</v>
      </c>
      <c r="R138" s="31">
        <v>165</v>
      </c>
      <c r="S138" s="19">
        <v>165</v>
      </c>
      <c r="T138" s="19">
        <f>INDEX('Feb 2015 final data'!I$7:I$156,MATCH(Data!$Q138,'Feb 2015 final data'!$A$7:$A$156,0))</f>
        <v>168</v>
      </c>
      <c r="U138" s="19">
        <f>INDEX('Feb 2015 final data'!J$7:J$156,MATCH(Data!$Q138,'Feb 2015 final data'!$A$7:$A$156,0))</f>
        <v>167</v>
      </c>
      <c r="V138" s="31">
        <v>205</v>
      </c>
      <c r="W138" s="19">
        <v>205</v>
      </c>
      <c r="X138" s="19">
        <f>INDEX('Feb 2015 final data'!K$7:K$156,MATCH(Data!$Q138,'Feb 2015 final data'!$A$7:$A$156,0))</f>
        <v>204</v>
      </c>
      <c r="Y138" s="19">
        <f>INDEX('Feb 2015 final data'!L$7:L$156,MATCH(Data!$Q138,'Feb 2015 final data'!$A$7:$A$156,0))</f>
        <v>203</v>
      </c>
      <c r="Z138" s="475">
        <f t="shared" si="154"/>
        <v>168</v>
      </c>
      <c r="AA138" s="475">
        <f t="shared" si="155"/>
        <v>167</v>
      </c>
      <c r="AB138" s="475">
        <f t="shared" si="156"/>
        <v>204</v>
      </c>
      <c r="AC138" s="475">
        <f t="shared" si="157"/>
        <v>203</v>
      </c>
      <c r="AD138" s="478">
        <f t="shared" si="142"/>
        <v>82.35294117647058</v>
      </c>
      <c r="AE138" s="478">
        <f t="shared" si="143"/>
        <v>82.266009852216754</v>
      </c>
      <c r="AF138" s="22">
        <v>82.3</v>
      </c>
      <c r="AG138" s="21">
        <v>82.3</v>
      </c>
      <c r="AH138" s="6" t="s">
        <v>468</v>
      </c>
      <c r="AI138" s="34">
        <v>861</v>
      </c>
      <c r="AJ138" s="34">
        <v>956</v>
      </c>
      <c r="AK138" s="34">
        <v>1237</v>
      </c>
      <c r="AL138" s="34">
        <v>1500</v>
      </c>
      <c r="AM138" s="34">
        <v>1046</v>
      </c>
      <c r="AN138" s="34">
        <v>868</v>
      </c>
      <c r="AO138" s="34">
        <v>1262</v>
      </c>
      <c r="AP138" s="34">
        <v>1153</v>
      </c>
      <c r="AQ138" s="38">
        <v>846</v>
      </c>
      <c r="AR138" s="38">
        <v>813</v>
      </c>
      <c r="AS138" s="38">
        <v>895</v>
      </c>
      <c r="AT138" s="38">
        <v>977</v>
      </c>
      <c r="AU138" s="25">
        <v>3054</v>
      </c>
      <c r="AV138" s="25">
        <v>3414</v>
      </c>
      <c r="AW138" s="25">
        <v>3261</v>
      </c>
      <c r="AX138" s="25">
        <v>2685</v>
      </c>
      <c r="AY138" s="25">
        <f t="shared" si="158"/>
        <v>3054</v>
      </c>
      <c r="AZ138" s="25">
        <f t="shared" si="159"/>
        <v>3414</v>
      </c>
      <c r="BA138" s="25">
        <f t="shared" si="160"/>
        <v>3261</v>
      </c>
      <c r="BB138" s="25">
        <f t="shared" si="161"/>
        <v>2685</v>
      </c>
      <c r="BC138" s="249">
        <f>INDEX('Feb 2015 final data'!T$7:T$156,MATCH(Data!$AH138,'Feb 2015 final data'!$A$7:$A$156,0))</f>
        <v>3480</v>
      </c>
      <c r="BD138" s="249">
        <f>INDEX('Feb 2015 final data'!U$7:U$156,MATCH(Data!$AH138,'Feb 2015 final data'!$A$7:$A$156,0))</f>
        <v>3429</v>
      </c>
      <c r="BE138" s="249">
        <f>INDEX('Feb 2015 final data'!V$7:V$156,MATCH(Data!$AH138,'Feb 2015 final data'!$A$7:$A$156,0))</f>
        <v>3275</v>
      </c>
      <c r="BF138" s="249">
        <f>INDEX('Feb 2015 final data'!W$7:W$156,MATCH(Data!$AH138,'Feb 2015 final data'!$A$7:$A$156,0))</f>
        <v>2700</v>
      </c>
      <c r="BG138" s="249">
        <f>INDEX('Feb 2015 final data'!X$7:X$156,MATCH(Data!$AH138,'Feb 2015 final data'!$A$7:$A$156,0))</f>
        <v>3499</v>
      </c>
      <c r="BH138" s="249">
        <f>INDEX('Feb 2015 final data'!Y$7:Y$156,MATCH(Data!$AH138,'Feb 2015 final data'!$A$7:$A$156,0))</f>
        <v>3448</v>
      </c>
      <c r="BI138" s="249">
        <f>INDEX('Feb 2015 final data'!Z$7:Z$156,MATCH(Data!$AH138,'Feb 2015 final data'!$A$7:$A$156,0))</f>
        <v>3293</v>
      </c>
      <c r="BJ138" s="249">
        <f>INDEX('Feb 2015 final data'!AA$7:AA$156,MATCH(Data!$AH138,'Feb 2015 final data'!$A$7:$A$156,0))</f>
        <v>2710</v>
      </c>
      <c r="BK138" s="484">
        <f t="shared" si="144"/>
        <v>3480</v>
      </c>
      <c r="BL138" s="484">
        <f t="shared" si="145"/>
        <v>3429</v>
      </c>
      <c r="BM138" s="484">
        <f t="shared" si="146"/>
        <v>3275</v>
      </c>
      <c r="BN138" s="484">
        <f t="shared" si="147"/>
        <v>2700</v>
      </c>
      <c r="BO138" s="484">
        <f t="shared" si="148"/>
        <v>3499</v>
      </c>
      <c r="BP138" s="484">
        <f t="shared" si="149"/>
        <v>3448</v>
      </c>
      <c r="BQ138" s="484">
        <f t="shared" si="150"/>
        <v>3293</v>
      </c>
      <c r="BR138" s="484">
        <f t="shared" si="151"/>
        <v>2710</v>
      </c>
      <c r="BS138" s="486">
        <f t="shared" si="162"/>
        <v>1328.0280292679977</v>
      </c>
      <c r="BT138" s="486">
        <f t="shared" si="163"/>
        <v>1308.5655495287253</v>
      </c>
      <c r="BU138" s="486">
        <f t="shared" si="164"/>
        <v>1249.7964930611186</v>
      </c>
      <c r="BV138" s="495">
        <f t="shared" si="165"/>
        <v>1024.509216354001</v>
      </c>
      <c r="BW138" s="486">
        <f t="shared" si="166"/>
        <v>1327.6880548232036</v>
      </c>
      <c r="BX138" s="486">
        <f t="shared" si="167"/>
        <v>1308.3362140698503</v>
      </c>
      <c r="BY138" s="486">
        <f t="shared" si="168"/>
        <v>1249.5217960939724</v>
      </c>
      <c r="BZ138" s="495">
        <f t="shared" si="169"/>
        <v>1023.1885716828961</v>
      </c>
      <c r="CA138" s="27">
        <v>260843</v>
      </c>
      <c r="CB138" s="27">
        <v>262042.66199999995</v>
      </c>
      <c r="CC138" s="27">
        <v>263540.82099999994</v>
      </c>
      <c r="CD138" s="156">
        <v>264858.31400000001</v>
      </c>
      <c r="CE138" s="6" t="s">
        <v>468</v>
      </c>
      <c r="CF138" s="27">
        <f>INDEX('HWB mapped'!F$4:F$155,MATCH(Data!$D138,'HWB mapped'!$E$4:$E$155,0))</f>
        <v>10167.166250860435</v>
      </c>
      <c r="CG138" s="27">
        <f>INDEX('HWB mapped'!G$4:G$155,MATCH(Data!$D138,'HWB mapped'!$E$4:$E$155,0))</f>
        <v>10238.817401519009</v>
      </c>
      <c r="CH138" s="27">
        <f>INDEX('HWB mapped'!H$4:H$155,MATCH(Data!$D138,'HWB mapped'!$E$4:$E$155,0))</f>
        <v>9962.1664893574689</v>
      </c>
      <c r="CI138" s="27">
        <f>INDEX('HWB mapped'!I$4:I$155,MATCH(Data!$D138,'HWB mapped'!$E$4:$E$155,0))</f>
        <v>10503.232437035767</v>
      </c>
      <c r="CJ138" s="24">
        <f>INDEX('Feb 2015 final data'!P$7:P$156,MATCH(Data!$CE138,'Feb 2015 final data'!$A$7:$A$156,0))</f>
        <v>10167</v>
      </c>
      <c r="CK138" s="24">
        <f>INDEX('Feb 2015 final data'!Q$7:Q$156,MATCH(Data!$CE138,'Feb 2015 final data'!$A$7:$A$156,0))</f>
        <v>10521</v>
      </c>
      <c r="CL138" s="24">
        <f>INDEX('Feb 2015 final data'!R$7:R$156,MATCH(Data!$CE138,'Feb 2015 final data'!$A$7:$A$156,0))</f>
        <v>10482</v>
      </c>
      <c r="CM138" s="24">
        <f>INDEX('Feb 2015 final data'!S$7:S$156,MATCH(Data!$CE138,'Feb 2015 final data'!$A$7:$A$156,0))</f>
        <v>10886</v>
      </c>
      <c r="CN138" s="24">
        <f>INDEX('Feb 2015 final data'!B$7:B$156,MATCH(Data!$CE138,'Feb 2015 final data'!$A$7:$A$156,0))</f>
        <v>10167</v>
      </c>
      <c r="CO138" s="24">
        <f>INDEX('Feb 2015 final data'!C$7:C$156,MATCH(Data!$CE138,'Feb 2015 final data'!$A$7:$A$156,0))</f>
        <v>10072</v>
      </c>
      <c r="CP138" s="24">
        <f>INDEX('Feb 2015 final data'!D$7:D$156,MATCH(Data!$CE138,'Feb 2015 final data'!$A$7:$A$156,0))</f>
        <v>10035</v>
      </c>
      <c r="CQ138" s="24">
        <f>INDEX('Feb 2015 final data'!E$7:E$156,MATCH(Data!$CE138,'Feb 2015 final data'!$A$7:$A$156,0))</f>
        <v>10422</v>
      </c>
      <c r="CR138" s="24">
        <f>INDEX('Feb 2015 final data'!F$7:F$156,MATCH(Data!$CE138,'Feb 2015 final data'!$A$7:$A$156,0))</f>
        <v>10352</v>
      </c>
      <c r="CS138" s="502">
        <f t="shared" si="133"/>
        <v>10167</v>
      </c>
      <c r="CT138" s="502">
        <f t="shared" si="134"/>
        <v>20688</v>
      </c>
      <c r="CU138" s="502">
        <f t="shared" si="135"/>
        <v>31170</v>
      </c>
      <c r="CV138" s="502">
        <f t="shared" si="136"/>
        <v>42056</v>
      </c>
      <c r="CW138" s="502">
        <f t="shared" si="170"/>
        <v>10167</v>
      </c>
      <c r="CX138" s="502">
        <f t="shared" si="171"/>
        <v>20239</v>
      </c>
      <c r="CY138" s="502">
        <f t="shared" si="172"/>
        <v>30274</v>
      </c>
      <c r="CZ138" s="502">
        <f t="shared" si="173"/>
        <v>40696</v>
      </c>
      <c r="DA138" s="503">
        <f t="shared" si="174"/>
        <v>0</v>
      </c>
      <c r="DB138" s="503">
        <f t="shared" si="175"/>
        <v>1.0676241202206581E-2</v>
      </c>
      <c r="DC138" s="503">
        <f t="shared" si="176"/>
        <v>2.1304926764314249E-2</v>
      </c>
      <c r="DD138" s="503">
        <f t="shared" si="177"/>
        <v>3.23378352672627E-2</v>
      </c>
      <c r="DE138" s="502">
        <f t="shared" si="137"/>
        <v>10167</v>
      </c>
      <c r="DF138" s="502">
        <f t="shared" si="138"/>
        <v>19969.647261321359</v>
      </c>
      <c r="DG138" s="502">
        <f t="shared" si="139"/>
        <v>29497.238187402978</v>
      </c>
      <c r="DH138" s="502">
        <f t="shared" si="140"/>
        <v>39549.30796302238</v>
      </c>
      <c r="DI138" s="489">
        <f t="shared" si="178"/>
        <v>10167</v>
      </c>
      <c r="DJ138" s="489">
        <f t="shared" si="179"/>
        <v>9802.6472613213591</v>
      </c>
      <c r="DK138" s="489">
        <f t="shared" si="180"/>
        <v>9527.5909260816188</v>
      </c>
      <c r="DL138" s="489">
        <f t="shared" si="181"/>
        <v>10052.069775619402</v>
      </c>
      <c r="DM138" s="489">
        <f t="shared" si="141"/>
        <v>10352</v>
      </c>
      <c r="DN138" s="489">
        <f t="shared" si="182"/>
        <v>3060.1378304499258</v>
      </c>
      <c r="DO138" s="489">
        <f t="shared" si="183"/>
        <v>2950.5784549917012</v>
      </c>
      <c r="DP138" s="489">
        <f t="shared" si="184"/>
        <v>2867.8069488076026</v>
      </c>
      <c r="DQ138" s="489">
        <f t="shared" si="185"/>
        <v>3025.5242915002123</v>
      </c>
      <c r="DR138" s="489">
        <f t="shared" si="186"/>
        <v>3099.7329525564519</v>
      </c>
      <c r="DS138" s="33">
        <v>329708</v>
      </c>
      <c r="DT138" s="33">
        <v>330582.81699999998</v>
      </c>
      <c r="DU138" s="33">
        <v>332239.93699999998</v>
      </c>
      <c r="DV138" s="33">
        <v>333964.25300000003</v>
      </c>
      <c r="DW138" s="24">
        <f>INDEX('Feb 2015 final data'!$AB$7:$AB$156,MATCH(Data!CE138,'Feb 2015 final data'!$A$7:$A$156,0))</f>
        <v>1490</v>
      </c>
    </row>
    <row r="139" spans="1:127">
      <c r="A139" s="28" t="s">
        <v>861</v>
      </c>
      <c r="B139" s="6" t="s">
        <v>862</v>
      </c>
      <c r="C139" s="29" t="s">
        <v>773</v>
      </c>
      <c r="D139" s="30" t="s">
        <v>471</v>
      </c>
      <c r="E139" s="31">
        <v>215</v>
      </c>
      <c r="F139" s="19">
        <v>215</v>
      </c>
      <c r="G139" s="19">
        <f>INDEX('Feb 2015 final data'!G$7:G$156,MATCH(Data!$D139,'Feb 2015 final data'!$A$7:$A$156,0))</f>
        <v>238</v>
      </c>
      <c r="H139" s="19">
        <f>INDEX('Feb 2015 final data'!H$7:H$156,MATCH(Data!$D139,'Feb 2015 final data'!$A$7:$A$156,0))</f>
        <v>232</v>
      </c>
      <c r="I139" s="469">
        <f t="shared" si="152"/>
        <v>487.99904745866604</v>
      </c>
      <c r="J139" s="469">
        <f t="shared" si="153"/>
        <v>469.1727515709855</v>
      </c>
      <c r="K139" s="31">
        <v>47200</v>
      </c>
      <c r="L139" s="19">
        <v>47940</v>
      </c>
      <c r="M139" s="31">
        <v>48770.587</v>
      </c>
      <c r="N139" s="27">
        <v>49448.737000000001</v>
      </c>
      <c r="O139" s="20">
        <v>455.5</v>
      </c>
      <c r="P139" s="36">
        <v>448.5</v>
      </c>
      <c r="Q139" s="30" t="s">
        <v>471</v>
      </c>
      <c r="R139" s="31">
        <v>325</v>
      </c>
      <c r="S139" s="19">
        <v>325</v>
      </c>
      <c r="T139" s="19">
        <f>INDEX('Feb 2015 final data'!I$7:I$156,MATCH(Data!$Q139,'Feb 2015 final data'!$A$7:$A$156,0))</f>
        <v>343</v>
      </c>
      <c r="U139" s="19">
        <f>INDEX('Feb 2015 final data'!J$7:J$156,MATCH(Data!$Q139,'Feb 2015 final data'!$A$7:$A$156,0))</f>
        <v>359</v>
      </c>
      <c r="V139" s="31">
        <v>430</v>
      </c>
      <c r="W139" s="19">
        <v>430</v>
      </c>
      <c r="X139" s="19">
        <f>INDEX('Feb 2015 final data'!K$7:K$156,MATCH(Data!$Q139,'Feb 2015 final data'!$A$7:$A$156,0))</f>
        <v>440</v>
      </c>
      <c r="Y139" s="19">
        <f>INDEX('Feb 2015 final data'!L$7:L$156,MATCH(Data!$Q139,'Feb 2015 final data'!$A$7:$A$156,0))</f>
        <v>449</v>
      </c>
      <c r="Z139" s="475">
        <f t="shared" si="154"/>
        <v>343</v>
      </c>
      <c r="AA139" s="475">
        <f t="shared" si="155"/>
        <v>359</v>
      </c>
      <c r="AB139" s="475">
        <f t="shared" si="156"/>
        <v>440</v>
      </c>
      <c r="AC139" s="475">
        <f t="shared" si="157"/>
        <v>449</v>
      </c>
      <c r="AD139" s="478">
        <f t="shared" si="142"/>
        <v>77.954545454545453</v>
      </c>
      <c r="AE139" s="478">
        <f t="shared" si="143"/>
        <v>79.955456570155903</v>
      </c>
      <c r="AF139" s="22">
        <v>75.400000000000006</v>
      </c>
      <c r="AG139" s="21">
        <v>75.400000000000006</v>
      </c>
      <c r="AH139" s="6" t="s">
        <v>471</v>
      </c>
      <c r="AI139" s="34">
        <v>275</v>
      </c>
      <c r="AJ139" s="34">
        <v>346</v>
      </c>
      <c r="AK139" s="34">
        <v>350</v>
      </c>
      <c r="AL139" s="34">
        <v>264</v>
      </c>
      <c r="AM139" s="34">
        <v>284</v>
      </c>
      <c r="AN139" s="34">
        <v>174</v>
      </c>
      <c r="AO139" s="34">
        <v>295</v>
      </c>
      <c r="AP139" s="34">
        <v>328</v>
      </c>
      <c r="AQ139" s="38">
        <v>351</v>
      </c>
      <c r="AR139" s="38">
        <v>291</v>
      </c>
      <c r="AS139" s="38">
        <v>131</v>
      </c>
      <c r="AT139" s="38">
        <v>254</v>
      </c>
      <c r="AU139" s="25">
        <v>971</v>
      </c>
      <c r="AV139" s="25">
        <v>722</v>
      </c>
      <c r="AW139" s="25">
        <v>974</v>
      </c>
      <c r="AX139" s="25">
        <v>676</v>
      </c>
      <c r="AY139" s="25">
        <f t="shared" si="158"/>
        <v>971</v>
      </c>
      <c r="AZ139" s="25">
        <f t="shared" si="159"/>
        <v>722</v>
      </c>
      <c r="BA139" s="25">
        <f t="shared" si="160"/>
        <v>974</v>
      </c>
      <c r="BB139" s="25">
        <f t="shared" si="161"/>
        <v>676</v>
      </c>
      <c r="BC139" s="249">
        <f>INDEX('Feb 2015 final data'!T$7:T$156,MATCH(Data!$AH139,'Feb 2015 final data'!$A$7:$A$156,0))</f>
        <v>971</v>
      </c>
      <c r="BD139" s="249">
        <f>INDEX('Feb 2015 final data'!U$7:U$156,MATCH(Data!$AH139,'Feb 2015 final data'!$A$7:$A$156,0))</f>
        <v>722</v>
      </c>
      <c r="BE139" s="249">
        <f>INDEX('Feb 2015 final data'!V$7:V$156,MATCH(Data!$AH139,'Feb 2015 final data'!$A$7:$A$156,0))</f>
        <v>974</v>
      </c>
      <c r="BF139" s="249">
        <f>INDEX('Feb 2015 final data'!W$7:W$156,MATCH(Data!$AH139,'Feb 2015 final data'!$A$7:$A$156,0))</f>
        <v>676</v>
      </c>
      <c r="BG139" s="249">
        <f>INDEX('Feb 2015 final data'!X$7:X$156,MATCH(Data!$AH139,'Feb 2015 final data'!$A$7:$A$156,0))</f>
        <v>971</v>
      </c>
      <c r="BH139" s="249">
        <f>INDEX('Feb 2015 final data'!Y$7:Y$156,MATCH(Data!$AH139,'Feb 2015 final data'!$A$7:$A$156,0))</f>
        <v>722</v>
      </c>
      <c r="BI139" s="249">
        <f>INDEX('Feb 2015 final data'!Z$7:Z$156,MATCH(Data!$AH139,'Feb 2015 final data'!$A$7:$A$156,0))</f>
        <v>974</v>
      </c>
      <c r="BJ139" s="249">
        <f>INDEX('Feb 2015 final data'!AA$7:AA$156,MATCH(Data!$AH139,'Feb 2015 final data'!$A$7:$A$156,0))</f>
        <v>676</v>
      </c>
      <c r="BK139" s="484">
        <f t="shared" si="144"/>
        <v>971</v>
      </c>
      <c r="BL139" s="484">
        <f t="shared" si="145"/>
        <v>722</v>
      </c>
      <c r="BM139" s="484">
        <f t="shared" si="146"/>
        <v>974</v>
      </c>
      <c r="BN139" s="484">
        <f t="shared" si="147"/>
        <v>676</v>
      </c>
      <c r="BO139" s="484">
        <f t="shared" si="148"/>
        <v>971</v>
      </c>
      <c r="BP139" s="484">
        <f t="shared" si="149"/>
        <v>722</v>
      </c>
      <c r="BQ139" s="484">
        <f t="shared" si="150"/>
        <v>974</v>
      </c>
      <c r="BR139" s="484">
        <f t="shared" si="151"/>
        <v>676</v>
      </c>
      <c r="BS139" s="486">
        <f t="shared" si="162"/>
        <v>463.87477272942806</v>
      </c>
      <c r="BT139" s="486">
        <f t="shared" si="163"/>
        <v>344.92027385236571</v>
      </c>
      <c r="BU139" s="486">
        <f t="shared" si="164"/>
        <v>465.30795946288669</v>
      </c>
      <c r="BV139" s="495">
        <f t="shared" si="165"/>
        <v>321.24517671870632</v>
      </c>
      <c r="BW139" s="486">
        <f t="shared" si="166"/>
        <v>461.43353046429559</v>
      </c>
      <c r="BX139" s="486">
        <f t="shared" si="167"/>
        <v>343.10505560784901</v>
      </c>
      <c r="BY139" s="486">
        <f t="shared" si="168"/>
        <v>462.85917473967447</v>
      </c>
      <c r="BZ139" s="495">
        <f t="shared" si="169"/>
        <v>319.60636448039355</v>
      </c>
      <c r="CA139" s="27">
        <v>208276</v>
      </c>
      <c r="CB139" s="27">
        <v>209323.73499999993</v>
      </c>
      <c r="CC139" s="27">
        <v>210431.17499999996</v>
      </c>
      <c r="CD139" s="156">
        <v>211510.18099999995</v>
      </c>
      <c r="CE139" s="6" t="s">
        <v>471</v>
      </c>
      <c r="CF139" s="27">
        <f>INDEX('HWB mapped'!F$4:F$155,MATCH(Data!$D139,'HWB mapped'!$E$4:$E$155,0))</f>
        <v>7376.8428750308594</v>
      </c>
      <c r="CG139" s="27">
        <f>INDEX('HWB mapped'!G$4:G$155,MATCH(Data!$D139,'HWB mapped'!$E$4:$E$155,0))</f>
        <v>7346.1542027667101</v>
      </c>
      <c r="CH139" s="27">
        <f>INDEX('HWB mapped'!H$4:H$155,MATCH(Data!$D139,'HWB mapped'!$E$4:$E$155,0))</f>
        <v>7051.0161471826332</v>
      </c>
      <c r="CI139" s="27">
        <f>INDEX('HWB mapped'!I$4:I$155,MATCH(Data!$D139,'HWB mapped'!$E$4:$E$155,0))</f>
        <v>7419.9259063704303</v>
      </c>
      <c r="CJ139" s="24">
        <f>INDEX('Feb 2015 final data'!P$7:P$156,MATCH(Data!$CE139,'Feb 2015 final data'!$A$7:$A$156,0))</f>
        <v>7376</v>
      </c>
      <c r="CK139" s="24">
        <f>INDEX('Feb 2015 final data'!Q$7:Q$156,MATCH(Data!$CE139,'Feb 2015 final data'!$A$7:$A$156,0))</f>
        <v>7112</v>
      </c>
      <c r="CL139" s="24">
        <f>INDEX('Feb 2015 final data'!R$7:R$156,MATCH(Data!$CE139,'Feb 2015 final data'!$A$7:$A$156,0))</f>
        <v>7347</v>
      </c>
      <c r="CM139" s="24">
        <f>INDEX('Feb 2015 final data'!S$7:S$156,MATCH(Data!$CE139,'Feb 2015 final data'!$A$7:$A$156,0))</f>
        <v>7272</v>
      </c>
      <c r="CN139" s="24">
        <f>INDEX('Feb 2015 final data'!B$7:B$156,MATCH(Data!$CE139,'Feb 2015 final data'!$A$7:$A$156,0))</f>
        <v>7052</v>
      </c>
      <c r="CO139" s="24">
        <f>INDEX('Feb 2015 final data'!C$7:C$156,MATCH(Data!$CE139,'Feb 2015 final data'!$A$7:$A$156,0))</f>
        <v>6913</v>
      </c>
      <c r="CP139" s="24">
        <f>INDEX('Feb 2015 final data'!D$7:D$156,MATCH(Data!$CE139,'Feb 2015 final data'!$A$7:$A$156,0))</f>
        <v>7148</v>
      </c>
      <c r="CQ139" s="24">
        <f>INDEX('Feb 2015 final data'!E$7:E$156,MATCH(Data!$CE139,'Feb 2015 final data'!$A$7:$A$156,0))</f>
        <v>7073</v>
      </c>
      <c r="CR139" s="24">
        <f>INDEX('Feb 2015 final data'!F$7:F$156,MATCH(Data!$CE139,'Feb 2015 final data'!$A$7:$A$156,0))</f>
        <v>6853</v>
      </c>
      <c r="CS139" s="502">
        <f t="shared" si="133"/>
        <v>7376</v>
      </c>
      <c r="CT139" s="502">
        <f t="shared" si="134"/>
        <v>14488</v>
      </c>
      <c r="CU139" s="502">
        <f t="shared" si="135"/>
        <v>21835</v>
      </c>
      <c r="CV139" s="502">
        <f t="shared" si="136"/>
        <v>29107</v>
      </c>
      <c r="CW139" s="502">
        <f t="shared" si="170"/>
        <v>7052</v>
      </c>
      <c r="CX139" s="502">
        <f t="shared" si="171"/>
        <v>13965</v>
      </c>
      <c r="CY139" s="502">
        <f t="shared" si="172"/>
        <v>21113</v>
      </c>
      <c r="CZ139" s="502">
        <f t="shared" si="173"/>
        <v>28186</v>
      </c>
      <c r="DA139" s="503">
        <f t="shared" si="174"/>
        <v>1.1131342975916446E-2</v>
      </c>
      <c r="DB139" s="503">
        <f t="shared" si="175"/>
        <v>1.7968186346926856E-2</v>
      </c>
      <c r="DC139" s="503">
        <f t="shared" si="176"/>
        <v>2.4805029717937264E-2</v>
      </c>
      <c r="DD139" s="503">
        <f t="shared" si="177"/>
        <v>3.1641873088947677E-2</v>
      </c>
      <c r="DE139" s="502">
        <f t="shared" si="137"/>
        <v>7052.0322507109076</v>
      </c>
      <c r="DF139" s="502">
        <f t="shared" si="138"/>
        <v>14198.437861487051</v>
      </c>
      <c r="DG139" s="502">
        <f t="shared" si="139"/>
        <v>21049.843472263197</v>
      </c>
      <c r="DH139" s="502">
        <f t="shared" si="140"/>
        <v>28270.24908303934</v>
      </c>
      <c r="DI139" s="489">
        <f t="shared" si="178"/>
        <v>7052.0322507109076</v>
      </c>
      <c r="DJ139" s="489">
        <f t="shared" si="179"/>
        <v>7146.4056107761435</v>
      </c>
      <c r="DK139" s="489">
        <f t="shared" si="180"/>
        <v>6851.4056107761462</v>
      </c>
      <c r="DL139" s="489">
        <f t="shared" si="181"/>
        <v>7220.4056107761426</v>
      </c>
      <c r="DM139" s="489">
        <f t="shared" si="141"/>
        <v>6853.031340629871</v>
      </c>
      <c r="DN139" s="489">
        <f t="shared" si="182"/>
        <v>2566.6558934088043</v>
      </c>
      <c r="DO139" s="489">
        <f t="shared" si="183"/>
        <v>2600.8682663498744</v>
      </c>
      <c r="DP139" s="489">
        <f t="shared" si="184"/>
        <v>2493.4996491411966</v>
      </c>
      <c r="DQ139" s="489">
        <f t="shared" si="185"/>
        <v>2627.8014110056106</v>
      </c>
      <c r="DR139" s="489">
        <f t="shared" si="186"/>
        <v>2481.29954459192</v>
      </c>
      <c r="DS139" s="33">
        <v>272161</v>
      </c>
      <c r="DT139" s="33">
        <v>273393.40999999997</v>
      </c>
      <c r="DU139" s="33">
        <v>274754.40000000002</v>
      </c>
      <c r="DV139" s="33">
        <v>276185.92099999997</v>
      </c>
      <c r="DW139" s="24">
        <f>INDEX('Feb 2015 final data'!$AB$7:$AB$156,MATCH(Data!CE139,'Feb 2015 final data'!$A$7:$A$156,0))</f>
        <v>1490</v>
      </c>
    </row>
    <row r="140" spans="1:127">
      <c r="A140" s="28" t="s">
        <v>851</v>
      </c>
      <c r="B140" s="6" t="s">
        <v>852</v>
      </c>
      <c r="C140" s="29" t="s">
        <v>774</v>
      </c>
      <c r="D140" s="30" t="s">
        <v>474</v>
      </c>
      <c r="E140" s="31">
        <v>95</v>
      </c>
      <c r="F140" s="19">
        <v>95</v>
      </c>
      <c r="G140" s="19">
        <f>INDEX('Feb 2015 final data'!G$7:G$156,MATCH(Data!$D140,'Feb 2015 final data'!$A$7:$A$156,0))</f>
        <v>93</v>
      </c>
      <c r="H140" s="19">
        <f>INDEX('Feb 2015 final data'!H$7:H$156,MATCH(Data!$D140,'Feb 2015 final data'!$A$7:$A$156,0))</f>
        <v>91</v>
      </c>
      <c r="I140" s="469">
        <f t="shared" si="152"/>
        <v>341.27492311497991</v>
      </c>
      <c r="J140" s="469">
        <f t="shared" si="153"/>
        <v>330.3256037626046</v>
      </c>
      <c r="K140" s="31">
        <v>26435</v>
      </c>
      <c r="L140" s="19">
        <v>27025</v>
      </c>
      <c r="M140" s="31">
        <v>27250.756999999998</v>
      </c>
      <c r="N140" s="27">
        <v>27548.576000000005</v>
      </c>
      <c r="O140" s="20">
        <v>366.9</v>
      </c>
      <c r="P140" s="36">
        <v>359</v>
      </c>
      <c r="Q140" s="30" t="s">
        <v>474</v>
      </c>
      <c r="R140" s="31">
        <v>145</v>
      </c>
      <c r="S140" s="19">
        <v>145</v>
      </c>
      <c r="T140" s="19">
        <f>INDEX('Feb 2015 final data'!I$7:I$156,MATCH(Data!$Q140,'Feb 2015 final data'!$A$7:$A$156,0))</f>
        <v>147</v>
      </c>
      <c r="U140" s="19">
        <f>INDEX('Feb 2015 final data'!J$7:J$156,MATCH(Data!$Q140,'Feb 2015 final data'!$A$7:$A$156,0))</f>
        <v>147</v>
      </c>
      <c r="V140" s="31">
        <v>160</v>
      </c>
      <c r="W140" s="19">
        <v>160</v>
      </c>
      <c r="X140" s="19">
        <f>INDEX('Feb 2015 final data'!K$7:K$156,MATCH(Data!$Q140,'Feb 2015 final data'!$A$7:$A$156,0))</f>
        <v>160</v>
      </c>
      <c r="Y140" s="19">
        <f>INDEX('Feb 2015 final data'!L$7:L$156,MATCH(Data!$Q140,'Feb 2015 final data'!$A$7:$A$156,0))</f>
        <v>160</v>
      </c>
      <c r="Z140" s="475">
        <f t="shared" si="154"/>
        <v>147</v>
      </c>
      <c r="AA140" s="475">
        <f t="shared" si="155"/>
        <v>147</v>
      </c>
      <c r="AB140" s="475">
        <f t="shared" si="156"/>
        <v>160</v>
      </c>
      <c r="AC140" s="475">
        <f t="shared" si="157"/>
        <v>160</v>
      </c>
      <c r="AD140" s="478">
        <f t="shared" si="142"/>
        <v>91.875</v>
      </c>
      <c r="AE140" s="478">
        <f t="shared" si="143"/>
        <v>91.875</v>
      </c>
      <c r="AF140" s="22">
        <v>91.2</v>
      </c>
      <c r="AG140" s="21">
        <v>91.2</v>
      </c>
      <c r="AH140" s="6" t="s">
        <v>474</v>
      </c>
      <c r="AI140" s="34">
        <v>181</v>
      </c>
      <c r="AJ140" s="34">
        <v>251</v>
      </c>
      <c r="AK140" s="34">
        <v>224</v>
      </c>
      <c r="AL140" s="34">
        <v>441</v>
      </c>
      <c r="AM140" s="34">
        <v>522</v>
      </c>
      <c r="AN140" s="34">
        <v>322</v>
      </c>
      <c r="AO140" s="34">
        <v>498</v>
      </c>
      <c r="AP140" s="34">
        <v>393</v>
      </c>
      <c r="AQ140" s="38">
        <v>443</v>
      </c>
      <c r="AR140" s="38">
        <v>169</v>
      </c>
      <c r="AS140" s="38">
        <v>319</v>
      </c>
      <c r="AT140" s="38">
        <v>207</v>
      </c>
      <c r="AU140" s="25">
        <v>656</v>
      </c>
      <c r="AV140" s="25">
        <v>1285</v>
      </c>
      <c r="AW140" s="25">
        <v>1334</v>
      </c>
      <c r="AX140" s="25">
        <v>522</v>
      </c>
      <c r="AY140" s="25">
        <f t="shared" si="158"/>
        <v>656</v>
      </c>
      <c r="AZ140" s="25">
        <f t="shared" si="159"/>
        <v>1285</v>
      </c>
      <c r="BA140" s="25">
        <f t="shared" si="160"/>
        <v>1334</v>
      </c>
      <c r="BB140" s="25">
        <f t="shared" si="161"/>
        <v>695</v>
      </c>
      <c r="BC140" s="249">
        <f>INDEX('Feb 2015 final data'!T$7:T$156,MATCH(Data!$AH140,'Feb 2015 final data'!$A$7:$A$156,0))</f>
        <v>650</v>
      </c>
      <c r="BD140" s="249">
        <f>INDEX('Feb 2015 final data'!U$7:U$156,MATCH(Data!$AH140,'Feb 2015 final data'!$A$7:$A$156,0))</f>
        <v>1150</v>
      </c>
      <c r="BE140" s="249">
        <f>INDEX('Feb 2015 final data'!V$7:V$156,MATCH(Data!$AH140,'Feb 2015 final data'!$A$7:$A$156,0))</f>
        <v>1225</v>
      </c>
      <c r="BF140" s="249">
        <f>INDEX('Feb 2015 final data'!W$7:W$156,MATCH(Data!$AH140,'Feb 2015 final data'!$A$7:$A$156,0))</f>
        <v>510</v>
      </c>
      <c r="BG140" s="249">
        <f>INDEX('Feb 2015 final data'!X$7:X$156,MATCH(Data!$AH140,'Feb 2015 final data'!$A$7:$A$156,0))</f>
        <v>610</v>
      </c>
      <c r="BH140" s="249">
        <f>INDEX('Feb 2015 final data'!Y$7:Y$156,MATCH(Data!$AH140,'Feb 2015 final data'!$A$7:$A$156,0))</f>
        <v>1050</v>
      </c>
      <c r="BI140" s="249">
        <f>INDEX('Feb 2015 final data'!Z$7:Z$156,MATCH(Data!$AH140,'Feb 2015 final data'!$A$7:$A$156,0))</f>
        <v>1120</v>
      </c>
      <c r="BJ140" s="249">
        <f>INDEX('Feb 2015 final data'!AA$7:AA$156,MATCH(Data!$AH140,'Feb 2015 final data'!$A$7:$A$156,0))</f>
        <v>505</v>
      </c>
      <c r="BK140" s="484">
        <f t="shared" si="144"/>
        <v>650</v>
      </c>
      <c r="BL140" s="484">
        <f t="shared" si="145"/>
        <v>1150</v>
      </c>
      <c r="BM140" s="484">
        <f t="shared" si="146"/>
        <v>1225</v>
      </c>
      <c r="BN140" s="484">
        <f t="shared" si="147"/>
        <v>679.02298850574709</v>
      </c>
      <c r="BO140" s="484">
        <f t="shared" si="148"/>
        <v>610</v>
      </c>
      <c r="BP140" s="484">
        <f t="shared" si="149"/>
        <v>1050</v>
      </c>
      <c r="BQ140" s="484">
        <f t="shared" si="150"/>
        <v>1120</v>
      </c>
      <c r="BR140" s="484">
        <f t="shared" si="151"/>
        <v>672.36590038314171</v>
      </c>
      <c r="BS140" s="486">
        <f t="shared" si="162"/>
        <v>318.05975796768058</v>
      </c>
      <c r="BT140" s="486">
        <f t="shared" si="163"/>
        <v>562.72111025051186</v>
      </c>
      <c r="BU140" s="486">
        <f t="shared" si="164"/>
        <v>599.42031309293645</v>
      </c>
      <c r="BV140" s="495">
        <f t="shared" si="165"/>
        <v>328.50098387829661</v>
      </c>
      <c r="BW140" s="486">
        <f t="shared" si="166"/>
        <v>295.1087128975235</v>
      </c>
      <c r="BX140" s="486">
        <f t="shared" si="167"/>
        <v>507.97401400393397</v>
      </c>
      <c r="BY140" s="486">
        <f t="shared" si="168"/>
        <v>541.83894827086283</v>
      </c>
      <c r="BZ140" s="495">
        <f t="shared" si="169"/>
        <v>321.22454771097784</v>
      </c>
      <c r="CA140" s="27">
        <v>202000</v>
      </c>
      <c r="CB140" s="27">
        <v>204364.11200000011</v>
      </c>
      <c r="CC140" s="27">
        <v>206703.48700000005</v>
      </c>
      <c r="CD140" s="156">
        <v>209313.36199999996</v>
      </c>
      <c r="CE140" s="6" t="s">
        <v>474</v>
      </c>
      <c r="CF140" s="27">
        <f>INDEX('HWB mapped'!F$4:F$155,MATCH(Data!$D140,'HWB mapped'!$E$4:$E$155,0))</f>
        <v>6976.7704105224484</v>
      </c>
      <c r="CG140" s="27">
        <f>INDEX('HWB mapped'!G$4:G$155,MATCH(Data!$D140,'HWB mapped'!$E$4:$E$155,0))</f>
        <v>6859.0018000528944</v>
      </c>
      <c r="CH140" s="27">
        <f>INDEX('HWB mapped'!H$4:H$155,MATCH(Data!$D140,'HWB mapped'!$E$4:$E$155,0))</f>
        <v>6378.5824729678079</v>
      </c>
      <c r="CI140" s="27">
        <f>INDEX('HWB mapped'!I$4:I$155,MATCH(Data!$D140,'HWB mapped'!$E$4:$E$155,0))</f>
        <v>6877.5319380290321</v>
      </c>
      <c r="CJ140" s="24">
        <f>INDEX('Feb 2015 final data'!P$7:P$156,MATCH(Data!$CE140,'Feb 2015 final data'!$A$7:$A$156,0))</f>
        <v>6977</v>
      </c>
      <c r="CK140" s="24">
        <f>INDEX('Feb 2015 final data'!Q$7:Q$156,MATCH(Data!$CE140,'Feb 2015 final data'!$A$7:$A$156,0))</f>
        <v>7326</v>
      </c>
      <c r="CL140" s="24">
        <f>INDEX('Feb 2015 final data'!R$7:R$156,MATCH(Data!$CE140,'Feb 2015 final data'!$A$7:$A$156,0))</f>
        <v>7019</v>
      </c>
      <c r="CM140" s="24">
        <f>INDEX('Feb 2015 final data'!S$7:S$156,MATCH(Data!$CE140,'Feb 2015 final data'!$A$7:$A$156,0))</f>
        <v>7618</v>
      </c>
      <c r="CN140" s="24">
        <f>INDEX('Feb 2015 final data'!B$7:B$156,MATCH(Data!$CE140,'Feb 2015 final data'!$A$7:$A$156,0))</f>
        <v>6850</v>
      </c>
      <c r="CO140" s="24">
        <f>INDEX('Feb 2015 final data'!C$7:C$156,MATCH(Data!$CE140,'Feb 2015 final data'!$A$7:$A$156,0))</f>
        <v>7100</v>
      </c>
      <c r="CP140" s="24">
        <f>INDEX('Feb 2015 final data'!D$7:D$156,MATCH(Data!$CE140,'Feb 2015 final data'!$A$7:$A$156,0))</f>
        <v>6880</v>
      </c>
      <c r="CQ140" s="24">
        <f>INDEX('Feb 2015 final data'!E$7:E$156,MATCH(Data!$CE140,'Feb 2015 final data'!$A$7:$A$156,0))</f>
        <v>7400</v>
      </c>
      <c r="CR140" s="24">
        <f>INDEX('Feb 2015 final data'!F$7:F$156,MATCH(Data!$CE140,'Feb 2015 final data'!$A$7:$A$156,0))</f>
        <v>6600</v>
      </c>
      <c r="CS140" s="502">
        <f t="shared" si="133"/>
        <v>6977</v>
      </c>
      <c r="CT140" s="502">
        <f t="shared" si="134"/>
        <v>14303</v>
      </c>
      <c r="CU140" s="502">
        <f t="shared" si="135"/>
        <v>21322</v>
      </c>
      <c r="CV140" s="502">
        <f t="shared" si="136"/>
        <v>28940</v>
      </c>
      <c r="CW140" s="502">
        <f t="shared" si="170"/>
        <v>6850</v>
      </c>
      <c r="CX140" s="502">
        <f t="shared" si="171"/>
        <v>13950</v>
      </c>
      <c r="CY140" s="502">
        <f t="shared" si="172"/>
        <v>20830</v>
      </c>
      <c r="CZ140" s="502">
        <f t="shared" si="173"/>
        <v>28230</v>
      </c>
      <c r="DA140" s="503">
        <f t="shared" si="174"/>
        <v>4.3883897719419491E-3</v>
      </c>
      <c r="DB140" s="503">
        <f t="shared" si="175"/>
        <v>1.2197650310988252E-2</v>
      </c>
      <c r="DC140" s="503">
        <f t="shared" si="176"/>
        <v>1.7000691085003454E-2</v>
      </c>
      <c r="DD140" s="503">
        <f t="shared" si="177"/>
        <v>2.4533517622667589E-2</v>
      </c>
      <c r="DE140" s="502">
        <f t="shared" si="137"/>
        <v>6858.1102418472819</v>
      </c>
      <c r="DF140" s="502">
        <f t="shared" si="138"/>
        <v>13505.542640725122</v>
      </c>
      <c r="DG140" s="502">
        <f t="shared" si="139"/>
        <v>19754.419204636713</v>
      </c>
      <c r="DH140" s="502">
        <f t="shared" si="140"/>
        <v>26428.340722138346</v>
      </c>
      <c r="DI140" s="489">
        <f t="shared" si="178"/>
        <v>6858.1102418472819</v>
      </c>
      <c r="DJ140" s="489">
        <f t="shared" si="179"/>
        <v>6647.4323988778397</v>
      </c>
      <c r="DK140" s="489">
        <f t="shared" si="180"/>
        <v>6248.8765639115918</v>
      </c>
      <c r="DL140" s="489">
        <f t="shared" si="181"/>
        <v>6673.9215175016325</v>
      </c>
      <c r="DM140" s="489">
        <f t="shared" si="141"/>
        <v>6607.8142476192788</v>
      </c>
      <c r="DN140" s="489">
        <f t="shared" si="182"/>
        <v>2521.5725161567607</v>
      </c>
      <c r="DO140" s="489">
        <f t="shared" si="183"/>
        <v>2443.9913261729353</v>
      </c>
      <c r="DP140" s="489">
        <f t="shared" si="184"/>
        <v>2297.653346961738</v>
      </c>
      <c r="DQ140" s="489">
        <f t="shared" si="185"/>
        <v>2453.9187770239459</v>
      </c>
      <c r="DR140" s="489">
        <f t="shared" si="186"/>
        <v>2398.7023775177117</v>
      </c>
      <c r="DS140" s="33">
        <v>265797</v>
      </c>
      <c r="DT140" s="33">
        <v>268758.95199999999</v>
      </c>
      <c r="DU140" s="33">
        <v>271973.14199999999</v>
      </c>
      <c r="DV140" s="33">
        <v>275482.28000000003</v>
      </c>
      <c r="DW140" s="24">
        <f>INDEX('Feb 2015 final data'!$AB$7:$AB$156,MATCH(Data!CE140,'Feb 2015 final data'!$A$7:$A$156,0))</f>
        <v>1490</v>
      </c>
    </row>
    <row r="141" spans="1:127">
      <c r="A141" s="28" t="s">
        <v>859</v>
      </c>
      <c r="B141" s="6" t="s">
        <v>860</v>
      </c>
      <c r="C141" s="29" t="s">
        <v>775</v>
      </c>
      <c r="D141" s="30" t="s">
        <v>477</v>
      </c>
      <c r="E141" s="31">
        <v>145</v>
      </c>
      <c r="F141" s="19">
        <v>145</v>
      </c>
      <c r="G141" s="19">
        <f>INDEX('Feb 2015 final data'!G$7:G$156,MATCH(Data!$D141,'Feb 2015 final data'!$A$7:$A$156,0))</f>
        <v>135</v>
      </c>
      <c r="H141" s="19">
        <f>INDEX('Feb 2015 final data'!H$7:H$156,MATCH(Data!$D141,'Feb 2015 final data'!$A$7:$A$156,0))</f>
        <v>135</v>
      </c>
      <c r="I141" s="469">
        <f t="shared" si="152"/>
        <v>468.02242014601472</v>
      </c>
      <c r="J141" s="469">
        <f t="shared" si="153"/>
        <v>460.25103318686104</v>
      </c>
      <c r="K141" s="31">
        <v>27795</v>
      </c>
      <c r="L141" s="19">
        <v>28250</v>
      </c>
      <c r="M141" s="31">
        <v>28844.771999999997</v>
      </c>
      <c r="N141" s="27">
        <v>29331.818999999996</v>
      </c>
      <c r="O141" s="20">
        <v>521.6</v>
      </c>
      <c r="P141" s="36">
        <v>513.29999999999995</v>
      </c>
      <c r="Q141" s="30" t="s">
        <v>477</v>
      </c>
      <c r="R141" s="31">
        <v>120</v>
      </c>
      <c r="S141" s="19">
        <v>120</v>
      </c>
      <c r="T141" s="19">
        <f>INDEX('Feb 2015 final data'!I$7:I$156,MATCH(Data!$Q141,'Feb 2015 final data'!$A$7:$A$156,0))</f>
        <v>154</v>
      </c>
      <c r="U141" s="19">
        <f>INDEX('Feb 2015 final data'!J$7:J$156,MATCH(Data!$Q141,'Feb 2015 final data'!$A$7:$A$156,0))</f>
        <v>163</v>
      </c>
      <c r="V141" s="31">
        <v>130</v>
      </c>
      <c r="W141" s="19">
        <v>130</v>
      </c>
      <c r="X141" s="19">
        <f>INDEX('Feb 2015 final data'!K$7:K$156,MATCH(Data!$Q141,'Feb 2015 final data'!$A$7:$A$156,0))</f>
        <v>171</v>
      </c>
      <c r="Y141" s="19">
        <f>INDEX('Feb 2015 final data'!L$7:L$156,MATCH(Data!$Q141,'Feb 2015 final data'!$A$7:$A$156,0))</f>
        <v>175</v>
      </c>
      <c r="Z141" s="475">
        <f t="shared" si="154"/>
        <v>154</v>
      </c>
      <c r="AA141" s="475">
        <f t="shared" si="155"/>
        <v>163</v>
      </c>
      <c r="AB141" s="475">
        <f t="shared" si="156"/>
        <v>171</v>
      </c>
      <c r="AC141" s="475">
        <f t="shared" si="157"/>
        <v>175</v>
      </c>
      <c r="AD141" s="478">
        <f t="shared" si="142"/>
        <v>90.058479532163744</v>
      </c>
      <c r="AE141" s="478">
        <f t="shared" si="143"/>
        <v>93.142857142857139</v>
      </c>
      <c r="AF141" s="22">
        <v>93</v>
      </c>
      <c r="AG141" s="21">
        <v>93</v>
      </c>
      <c r="AH141" s="6" t="s">
        <v>477</v>
      </c>
      <c r="AI141" s="34">
        <v>157</v>
      </c>
      <c r="AJ141" s="34">
        <v>154</v>
      </c>
      <c r="AK141" s="34">
        <v>84</v>
      </c>
      <c r="AL141" s="34">
        <v>189</v>
      </c>
      <c r="AM141" s="34">
        <v>167</v>
      </c>
      <c r="AN141" s="34">
        <v>179</v>
      </c>
      <c r="AO141" s="34">
        <v>161</v>
      </c>
      <c r="AP141" s="34">
        <v>251</v>
      </c>
      <c r="AQ141" s="38">
        <v>311</v>
      </c>
      <c r="AR141" s="38">
        <v>221</v>
      </c>
      <c r="AS141" s="38">
        <v>155</v>
      </c>
      <c r="AT141" s="38">
        <v>324</v>
      </c>
      <c r="AU141" s="25">
        <v>395</v>
      </c>
      <c r="AV141" s="25">
        <v>535</v>
      </c>
      <c r="AW141" s="25">
        <v>723</v>
      </c>
      <c r="AX141" s="25">
        <v>700</v>
      </c>
      <c r="AY141" s="25">
        <f t="shared" si="158"/>
        <v>395</v>
      </c>
      <c r="AZ141" s="25">
        <f t="shared" si="159"/>
        <v>535</v>
      </c>
      <c r="BA141" s="25">
        <f t="shared" si="160"/>
        <v>723</v>
      </c>
      <c r="BB141" s="25">
        <f t="shared" si="161"/>
        <v>700</v>
      </c>
      <c r="BC141" s="249">
        <f>INDEX('Feb 2015 final data'!T$7:T$156,MATCH(Data!$AH141,'Feb 2015 final data'!$A$7:$A$156,0))</f>
        <v>860</v>
      </c>
      <c r="BD141" s="249">
        <f>INDEX('Feb 2015 final data'!U$7:U$156,MATCH(Data!$AH141,'Feb 2015 final data'!$A$7:$A$156,0))</f>
        <v>752</v>
      </c>
      <c r="BE141" s="249">
        <f>INDEX('Feb 2015 final data'!V$7:V$156,MATCH(Data!$AH141,'Feb 2015 final data'!$A$7:$A$156,0))</f>
        <v>752</v>
      </c>
      <c r="BF141" s="249">
        <f>INDEX('Feb 2015 final data'!W$7:W$156,MATCH(Data!$AH141,'Feb 2015 final data'!$A$7:$A$156,0))</f>
        <v>751</v>
      </c>
      <c r="BG141" s="249">
        <f>INDEX('Feb 2015 final data'!X$7:X$156,MATCH(Data!$AH141,'Feb 2015 final data'!$A$7:$A$156,0))</f>
        <v>723</v>
      </c>
      <c r="BH141" s="249">
        <f>INDEX('Feb 2015 final data'!Y$7:Y$156,MATCH(Data!$AH141,'Feb 2015 final data'!$A$7:$A$156,0))</f>
        <v>723</v>
      </c>
      <c r="BI141" s="249">
        <f>INDEX('Feb 2015 final data'!Z$7:Z$156,MATCH(Data!$AH141,'Feb 2015 final data'!$A$7:$A$156,0))</f>
        <v>723</v>
      </c>
      <c r="BJ141" s="249">
        <f>INDEX('Feb 2015 final data'!AA$7:AA$156,MATCH(Data!$AH141,'Feb 2015 final data'!$A$7:$A$156,0))</f>
        <v>723</v>
      </c>
      <c r="BK141" s="484">
        <f t="shared" si="144"/>
        <v>860</v>
      </c>
      <c r="BL141" s="484">
        <f t="shared" si="145"/>
        <v>752</v>
      </c>
      <c r="BM141" s="484">
        <f t="shared" si="146"/>
        <v>752.00000000000011</v>
      </c>
      <c r="BN141" s="484">
        <f t="shared" si="147"/>
        <v>751.00000000000011</v>
      </c>
      <c r="BO141" s="484">
        <f t="shared" si="148"/>
        <v>723</v>
      </c>
      <c r="BP141" s="484">
        <f t="shared" si="149"/>
        <v>723</v>
      </c>
      <c r="BQ141" s="484">
        <f t="shared" si="150"/>
        <v>723.00000000000011</v>
      </c>
      <c r="BR141" s="484">
        <f t="shared" si="151"/>
        <v>723.00000000000011</v>
      </c>
      <c r="BS141" s="486">
        <f t="shared" si="162"/>
        <v>337.47575668343279</v>
      </c>
      <c r="BT141" s="486">
        <f t="shared" si="163"/>
        <v>295.09508026272266</v>
      </c>
      <c r="BU141" s="486">
        <f t="shared" si="164"/>
        <v>295.09508026272266</v>
      </c>
      <c r="BV141" s="495">
        <f t="shared" si="165"/>
        <v>292.51488111032575</v>
      </c>
      <c r="BW141" s="486">
        <f t="shared" si="166"/>
        <v>281.60886690115251</v>
      </c>
      <c r="BX141" s="486">
        <f t="shared" si="167"/>
        <v>281.60886690115251</v>
      </c>
      <c r="BY141" s="486">
        <f t="shared" si="168"/>
        <v>281.60886690115257</v>
      </c>
      <c r="BZ141" s="495">
        <f t="shared" si="169"/>
        <v>279.23225081053243</v>
      </c>
      <c r="CA141" s="27">
        <v>252281</v>
      </c>
      <c r="CB141" s="27">
        <v>254833.11999999991</v>
      </c>
      <c r="CC141" s="27">
        <v>256739.07499999998</v>
      </c>
      <c r="CD141" s="156">
        <v>258924.24600000007</v>
      </c>
      <c r="CE141" s="6" t="s">
        <v>477</v>
      </c>
      <c r="CF141" s="27">
        <f>INDEX('HWB mapped'!F$4:F$155,MATCH(Data!$D141,'HWB mapped'!$E$4:$E$155,0))</f>
        <v>5762.7460068068558</v>
      </c>
      <c r="CG141" s="27">
        <f>INDEX('HWB mapped'!G$4:G$155,MATCH(Data!$D141,'HWB mapped'!$E$4:$E$155,0))</f>
        <v>5893.1314950878759</v>
      </c>
      <c r="CH141" s="27">
        <f>INDEX('HWB mapped'!H$4:H$155,MATCH(Data!$D141,'HWB mapped'!$E$4:$E$155,0))</f>
        <v>5577.9647893330821</v>
      </c>
      <c r="CI141" s="27">
        <f>INDEX('HWB mapped'!I$4:I$155,MATCH(Data!$D141,'HWB mapped'!$E$4:$E$155,0))</f>
        <v>5823.4798863825672</v>
      </c>
      <c r="CJ141" s="24">
        <f>INDEX('Feb 2015 final data'!P$7:P$156,MATCH(Data!$CE141,'Feb 2015 final data'!$A$7:$A$156,0))</f>
        <v>5756</v>
      </c>
      <c r="CK141" s="24">
        <f>INDEX('Feb 2015 final data'!Q$7:Q$156,MATCH(Data!$CE141,'Feb 2015 final data'!$A$7:$A$156,0))</f>
        <v>6401</v>
      </c>
      <c r="CL141" s="24">
        <f>INDEX('Feb 2015 final data'!R$7:R$156,MATCH(Data!$CE141,'Feb 2015 final data'!$A$7:$A$156,0))</f>
        <v>6380</v>
      </c>
      <c r="CM141" s="24">
        <f>INDEX('Feb 2015 final data'!S$7:S$156,MATCH(Data!$CE141,'Feb 2015 final data'!$A$7:$A$156,0))</f>
        <v>6533</v>
      </c>
      <c r="CN141" s="24">
        <f>INDEX('Feb 2015 final data'!B$7:B$156,MATCH(Data!$CE141,'Feb 2015 final data'!$A$7:$A$156,0))</f>
        <v>6048</v>
      </c>
      <c r="CO141" s="24">
        <f>INDEX('Feb 2015 final data'!C$7:C$156,MATCH(Data!$CE141,'Feb 2015 final data'!$A$7:$A$156,0))</f>
        <v>6048</v>
      </c>
      <c r="CP141" s="24">
        <f>INDEX('Feb 2015 final data'!D$7:D$156,MATCH(Data!$CE141,'Feb 2015 final data'!$A$7:$A$156,0))</f>
        <v>6048</v>
      </c>
      <c r="CQ141" s="24">
        <f>INDEX('Feb 2015 final data'!E$7:E$156,MATCH(Data!$CE141,'Feb 2015 final data'!$A$7:$A$156,0))</f>
        <v>6048</v>
      </c>
      <c r="CR141" s="24">
        <f>INDEX('Feb 2015 final data'!F$7:F$156,MATCH(Data!$CE141,'Feb 2015 final data'!$A$7:$A$156,0))</f>
        <v>6048</v>
      </c>
      <c r="CS141" s="502">
        <f t="shared" si="133"/>
        <v>5756</v>
      </c>
      <c r="CT141" s="502">
        <f t="shared" si="134"/>
        <v>12157</v>
      </c>
      <c r="CU141" s="502">
        <f t="shared" si="135"/>
        <v>18537</v>
      </c>
      <c r="CV141" s="502">
        <f t="shared" si="136"/>
        <v>25070</v>
      </c>
      <c r="CW141" s="502">
        <f t="shared" si="170"/>
        <v>6048</v>
      </c>
      <c r="CX141" s="502">
        <f t="shared" si="171"/>
        <v>12096</v>
      </c>
      <c r="CY141" s="502">
        <f t="shared" si="172"/>
        <v>18144</v>
      </c>
      <c r="CZ141" s="502">
        <f t="shared" si="173"/>
        <v>24192</v>
      </c>
      <c r="DA141" s="503">
        <f t="shared" si="174"/>
        <v>-1.1647387315516554E-2</v>
      </c>
      <c r="DB141" s="503">
        <f t="shared" si="175"/>
        <v>2.4331870761866775E-3</v>
      </c>
      <c r="DC141" s="503">
        <f t="shared" si="176"/>
        <v>1.56761069006781E-2</v>
      </c>
      <c r="DD141" s="503">
        <f t="shared" si="177"/>
        <v>3.5021938571998402E-2</v>
      </c>
      <c r="DE141" s="502">
        <f t="shared" si="137"/>
        <v>6031.5575618612775</v>
      </c>
      <c r="DF141" s="502">
        <f t="shared" si="138"/>
        <v>11599.897221665966</v>
      </c>
      <c r="DG141" s="502">
        <f t="shared" si="139"/>
        <v>16872.550952700403</v>
      </c>
      <c r="DH141" s="502">
        <f t="shared" si="140"/>
        <v>22249.487879060955</v>
      </c>
      <c r="DI141" s="489">
        <f t="shared" si="178"/>
        <v>6031.5575618612775</v>
      </c>
      <c r="DJ141" s="489">
        <f t="shared" si="179"/>
        <v>5568.3396598046884</v>
      </c>
      <c r="DK141" s="489">
        <f t="shared" si="180"/>
        <v>5272.6537310344374</v>
      </c>
      <c r="DL141" s="489">
        <f t="shared" si="181"/>
        <v>5376.9369263605513</v>
      </c>
      <c r="DM141" s="489">
        <f t="shared" si="141"/>
        <v>6031.5575618612775</v>
      </c>
      <c r="DN141" s="489">
        <f t="shared" si="182"/>
        <v>1902.824824523952</v>
      </c>
      <c r="DO141" s="489">
        <f t="shared" si="183"/>
        <v>1756.4536841759557</v>
      </c>
      <c r="DP141" s="489">
        <f t="shared" si="184"/>
        <v>1663.394446239191</v>
      </c>
      <c r="DQ141" s="489">
        <f t="shared" si="185"/>
        <v>1696.2017707999489</v>
      </c>
      <c r="DR141" s="489">
        <f t="shared" si="186"/>
        <v>1883.2498899920745</v>
      </c>
      <c r="DS141" s="33">
        <v>310516</v>
      </c>
      <c r="DT141" s="33">
        <v>314025.18599999999</v>
      </c>
      <c r="DU141" s="33">
        <v>317002.38099999999</v>
      </c>
      <c r="DV141" s="33">
        <v>320297.37699999998</v>
      </c>
      <c r="DW141" s="24">
        <f>INDEX('Feb 2015 final data'!$AB$7:$AB$156,MATCH(Data!CE141,'Feb 2015 final data'!$A$7:$A$156,0))</f>
        <v>1490</v>
      </c>
    </row>
    <row r="142" spans="1:127">
      <c r="A142" s="28" t="s">
        <v>882</v>
      </c>
      <c r="B142" s="6" t="s">
        <v>883</v>
      </c>
      <c r="C142" s="29" t="s">
        <v>776</v>
      </c>
      <c r="D142" s="30" t="s">
        <v>480</v>
      </c>
      <c r="E142" s="31">
        <v>250</v>
      </c>
      <c r="F142" s="19">
        <v>250</v>
      </c>
      <c r="G142" s="19">
        <f>INDEX('Feb 2015 final data'!G$7:G$156,MATCH(Data!$D142,'Feb 2015 final data'!$A$7:$A$156,0))</f>
        <v>264</v>
      </c>
      <c r="H142" s="19">
        <f>INDEX('Feb 2015 final data'!H$7:H$156,MATCH(Data!$D142,'Feb 2015 final data'!$A$7:$A$156,0))</f>
        <v>256</v>
      </c>
      <c r="I142" s="469">
        <f t="shared" si="152"/>
        <v>733.74343476808247</v>
      </c>
      <c r="J142" s="469">
        <f t="shared" si="153"/>
        <v>694.32791322701974</v>
      </c>
      <c r="K142" s="31">
        <v>33990</v>
      </c>
      <c r="L142" s="19">
        <v>35065</v>
      </c>
      <c r="M142" s="31">
        <v>35979.879000000001</v>
      </c>
      <c r="N142" s="27">
        <v>36870.187000000013</v>
      </c>
      <c r="O142" s="20">
        <v>738.4</v>
      </c>
      <c r="P142" s="36">
        <v>715.8</v>
      </c>
      <c r="Q142" s="30" t="s">
        <v>480</v>
      </c>
      <c r="R142" s="31">
        <v>430</v>
      </c>
      <c r="S142" s="19">
        <v>430</v>
      </c>
      <c r="T142" s="19">
        <f>INDEX('Feb 2015 final data'!I$7:I$156,MATCH(Data!$Q142,'Feb 2015 final data'!$A$7:$A$156,0))</f>
        <v>439</v>
      </c>
      <c r="U142" s="19">
        <f>INDEX('Feb 2015 final data'!J$7:J$156,MATCH(Data!$Q142,'Feb 2015 final data'!$A$7:$A$156,0))</f>
        <v>449</v>
      </c>
      <c r="V142" s="31">
        <v>475</v>
      </c>
      <c r="W142" s="19">
        <v>475</v>
      </c>
      <c r="X142" s="19">
        <f>INDEX('Feb 2015 final data'!K$7:K$156,MATCH(Data!$Q142,'Feb 2015 final data'!$A$7:$A$156,0))</f>
        <v>485</v>
      </c>
      <c r="Y142" s="19">
        <f>INDEX('Feb 2015 final data'!L$7:L$156,MATCH(Data!$Q142,'Feb 2015 final data'!$A$7:$A$156,0))</f>
        <v>495</v>
      </c>
      <c r="Z142" s="475">
        <f t="shared" si="154"/>
        <v>439</v>
      </c>
      <c r="AA142" s="475">
        <f t="shared" si="155"/>
        <v>449</v>
      </c>
      <c r="AB142" s="475">
        <f t="shared" si="156"/>
        <v>485</v>
      </c>
      <c r="AC142" s="475">
        <f t="shared" si="157"/>
        <v>495</v>
      </c>
      <c r="AD142" s="478">
        <f t="shared" si="142"/>
        <v>90.515463917525778</v>
      </c>
      <c r="AE142" s="478">
        <f t="shared" si="143"/>
        <v>90.707070707070699</v>
      </c>
      <c r="AF142" s="22">
        <v>90.5</v>
      </c>
      <c r="AG142" s="21">
        <v>90.5</v>
      </c>
      <c r="AH142" s="6" t="s">
        <v>480</v>
      </c>
      <c r="AI142" s="34">
        <v>185</v>
      </c>
      <c r="AJ142" s="34">
        <v>204</v>
      </c>
      <c r="AK142" s="34">
        <v>396</v>
      </c>
      <c r="AL142" s="34">
        <v>372</v>
      </c>
      <c r="AM142" s="34">
        <v>313</v>
      </c>
      <c r="AN142" s="34">
        <v>337</v>
      </c>
      <c r="AO142" s="34">
        <v>404</v>
      </c>
      <c r="AP142" s="34">
        <v>401</v>
      </c>
      <c r="AQ142" s="38">
        <v>364</v>
      </c>
      <c r="AR142" s="38">
        <v>419</v>
      </c>
      <c r="AS142" s="38">
        <v>608</v>
      </c>
      <c r="AT142" s="38">
        <v>639</v>
      </c>
      <c r="AU142" s="25">
        <v>785</v>
      </c>
      <c r="AV142" s="25">
        <v>1022</v>
      </c>
      <c r="AW142" s="25">
        <v>1169</v>
      </c>
      <c r="AX142" s="25">
        <v>1666</v>
      </c>
      <c r="AY142" s="25">
        <f t="shared" si="158"/>
        <v>785</v>
      </c>
      <c r="AZ142" s="25">
        <f t="shared" si="159"/>
        <v>1022</v>
      </c>
      <c r="BA142" s="25">
        <f t="shared" si="160"/>
        <v>1169</v>
      </c>
      <c r="BB142" s="25">
        <f t="shared" si="161"/>
        <v>1666</v>
      </c>
      <c r="BC142" s="249">
        <f>INDEX('Feb 2015 final data'!T$7:T$156,MATCH(Data!$AH142,'Feb 2015 final data'!$A$7:$A$156,0))</f>
        <v>791</v>
      </c>
      <c r="BD142" s="249">
        <f>INDEX('Feb 2015 final data'!U$7:U$156,MATCH(Data!$AH142,'Feb 2015 final data'!$A$7:$A$156,0))</f>
        <v>1030</v>
      </c>
      <c r="BE142" s="249">
        <f>INDEX('Feb 2015 final data'!V$7:V$156,MATCH(Data!$AH142,'Feb 2015 final data'!$A$7:$A$156,0))</f>
        <v>1153</v>
      </c>
      <c r="BF142" s="249">
        <f>INDEX('Feb 2015 final data'!W$7:W$156,MATCH(Data!$AH142,'Feb 2015 final data'!$A$7:$A$156,0))</f>
        <v>1187</v>
      </c>
      <c r="BG142" s="249">
        <f>INDEX('Feb 2015 final data'!X$7:X$156,MATCH(Data!$AH142,'Feb 2015 final data'!$A$7:$A$156,0))</f>
        <v>797</v>
      </c>
      <c r="BH142" s="249">
        <f>INDEX('Feb 2015 final data'!Y$7:Y$156,MATCH(Data!$AH142,'Feb 2015 final data'!$A$7:$A$156,0))</f>
        <v>1038</v>
      </c>
      <c r="BI142" s="249">
        <f>INDEX('Feb 2015 final data'!Z$7:Z$156,MATCH(Data!$AH142,'Feb 2015 final data'!$A$7:$A$156,0))</f>
        <v>1162</v>
      </c>
      <c r="BJ142" s="249">
        <f>INDEX('Feb 2015 final data'!AA$7:AA$156,MATCH(Data!$AH142,'Feb 2015 final data'!$A$7:$A$156,0))</f>
        <v>1196</v>
      </c>
      <c r="BK142" s="484">
        <f t="shared" si="144"/>
        <v>791</v>
      </c>
      <c r="BL142" s="484">
        <f t="shared" si="145"/>
        <v>1030</v>
      </c>
      <c r="BM142" s="484">
        <f t="shared" si="146"/>
        <v>1153</v>
      </c>
      <c r="BN142" s="484">
        <f t="shared" si="147"/>
        <v>1187</v>
      </c>
      <c r="BO142" s="484">
        <f t="shared" si="148"/>
        <v>797.00000000000011</v>
      </c>
      <c r="BP142" s="484">
        <f t="shared" si="149"/>
        <v>1038</v>
      </c>
      <c r="BQ142" s="484">
        <f t="shared" si="150"/>
        <v>1162</v>
      </c>
      <c r="BR142" s="484">
        <f t="shared" si="151"/>
        <v>1195.9999999999998</v>
      </c>
      <c r="BS142" s="486">
        <f t="shared" si="162"/>
        <v>487.76300963071725</v>
      </c>
      <c r="BT142" s="486">
        <f t="shared" si="163"/>
        <v>635.14020217400605</v>
      </c>
      <c r="BU142" s="486">
        <f t="shared" si="164"/>
        <v>710.98704185109602</v>
      </c>
      <c r="BV142" s="495">
        <f t="shared" si="165"/>
        <v>725.79334287426479</v>
      </c>
      <c r="BW142" s="486">
        <f t="shared" si="166"/>
        <v>487.32712238482662</v>
      </c>
      <c r="BX142" s="486">
        <f t="shared" si="167"/>
        <v>634.68701761035129</v>
      </c>
      <c r="BY142" s="486">
        <f t="shared" si="168"/>
        <v>710.5070466890445</v>
      </c>
      <c r="BZ142" s="495">
        <f t="shared" si="169"/>
        <v>725.59491533174867</v>
      </c>
      <c r="CA142" s="27">
        <v>160810</v>
      </c>
      <c r="CB142" s="27">
        <v>162168.91899999999</v>
      </c>
      <c r="CC142" s="27">
        <v>163545.17600000001</v>
      </c>
      <c r="CD142" s="156">
        <v>164830.26200000005</v>
      </c>
      <c r="CE142" s="6" t="s">
        <v>480</v>
      </c>
      <c r="CF142" s="27">
        <f>INDEX('HWB mapped'!F$4:F$155,MATCH(Data!$D142,'HWB mapped'!$E$4:$E$155,0))</f>
        <v>5942.382782073224</v>
      </c>
      <c r="CG142" s="27">
        <f>INDEX('HWB mapped'!G$4:G$155,MATCH(Data!$D142,'HWB mapped'!$E$4:$E$155,0))</f>
        <v>6113.0508535889594</v>
      </c>
      <c r="CH142" s="27">
        <f>INDEX('HWB mapped'!H$4:H$155,MATCH(Data!$D142,'HWB mapped'!$E$4:$E$155,0))</f>
        <v>6400.3219809077691</v>
      </c>
      <c r="CI142" s="27">
        <f>INDEX('HWB mapped'!I$4:I$155,MATCH(Data!$D142,'HWB mapped'!$E$4:$E$155,0))</f>
        <v>6346.3868966802438</v>
      </c>
      <c r="CJ142" s="24">
        <f>INDEX('Feb 2015 final data'!P$7:P$156,MATCH(Data!$CE142,'Feb 2015 final data'!$A$7:$A$156,0))</f>
        <v>5941</v>
      </c>
      <c r="CK142" s="24">
        <f>INDEX('Feb 2015 final data'!Q$7:Q$156,MATCH(Data!$CE142,'Feb 2015 final data'!$A$7:$A$156,0))</f>
        <v>5634</v>
      </c>
      <c r="CL142" s="24">
        <f>INDEX('Feb 2015 final data'!R$7:R$156,MATCH(Data!$CE142,'Feb 2015 final data'!$A$7:$A$156,0))</f>
        <v>5848</v>
      </c>
      <c r="CM142" s="24">
        <f>INDEX('Feb 2015 final data'!S$7:S$156,MATCH(Data!$CE142,'Feb 2015 final data'!$A$7:$A$156,0))</f>
        <v>5911</v>
      </c>
      <c r="CN142" s="24">
        <f>INDEX('Feb 2015 final data'!B$7:B$156,MATCH(Data!$CE142,'Feb 2015 final data'!$A$7:$A$156,0))</f>
        <v>5733</v>
      </c>
      <c r="CO142" s="24">
        <f>INDEX('Feb 2015 final data'!C$7:C$156,MATCH(Data!$CE142,'Feb 2015 final data'!$A$7:$A$156,0))</f>
        <v>5426</v>
      </c>
      <c r="CP142" s="24">
        <f>INDEX('Feb 2015 final data'!D$7:D$156,MATCH(Data!$CE142,'Feb 2015 final data'!$A$7:$A$156,0))</f>
        <v>5640</v>
      </c>
      <c r="CQ142" s="24">
        <f>INDEX('Feb 2015 final data'!E$7:E$156,MATCH(Data!$CE142,'Feb 2015 final data'!$A$7:$A$156,0))</f>
        <v>5703</v>
      </c>
      <c r="CR142" s="24">
        <f>INDEX('Feb 2015 final data'!F$7:F$156,MATCH(Data!$CE142,'Feb 2015 final data'!$A$7:$A$156,0))</f>
        <v>5525</v>
      </c>
      <c r="CS142" s="502">
        <f t="shared" si="133"/>
        <v>5941</v>
      </c>
      <c r="CT142" s="502">
        <f t="shared" si="134"/>
        <v>11575</v>
      </c>
      <c r="CU142" s="502">
        <f t="shared" si="135"/>
        <v>17423</v>
      </c>
      <c r="CV142" s="502">
        <f t="shared" si="136"/>
        <v>23334</v>
      </c>
      <c r="CW142" s="502">
        <f t="shared" si="170"/>
        <v>5733</v>
      </c>
      <c r="CX142" s="502">
        <f t="shared" si="171"/>
        <v>11159</v>
      </c>
      <c r="CY142" s="502">
        <f t="shared" si="172"/>
        <v>16799</v>
      </c>
      <c r="CZ142" s="502">
        <f t="shared" si="173"/>
        <v>22502</v>
      </c>
      <c r="DA142" s="503">
        <f t="shared" si="174"/>
        <v>8.9140310276849231E-3</v>
      </c>
      <c r="DB142" s="503">
        <f t="shared" si="175"/>
        <v>1.7828062055369846E-2</v>
      </c>
      <c r="DC142" s="503">
        <f t="shared" si="176"/>
        <v>2.6742093083054769E-2</v>
      </c>
      <c r="DD142" s="503">
        <f t="shared" si="177"/>
        <v>3.5656124110739693E-2</v>
      </c>
      <c r="DE142" s="502">
        <f t="shared" si="137"/>
        <v>5720.9129320838247</v>
      </c>
      <c r="DF142" s="502">
        <f t="shared" si="138"/>
        <v>11612.825864167649</v>
      </c>
      <c r="DG142" s="502">
        <f t="shared" si="139"/>
        <v>17791.738796251473</v>
      </c>
      <c r="DH142" s="502">
        <f t="shared" si="140"/>
        <v>23916.651728335299</v>
      </c>
      <c r="DI142" s="489">
        <f t="shared" si="178"/>
        <v>5720.9129320838247</v>
      </c>
      <c r="DJ142" s="489">
        <f t="shared" si="179"/>
        <v>5891.9129320838247</v>
      </c>
      <c r="DK142" s="489">
        <f t="shared" si="180"/>
        <v>6178.9129320838238</v>
      </c>
      <c r="DL142" s="489">
        <f t="shared" si="181"/>
        <v>6124.9129320838256</v>
      </c>
      <c r="DM142" s="489">
        <f t="shared" si="141"/>
        <v>5513.351465160149</v>
      </c>
      <c r="DN142" s="489">
        <f t="shared" si="182"/>
        <v>2748.6165596926658</v>
      </c>
      <c r="DO142" s="489">
        <f t="shared" si="183"/>
        <v>2830.7723771559495</v>
      </c>
      <c r="DP142" s="489">
        <f t="shared" si="184"/>
        <v>2968.6596263487122</v>
      </c>
      <c r="DQ142" s="489">
        <f t="shared" si="185"/>
        <v>2942.7156839918857</v>
      </c>
      <c r="DR142" s="489">
        <f t="shared" si="186"/>
        <v>2628.5887698601255</v>
      </c>
      <c r="DS142" s="33">
        <v>205109</v>
      </c>
      <c r="DT142" s="33">
        <v>206608.51199999999</v>
      </c>
      <c r="DU142" s="33">
        <v>208141.073</v>
      </c>
      <c r="DV142" s="33">
        <v>209732.31200000001</v>
      </c>
      <c r="DW142" s="24">
        <f>INDEX('Feb 2015 final data'!$AB$7:$AB$156,MATCH(Data!CE142,'Feb 2015 final data'!$A$7:$A$156,0))</f>
        <v>1490</v>
      </c>
    </row>
    <row r="143" spans="1:127">
      <c r="A143" s="28" t="s">
        <v>888</v>
      </c>
      <c r="B143" s="6" t="s">
        <v>889</v>
      </c>
      <c r="C143" s="29" t="s">
        <v>777</v>
      </c>
      <c r="D143" s="30" t="s">
        <v>483</v>
      </c>
      <c r="E143" s="31">
        <v>580</v>
      </c>
      <c r="F143" s="19">
        <v>580</v>
      </c>
      <c r="G143" s="19">
        <f>INDEX('Feb 2015 final data'!G$7:G$156,MATCH(Data!$D143,'Feb 2015 final data'!$A$7:$A$156,0))</f>
        <v>595</v>
      </c>
      <c r="H143" s="19">
        <f>INDEX('Feb 2015 final data'!H$7:H$156,MATCH(Data!$D143,'Feb 2015 final data'!$A$7:$A$156,0))</f>
        <v>554</v>
      </c>
      <c r="I143" s="469">
        <f t="shared" si="152"/>
        <v>537.62559148415528</v>
      </c>
      <c r="J143" s="469">
        <f t="shared" si="153"/>
        <v>488.32646764536554</v>
      </c>
      <c r="K143" s="31">
        <v>104380</v>
      </c>
      <c r="L143" s="19">
        <v>107420</v>
      </c>
      <c r="M143" s="31">
        <v>110671.815</v>
      </c>
      <c r="N143" s="27">
        <v>113448.69400000005</v>
      </c>
      <c r="O143" s="20">
        <v>554.70000000000005</v>
      </c>
      <c r="P143" s="36">
        <v>539</v>
      </c>
      <c r="Q143" s="30" t="s">
        <v>483</v>
      </c>
      <c r="R143" s="31">
        <v>785</v>
      </c>
      <c r="S143" s="19">
        <v>785</v>
      </c>
      <c r="T143" s="19">
        <f>INDEX('Feb 2015 final data'!I$7:I$156,MATCH(Data!$Q143,'Feb 2015 final data'!$A$7:$A$156,0))</f>
        <v>847</v>
      </c>
      <c r="U143" s="19">
        <f>INDEX('Feb 2015 final data'!J$7:J$156,MATCH(Data!$Q143,'Feb 2015 final data'!$A$7:$A$156,0))</f>
        <v>908</v>
      </c>
      <c r="V143" s="31">
        <v>890</v>
      </c>
      <c r="W143" s="19">
        <v>890</v>
      </c>
      <c r="X143" s="19">
        <f>INDEX('Feb 2015 final data'!K$7:K$156,MATCH(Data!$Q143,'Feb 2015 final data'!$A$7:$A$156,0))</f>
        <v>935</v>
      </c>
      <c r="Y143" s="19">
        <f>INDEX('Feb 2015 final data'!L$7:L$156,MATCH(Data!$Q143,'Feb 2015 final data'!$A$7:$A$156,0))</f>
        <v>980</v>
      </c>
      <c r="Z143" s="475">
        <f t="shared" si="154"/>
        <v>847</v>
      </c>
      <c r="AA143" s="475">
        <f t="shared" si="155"/>
        <v>908</v>
      </c>
      <c r="AB143" s="475">
        <f t="shared" si="156"/>
        <v>935</v>
      </c>
      <c r="AC143" s="475">
        <f t="shared" si="157"/>
        <v>980</v>
      </c>
      <c r="AD143" s="478">
        <f t="shared" si="142"/>
        <v>90.588235294117652</v>
      </c>
      <c r="AE143" s="478">
        <f t="shared" si="143"/>
        <v>92.65306122448979</v>
      </c>
      <c r="AF143" s="22">
        <v>87.9</v>
      </c>
      <c r="AG143" s="21">
        <v>87.9</v>
      </c>
      <c r="AH143" s="6" t="s">
        <v>483</v>
      </c>
      <c r="AI143" s="34">
        <v>1387</v>
      </c>
      <c r="AJ143" s="34">
        <v>1132</v>
      </c>
      <c r="AK143" s="34">
        <v>1259</v>
      </c>
      <c r="AL143" s="34">
        <v>1346</v>
      </c>
      <c r="AM143" s="34">
        <v>1440</v>
      </c>
      <c r="AN143" s="34">
        <v>1230</v>
      </c>
      <c r="AO143" s="34">
        <v>1370</v>
      </c>
      <c r="AP143" s="34">
        <v>1193</v>
      </c>
      <c r="AQ143" s="38">
        <v>1170</v>
      </c>
      <c r="AR143" s="38">
        <v>1197</v>
      </c>
      <c r="AS143" s="38">
        <v>1174</v>
      </c>
      <c r="AT143" s="38">
        <v>1235</v>
      </c>
      <c r="AU143" s="25">
        <v>3778</v>
      </c>
      <c r="AV143" s="25">
        <v>4016</v>
      </c>
      <c r="AW143" s="25">
        <v>3733</v>
      </c>
      <c r="AX143" s="25">
        <v>3606</v>
      </c>
      <c r="AY143" s="25">
        <f t="shared" si="158"/>
        <v>3778</v>
      </c>
      <c r="AZ143" s="25">
        <f t="shared" si="159"/>
        <v>4016</v>
      </c>
      <c r="BA143" s="25">
        <f t="shared" si="160"/>
        <v>3733</v>
      </c>
      <c r="BB143" s="25">
        <f t="shared" si="161"/>
        <v>3606</v>
      </c>
      <c r="BC143" s="249">
        <f>INDEX('Feb 2015 final data'!T$7:T$156,MATCH(Data!$AH143,'Feb 2015 final data'!$A$7:$A$156,0))</f>
        <v>4679</v>
      </c>
      <c r="BD143" s="249">
        <f>INDEX('Feb 2015 final data'!U$7:U$156,MATCH(Data!$AH143,'Feb 2015 final data'!$A$7:$A$156,0))</f>
        <v>3903</v>
      </c>
      <c r="BE143" s="249">
        <f>INDEX('Feb 2015 final data'!V$7:V$156,MATCH(Data!$AH143,'Feb 2015 final data'!$A$7:$A$156,0))</f>
        <v>3623</v>
      </c>
      <c r="BF143" s="249">
        <f>INDEX('Feb 2015 final data'!W$7:W$156,MATCH(Data!$AH143,'Feb 2015 final data'!$A$7:$A$156,0))</f>
        <v>3490</v>
      </c>
      <c r="BG143" s="249">
        <f>INDEX('Feb 2015 final data'!X$7:X$156,MATCH(Data!$AH143,'Feb 2015 final data'!$A$7:$A$156,0))</f>
        <v>4551</v>
      </c>
      <c r="BH143" s="249">
        <f>INDEX('Feb 2015 final data'!Y$7:Y$156,MATCH(Data!$AH143,'Feb 2015 final data'!$A$7:$A$156,0))</f>
        <v>3784</v>
      </c>
      <c r="BI143" s="249">
        <f>INDEX('Feb 2015 final data'!Z$7:Z$156,MATCH(Data!$AH143,'Feb 2015 final data'!$A$7:$A$156,0))</f>
        <v>3507</v>
      </c>
      <c r="BJ143" s="249">
        <f>INDEX('Feb 2015 final data'!AA$7:AA$156,MATCH(Data!$AH143,'Feb 2015 final data'!$A$7:$A$156,0))</f>
        <v>3376</v>
      </c>
      <c r="BK143" s="484">
        <f t="shared" si="144"/>
        <v>4679</v>
      </c>
      <c r="BL143" s="484">
        <f t="shared" si="145"/>
        <v>3903</v>
      </c>
      <c r="BM143" s="484">
        <f t="shared" si="146"/>
        <v>3623</v>
      </c>
      <c r="BN143" s="484">
        <f t="shared" si="147"/>
        <v>3490</v>
      </c>
      <c r="BO143" s="484">
        <f t="shared" si="148"/>
        <v>4551</v>
      </c>
      <c r="BP143" s="484">
        <f t="shared" si="149"/>
        <v>3784</v>
      </c>
      <c r="BQ143" s="484">
        <f t="shared" si="150"/>
        <v>3507</v>
      </c>
      <c r="BR143" s="484">
        <f t="shared" si="151"/>
        <v>3376</v>
      </c>
      <c r="BS143" s="486">
        <f t="shared" si="162"/>
        <v>1062.3702859276866</v>
      </c>
      <c r="BT143" s="486">
        <f t="shared" si="163"/>
        <v>886.17893267274235</v>
      </c>
      <c r="BU143" s="486">
        <f t="shared" si="164"/>
        <v>822.60473304466962</v>
      </c>
      <c r="BV143" s="495">
        <f t="shared" si="165"/>
        <v>787.46356559513345</v>
      </c>
      <c r="BW143" s="486">
        <f t="shared" si="166"/>
        <v>1026.8615149064333</v>
      </c>
      <c r="BX143" s="486">
        <f t="shared" si="167"/>
        <v>853.80003788309034</v>
      </c>
      <c r="BY143" s="486">
        <f t="shared" si="168"/>
        <v>791.2993480063418</v>
      </c>
      <c r="BZ143" s="495">
        <f t="shared" si="169"/>
        <v>756.9308736422156</v>
      </c>
      <c r="CA143" s="27">
        <v>436800</v>
      </c>
      <c r="CB143" s="27">
        <v>440430.24000000028</v>
      </c>
      <c r="CC143" s="27">
        <v>443195.10799999966</v>
      </c>
      <c r="CD143" s="156">
        <v>446011.66599999991</v>
      </c>
      <c r="CE143" s="6" t="s">
        <v>483</v>
      </c>
      <c r="CF143" s="27">
        <f>INDEX('HWB mapped'!F$4:F$155,MATCH(Data!$D143,'HWB mapped'!$E$4:$E$155,0))</f>
        <v>13028.634244472287</v>
      </c>
      <c r="CG143" s="27">
        <f>INDEX('HWB mapped'!G$4:G$155,MATCH(Data!$D143,'HWB mapped'!$E$4:$E$155,0))</f>
        <v>13356.800608922527</v>
      </c>
      <c r="CH143" s="27">
        <f>INDEX('HWB mapped'!H$4:H$155,MATCH(Data!$D143,'HWB mapped'!$E$4:$E$155,0))</f>
        <v>12387.694161284189</v>
      </c>
      <c r="CI143" s="27">
        <f>INDEX('HWB mapped'!I$4:I$155,MATCH(Data!$D143,'HWB mapped'!$E$4:$E$155,0))</f>
        <v>12958.561979194405</v>
      </c>
      <c r="CJ143" s="24">
        <f>INDEX('Feb 2015 final data'!P$7:P$156,MATCH(Data!$CE143,'Feb 2015 final data'!$A$7:$A$156,0))</f>
        <v>13024</v>
      </c>
      <c r="CK143" s="24">
        <f>INDEX('Feb 2015 final data'!Q$7:Q$156,MATCH(Data!$CE143,'Feb 2015 final data'!$A$7:$A$156,0))</f>
        <v>12723</v>
      </c>
      <c r="CL143" s="24">
        <f>INDEX('Feb 2015 final data'!R$7:R$156,MATCH(Data!$CE143,'Feb 2015 final data'!$A$7:$A$156,0))</f>
        <v>12862</v>
      </c>
      <c r="CM143" s="24">
        <f>INDEX('Feb 2015 final data'!S$7:S$156,MATCH(Data!$CE143,'Feb 2015 final data'!$A$7:$A$156,0))</f>
        <v>12870</v>
      </c>
      <c r="CN143" s="24">
        <f>INDEX('Feb 2015 final data'!B$7:B$156,MATCH(Data!$CE143,'Feb 2015 final data'!$A$7:$A$156,0))</f>
        <v>12723.471</v>
      </c>
      <c r="CO143" s="24">
        <f>INDEX('Feb 2015 final data'!C$7:C$156,MATCH(Data!$CE143,'Feb 2015 final data'!$A$7:$A$156,0))</f>
        <v>12430.370999999999</v>
      </c>
      <c r="CP143" s="24">
        <f>INDEX('Feb 2015 final data'!D$7:D$156,MATCH(Data!$CE143,'Feb 2015 final data'!$A$7:$A$156,0))</f>
        <v>12566.173999999999</v>
      </c>
      <c r="CQ143" s="24">
        <f>INDEX('Feb 2015 final data'!E$7:E$156,MATCH(Data!$CE143,'Feb 2015 final data'!$A$7:$A$156,0))</f>
        <v>12573.99</v>
      </c>
      <c r="CR143" s="24">
        <f>INDEX('Feb 2015 final data'!F$7:F$156,MATCH(Data!$CE143,'Feb 2015 final data'!$A$7:$A$156,0))</f>
        <v>12430.831166999998</v>
      </c>
      <c r="CS143" s="502">
        <f t="shared" si="133"/>
        <v>13024</v>
      </c>
      <c r="CT143" s="502">
        <f t="shared" si="134"/>
        <v>25747</v>
      </c>
      <c r="CU143" s="502">
        <f t="shared" si="135"/>
        <v>38609</v>
      </c>
      <c r="CV143" s="502">
        <f t="shared" si="136"/>
        <v>51479</v>
      </c>
      <c r="CW143" s="502">
        <f t="shared" si="170"/>
        <v>12723.471</v>
      </c>
      <c r="CX143" s="502">
        <f t="shared" si="171"/>
        <v>25153.841999999997</v>
      </c>
      <c r="CY143" s="502">
        <f t="shared" si="172"/>
        <v>37720.015999999996</v>
      </c>
      <c r="CZ143" s="502">
        <f t="shared" si="173"/>
        <v>50294.005999999994</v>
      </c>
      <c r="DA143" s="503">
        <f t="shared" si="174"/>
        <v>5.8378950640066915E-3</v>
      </c>
      <c r="DB143" s="503">
        <f t="shared" si="175"/>
        <v>1.1522329493579966E-2</v>
      </c>
      <c r="DC143" s="503">
        <f t="shared" si="176"/>
        <v>1.726886691660685E-2</v>
      </c>
      <c r="DD143" s="503">
        <f t="shared" si="177"/>
        <v>2.3018978612638279E-2</v>
      </c>
      <c r="DE143" s="502">
        <f t="shared" si="137"/>
        <v>12726.995816494147</v>
      </c>
      <c r="DF143" s="502">
        <f t="shared" si="138"/>
        <v>25789.930411108526</v>
      </c>
      <c r="DG143" s="502">
        <f t="shared" si="139"/>
        <v>37880.652312855767</v>
      </c>
      <c r="DH143" s="502">
        <f t="shared" si="140"/>
        <v>50542.189311416412</v>
      </c>
      <c r="DI143" s="489">
        <f t="shared" si="178"/>
        <v>12726.995816494147</v>
      </c>
      <c r="DJ143" s="489">
        <f t="shared" si="179"/>
        <v>13062.934594614379</v>
      </c>
      <c r="DK143" s="489">
        <f t="shared" si="180"/>
        <v>12090.721901747242</v>
      </c>
      <c r="DL143" s="489">
        <f t="shared" si="181"/>
        <v>12661.536998560645</v>
      </c>
      <c r="DM143" s="489">
        <f t="shared" si="141"/>
        <v>12434.27491271478</v>
      </c>
      <c r="DN143" s="489">
        <f t="shared" si="182"/>
        <v>2290.0827710983995</v>
      </c>
      <c r="DO143" s="489">
        <f t="shared" si="183"/>
        <v>2350.5422518156988</v>
      </c>
      <c r="DP143" s="489">
        <f t="shared" si="184"/>
        <v>2175.641611169227</v>
      </c>
      <c r="DQ143" s="489">
        <f t="shared" si="185"/>
        <v>2278.3867406024938</v>
      </c>
      <c r="DR143" s="489">
        <f t="shared" si="186"/>
        <v>2223.9985075277959</v>
      </c>
      <c r="DS143" s="33">
        <v>548729</v>
      </c>
      <c r="DT143" s="33">
        <v>552709.57199999993</v>
      </c>
      <c r="DU143" s="33">
        <v>555744.10499999998</v>
      </c>
      <c r="DV143" s="33">
        <v>559083.10900000005</v>
      </c>
      <c r="DW143" s="24">
        <f>INDEX('Feb 2015 final data'!$AB$7:$AB$156,MATCH(Data!CE143,'Feb 2015 final data'!$A$7:$A$156,0))</f>
        <v>1801</v>
      </c>
    </row>
    <row r="144" spans="1:127">
      <c r="A144" s="28" t="s">
        <v>870</v>
      </c>
      <c r="B144" s="6" t="s">
        <v>871</v>
      </c>
      <c r="C144" s="29" t="s">
        <v>778</v>
      </c>
      <c r="D144" s="30" t="s">
        <v>486</v>
      </c>
      <c r="E144" s="31">
        <v>170</v>
      </c>
      <c r="F144" s="19">
        <v>170</v>
      </c>
      <c r="G144" s="19">
        <f>INDEX('Feb 2015 final data'!G$7:G$156,MATCH(Data!$D144,'Feb 2015 final data'!$A$7:$A$156,0))</f>
        <v>191.6</v>
      </c>
      <c r="H144" s="19">
        <f>INDEX('Feb 2015 final data'!H$7:H$156,MATCH(Data!$D144,'Feb 2015 final data'!$A$7:$A$156,0))</f>
        <v>217</v>
      </c>
      <c r="I144" s="469">
        <f t="shared" si="152"/>
        <v>711.01589996318012</v>
      </c>
      <c r="J144" s="469">
        <f t="shared" si="153"/>
        <v>782.35263387666942</v>
      </c>
      <c r="K144" s="31">
        <v>25110</v>
      </c>
      <c r="L144" s="19">
        <v>26140</v>
      </c>
      <c r="M144" s="31">
        <v>26947.357999999997</v>
      </c>
      <c r="N144" s="27">
        <v>27736.852999999999</v>
      </c>
      <c r="O144" s="20">
        <v>673</v>
      </c>
      <c r="P144" s="36">
        <v>646.5</v>
      </c>
      <c r="Q144" s="30" t="s">
        <v>486</v>
      </c>
      <c r="R144" s="31">
        <v>55</v>
      </c>
      <c r="S144" s="19">
        <v>55</v>
      </c>
      <c r="T144" s="19">
        <f>INDEX('Feb 2015 final data'!I$7:I$156,MATCH(Data!$Q144,'Feb 2015 final data'!$A$7:$A$156,0))</f>
        <v>66.5</v>
      </c>
      <c r="U144" s="19">
        <f>INDEX('Feb 2015 final data'!J$7:J$156,MATCH(Data!$Q144,'Feb 2015 final data'!$A$7:$A$156,0))</f>
        <v>82</v>
      </c>
      <c r="V144" s="31">
        <v>60</v>
      </c>
      <c r="W144" s="19">
        <v>60</v>
      </c>
      <c r="X144" s="19">
        <f>INDEX('Feb 2015 final data'!K$7:K$156,MATCH(Data!$Q144,'Feb 2015 final data'!$A$7:$A$156,0))</f>
        <v>74</v>
      </c>
      <c r="Y144" s="19">
        <f>INDEX('Feb 2015 final data'!L$7:L$156,MATCH(Data!$Q144,'Feb 2015 final data'!$A$7:$A$156,0))</f>
        <v>89</v>
      </c>
      <c r="Z144" s="475">
        <f t="shared" si="154"/>
        <v>66.5</v>
      </c>
      <c r="AA144" s="475">
        <f t="shared" si="155"/>
        <v>82</v>
      </c>
      <c r="AB144" s="475">
        <f t="shared" si="156"/>
        <v>74</v>
      </c>
      <c r="AC144" s="475">
        <f t="shared" si="157"/>
        <v>89</v>
      </c>
      <c r="AD144" s="478">
        <f t="shared" si="142"/>
        <v>89.86486486486487</v>
      </c>
      <c r="AE144" s="478">
        <f t="shared" si="143"/>
        <v>92.134831460674164</v>
      </c>
      <c r="AF144" s="22">
        <v>88.7</v>
      </c>
      <c r="AG144" s="21">
        <v>88.7</v>
      </c>
      <c r="AH144" s="6" t="s">
        <v>486</v>
      </c>
      <c r="AI144" s="34">
        <v>458</v>
      </c>
      <c r="AJ144" s="34">
        <v>766</v>
      </c>
      <c r="AK144" s="34">
        <v>762</v>
      </c>
      <c r="AL144" s="34">
        <v>487</v>
      </c>
      <c r="AM144" s="34">
        <v>270</v>
      </c>
      <c r="AN144" s="34">
        <v>599</v>
      </c>
      <c r="AO144" s="34">
        <v>734</v>
      </c>
      <c r="AP144" s="34">
        <v>737</v>
      </c>
      <c r="AQ144" s="38">
        <v>540</v>
      </c>
      <c r="AR144" s="38">
        <v>838</v>
      </c>
      <c r="AS144" s="38">
        <v>346</v>
      </c>
      <c r="AT144" s="38">
        <v>592</v>
      </c>
      <c r="AU144" s="25">
        <v>1986</v>
      </c>
      <c r="AV144" s="25">
        <v>1356</v>
      </c>
      <c r="AW144" s="25">
        <v>2011</v>
      </c>
      <c r="AX144" s="25">
        <v>1776</v>
      </c>
      <c r="AY144" s="25">
        <f t="shared" si="158"/>
        <v>1986</v>
      </c>
      <c r="AZ144" s="25">
        <f t="shared" si="159"/>
        <v>1356</v>
      </c>
      <c r="BA144" s="25">
        <f t="shared" si="160"/>
        <v>2011</v>
      </c>
      <c r="BB144" s="25">
        <f t="shared" si="161"/>
        <v>1776</v>
      </c>
      <c r="BC144" s="249">
        <f>INDEX('Feb 2015 final data'!T$7:T$156,MATCH(Data!$AH144,'Feb 2015 final data'!$A$7:$A$156,0))</f>
        <v>1119</v>
      </c>
      <c r="BD144" s="249">
        <f>INDEX('Feb 2015 final data'!U$7:U$156,MATCH(Data!$AH144,'Feb 2015 final data'!$A$7:$A$156,0))</f>
        <v>1088</v>
      </c>
      <c r="BE144" s="249">
        <f>INDEX('Feb 2015 final data'!V$7:V$156,MATCH(Data!$AH144,'Feb 2015 final data'!$A$7:$A$156,0))</f>
        <v>1057</v>
      </c>
      <c r="BF144" s="249">
        <f>INDEX('Feb 2015 final data'!W$7:W$156,MATCH(Data!$AH144,'Feb 2015 final data'!$A$7:$A$156,0))</f>
        <v>1026</v>
      </c>
      <c r="BG144" s="249">
        <f>INDEX('Feb 2015 final data'!X$7:X$156,MATCH(Data!$AH144,'Feb 2015 final data'!$A$7:$A$156,0))</f>
        <v>1000</v>
      </c>
      <c r="BH144" s="249">
        <f>INDEX('Feb 2015 final data'!Y$7:Y$156,MATCH(Data!$AH144,'Feb 2015 final data'!$A$7:$A$156,0))</f>
        <v>974</v>
      </c>
      <c r="BI144" s="249">
        <f>INDEX('Feb 2015 final data'!Z$7:Z$156,MATCH(Data!$AH144,'Feb 2015 final data'!$A$7:$A$156,0))</f>
        <v>948</v>
      </c>
      <c r="BJ144" s="249">
        <f>INDEX('Feb 2015 final data'!AA$7:AA$156,MATCH(Data!$AH144,'Feb 2015 final data'!$A$7:$A$156,0))</f>
        <v>922</v>
      </c>
      <c r="BK144" s="484">
        <f t="shared" si="144"/>
        <v>1119</v>
      </c>
      <c r="BL144" s="484">
        <f t="shared" si="145"/>
        <v>1088</v>
      </c>
      <c r="BM144" s="484">
        <f t="shared" si="146"/>
        <v>1057</v>
      </c>
      <c r="BN144" s="484">
        <f t="shared" si="147"/>
        <v>1026</v>
      </c>
      <c r="BO144" s="484">
        <f t="shared" si="148"/>
        <v>1000</v>
      </c>
      <c r="BP144" s="484">
        <f t="shared" si="149"/>
        <v>974</v>
      </c>
      <c r="BQ144" s="484">
        <f t="shared" si="150"/>
        <v>948</v>
      </c>
      <c r="BR144" s="484">
        <f t="shared" si="151"/>
        <v>922</v>
      </c>
      <c r="BS144" s="486">
        <f t="shared" si="162"/>
        <v>929.64008622673441</v>
      </c>
      <c r="BT144" s="486">
        <f t="shared" si="163"/>
        <v>903.88598196129317</v>
      </c>
      <c r="BU144" s="486">
        <f t="shared" si="164"/>
        <v>878.13187769585181</v>
      </c>
      <c r="BV144" s="495">
        <f t="shared" si="165"/>
        <v>846.64970561593623</v>
      </c>
      <c r="BW144" s="486">
        <f t="shared" si="166"/>
        <v>825.1946448498403</v>
      </c>
      <c r="BX144" s="486">
        <f t="shared" si="167"/>
        <v>803.73958408374438</v>
      </c>
      <c r="BY144" s="486">
        <f t="shared" si="168"/>
        <v>782.28452331764856</v>
      </c>
      <c r="BZ144" s="495">
        <f t="shared" si="169"/>
        <v>755.86482031572473</v>
      </c>
      <c r="CA144" s="27">
        <v>119664</v>
      </c>
      <c r="CB144" s="27">
        <v>120369.16400000008</v>
      </c>
      <c r="CC144" s="27">
        <v>121183.53000000004</v>
      </c>
      <c r="CD144" s="156">
        <v>121979.48299999999</v>
      </c>
      <c r="CE144" s="6" t="s">
        <v>486</v>
      </c>
      <c r="CF144" s="27">
        <f>INDEX('HWB mapped'!F$4:F$155,MATCH(Data!$D144,'HWB mapped'!$E$4:$E$155,0))</f>
        <v>2559.2013189006207</v>
      </c>
      <c r="CG144" s="27">
        <f>INDEX('HWB mapped'!G$4:G$155,MATCH(Data!$D144,'HWB mapped'!$E$4:$E$155,0))</f>
        <v>2598.5933814717246</v>
      </c>
      <c r="CH144" s="27">
        <f>INDEX('HWB mapped'!H$4:H$155,MATCH(Data!$D144,'HWB mapped'!$E$4:$E$155,0))</f>
        <v>2499.8477486530001</v>
      </c>
      <c r="CI144" s="27">
        <f>INDEX('HWB mapped'!I$4:I$155,MATCH(Data!$D144,'HWB mapped'!$E$4:$E$155,0))</f>
        <v>2813.7362331478498</v>
      </c>
      <c r="CJ144" s="24">
        <f>INDEX('Feb 2015 final data'!P$7:P$156,MATCH(Data!$CE144,'Feb 2015 final data'!$A$7:$A$156,0))</f>
        <v>2558</v>
      </c>
      <c r="CK144" s="24">
        <f>INDEX('Feb 2015 final data'!Q$7:Q$156,MATCH(Data!$CE144,'Feb 2015 final data'!$A$7:$A$156,0))</f>
        <v>2660</v>
      </c>
      <c r="CL144" s="24">
        <f>INDEX('Feb 2015 final data'!R$7:R$156,MATCH(Data!$CE144,'Feb 2015 final data'!$A$7:$A$156,0))</f>
        <v>2598</v>
      </c>
      <c r="CM144" s="24">
        <f>INDEX('Feb 2015 final data'!S$7:S$156,MATCH(Data!$CE144,'Feb 2015 final data'!$A$7:$A$156,0))</f>
        <v>2717</v>
      </c>
      <c r="CN144" s="24">
        <f>INDEX('Feb 2015 final data'!B$7:B$156,MATCH(Data!$CE144,'Feb 2015 final data'!$A$7:$A$156,0))</f>
        <v>2532.1642000000002</v>
      </c>
      <c r="CO144" s="24">
        <f>INDEX('Feb 2015 final data'!C$7:C$156,MATCH(Data!$CE144,'Feb 2015 final data'!$A$7:$A$156,0))</f>
        <v>2633.134</v>
      </c>
      <c r="CP144" s="24">
        <f>INDEX('Feb 2015 final data'!D$7:D$156,MATCH(Data!$CE144,'Feb 2015 final data'!$A$7:$A$156,0))</f>
        <v>2571.7602000000002</v>
      </c>
      <c r="CQ144" s="24">
        <f>INDEX('Feb 2015 final data'!E$7:E$156,MATCH(Data!$CE144,'Feb 2015 final data'!$A$7:$A$156,0))</f>
        <v>2689.5583000000001</v>
      </c>
      <c r="CR144" s="24">
        <f>INDEX('Feb 2015 final data'!F$7:F$156,MATCH(Data!$CE144,'Feb 2015 final data'!$A$7:$A$156,0))</f>
        <v>2506.5893415800001</v>
      </c>
      <c r="CS144" s="502">
        <f t="shared" si="133"/>
        <v>2558</v>
      </c>
      <c r="CT144" s="502">
        <f t="shared" si="134"/>
        <v>5218</v>
      </c>
      <c r="CU144" s="502">
        <f t="shared" si="135"/>
        <v>7816</v>
      </c>
      <c r="CV144" s="502">
        <f t="shared" si="136"/>
        <v>10533</v>
      </c>
      <c r="CW144" s="502">
        <f t="shared" si="170"/>
        <v>2532.1642000000002</v>
      </c>
      <c r="CX144" s="502">
        <f t="shared" si="171"/>
        <v>5165.2982000000002</v>
      </c>
      <c r="CY144" s="502">
        <f t="shared" si="172"/>
        <v>7737.0583999999999</v>
      </c>
      <c r="CZ144" s="502">
        <f t="shared" si="173"/>
        <v>10426.6167</v>
      </c>
      <c r="DA144" s="503">
        <f t="shared" si="174"/>
        <v>2.4528434444127823E-3</v>
      </c>
      <c r="DB144" s="503">
        <f t="shared" si="175"/>
        <v>5.0034937814487628E-3</v>
      </c>
      <c r="DC144" s="503">
        <f t="shared" si="176"/>
        <v>7.4946928700275429E-3</v>
      </c>
      <c r="DD144" s="503">
        <f t="shared" si="177"/>
        <v>1.0099999999999953E-2</v>
      </c>
      <c r="DE144" s="502">
        <f t="shared" si="137"/>
        <v>2533.3153474454675</v>
      </c>
      <c r="DF144" s="502">
        <f t="shared" si="138"/>
        <v>5105.6065218805516</v>
      </c>
      <c r="DG144" s="502">
        <f t="shared" si="139"/>
        <v>7579.5202328513578</v>
      </c>
      <c r="DH144" s="502">
        <f t="shared" si="140"/>
        <v>10366.239075310052</v>
      </c>
      <c r="DI144" s="489">
        <f t="shared" si="178"/>
        <v>2533.3153474454675</v>
      </c>
      <c r="DJ144" s="489">
        <f t="shared" si="179"/>
        <v>2572.291174435084</v>
      </c>
      <c r="DK144" s="489">
        <f t="shared" si="180"/>
        <v>2473.9137109708063</v>
      </c>
      <c r="DL144" s="489">
        <f t="shared" si="181"/>
        <v>2786.7188424586939</v>
      </c>
      <c r="DM144" s="489">
        <f t="shared" si="141"/>
        <v>2507.7288624362682</v>
      </c>
      <c r="DN144" s="489">
        <f t="shared" si="182"/>
        <v>1611.0076867072526</v>
      </c>
      <c r="DO144" s="489">
        <f t="shared" si="183"/>
        <v>1635.8119898188133</v>
      </c>
      <c r="DP144" s="489">
        <f t="shared" si="184"/>
        <v>1573.4832281538661</v>
      </c>
      <c r="DQ144" s="489">
        <f t="shared" si="185"/>
        <v>1772.5536608184416</v>
      </c>
      <c r="DR144" s="489">
        <f t="shared" si="186"/>
        <v>1584.7733159963684</v>
      </c>
      <c r="DS144" s="33">
        <v>155392</v>
      </c>
      <c r="DT144" s="33">
        <v>156254.67199999999</v>
      </c>
      <c r="DU144" s="33">
        <v>157230.783</v>
      </c>
      <c r="DV144" s="33">
        <v>158256.07199999999</v>
      </c>
      <c r="DW144" s="24">
        <f>INDEX('Feb 2015 final data'!$AB$7:$AB$156,MATCH(Data!CE144,'Feb 2015 final data'!$A$7:$A$156,0))</f>
        <v>2307</v>
      </c>
    </row>
    <row r="145" spans="1:127">
      <c r="A145" s="28" t="s">
        <v>876</v>
      </c>
      <c r="B145" s="6" t="s">
        <v>877</v>
      </c>
      <c r="C145" s="29" t="s">
        <v>779</v>
      </c>
      <c r="D145" s="30" t="s">
        <v>489</v>
      </c>
      <c r="E145" s="31">
        <v>1095</v>
      </c>
      <c r="F145" s="19">
        <v>1095</v>
      </c>
      <c r="G145" s="19">
        <f>INDEX('Feb 2015 final data'!G$7:G$156,MATCH(Data!$D145,'Feb 2015 final data'!$A$7:$A$156,0))</f>
        <v>1123</v>
      </c>
      <c r="H145" s="19">
        <f>INDEX('Feb 2015 final data'!H$7:H$156,MATCH(Data!$D145,'Feb 2015 final data'!$A$7:$A$156,0))</f>
        <v>1116</v>
      </c>
      <c r="I145" s="469">
        <f t="shared" si="152"/>
        <v>611.63434289908605</v>
      </c>
      <c r="J145" s="469">
        <f t="shared" si="153"/>
        <v>595.37989681426234</v>
      </c>
      <c r="K145" s="31">
        <v>174450</v>
      </c>
      <c r="L145" s="19">
        <v>179275</v>
      </c>
      <c r="M145" s="31">
        <v>183606.4329999999</v>
      </c>
      <c r="N145" s="27">
        <v>187443.34599999987</v>
      </c>
      <c r="O145" s="20">
        <v>627.70000000000005</v>
      </c>
      <c r="P145" s="36">
        <v>610.79999999999995</v>
      </c>
      <c r="Q145" s="30" t="s">
        <v>489</v>
      </c>
      <c r="R145" s="31">
        <v>200</v>
      </c>
      <c r="S145" s="19">
        <v>200</v>
      </c>
      <c r="T145" s="19">
        <f>INDEX('Feb 2015 final data'!I$7:I$156,MATCH(Data!$Q145,'Feb 2015 final data'!$A$7:$A$156,0))</f>
        <v>230.04000000000002</v>
      </c>
      <c r="U145" s="19">
        <f>INDEX('Feb 2015 final data'!J$7:J$156,MATCH(Data!$Q145,'Feb 2015 final data'!$A$7:$A$156,0))</f>
        <v>246.5</v>
      </c>
      <c r="V145" s="31">
        <v>270</v>
      </c>
      <c r="W145" s="19">
        <v>270</v>
      </c>
      <c r="X145" s="19">
        <f>INDEX('Feb 2015 final data'!K$7:K$156,MATCH(Data!$Q145,'Feb 2015 final data'!$A$7:$A$156,0))</f>
        <v>284</v>
      </c>
      <c r="Y145" s="19">
        <f>INDEX('Feb 2015 final data'!L$7:L$156,MATCH(Data!$Q145,'Feb 2015 final data'!$A$7:$A$156,0))</f>
        <v>290</v>
      </c>
      <c r="Z145" s="475">
        <f t="shared" si="154"/>
        <v>230.04000000000005</v>
      </c>
      <c r="AA145" s="475">
        <f t="shared" si="155"/>
        <v>246.5</v>
      </c>
      <c r="AB145" s="475">
        <f t="shared" si="156"/>
        <v>284.00000000000006</v>
      </c>
      <c r="AC145" s="475">
        <f t="shared" si="157"/>
        <v>290</v>
      </c>
      <c r="AD145" s="478">
        <f t="shared" si="142"/>
        <v>81</v>
      </c>
      <c r="AE145" s="478">
        <f t="shared" si="143"/>
        <v>85</v>
      </c>
      <c r="AF145" s="22">
        <v>74.400000000000006</v>
      </c>
      <c r="AG145" s="21">
        <v>74.400000000000006</v>
      </c>
      <c r="AH145" s="6" t="s">
        <v>489</v>
      </c>
      <c r="AI145" s="34">
        <v>2249</v>
      </c>
      <c r="AJ145" s="34">
        <v>3000</v>
      </c>
      <c r="AK145" s="34">
        <v>2695</v>
      </c>
      <c r="AL145" s="34">
        <v>2530</v>
      </c>
      <c r="AM145" s="34">
        <v>2835</v>
      </c>
      <c r="AN145" s="34">
        <v>2770</v>
      </c>
      <c r="AO145" s="34">
        <v>2702</v>
      </c>
      <c r="AP145" s="34">
        <v>2720</v>
      </c>
      <c r="AQ145" s="38">
        <v>2308</v>
      </c>
      <c r="AR145" s="38">
        <v>2216</v>
      </c>
      <c r="AS145" s="38">
        <v>2283</v>
      </c>
      <c r="AT145" s="38">
        <v>2109</v>
      </c>
      <c r="AU145" s="25">
        <v>7944</v>
      </c>
      <c r="AV145" s="25">
        <v>8135</v>
      </c>
      <c r="AW145" s="25">
        <v>7730</v>
      </c>
      <c r="AX145" s="25">
        <v>6608</v>
      </c>
      <c r="AY145" s="25">
        <f t="shared" si="158"/>
        <v>7944</v>
      </c>
      <c r="AZ145" s="25">
        <f t="shared" si="159"/>
        <v>8135</v>
      </c>
      <c r="BA145" s="25">
        <f t="shared" si="160"/>
        <v>7730</v>
      </c>
      <c r="BB145" s="25">
        <f t="shared" si="161"/>
        <v>6608</v>
      </c>
      <c r="BC145" s="249">
        <f>INDEX('Feb 2015 final data'!T$7:T$156,MATCH(Data!$AH145,'Feb 2015 final data'!$A$7:$A$156,0))</f>
        <v>6165</v>
      </c>
      <c r="BD145" s="249">
        <f>INDEX('Feb 2015 final data'!U$7:U$156,MATCH(Data!$AH145,'Feb 2015 final data'!$A$7:$A$156,0))</f>
        <v>6313</v>
      </c>
      <c r="BE145" s="249">
        <f>INDEX('Feb 2015 final data'!V$7:V$156,MATCH(Data!$AH145,'Feb 2015 final data'!$A$7:$A$156,0))</f>
        <v>5999</v>
      </c>
      <c r="BF145" s="249">
        <f>INDEX('Feb 2015 final data'!W$7:W$156,MATCH(Data!$AH145,'Feb 2015 final data'!$A$7:$A$156,0))</f>
        <v>5130</v>
      </c>
      <c r="BG145" s="249">
        <f>INDEX('Feb 2015 final data'!X$7:X$156,MATCH(Data!$AH145,'Feb 2015 final data'!$A$7:$A$156,0))</f>
        <v>6215</v>
      </c>
      <c r="BH145" s="249">
        <f>INDEX('Feb 2015 final data'!Y$7:Y$156,MATCH(Data!$AH145,'Feb 2015 final data'!$A$7:$A$156,0))</f>
        <v>6365</v>
      </c>
      <c r="BI145" s="249">
        <f>INDEX('Feb 2015 final data'!Z$7:Z$156,MATCH(Data!$AH145,'Feb 2015 final data'!$A$7:$A$156,0))</f>
        <v>6048</v>
      </c>
      <c r="BJ145" s="249">
        <f>INDEX('Feb 2015 final data'!AA$7:AA$156,MATCH(Data!$AH145,'Feb 2015 final data'!$A$7:$A$156,0))</f>
        <v>5174</v>
      </c>
      <c r="BK145" s="484">
        <f t="shared" si="144"/>
        <v>6165</v>
      </c>
      <c r="BL145" s="484">
        <f t="shared" si="145"/>
        <v>6313</v>
      </c>
      <c r="BM145" s="484">
        <f t="shared" si="146"/>
        <v>5999</v>
      </c>
      <c r="BN145" s="484">
        <f t="shared" si="147"/>
        <v>5130</v>
      </c>
      <c r="BO145" s="484">
        <f t="shared" si="148"/>
        <v>6214.9999999999991</v>
      </c>
      <c r="BP145" s="484">
        <f t="shared" si="149"/>
        <v>6365</v>
      </c>
      <c r="BQ145" s="484">
        <f t="shared" si="150"/>
        <v>6048</v>
      </c>
      <c r="BR145" s="484">
        <f t="shared" si="151"/>
        <v>5174</v>
      </c>
      <c r="BS145" s="486">
        <f t="shared" si="162"/>
        <v>935.54236763708707</v>
      </c>
      <c r="BT145" s="486">
        <f t="shared" si="163"/>
        <v>958.00145448384933</v>
      </c>
      <c r="BU145" s="486">
        <f t="shared" si="164"/>
        <v>910.35177022788082</v>
      </c>
      <c r="BV145" s="495">
        <f t="shared" si="165"/>
        <v>772.10817640117955</v>
      </c>
      <c r="BW145" s="486">
        <f t="shared" si="166"/>
        <v>935.40980825211113</v>
      </c>
      <c r="BX145" s="486">
        <f t="shared" si="167"/>
        <v>957.98607071998208</v>
      </c>
      <c r="BY145" s="486">
        <f t="shared" si="168"/>
        <v>910.27490270454837</v>
      </c>
      <c r="BZ145" s="495">
        <f t="shared" si="169"/>
        <v>772.028406336079</v>
      </c>
      <c r="CA145" s="27">
        <v>653832</v>
      </c>
      <c r="CB145" s="27">
        <v>658976.03500000003</v>
      </c>
      <c r="CC145" s="27">
        <v>664414.67100000044</v>
      </c>
      <c r="CD145" s="156">
        <v>670182.59400000062</v>
      </c>
      <c r="CE145" s="6" t="s">
        <v>489</v>
      </c>
      <c r="CF145" s="27">
        <f>INDEX('HWB mapped'!F$4:F$155,MATCH(Data!$D145,'HWB mapped'!$E$4:$E$155,0))</f>
        <v>20522.234673790746</v>
      </c>
      <c r="CG145" s="27">
        <f>INDEX('HWB mapped'!G$4:G$155,MATCH(Data!$D145,'HWB mapped'!$E$4:$E$155,0))</f>
        <v>20592.344042297122</v>
      </c>
      <c r="CH145" s="27">
        <f>INDEX('HWB mapped'!H$4:H$155,MATCH(Data!$D145,'HWB mapped'!$E$4:$E$155,0))</f>
        <v>20026.270096113702</v>
      </c>
      <c r="CI145" s="27">
        <f>INDEX('HWB mapped'!I$4:I$155,MATCH(Data!$D145,'HWB mapped'!$E$4:$E$155,0))</f>
        <v>20853.317785226482</v>
      </c>
      <c r="CJ145" s="24">
        <f>INDEX('Feb 2015 final data'!P$7:P$156,MATCH(Data!$CE145,'Feb 2015 final data'!$A$7:$A$156,0))</f>
        <v>20516</v>
      </c>
      <c r="CK145" s="24">
        <f>INDEX('Feb 2015 final data'!Q$7:Q$156,MATCH(Data!$CE145,'Feb 2015 final data'!$A$7:$A$156,0))</f>
        <v>19983</v>
      </c>
      <c r="CL145" s="24">
        <f>INDEX('Feb 2015 final data'!R$7:R$156,MATCH(Data!$CE145,'Feb 2015 final data'!$A$7:$A$156,0))</f>
        <v>20008</v>
      </c>
      <c r="CM145" s="24">
        <f>INDEX('Feb 2015 final data'!S$7:S$156,MATCH(Data!$CE145,'Feb 2015 final data'!$A$7:$A$156,0))</f>
        <v>20128</v>
      </c>
      <c r="CN145" s="24">
        <f>INDEX('Feb 2015 final data'!B$7:B$156,MATCH(Data!$CE145,'Feb 2015 final data'!$A$7:$A$156,0))</f>
        <v>19944</v>
      </c>
      <c r="CO145" s="24">
        <f>INDEX('Feb 2015 final data'!C$7:C$156,MATCH(Data!$CE145,'Feb 2015 final data'!$A$7:$A$156,0))</f>
        <v>19313</v>
      </c>
      <c r="CP145" s="24">
        <f>INDEX('Feb 2015 final data'!D$7:D$156,MATCH(Data!$CE145,'Feb 2015 final data'!$A$7:$A$156,0))</f>
        <v>19264</v>
      </c>
      <c r="CQ145" s="24">
        <f>INDEX('Feb 2015 final data'!E$7:E$156,MATCH(Data!$CE145,'Feb 2015 final data'!$A$7:$A$156,0))</f>
        <v>19291</v>
      </c>
      <c r="CR145" s="24">
        <f>INDEX('Feb 2015 final data'!F$7:F$156,MATCH(Data!$CE145,'Feb 2015 final data'!$A$7:$A$156,0))</f>
        <v>16503</v>
      </c>
      <c r="CS145" s="502">
        <f t="shared" si="133"/>
        <v>20516</v>
      </c>
      <c r="CT145" s="502">
        <f t="shared" si="134"/>
        <v>40499</v>
      </c>
      <c r="CU145" s="502">
        <f t="shared" si="135"/>
        <v>60507</v>
      </c>
      <c r="CV145" s="502">
        <f t="shared" si="136"/>
        <v>80635</v>
      </c>
      <c r="CW145" s="502">
        <f t="shared" si="170"/>
        <v>19944</v>
      </c>
      <c r="CX145" s="502">
        <f t="shared" si="171"/>
        <v>39257</v>
      </c>
      <c r="CY145" s="502">
        <f t="shared" si="172"/>
        <v>58521</v>
      </c>
      <c r="CZ145" s="502">
        <f t="shared" si="173"/>
        <v>77812</v>
      </c>
      <c r="DA145" s="503">
        <f t="shared" si="174"/>
        <v>7.0936938054194827E-3</v>
      </c>
      <c r="DB145" s="503">
        <f t="shared" si="175"/>
        <v>1.5402740745333912E-2</v>
      </c>
      <c r="DC145" s="503">
        <f t="shared" si="176"/>
        <v>2.4629503317417995E-2</v>
      </c>
      <c r="DD145" s="503">
        <f t="shared" si="177"/>
        <v>3.5009611211012585E-2</v>
      </c>
      <c r="DE145" s="502">
        <f t="shared" si="137"/>
        <v>19940.358488327292</v>
      </c>
      <c r="DF145" s="502">
        <f t="shared" si="138"/>
        <v>39851.065109270101</v>
      </c>
      <c r="DG145" s="502">
        <f t="shared" si="139"/>
        <v>59120.524401779723</v>
      </c>
      <c r="DH145" s="502">
        <f t="shared" si="140"/>
        <v>79122.416105853044</v>
      </c>
      <c r="DI145" s="489">
        <f t="shared" si="178"/>
        <v>19940.358488327292</v>
      </c>
      <c r="DJ145" s="489">
        <f t="shared" si="179"/>
        <v>19910.706620942809</v>
      </c>
      <c r="DK145" s="489">
        <f t="shared" si="180"/>
        <v>19269.459292509622</v>
      </c>
      <c r="DL145" s="489">
        <f t="shared" si="181"/>
        <v>20001.891704073321</v>
      </c>
      <c r="DM145" s="489">
        <f t="shared" si="141"/>
        <v>16499.986769598137</v>
      </c>
      <c r="DN145" s="489">
        <f t="shared" si="182"/>
        <v>2392.8516607102142</v>
      </c>
      <c r="DO145" s="489">
        <f t="shared" si="183"/>
        <v>2389.3715855767841</v>
      </c>
      <c r="DP145" s="489">
        <f t="shared" si="184"/>
        <v>2312.3299222780902</v>
      </c>
      <c r="DQ145" s="489">
        <f t="shared" si="185"/>
        <v>2400.2918213403059</v>
      </c>
      <c r="DR145" s="489">
        <f t="shared" si="186"/>
        <v>1964.0563265357487</v>
      </c>
      <c r="DS145" s="33">
        <v>821356</v>
      </c>
      <c r="DT145" s="33">
        <v>826881.13600000006</v>
      </c>
      <c r="DU145" s="33">
        <v>833315.34199999995</v>
      </c>
      <c r="DV145" s="33">
        <v>840098.10600000003</v>
      </c>
      <c r="DW145" s="24">
        <f>INDEX('Feb 2015 final data'!$AB$7:$AB$156,MATCH(Data!CE145,'Feb 2015 final data'!$A$7:$A$156,0))</f>
        <v>2400</v>
      </c>
    </row>
    <row r="146" spans="1:127">
      <c r="A146" s="28" t="s">
        <v>874</v>
      </c>
      <c r="B146" s="6" t="s">
        <v>875</v>
      </c>
      <c r="C146" s="29" t="s">
        <v>780</v>
      </c>
      <c r="D146" s="30" t="s">
        <v>492</v>
      </c>
      <c r="E146" s="31">
        <v>105</v>
      </c>
      <c r="F146" s="19">
        <v>110</v>
      </c>
      <c r="G146" s="19">
        <f>INDEX('Feb 2015 final data'!G$7:G$156,MATCH(Data!$D146,'Feb 2015 final data'!$A$7:$A$156,0))</f>
        <v>113.512</v>
      </c>
      <c r="H146" s="19">
        <f>INDEX('Feb 2015 final data'!H$7:H$156,MATCH(Data!$D146,'Feb 2015 final data'!$A$7:$A$156,0))</f>
        <v>107.85553999999999</v>
      </c>
      <c r="I146" s="469">
        <f t="shared" si="152"/>
        <v>447.48665932780108</v>
      </c>
      <c r="J146" s="469">
        <f t="shared" si="153"/>
        <v>415.97745047145406</v>
      </c>
      <c r="K146" s="31">
        <v>25385</v>
      </c>
      <c r="L146" s="19">
        <v>26375</v>
      </c>
      <c r="M146" s="31">
        <v>26574.498000000003</v>
      </c>
      <c r="N146" s="27">
        <v>27162.895000000004</v>
      </c>
      <c r="O146" s="20">
        <v>417.5</v>
      </c>
      <c r="P146" s="36">
        <v>424.6</v>
      </c>
      <c r="Q146" s="30" t="s">
        <v>492</v>
      </c>
      <c r="R146" s="31">
        <v>325</v>
      </c>
      <c r="S146" s="19">
        <v>325</v>
      </c>
      <c r="T146" s="19">
        <f>INDEX('Feb 2015 final data'!I$7:I$156,MATCH(Data!$Q146,'Feb 2015 final data'!$A$7:$A$156,0))</f>
        <v>309.75</v>
      </c>
      <c r="U146" s="19">
        <f>INDEX('Feb 2015 final data'!J$7:J$156,MATCH(Data!$Q146,'Feb 2015 final data'!$A$7:$A$156,0))</f>
        <v>312.35053846153846</v>
      </c>
      <c r="V146" s="31">
        <v>355</v>
      </c>
      <c r="W146" s="19">
        <v>355</v>
      </c>
      <c r="X146" s="19">
        <f>INDEX('Feb 2015 final data'!K$7:K$156,MATCH(Data!$Q146,'Feb 2015 final data'!$A$7:$A$156,0))</f>
        <v>354</v>
      </c>
      <c r="Y146" s="19">
        <f>INDEX('Feb 2015 final data'!L$7:L$156,MATCH(Data!$Q146,'Feb 2015 final data'!$A$7:$A$156,0))</f>
        <v>354</v>
      </c>
      <c r="Z146" s="475">
        <f t="shared" si="154"/>
        <v>309.75</v>
      </c>
      <c r="AA146" s="475">
        <f t="shared" si="155"/>
        <v>312.35053846153846</v>
      </c>
      <c r="AB146" s="475">
        <f t="shared" si="156"/>
        <v>354</v>
      </c>
      <c r="AC146" s="475">
        <f t="shared" si="157"/>
        <v>354</v>
      </c>
      <c r="AD146" s="478">
        <f t="shared" si="142"/>
        <v>87.5</v>
      </c>
      <c r="AE146" s="478">
        <f t="shared" si="143"/>
        <v>88.234615384615395</v>
      </c>
      <c r="AF146" s="22">
        <v>92.4</v>
      </c>
      <c r="AG146" s="21">
        <v>92.4</v>
      </c>
      <c r="AH146" s="6" t="s">
        <v>492</v>
      </c>
      <c r="AI146" s="34">
        <v>624</v>
      </c>
      <c r="AJ146" s="34">
        <v>786</v>
      </c>
      <c r="AK146" s="34">
        <v>511</v>
      </c>
      <c r="AL146" s="34">
        <v>328</v>
      </c>
      <c r="AM146" s="34">
        <v>362</v>
      </c>
      <c r="AN146" s="34">
        <v>270</v>
      </c>
      <c r="AO146" s="34">
        <v>308</v>
      </c>
      <c r="AP146" s="34">
        <v>210</v>
      </c>
      <c r="AQ146" s="38">
        <v>485</v>
      </c>
      <c r="AR146" s="38">
        <v>602</v>
      </c>
      <c r="AS146" s="38">
        <v>452</v>
      </c>
      <c r="AT146" s="38">
        <v>591</v>
      </c>
      <c r="AU146" s="25">
        <v>1921</v>
      </c>
      <c r="AV146" s="25">
        <v>960</v>
      </c>
      <c r="AW146" s="25">
        <v>1003</v>
      </c>
      <c r="AX146" s="25">
        <v>1645</v>
      </c>
      <c r="AY146" s="25">
        <f t="shared" si="158"/>
        <v>1921</v>
      </c>
      <c r="AZ146" s="25">
        <f t="shared" si="159"/>
        <v>960</v>
      </c>
      <c r="BA146" s="25">
        <f t="shared" si="160"/>
        <v>1003</v>
      </c>
      <c r="BB146" s="25">
        <f t="shared" si="161"/>
        <v>1645</v>
      </c>
      <c r="BC146" s="249">
        <f>INDEX('Feb 2015 final data'!T$7:T$156,MATCH(Data!$AH146,'Feb 2015 final data'!$A$7:$A$156,0))</f>
        <v>1272.6385499300861</v>
      </c>
      <c r="BD146" s="249">
        <f>INDEX('Feb 2015 final data'!U$7:U$156,MATCH(Data!$AH146,'Feb 2015 final data'!$A$7:$A$156,0))</f>
        <v>1237.5177125450864</v>
      </c>
      <c r="BE146" s="249">
        <f>INDEX('Feb 2015 final data'!V$7:V$156,MATCH(Data!$AH146,'Feb 2015 final data'!$A$7:$A$156,0))</f>
        <v>1202.3968751600864</v>
      </c>
      <c r="BF146" s="249">
        <f>INDEX('Feb 2015 final data'!W$7:W$156,MATCH(Data!$AH146,'Feb 2015 final data'!$A$7:$A$156,0))</f>
        <v>1180.0044342702461</v>
      </c>
      <c r="BG146" s="249">
        <f>INDEX('Feb 2015 final data'!X$7:X$156,MATCH(Data!$AH146,'Feb 2015 final data'!$A$7:$A$156,0))</f>
        <v>1144.5006266802461</v>
      </c>
      <c r="BH146" s="249">
        <f>INDEX('Feb 2015 final data'!Y$7:Y$156,MATCH(Data!$AH146,'Feb 2015 final data'!$A$7:$A$156,0))</f>
        <v>1108.9968190902462</v>
      </c>
      <c r="BI146" s="249">
        <f>INDEX('Feb 2015 final data'!Z$7:Z$156,MATCH(Data!$AH146,'Feb 2015 final data'!$A$7:$A$156,0))</f>
        <v>1073.4930115002462</v>
      </c>
      <c r="BJ146" s="249">
        <f>INDEX('Feb 2015 final data'!AA$7:AA$156,MATCH(Data!$AH146,'Feb 2015 final data'!$A$7:$A$156,0))</f>
        <v>1050.9044925039655</v>
      </c>
      <c r="BK146" s="484">
        <f t="shared" si="144"/>
        <v>1272.6385499300861</v>
      </c>
      <c r="BL146" s="484">
        <f t="shared" si="145"/>
        <v>1237.5177125450864</v>
      </c>
      <c r="BM146" s="484">
        <f t="shared" si="146"/>
        <v>1202.3968751600864</v>
      </c>
      <c r="BN146" s="484">
        <f t="shared" si="147"/>
        <v>1180.0044342702461</v>
      </c>
      <c r="BO146" s="484">
        <f t="shared" si="148"/>
        <v>1144.5006266802461</v>
      </c>
      <c r="BP146" s="484">
        <f t="shared" si="149"/>
        <v>1108.9968190902462</v>
      </c>
      <c r="BQ146" s="484">
        <f t="shared" si="150"/>
        <v>1073.4930115002462</v>
      </c>
      <c r="BR146" s="484">
        <f t="shared" si="151"/>
        <v>1050.9044925039655</v>
      </c>
      <c r="BS146" s="486">
        <f t="shared" si="162"/>
        <v>667.81974113385616</v>
      </c>
      <c r="BT146" s="486">
        <f t="shared" si="163"/>
        <v>649.39000825161452</v>
      </c>
      <c r="BU146" s="486">
        <f t="shared" si="164"/>
        <v>630.96027536937277</v>
      </c>
      <c r="BV146" s="495">
        <f t="shared" si="165"/>
        <v>612.5319889841029</v>
      </c>
      <c r="BW146" s="486">
        <f t="shared" si="166"/>
        <v>594.10221257986359</v>
      </c>
      <c r="BX146" s="486">
        <f t="shared" si="167"/>
        <v>575.67243617562428</v>
      </c>
      <c r="BY146" s="486">
        <f t="shared" si="168"/>
        <v>557.24265977138487</v>
      </c>
      <c r="BZ146" s="495">
        <f t="shared" si="169"/>
        <v>538.81211141288918</v>
      </c>
      <c r="CA146" s="27">
        <v>187732</v>
      </c>
      <c r="CB146" s="27">
        <v>190566.177</v>
      </c>
      <c r="CC146" s="27">
        <v>192643.72400000007</v>
      </c>
      <c r="CD146" s="156">
        <v>195040.99299999999</v>
      </c>
      <c r="CE146" s="6" t="s">
        <v>492</v>
      </c>
      <c r="CF146" s="27">
        <f>INDEX('HWB mapped'!F$4:F$155,MATCH(Data!$D146,'HWB mapped'!$E$4:$E$155,0))</f>
        <v>4244.5290791416783</v>
      </c>
      <c r="CG146" s="27">
        <f>INDEX('HWB mapped'!G$4:G$155,MATCH(Data!$D146,'HWB mapped'!$E$4:$E$155,0))</f>
        <v>4616.1895516001814</v>
      </c>
      <c r="CH146" s="27">
        <f>INDEX('HWB mapped'!H$4:H$155,MATCH(Data!$D146,'HWB mapped'!$E$4:$E$155,0))</f>
        <v>4515.629916979593</v>
      </c>
      <c r="CI146" s="27">
        <f>INDEX('HWB mapped'!I$4:I$155,MATCH(Data!$D146,'HWB mapped'!$E$4:$E$155,0))</f>
        <v>4703.6248890176903</v>
      </c>
      <c r="CJ146" s="24">
        <f>INDEX('Feb 2015 final data'!P$7:P$156,MATCH(Data!$CE146,'Feb 2015 final data'!$A$7:$A$156,0))</f>
        <v>4235</v>
      </c>
      <c r="CK146" s="24">
        <f>INDEX('Feb 2015 final data'!Q$7:Q$156,MATCH(Data!$CE146,'Feb 2015 final data'!$A$7:$A$156,0))</f>
        <v>4794</v>
      </c>
      <c r="CL146" s="24">
        <f>INDEX('Feb 2015 final data'!R$7:R$156,MATCH(Data!$CE146,'Feb 2015 final data'!$A$7:$A$156,0))</f>
        <v>4717</v>
      </c>
      <c r="CM146" s="24">
        <f>INDEX('Feb 2015 final data'!S$7:S$156,MATCH(Data!$CE146,'Feb 2015 final data'!$A$7:$A$156,0))</f>
        <v>4658</v>
      </c>
      <c r="CN146" s="24">
        <f>INDEX('Feb 2015 final data'!B$7:B$156,MATCH(Data!$CE146,'Feb 2015 final data'!$A$7:$A$156,0))</f>
        <v>4108.7</v>
      </c>
      <c r="CO146" s="24">
        <f>INDEX('Feb 2015 final data'!C$7:C$156,MATCH(Data!$CE146,'Feb 2015 final data'!$A$7:$A$156,0))</f>
        <v>4625.6000000000004</v>
      </c>
      <c r="CP146" s="24">
        <f>INDEX('Feb 2015 final data'!D$7:D$156,MATCH(Data!$CE146,'Feb 2015 final data'!$A$7:$A$156,0))</f>
        <v>4506.5</v>
      </c>
      <c r="CQ146" s="24">
        <f>INDEX('Feb 2015 final data'!E$7:E$156,MATCH(Data!$CE146,'Feb 2015 final data'!$A$7:$A$156,0))</f>
        <v>4321.2</v>
      </c>
      <c r="CR146" s="24">
        <f>INDEX('Feb 2015 final data'!F$7:F$156,MATCH(Data!$CE146,'Feb 2015 final data'!$A$7:$A$156,0))</f>
        <v>4390.5</v>
      </c>
      <c r="CS146" s="502">
        <f t="shared" si="133"/>
        <v>4235</v>
      </c>
      <c r="CT146" s="502">
        <f t="shared" si="134"/>
        <v>9029</v>
      </c>
      <c r="CU146" s="502">
        <f t="shared" si="135"/>
        <v>13746</v>
      </c>
      <c r="CV146" s="502">
        <f t="shared" si="136"/>
        <v>18404</v>
      </c>
      <c r="CW146" s="502">
        <f t="shared" si="170"/>
        <v>4108.7</v>
      </c>
      <c r="CX146" s="502">
        <f t="shared" si="171"/>
        <v>8734.2999999999993</v>
      </c>
      <c r="CY146" s="502">
        <f t="shared" si="172"/>
        <v>13240.8</v>
      </c>
      <c r="CZ146" s="502">
        <f t="shared" si="173"/>
        <v>17562</v>
      </c>
      <c r="DA146" s="503">
        <f t="shared" si="174"/>
        <v>6.8626385568354804E-3</v>
      </c>
      <c r="DB146" s="503">
        <f t="shared" si="175"/>
        <v>1.6012823299282806E-2</v>
      </c>
      <c r="DC146" s="503">
        <f t="shared" si="176"/>
        <v>2.7450554227341922E-2</v>
      </c>
      <c r="DD146" s="503">
        <f t="shared" si="177"/>
        <v>4.575092371223647E-2</v>
      </c>
      <c r="DE146" s="502">
        <f t="shared" si="137"/>
        <v>4120.9236771864726</v>
      </c>
      <c r="DF146" s="502">
        <f t="shared" si="138"/>
        <v>8571.4885801017699</v>
      </c>
      <c r="DG146" s="502">
        <f t="shared" si="139"/>
        <v>12880.69470874589</v>
      </c>
      <c r="DH146" s="502">
        <f t="shared" si="140"/>
        <v>17253.824514576485</v>
      </c>
      <c r="DI146" s="489">
        <f t="shared" si="178"/>
        <v>4120.9236771864726</v>
      </c>
      <c r="DJ146" s="489">
        <f t="shared" si="179"/>
        <v>4450.5649029152974</v>
      </c>
      <c r="DK146" s="489">
        <f t="shared" si="180"/>
        <v>4309.2061286441203</v>
      </c>
      <c r="DL146" s="489">
        <f t="shared" si="181"/>
        <v>4373.1298058305947</v>
      </c>
      <c r="DM146" s="489">
        <f t="shared" si="141"/>
        <v>4403.5620523978896</v>
      </c>
      <c r="DN146" s="489">
        <f t="shared" si="182"/>
        <v>1771.4802664492022</v>
      </c>
      <c r="DO146" s="489">
        <f t="shared" si="183"/>
        <v>1913.3362450777481</v>
      </c>
      <c r="DP146" s="489">
        <f t="shared" si="184"/>
        <v>1852.2951876072827</v>
      </c>
      <c r="DQ146" s="489">
        <f t="shared" si="185"/>
        <v>1879.8066501291826</v>
      </c>
      <c r="DR146" s="489">
        <f t="shared" si="186"/>
        <v>1867.9918652262702</v>
      </c>
      <c r="DS146" s="33">
        <v>226841</v>
      </c>
      <c r="DT146" s="33">
        <v>229875.47399999999</v>
      </c>
      <c r="DU146" s="33">
        <v>232630.30799999999</v>
      </c>
      <c r="DV146" s="33">
        <v>235761.198</v>
      </c>
      <c r="DW146" s="24">
        <f>INDEX('Feb 2015 final data'!$AB$7:$AB$156,MATCH(Data!CE146,'Feb 2015 final data'!$A$7:$A$156,0))</f>
        <v>1966</v>
      </c>
    </row>
    <row r="147" spans="1:127">
      <c r="A147" s="28" t="s">
        <v>865</v>
      </c>
      <c r="B147" s="6" t="s">
        <v>866</v>
      </c>
      <c r="C147" s="29" t="s">
        <v>781</v>
      </c>
      <c r="D147" s="30" t="s">
        <v>495</v>
      </c>
      <c r="E147" s="31">
        <v>440</v>
      </c>
      <c r="F147" s="19">
        <v>430</v>
      </c>
      <c r="G147" s="19">
        <f>INDEX('Feb 2015 final data'!G$7:G$156,MATCH(Data!$D147,'Feb 2015 final data'!$A$7:$A$156,0))</f>
        <v>437</v>
      </c>
      <c r="H147" s="19">
        <f>INDEX('Feb 2015 final data'!H$7:H$156,MATCH(Data!$D147,'Feb 2015 final data'!$A$7:$A$156,0))</f>
        <v>414</v>
      </c>
      <c r="I147" s="469">
        <f t="shared" si="152"/>
        <v>737.08026367965954</v>
      </c>
      <c r="J147" s="469">
        <f t="shared" si="153"/>
        <v>681.95419341034585</v>
      </c>
      <c r="K147" s="31">
        <v>54465</v>
      </c>
      <c r="L147" s="19">
        <v>56265</v>
      </c>
      <c r="M147" s="31">
        <v>57940.526000000013</v>
      </c>
      <c r="N147" s="27">
        <v>59328.164999999994</v>
      </c>
      <c r="O147" s="20">
        <v>811.5</v>
      </c>
      <c r="P147" s="36">
        <v>762.4</v>
      </c>
      <c r="Q147" s="30" t="s">
        <v>495</v>
      </c>
      <c r="R147" s="31">
        <v>225</v>
      </c>
      <c r="S147" s="19">
        <v>230</v>
      </c>
      <c r="T147" s="19">
        <f>INDEX('Feb 2015 final data'!I$7:I$156,MATCH(Data!$Q147,'Feb 2015 final data'!$A$7:$A$156,0))</f>
        <v>232</v>
      </c>
      <c r="U147" s="19">
        <f>INDEX('Feb 2015 final data'!J$7:J$156,MATCH(Data!$Q147,'Feb 2015 final data'!$A$7:$A$156,0))</f>
        <v>234</v>
      </c>
      <c r="V147" s="31">
        <v>285</v>
      </c>
      <c r="W147" s="19">
        <v>290</v>
      </c>
      <c r="X147" s="19">
        <f>INDEX('Feb 2015 final data'!K$7:K$156,MATCH(Data!$Q147,'Feb 2015 final data'!$A$7:$A$156,0))</f>
        <v>285</v>
      </c>
      <c r="Y147" s="19">
        <f>INDEX('Feb 2015 final data'!L$7:L$156,MATCH(Data!$Q147,'Feb 2015 final data'!$A$7:$A$156,0))</f>
        <v>285</v>
      </c>
      <c r="Z147" s="475">
        <f t="shared" si="154"/>
        <v>237.15555555555557</v>
      </c>
      <c r="AA147" s="475">
        <f t="shared" si="155"/>
        <v>239.2</v>
      </c>
      <c r="AB147" s="475">
        <f t="shared" si="156"/>
        <v>290</v>
      </c>
      <c r="AC147" s="475">
        <f t="shared" si="157"/>
        <v>290</v>
      </c>
      <c r="AD147" s="478">
        <f t="shared" si="142"/>
        <v>81.777777777777786</v>
      </c>
      <c r="AE147" s="478">
        <f t="shared" si="143"/>
        <v>82.482758620689651</v>
      </c>
      <c r="AF147" s="22">
        <v>78.7</v>
      </c>
      <c r="AG147" s="21">
        <v>79.5</v>
      </c>
      <c r="AH147" s="6" t="s">
        <v>495</v>
      </c>
      <c r="AI147" s="34">
        <v>282</v>
      </c>
      <c r="AJ147" s="34">
        <v>590</v>
      </c>
      <c r="AK147" s="34">
        <v>494</v>
      </c>
      <c r="AL147" s="34">
        <v>401</v>
      </c>
      <c r="AM147" s="34">
        <v>554</v>
      </c>
      <c r="AN147" s="34">
        <v>429</v>
      </c>
      <c r="AO147" s="34">
        <v>359</v>
      </c>
      <c r="AP147" s="34">
        <v>306</v>
      </c>
      <c r="AQ147" s="38">
        <v>338</v>
      </c>
      <c r="AR147" s="38">
        <v>460</v>
      </c>
      <c r="AS147" s="38">
        <v>380</v>
      </c>
      <c r="AT147" s="38">
        <v>336</v>
      </c>
      <c r="AU147" s="25">
        <v>1366</v>
      </c>
      <c r="AV147" s="25">
        <v>1384</v>
      </c>
      <c r="AW147" s="25">
        <v>1003</v>
      </c>
      <c r="AX147" s="25">
        <v>1176</v>
      </c>
      <c r="AY147" s="25">
        <f t="shared" si="158"/>
        <v>1366</v>
      </c>
      <c r="AZ147" s="25">
        <f t="shared" si="159"/>
        <v>1384</v>
      </c>
      <c r="BA147" s="25">
        <f t="shared" si="160"/>
        <v>1003</v>
      </c>
      <c r="BB147" s="25">
        <f t="shared" si="161"/>
        <v>1176</v>
      </c>
      <c r="BC147" s="249">
        <f>INDEX('Feb 2015 final data'!T$7:T$156,MATCH(Data!$AH147,'Feb 2015 final data'!$A$7:$A$156,0))</f>
        <v>1444</v>
      </c>
      <c r="BD147" s="249">
        <f>INDEX('Feb 2015 final data'!U$7:U$156,MATCH(Data!$AH147,'Feb 2015 final data'!$A$7:$A$156,0))</f>
        <v>1449</v>
      </c>
      <c r="BE147" s="249">
        <f>INDEX('Feb 2015 final data'!V$7:V$156,MATCH(Data!$AH147,'Feb 2015 final data'!$A$7:$A$156,0))</f>
        <v>1213</v>
      </c>
      <c r="BF147" s="249">
        <f>INDEX('Feb 2015 final data'!W$7:W$156,MATCH(Data!$AH147,'Feb 2015 final data'!$A$7:$A$156,0))</f>
        <v>1287</v>
      </c>
      <c r="BG147" s="249">
        <f>INDEX('Feb 2015 final data'!X$7:X$156,MATCH(Data!$AH147,'Feb 2015 final data'!$A$7:$A$156,0))</f>
        <v>1372</v>
      </c>
      <c r="BH147" s="249">
        <f>INDEX('Feb 2015 final data'!Y$7:Y$156,MATCH(Data!$AH147,'Feb 2015 final data'!$A$7:$A$156,0))</f>
        <v>1377</v>
      </c>
      <c r="BI147" s="249">
        <f>INDEX('Feb 2015 final data'!Z$7:Z$156,MATCH(Data!$AH147,'Feb 2015 final data'!$A$7:$A$156,0))</f>
        <v>1153</v>
      </c>
      <c r="BJ147" s="249">
        <f>INDEX('Feb 2015 final data'!AA$7:AA$156,MATCH(Data!$AH147,'Feb 2015 final data'!$A$7:$A$156,0))</f>
        <v>1223</v>
      </c>
      <c r="BK147" s="484">
        <f t="shared" si="144"/>
        <v>1444.0000000000002</v>
      </c>
      <c r="BL147" s="484">
        <f t="shared" si="145"/>
        <v>1449</v>
      </c>
      <c r="BM147" s="484">
        <f t="shared" si="146"/>
        <v>1213</v>
      </c>
      <c r="BN147" s="484">
        <f t="shared" si="147"/>
        <v>1287</v>
      </c>
      <c r="BO147" s="484">
        <f t="shared" si="148"/>
        <v>1372.0000000000002</v>
      </c>
      <c r="BP147" s="484">
        <f t="shared" si="149"/>
        <v>1377</v>
      </c>
      <c r="BQ147" s="484">
        <f t="shared" si="150"/>
        <v>1153</v>
      </c>
      <c r="BR147" s="484">
        <f t="shared" si="151"/>
        <v>1223</v>
      </c>
      <c r="BS147" s="486">
        <f t="shared" si="162"/>
        <v>568.02849939021723</v>
      </c>
      <c r="BT147" s="486">
        <f t="shared" si="163"/>
        <v>569.9953570750863</v>
      </c>
      <c r="BU147" s="486">
        <f t="shared" si="164"/>
        <v>477.15967434926131</v>
      </c>
      <c r="BV147" s="495">
        <f t="shared" si="165"/>
        <v>503.04439575905832</v>
      </c>
      <c r="BW147" s="486">
        <f t="shared" si="166"/>
        <v>536.26799610056571</v>
      </c>
      <c r="BX147" s="486">
        <f t="shared" si="167"/>
        <v>538.22232553241906</v>
      </c>
      <c r="BY147" s="486">
        <f t="shared" si="168"/>
        <v>450.66836698538788</v>
      </c>
      <c r="BZ147" s="495">
        <f t="shared" si="169"/>
        <v>475.4415396033279</v>
      </c>
      <c r="CA147" s="27">
        <v>251917</v>
      </c>
      <c r="CB147" s="27">
        <v>254212.59699999998</v>
      </c>
      <c r="CC147" s="27">
        <v>255842.22999999995</v>
      </c>
      <c r="CD147" s="156">
        <v>257234.56999999998</v>
      </c>
      <c r="CE147" s="6" t="s">
        <v>495</v>
      </c>
      <c r="CF147" s="27">
        <f>INDEX('HWB mapped'!F$4:F$155,MATCH(Data!$D147,'HWB mapped'!$E$4:$E$155,0))</f>
        <v>8318.7012932878151</v>
      </c>
      <c r="CG147" s="27">
        <f>INDEX('HWB mapped'!G$4:G$155,MATCH(Data!$D147,'HWB mapped'!$E$4:$E$155,0))</f>
        <v>8502.8984709452907</v>
      </c>
      <c r="CH147" s="27">
        <f>INDEX('HWB mapped'!H$4:H$155,MATCH(Data!$D147,'HWB mapped'!$E$4:$E$155,0))</f>
        <v>8462.7785492957337</v>
      </c>
      <c r="CI147" s="27">
        <f>INDEX('HWB mapped'!I$4:I$155,MATCH(Data!$D147,'HWB mapped'!$E$4:$E$155,0))</f>
        <v>8347.0783530583867</v>
      </c>
      <c r="CJ147" s="24">
        <f>INDEX('Feb 2015 final data'!P$7:P$156,MATCH(Data!$CE147,'Feb 2015 final data'!$A$7:$A$156,0))</f>
        <v>8315</v>
      </c>
      <c r="CK147" s="24">
        <f>INDEX('Feb 2015 final data'!Q$7:Q$156,MATCH(Data!$CE147,'Feb 2015 final data'!$A$7:$A$156,0))</f>
        <v>8502</v>
      </c>
      <c r="CL147" s="24">
        <f>INDEX('Feb 2015 final data'!R$7:R$156,MATCH(Data!$CE147,'Feb 2015 final data'!$A$7:$A$156,0))</f>
        <v>8461</v>
      </c>
      <c r="CM147" s="24">
        <f>INDEX('Feb 2015 final data'!S$7:S$156,MATCH(Data!$CE147,'Feb 2015 final data'!$A$7:$A$156,0))</f>
        <v>8493</v>
      </c>
      <c r="CN147" s="24">
        <f>INDEX('Feb 2015 final data'!B$7:B$156,MATCH(Data!$CE147,'Feb 2015 final data'!$A$7:$A$156,0))</f>
        <v>8024</v>
      </c>
      <c r="CO147" s="24">
        <f>INDEX('Feb 2015 final data'!C$7:C$156,MATCH(Data!$CE147,'Feb 2015 final data'!$A$7:$A$156,0))</f>
        <v>8203</v>
      </c>
      <c r="CP147" s="24">
        <f>INDEX('Feb 2015 final data'!D$7:D$156,MATCH(Data!$CE147,'Feb 2015 final data'!$A$7:$A$156,0))</f>
        <v>8166</v>
      </c>
      <c r="CQ147" s="24">
        <f>INDEX('Feb 2015 final data'!E$7:E$156,MATCH(Data!$CE147,'Feb 2015 final data'!$A$7:$A$156,0))</f>
        <v>8196</v>
      </c>
      <c r="CR147" s="24">
        <f>INDEX('Feb 2015 final data'!F$7:F$156,MATCH(Data!$CE147,'Feb 2015 final data'!$A$7:$A$156,0))</f>
        <v>8024</v>
      </c>
      <c r="CS147" s="502">
        <f t="shared" si="133"/>
        <v>8315</v>
      </c>
      <c r="CT147" s="502">
        <f t="shared" si="134"/>
        <v>16817</v>
      </c>
      <c r="CU147" s="502">
        <f t="shared" si="135"/>
        <v>25278</v>
      </c>
      <c r="CV147" s="502">
        <f t="shared" si="136"/>
        <v>33771</v>
      </c>
      <c r="CW147" s="502">
        <f t="shared" si="170"/>
        <v>8024</v>
      </c>
      <c r="CX147" s="502">
        <f t="shared" si="171"/>
        <v>16227</v>
      </c>
      <c r="CY147" s="502">
        <f t="shared" si="172"/>
        <v>24393</v>
      </c>
      <c r="CZ147" s="502">
        <f t="shared" si="173"/>
        <v>32589</v>
      </c>
      <c r="DA147" s="503">
        <f t="shared" si="174"/>
        <v>8.6168606200586299E-3</v>
      </c>
      <c r="DB147" s="503">
        <f t="shared" si="175"/>
        <v>1.7470610879156672E-2</v>
      </c>
      <c r="DC147" s="503">
        <f t="shared" si="176"/>
        <v>2.620591631873501E-2</v>
      </c>
      <c r="DD147" s="503">
        <f t="shared" si="177"/>
        <v>3.50004441680732E-2</v>
      </c>
      <c r="DE147" s="502">
        <f t="shared" si="137"/>
        <v>8029.2024254544758</v>
      </c>
      <c r="DF147" s="502">
        <f t="shared" si="138"/>
        <v>16234.437907278834</v>
      </c>
      <c r="DG147" s="502">
        <f t="shared" si="139"/>
        <v>24403.656860918254</v>
      </c>
      <c r="DH147" s="502">
        <f t="shared" si="140"/>
        <v>32454.884078650139</v>
      </c>
      <c r="DI147" s="489">
        <f t="shared" si="178"/>
        <v>8029.2024254544758</v>
      </c>
      <c r="DJ147" s="489">
        <f t="shared" si="179"/>
        <v>8205.2354818243584</v>
      </c>
      <c r="DK147" s="489">
        <f t="shared" si="180"/>
        <v>8169.2189536394199</v>
      </c>
      <c r="DL147" s="489">
        <f t="shared" si="181"/>
        <v>8051.2272177318846</v>
      </c>
      <c r="DM147" s="489">
        <f t="shared" si="141"/>
        <v>8029.2024254544758</v>
      </c>
      <c r="DN147" s="489">
        <f t="shared" si="182"/>
        <v>2481.1737963819423</v>
      </c>
      <c r="DO147" s="489">
        <f t="shared" si="183"/>
        <v>2535.5624609931292</v>
      </c>
      <c r="DP147" s="489">
        <f t="shared" si="184"/>
        <v>2524.4375068681138</v>
      </c>
      <c r="DQ147" s="489">
        <f t="shared" si="185"/>
        <v>2487.9723794583406</v>
      </c>
      <c r="DR147" s="489">
        <f t="shared" si="186"/>
        <v>2467.5038213502403</v>
      </c>
      <c r="DS147" s="33">
        <v>319690</v>
      </c>
      <c r="DT147" s="33">
        <v>321873.90600000002</v>
      </c>
      <c r="DU147" s="33">
        <v>323596.84000000003</v>
      </c>
      <c r="DV147" s="33">
        <v>325389.56699999998</v>
      </c>
      <c r="DW147" s="24">
        <f>INDEX('Feb 2015 final data'!$AB$7:$AB$156,MATCH(Data!CE147,'Feb 2015 final data'!$A$7:$A$156,0))</f>
        <v>1490</v>
      </c>
    </row>
    <row r="148" spans="1:127">
      <c r="A148" s="28" t="s">
        <v>855</v>
      </c>
      <c r="B148" s="6" t="s">
        <v>856</v>
      </c>
      <c r="C148" s="29" t="s">
        <v>782</v>
      </c>
      <c r="D148" s="30" t="s">
        <v>498</v>
      </c>
      <c r="E148" s="31">
        <v>585</v>
      </c>
      <c r="F148" s="19">
        <v>585</v>
      </c>
      <c r="G148" s="19">
        <f>INDEX('Feb 2015 final data'!G$7:G$156,MATCH(Data!$D148,'Feb 2015 final data'!$A$7:$A$156,0))</f>
        <v>575</v>
      </c>
      <c r="H148" s="19">
        <f>INDEX('Feb 2015 final data'!H$7:H$156,MATCH(Data!$D148,'Feb 2015 final data'!$A$7:$A$156,0))</f>
        <v>575</v>
      </c>
      <c r="I148" s="469">
        <f t="shared" si="152"/>
        <v>594.94551261364154</v>
      </c>
      <c r="J148" s="469">
        <f t="shared" si="153"/>
        <v>579.12226758657596</v>
      </c>
      <c r="K148" s="31">
        <v>90345</v>
      </c>
      <c r="L148" s="19">
        <v>93640</v>
      </c>
      <c r="M148" s="31">
        <v>96647.505999999994</v>
      </c>
      <c r="N148" s="27">
        <v>99288.18700000002</v>
      </c>
      <c r="O148" s="20">
        <v>647.5</v>
      </c>
      <c r="P148" s="36">
        <v>624.70000000000005</v>
      </c>
      <c r="Q148" s="30" t="s">
        <v>498</v>
      </c>
      <c r="R148" s="31">
        <v>885</v>
      </c>
      <c r="S148" s="19">
        <v>885</v>
      </c>
      <c r="T148" s="19">
        <f>INDEX('Feb 2015 final data'!I$7:I$156,MATCH(Data!$Q148,'Feb 2015 final data'!$A$7:$A$156,0))</f>
        <v>1462</v>
      </c>
      <c r="U148" s="19">
        <f>INDEX('Feb 2015 final data'!J$7:J$156,MATCH(Data!$Q148,'Feb 2015 final data'!$A$7:$A$156,0))</f>
        <v>1462</v>
      </c>
      <c r="V148" s="31">
        <v>1285</v>
      </c>
      <c r="W148" s="19">
        <v>1285</v>
      </c>
      <c r="X148" s="19">
        <f>INDEX('Feb 2015 final data'!K$7:K$156,MATCH(Data!$Q148,'Feb 2015 final data'!$A$7:$A$156,0))</f>
        <v>1700</v>
      </c>
      <c r="Y148" s="19">
        <f>INDEX('Feb 2015 final data'!L$7:L$156,MATCH(Data!$Q148,'Feb 2015 final data'!$A$7:$A$156,0))</f>
        <v>1700</v>
      </c>
      <c r="Z148" s="475">
        <f t="shared" si="154"/>
        <v>1462</v>
      </c>
      <c r="AA148" s="475">
        <f t="shared" si="155"/>
        <v>1462</v>
      </c>
      <c r="AB148" s="475">
        <f t="shared" si="156"/>
        <v>1700</v>
      </c>
      <c r="AC148" s="475">
        <f t="shared" si="157"/>
        <v>1700</v>
      </c>
      <c r="AD148" s="478">
        <f t="shared" si="142"/>
        <v>86</v>
      </c>
      <c r="AE148" s="478">
        <f t="shared" si="143"/>
        <v>86</v>
      </c>
      <c r="AF148" s="22">
        <v>68.900000000000006</v>
      </c>
      <c r="AG148" s="21">
        <v>68.900000000000006</v>
      </c>
      <c r="AH148" s="6" t="s">
        <v>498</v>
      </c>
      <c r="AI148" s="34">
        <v>1369</v>
      </c>
      <c r="AJ148" s="34">
        <v>1635</v>
      </c>
      <c r="AK148" s="34">
        <v>1460</v>
      </c>
      <c r="AL148" s="34">
        <v>1474</v>
      </c>
      <c r="AM148" s="34">
        <v>1565</v>
      </c>
      <c r="AN148" s="34">
        <v>1607</v>
      </c>
      <c r="AO148" s="34">
        <v>1657</v>
      </c>
      <c r="AP148" s="34">
        <v>1719</v>
      </c>
      <c r="AQ148" s="38">
        <v>1758</v>
      </c>
      <c r="AR148" s="38">
        <v>1497</v>
      </c>
      <c r="AS148" s="38">
        <v>1368</v>
      </c>
      <c r="AT148" s="38">
        <v>1075</v>
      </c>
      <c r="AU148" s="25">
        <v>4464</v>
      </c>
      <c r="AV148" s="25">
        <v>4646</v>
      </c>
      <c r="AW148" s="25">
        <v>5134</v>
      </c>
      <c r="AX148" s="25">
        <v>3940</v>
      </c>
      <c r="AY148" s="25">
        <f t="shared" si="158"/>
        <v>4464</v>
      </c>
      <c r="AZ148" s="25">
        <f t="shared" si="159"/>
        <v>4646</v>
      </c>
      <c r="BA148" s="25">
        <f t="shared" si="160"/>
        <v>5134</v>
      </c>
      <c r="BB148" s="25">
        <f t="shared" si="161"/>
        <v>3940</v>
      </c>
      <c r="BC148" s="249">
        <f>INDEX('Feb 2015 final data'!T$7:T$156,MATCH(Data!$AH148,'Feb 2015 final data'!$A$7:$A$156,0))</f>
        <v>4645</v>
      </c>
      <c r="BD148" s="249">
        <f>INDEX('Feb 2015 final data'!U$7:U$156,MATCH(Data!$AH148,'Feb 2015 final data'!$A$7:$A$156,0))</f>
        <v>4137</v>
      </c>
      <c r="BE148" s="249">
        <f>INDEX('Feb 2015 final data'!V$7:V$156,MATCH(Data!$AH148,'Feb 2015 final data'!$A$7:$A$156,0))</f>
        <v>4101</v>
      </c>
      <c r="BF148" s="249">
        <f>INDEX('Feb 2015 final data'!W$7:W$156,MATCH(Data!$AH148,'Feb 2015 final data'!$A$7:$A$156,0))</f>
        <v>4110</v>
      </c>
      <c r="BG148" s="249">
        <f>INDEX('Feb 2015 final data'!X$7:X$156,MATCH(Data!$AH148,'Feb 2015 final data'!$A$7:$A$156,0))</f>
        <v>4110</v>
      </c>
      <c r="BH148" s="249">
        <f>INDEX('Feb 2015 final data'!Y$7:Y$156,MATCH(Data!$AH148,'Feb 2015 final data'!$A$7:$A$156,0))</f>
        <v>4110</v>
      </c>
      <c r="BI148" s="249">
        <f>INDEX('Feb 2015 final data'!Z$7:Z$156,MATCH(Data!$AH148,'Feb 2015 final data'!$A$7:$A$156,0))</f>
        <v>4110</v>
      </c>
      <c r="BJ148" s="249">
        <f>INDEX('Feb 2015 final data'!AA$7:AA$156,MATCH(Data!$AH148,'Feb 2015 final data'!$A$7:$A$156,0))</f>
        <v>4110</v>
      </c>
      <c r="BK148" s="484">
        <f t="shared" si="144"/>
        <v>4645</v>
      </c>
      <c r="BL148" s="484">
        <f t="shared" si="145"/>
        <v>4137</v>
      </c>
      <c r="BM148" s="484">
        <f t="shared" si="146"/>
        <v>4101</v>
      </c>
      <c r="BN148" s="484">
        <f t="shared" si="147"/>
        <v>4110</v>
      </c>
      <c r="BO148" s="484">
        <f t="shared" si="148"/>
        <v>4110</v>
      </c>
      <c r="BP148" s="484">
        <f t="shared" si="149"/>
        <v>4110</v>
      </c>
      <c r="BQ148" s="484">
        <f t="shared" si="150"/>
        <v>4110</v>
      </c>
      <c r="BR148" s="484">
        <f t="shared" si="151"/>
        <v>4110</v>
      </c>
      <c r="BS148" s="486">
        <f t="shared" si="162"/>
        <v>1228.6331731036091</v>
      </c>
      <c r="BT148" s="486">
        <f t="shared" si="163"/>
        <v>1094.2638185424394</v>
      </c>
      <c r="BU148" s="486">
        <f t="shared" si="164"/>
        <v>1084.741580817632</v>
      </c>
      <c r="BV148" s="495">
        <f t="shared" si="165"/>
        <v>1078.7165927606254</v>
      </c>
      <c r="BW148" s="486">
        <f t="shared" si="166"/>
        <v>1078.7165927606254</v>
      </c>
      <c r="BX148" s="486">
        <f t="shared" si="167"/>
        <v>1078.7165927606254</v>
      </c>
      <c r="BY148" s="486">
        <f t="shared" si="168"/>
        <v>1078.7165927606254</v>
      </c>
      <c r="BZ148" s="495">
        <f t="shared" si="169"/>
        <v>1071.41894094758</v>
      </c>
      <c r="CA148" s="27">
        <v>376198</v>
      </c>
      <c r="CB148" s="27">
        <v>378062.39499999996</v>
      </c>
      <c r="CC148" s="27">
        <v>381008.32300000015</v>
      </c>
      <c r="CD148" s="156">
        <v>383603.44799999997</v>
      </c>
      <c r="CE148" s="6" t="s">
        <v>498</v>
      </c>
      <c r="CF148" s="27">
        <f>INDEX('HWB mapped'!F$4:F$155,MATCH(Data!$D148,'HWB mapped'!$E$4:$E$155,0))</f>
        <v>10160.363410929975</v>
      </c>
      <c r="CG148" s="27">
        <f>INDEX('HWB mapped'!G$4:G$155,MATCH(Data!$D148,'HWB mapped'!$E$4:$E$155,0))</f>
        <v>10388.958351982963</v>
      </c>
      <c r="CH148" s="27">
        <f>INDEX('HWB mapped'!H$4:H$155,MATCH(Data!$D148,'HWB mapped'!$E$4:$E$155,0))</f>
        <v>10369.492311090957</v>
      </c>
      <c r="CI148" s="27">
        <f>INDEX('HWB mapped'!I$4:I$155,MATCH(Data!$D148,'HWB mapped'!$E$4:$E$155,0))</f>
        <v>10367.246691884931</v>
      </c>
      <c r="CJ148" s="24">
        <f>INDEX('Feb 2015 final data'!P$7:P$156,MATCH(Data!$CE148,'Feb 2015 final data'!$A$7:$A$156,0))</f>
        <v>10158</v>
      </c>
      <c r="CK148" s="24">
        <f>INDEX('Feb 2015 final data'!Q$7:Q$156,MATCH(Data!$CE148,'Feb 2015 final data'!$A$7:$A$156,0))</f>
        <v>9263</v>
      </c>
      <c r="CL148" s="24">
        <f>INDEX('Feb 2015 final data'!R$7:R$156,MATCH(Data!$CE148,'Feb 2015 final data'!$A$7:$A$156,0))</f>
        <v>9386</v>
      </c>
      <c r="CM148" s="24">
        <f>INDEX('Feb 2015 final data'!S$7:S$156,MATCH(Data!$CE148,'Feb 2015 final data'!$A$7:$A$156,0))</f>
        <v>9736</v>
      </c>
      <c r="CN148" s="24">
        <f>INDEX('Feb 2015 final data'!B$7:B$156,MATCH(Data!$CE148,'Feb 2015 final data'!$A$7:$A$156,0))</f>
        <v>9660</v>
      </c>
      <c r="CO148" s="24">
        <f>INDEX('Feb 2015 final data'!C$7:C$156,MATCH(Data!$CE148,'Feb 2015 final data'!$A$7:$A$156,0))</f>
        <v>9390</v>
      </c>
      <c r="CP148" s="24">
        <f>INDEX('Feb 2015 final data'!D$7:D$156,MATCH(Data!$CE148,'Feb 2015 final data'!$A$7:$A$156,0))</f>
        <v>9051</v>
      </c>
      <c r="CQ148" s="24">
        <f>INDEX('Feb 2015 final data'!E$7:E$156,MATCH(Data!$CE148,'Feb 2015 final data'!$A$7:$A$156,0))</f>
        <v>9001</v>
      </c>
      <c r="CR148" s="24">
        <f>INDEX('Feb 2015 final data'!F$7:F$156,MATCH(Data!$CE148,'Feb 2015 final data'!$A$7:$A$156,0))</f>
        <v>8850</v>
      </c>
      <c r="CS148" s="502">
        <f t="shared" si="133"/>
        <v>10158</v>
      </c>
      <c r="CT148" s="502">
        <f t="shared" si="134"/>
        <v>19421</v>
      </c>
      <c r="CU148" s="502">
        <f t="shared" si="135"/>
        <v>28807</v>
      </c>
      <c r="CV148" s="502">
        <f t="shared" si="136"/>
        <v>38543</v>
      </c>
      <c r="CW148" s="502">
        <f t="shared" si="170"/>
        <v>9660</v>
      </c>
      <c r="CX148" s="502">
        <f t="shared" si="171"/>
        <v>19050</v>
      </c>
      <c r="CY148" s="502">
        <f t="shared" si="172"/>
        <v>28101</v>
      </c>
      <c r="CZ148" s="502">
        <f t="shared" si="173"/>
        <v>37102</v>
      </c>
      <c r="DA148" s="503">
        <f t="shared" si="174"/>
        <v>1.2920634096982591E-2</v>
      </c>
      <c r="DB148" s="503">
        <f t="shared" si="175"/>
        <v>9.6256129517681543E-3</v>
      </c>
      <c r="DC148" s="503">
        <f t="shared" si="176"/>
        <v>1.8317204161585762E-2</v>
      </c>
      <c r="DD148" s="503">
        <f t="shared" si="177"/>
        <v>3.7386814726409465E-2</v>
      </c>
      <c r="DE148" s="502">
        <f t="shared" si="137"/>
        <v>9626.557915538162</v>
      </c>
      <c r="DF148" s="502">
        <f t="shared" si="138"/>
        <v>20151.596358764375</v>
      </c>
      <c r="DG148" s="502">
        <f t="shared" si="139"/>
        <v>30161.754795923578</v>
      </c>
      <c r="DH148" s="502">
        <f t="shared" si="140"/>
        <v>39741.445695362432</v>
      </c>
      <c r="DI148" s="489">
        <f t="shared" si="178"/>
        <v>9626.557915538162</v>
      </c>
      <c r="DJ148" s="489">
        <f t="shared" si="179"/>
        <v>10525.038443226213</v>
      </c>
      <c r="DK148" s="489">
        <f t="shared" si="180"/>
        <v>10010.158437159203</v>
      </c>
      <c r="DL148" s="489">
        <f t="shared" si="181"/>
        <v>9579.6908994388541</v>
      </c>
      <c r="DM148" s="489">
        <f t="shared" si="141"/>
        <v>8819.3620654775095</v>
      </c>
      <c r="DN148" s="489">
        <f t="shared" si="182"/>
        <v>1987.4039793261181</v>
      </c>
      <c r="DO148" s="489">
        <f t="shared" si="183"/>
        <v>2172.7876682671026</v>
      </c>
      <c r="DP148" s="489">
        <f t="shared" si="184"/>
        <v>2066.4707419813485</v>
      </c>
      <c r="DQ148" s="489">
        <f t="shared" si="185"/>
        <v>1977.7012695485835</v>
      </c>
      <c r="DR148" s="489">
        <f t="shared" si="186"/>
        <v>1810.1744798629686</v>
      </c>
      <c r="DS148" s="33">
        <v>479634</v>
      </c>
      <c r="DT148" s="33">
        <v>481691.97</v>
      </c>
      <c r="DU148" s="33">
        <v>484400.761</v>
      </c>
      <c r="DV148" s="33">
        <v>487190.60499999998</v>
      </c>
      <c r="DW148" s="24">
        <f>INDEX('Feb 2015 final data'!$AB$7:$AB$156,MATCH(Data!CE148,'Feb 2015 final data'!$A$7:$A$156,0))</f>
        <v>1490</v>
      </c>
    </row>
    <row r="149" spans="1:127">
      <c r="A149" s="28" t="s">
        <v>870</v>
      </c>
      <c r="B149" s="6" t="s">
        <v>871</v>
      </c>
      <c r="C149" s="29" t="s">
        <v>783</v>
      </c>
      <c r="D149" s="30" t="s">
        <v>501</v>
      </c>
      <c r="E149" s="31">
        <v>130</v>
      </c>
      <c r="F149" s="19">
        <v>130</v>
      </c>
      <c r="G149" s="19">
        <f>INDEX('Feb 2015 final data'!G$7:G$156,MATCH(Data!$D149,'Feb 2015 final data'!$A$7:$A$156,0))</f>
        <v>125</v>
      </c>
      <c r="H149" s="19">
        <f>INDEX('Feb 2015 final data'!H$7:H$156,MATCH(Data!$D149,'Feb 2015 final data'!$A$7:$A$156,0))</f>
        <v>120</v>
      </c>
      <c r="I149" s="469">
        <f t="shared" si="152"/>
        <v>469.34818426084036</v>
      </c>
      <c r="J149" s="469">
        <f t="shared" si="153"/>
        <v>441.20741999107867</v>
      </c>
      <c r="K149" s="31">
        <v>25200</v>
      </c>
      <c r="L149" s="19">
        <v>25940</v>
      </c>
      <c r="M149" s="31">
        <v>26632.680000000004</v>
      </c>
      <c r="N149" s="27">
        <v>27198.092000000004</v>
      </c>
      <c r="O149" s="20">
        <v>511.9</v>
      </c>
      <c r="P149" s="36">
        <v>497.3</v>
      </c>
      <c r="Q149" s="30" t="s">
        <v>501</v>
      </c>
      <c r="R149" s="31">
        <v>105</v>
      </c>
      <c r="S149" s="19">
        <v>105</v>
      </c>
      <c r="T149" s="19">
        <f>INDEX('Feb 2015 final data'!I$7:I$156,MATCH(Data!$Q149,'Feb 2015 final data'!$A$7:$A$156,0))</f>
        <v>110</v>
      </c>
      <c r="U149" s="19">
        <f>INDEX('Feb 2015 final data'!J$7:J$156,MATCH(Data!$Q149,'Feb 2015 final data'!$A$7:$A$156,0))</f>
        <v>115</v>
      </c>
      <c r="V149" s="31">
        <v>120</v>
      </c>
      <c r="W149" s="19">
        <v>120</v>
      </c>
      <c r="X149" s="19">
        <f>INDEX('Feb 2015 final data'!K$7:K$156,MATCH(Data!$Q149,'Feb 2015 final data'!$A$7:$A$156,0))</f>
        <v>120</v>
      </c>
      <c r="Y149" s="19">
        <f>INDEX('Feb 2015 final data'!L$7:L$156,MATCH(Data!$Q149,'Feb 2015 final data'!$A$7:$A$156,0))</f>
        <v>120</v>
      </c>
      <c r="Z149" s="475">
        <f t="shared" si="154"/>
        <v>110</v>
      </c>
      <c r="AA149" s="475">
        <f t="shared" si="155"/>
        <v>115</v>
      </c>
      <c r="AB149" s="475">
        <f t="shared" si="156"/>
        <v>120</v>
      </c>
      <c r="AC149" s="475">
        <f t="shared" si="157"/>
        <v>120</v>
      </c>
      <c r="AD149" s="478">
        <f t="shared" si="142"/>
        <v>91.666666666666657</v>
      </c>
      <c r="AE149" s="478">
        <f t="shared" si="143"/>
        <v>95.833333333333343</v>
      </c>
      <c r="AF149" s="22">
        <v>87.4</v>
      </c>
      <c r="AG149" s="21">
        <v>87.4</v>
      </c>
      <c r="AH149" s="6" t="s">
        <v>501</v>
      </c>
      <c r="AI149" s="34">
        <v>278</v>
      </c>
      <c r="AJ149" s="34">
        <v>316</v>
      </c>
      <c r="AK149" s="34">
        <v>477</v>
      </c>
      <c r="AL149" s="34">
        <v>386</v>
      </c>
      <c r="AM149" s="34">
        <v>339</v>
      </c>
      <c r="AN149" s="34">
        <v>240</v>
      </c>
      <c r="AO149" s="34">
        <v>434</v>
      </c>
      <c r="AP149" s="34">
        <v>287</v>
      </c>
      <c r="AQ149" s="38">
        <v>179</v>
      </c>
      <c r="AR149" s="38">
        <v>213</v>
      </c>
      <c r="AS149" s="38">
        <v>162</v>
      </c>
      <c r="AT149" s="38">
        <v>193</v>
      </c>
      <c r="AU149" s="25">
        <v>1071</v>
      </c>
      <c r="AV149" s="25">
        <v>965</v>
      </c>
      <c r="AW149" s="25">
        <v>900</v>
      </c>
      <c r="AX149" s="25">
        <v>568</v>
      </c>
      <c r="AY149" s="25">
        <f t="shared" si="158"/>
        <v>1071</v>
      </c>
      <c r="AZ149" s="25">
        <f t="shared" si="159"/>
        <v>965</v>
      </c>
      <c r="BA149" s="25">
        <f t="shared" si="160"/>
        <v>900</v>
      </c>
      <c r="BB149" s="25">
        <f t="shared" si="161"/>
        <v>568</v>
      </c>
      <c r="BC149" s="249">
        <f>INDEX('Feb 2015 final data'!T$7:T$156,MATCH(Data!$AH149,'Feb 2015 final data'!$A$7:$A$156,0))</f>
        <v>1070</v>
      </c>
      <c r="BD149" s="249">
        <f>INDEX('Feb 2015 final data'!U$7:U$156,MATCH(Data!$AH149,'Feb 2015 final data'!$A$7:$A$156,0))</f>
        <v>962</v>
      </c>
      <c r="BE149" s="249">
        <f>INDEX('Feb 2015 final data'!V$7:V$156,MATCH(Data!$AH149,'Feb 2015 final data'!$A$7:$A$156,0))</f>
        <v>898</v>
      </c>
      <c r="BF149" s="249">
        <f>INDEX('Feb 2015 final data'!W$7:W$156,MATCH(Data!$AH149,'Feb 2015 final data'!$A$7:$A$156,0))</f>
        <v>566</v>
      </c>
      <c r="BG149" s="249">
        <f>INDEX('Feb 2015 final data'!X$7:X$156,MATCH(Data!$AH149,'Feb 2015 final data'!$A$7:$A$156,0))</f>
        <v>1066</v>
      </c>
      <c r="BH149" s="249">
        <f>INDEX('Feb 2015 final data'!Y$7:Y$156,MATCH(Data!$AH149,'Feb 2015 final data'!$A$7:$A$156,0))</f>
        <v>969</v>
      </c>
      <c r="BI149" s="249">
        <f>INDEX('Feb 2015 final data'!Z$7:Z$156,MATCH(Data!$AH149,'Feb 2015 final data'!$A$7:$A$156,0))</f>
        <v>902</v>
      </c>
      <c r="BJ149" s="249">
        <f>INDEX('Feb 2015 final data'!AA$7:AA$156,MATCH(Data!$AH149,'Feb 2015 final data'!$A$7:$A$156,0))</f>
        <v>565</v>
      </c>
      <c r="BK149" s="484">
        <f t="shared" si="144"/>
        <v>1070</v>
      </c>
      <c r="BL149" s="484">
        <f t="shared" si="145"/>
        <v>962</v>
      </c>
      <c r="BM149" s="484">
        <f t="shared" si="146"/>
        <v>898</v>
      </c>
      <c r="BN149" s="484">
        <f t="shared" si="147"/>
        <v>566</v>
      </c>
      <c r="BO149" s="484">
        <f t="shared" si="148"/>
        <v>1066</v>
      </c>
      <c r="BP149" s="484">
        <f t="shared" si="149"/>
        <v>969</v>
      </c>
      <c r="BQ149" s="484">
        <f t="shared" si="150"/>
        <v>901.99999999999989</v>
      </c>
      <c r="BR149" s="484">
        <f t="shared" si="151"/>
        <v>565</v>
      </c>
      <c r="BS149" s="486">
        <f t="shared" si="162"/>
        <v>936.28080597921837</v>
      </c>
      <c r="BT149" s="486">
        <f t="shared" si="163"/>
        <v>841.77769659066166</v>
      </c>
      <c r="BU149" s="486">
        <f t="shared" si="164"/>
        <v>785.77585399003567</v>
      </c>
      <c r="BV149" s="495">
        <f t="shared" si="165"/>
        <v>491.5737271699287</v>
      </c>
      <c r="BW149" s="486">
        <f t="shared" si="166"/>
        <v>925.82613633064307</v>
      </c>
      <c r="BX149" s="486">
        <f t="shared" si="167"/>
        <v>841.5811689534645</v>
      </c>
      <c r="BY149" s="486">
        <f t="shared" si="168"/>
        <v>783.39134612592852</v>
      </c>
      <c r="BZ149" s="495">
        <f t="shared" si="169"/>
        <v>486.41020256849919</v>
      </c>
      <c r="CA149" s="27">
        <v>113296</v>
      </c>
      <c r="CB149" s="27">
        <v>114281.95400000004</v>
      </c>
      <c r="CC149" s="27">
        <v>115140.409</v>
      </c>
      <c r="CD149" s="156">
        <v>116157.10299999996</v>
      </c>
      <c r="CE149" s="6" t="s">
        <v>501</v>
      </c>
      <c r="CF149" s="27">
        <f>INDEX('HWB mapped'!F$4:F$155,MATCH(Data!$D149,'HWB mapped'!$E$4:$E$155,0))</f>
        <v>3132.3700741971629</v>
      </c>
      <c r="CG149" s="27">
        <f>INDEX('HWB mapped'!G$4:G$155,MATCH(Data!$D149,'HWB mapped'!$E$4:$E$155,0))</f>
        <v>3352.2830734340282</v>
      </c>
      <c r="CH149" s="27">
        <f>INDEX('HWB mapped'!H$4:H$155,MATCH(Data!$D149,'HWB mapped'!$E$4:$E$155,0))</f>
        <v>3476.3700201238253</v>
      </c>
      <c r="CI149" s="27">
        <f>INDEX('HWB mapped'!I$4:I$155,MATCH(Data!$D149,'HWB mapped'!$E$4:$E$155,0))</f>
        <v>3673.365144267344</v>
      </c>
      <c r="CJ149" s="24">
        <f>INDEX('Feb 2015 final data'!P$7:P$156,MATCH(Data!$CE149,'Feb 2015 final data'!$A$7:$A$156,0))</f>
        <v>3128</v>
      </c>
      <c r="CK149" s="24">
        <f>INDEX('Feb 2015 final data'!Q$7:Q$156,MATCH(Data!$CE149,'Feb 2015 final data'!$A$7:$A$156,0))</f>
        <v>3349</v>
      </c>
      <c r="CL149" s="24">
        <f>INDEX('Feb 2015 final data'!R$7:R$156,MATCH(Data!$CE149,'Feb 2015 final data'!$A$7:$A$156,0))</f>
        <v>2764</v>
      </c>
      <c r="CM149" s="24">
        <f>INDEX('Feb 2015 final data'!S$7:S$156,MATCH(Data!$CE149,'Feb 2015 final data'!$A$7:$A$156,0))</f>
        <v>2956</v>
      </c>
      <c r="CN149" s="24">
        <f>INDEX('Feb 2015 final data'!B$7:B$156,MATCH(Data!$CE149,'Feb 2015 final data'!$A$7:$A$156,0))</f>
        <v>3018</v>
      </c>
      <c r="CO149" s="24">
        <f>INDEX('Feb 2015 final data'!C$7:C$156,MATCH(Data!$CE149,'Feb 2015 final data'!$A$7:$A$156,0))</f>
        <v>3231</v>
      </c>
      <c r="CP149" s="24">
        <f>INDEX('Feb 2015 final data'!D$7:D$156,MATCH(Data!$CE149,'Feb 2015 final data'!$A$7:$A$156,0))</f>
        <v>2667</v>
      </c>
      <c r="CQ149" s="24">
        <f>INDEX('Feb 2015 final data'!E$7:E$156,MATCH(Data!$CE149,'Feb 2015 final data'!$A$7:$A$156,0))</f>
        <v>2852</v>
      </c>
      <c r="CR149" s="24">
        <f>INDEX('Feb 2015 final data'!F$7:F$156,MATCH(Data!$CE149,'Feb 2015 final data'!$A$7:$A$156,0))</f>
        <v>2912</v>
      </c>
      <c r="CS149" s="502">
        <f t="shared" si="133"/>
        <v>3128</v>
      </c>
      <c r="CT149" s="502">
        <f t="shared" si="134"/>
        <v>6477</v>
      </c>
      <c r="CU149" s="502">
        <f t="shared" si="135"/>
        <v>9241</v>
      </c>
      <c r="CV149" s="502">
        <f t="shared" si="136"/>
        <v>12197</v>
      </c>
      <c r="CW149" s="502">
        <f t="shared" si="170"/>
        <v>3018</v>
      </c>
      <c r="CX149" s="502">
        <f t="shared" si="171"/>
        <v>6249</v>
      </c>
      <c r="CY149" s="502">
        <f t="shared" si="172"/>
        <v>8916</v>
      </c>
      <c r="CZ149" s="502">
        <f t="shared" si="173"/>
        <v>11768</v>
      </c>
      <c r="DA149" s="503">
        <f t="shared" si="174"/>
        <v>9.0186111338853812E-3</v>
      </c>
      <c r="DB149" s="503">
        <f t="shared" si="175"/>
        <v>1.8693121259326064E-2</v>
      </c>
      <c r="DC149" s="503">
        <f t="shared" si="176"/>
        <v>2.6645896531934082E-2</v>
      </c>
      <c r="DD149" s="503">
        <f t="shared" si="177"/>
        <v>3.5172583422152986E-2</v>
      </c>
      <c r="DE149" s="502">
        <f t="shared" si="137"/>
        <v>3009.0367537654784</v>
      </c>
      <c r="DF149" s="502">
        <f t="shared" si="138"/>
        <v>6229.130725986628</v>
      </c>
      <c r="DG149" s="502">
        <f t="shared" si="139"/>
        <v>9596.6994997616403</v>
      </c>
      <c r="DH149" s="502">
        <f t="shared" si="140"/>
        <v>13153.443339685366</v>
      </c>
      <c r="DI149" s="489">
        <f t="shared" si="178"/>
        <v>3009.0367537654784</v>
      </c>
      <c r="DJ149" s="489">
        <f t="shared" si="179"/>
        <v>3220.0939722211497</v>
      </c>
      <c r="DK149" s="489">
        <f t="shared" si="180"/>
        <v>3367.5687737750122</v>
      </c>
      <c r="DL149" s="489">
        <f t="shared" si="181"/>
        <v>3556.7438399237253</v>
      </c>
      <c r="DM149" s="489">
        <f t="shared" si="141"/>
        <v>2903.3515662574796</v>
      </c>
      <c r="DN149" s="489">
        <f t="shared" si="182"/>
        <v>2016.1658712326114</v>
      </c>
      <c r="DO149" s="489">
        <f t="shared" si="183"/>
        <v>2157.5453989262242</v>
      </c>
      <c r="DP149" s="489">
        <f t="shared" si="184"/>
        <v>2256.7120818582371</v>
      </c>
      <c r="DQ149" s="489">
        <f t="shared" si="185"/>
        <v>2383.3506161430373</v>
      </c>
      <c r="DR149" s="489">
        <f t="shared" si="186"/>
        <v>1928.2272246873449</v>
      </c>
      <c r="DS149" s="33">
        <v>146335</v>
      </c>
      <c r="DT149" s="33">
        <v>147983.54999999999</v>
      </c>
      <c r="DU149" s="33">
        <v>149243.67300000001</v>
      </c>
      <c r="DV149" s="33">
        <v>150552.796</v>
      </c>
      <c r="DW149" s="24">
        <f>INDEX('Feb 2015 final data'!$AB$7:$AB$156,MATCH(Data!CE149,'Feb 2015 final data'!$A$7:$A$156,0))</f>
        <v>1490</v>
      </c>
    </row>
    <row r="150" spans="1:127">
      <c r="A150" s="28" t="s">
        <v>882</v>
      </c>
      <c r="B150" s="6" t="s">
        <v>883</v>
      </c>
      <c r="C150" s="29" t="s">
        <v>784</v>
      </c>
      <c r="D150" s="30" t="s">
        <v>504</v>
      </c>
      <c r="E150" s="31">
        <v>540</v>
      </c>
      <c r="F150" s="19">
        <v>540</v>
      </c>
      <c r="G150" s="19">
        <f>INDEX('Feb 2015 final data'!G$7:G$156,MATCH(Data!$D150,'Feb 2015 final data'!$A$7:$A$156,0))</f>
        <v>501</v>
      </c>
      <c r="H150" s="19">
        <f>INDEX('Feb 2015 final data'!H$7:H$156,MATCH(Data!$D150,'Feb 2015 final data'!$A$7:$A$156,0))</f>
        <v>468</v>
      </c>
      <c r="I150" s="469">
        <f t="shared" si="152"/>
        <v>758.92475056597482</v>
      </c>
      <c r="J150" s="469">
        <f t="shared" si="153"/>
        <v>696.8786700136103</v>
      </c>
      <c r="K150" s="31">
        <v>63335</v>
      </c>
      <c r="L150" s="19">
        <v>64635</v>
      </c>
      <c r="M150" s="31">
        <v>66014.449999999983</v>
      </c>
      <c r="N150" s="27">
        <v>67156.59699999998</v>
      </c>
      <c r="O150" s="20">
        <v>852.6</v>
      </c>
      <c r="P150" s="36">
        <v>835.5</v>
      </c>
      <c r="Q150" s="30" t="s">
        <v>504</v>
      </c>
      <c r="R150" s="31">
        <v>220</v>
      </c>
      <c r="S150" s="19">
        <v>220</v>
      </c>
      <c r="T150" s="19">
        <f>INDEX('Feb 2015 final data'!I$7:I$156,MATCH(Data!$Q150,'Feb 2015 final data'!$A$7:$A$156,0))</f>
        <v>332</v>
      </c>
      <c r="U150" s="19">
        <f>INDEX('Feb 2015 final data'!J$7:J$156,MATCH(Data!$Q150,'Feb 2015 final data'!$A$7:$A$156,0))</f>
        <v>360</v>
      </c>
      <c r="V150" s="31">
        <v>245</v>
      </c>
      <c r="W150" s="19">
        <v>245</v>
      </c>
      <c r="X150" s="19">
        <f>INDEX('Feb 2015 final data'!K$7:K$156,MATCH(Data!$Q150,'Feb 2015 final data'!$A$7:$A$156,0))</f>
        <v>390</v>
      </c>
      <c r="Y150" s="19">
        <f>INDEX('Feb 2015 final data'!L$7:L$156,MATCH(Data!$Q150,'Feb 2015 final data'!$A$7:$A$156,0))</f>
        <v>400</v>
      </c>
      <c r="Z150" s="475">
        <f t="shared" si="154"/>
        <v>332</v>
      </c>
      <c r="AA150" s="475">
        <f t="shared" si="155"/>
        <v>360</v>
      </c>
      <c r="AB150" s="475">
        <f t="shared" si="156"/>
        <v>390</v>
      </c>
      <c r="AC150" s="475">
        <f t="shared" si="157"/>
        <v>400</v>
      </c>
      <c r="AD150" s="478">
        <f t="shared" si="142"/>
        <v>85.128205128205124</v>
      </c>
      <c r="AE150" s="478">
        <f t="shared" si="143"/>
        <v>90</v>
      </c>
      <c r="AF150" s="22">
        <v>89.4</v>
      </c>
      <c r="AG150" s="21">
        <v>89.4</v>
      </c>
      <c r="AH150" s="6" t="s">
        <v>504</v>
      </c>
      <c r="AI150" s="34">
        <v>196</v>
      </c>
      <c r="AJ150" s="34">
        <v>117</v>
      </c>
      <c r="AK150" s="34">
        <v>101</v>
      </c>
      <c r="AL150" s="34">
        <v>179</v>
      </c>
      <c r="AM150" s="34">
        <v>170</v>
      </c>
      <c r="AN150" s="34">
        <v>117</v>
      </c>
      <c r="AO150" s="34">
        <v>158</v>
      </c>
      <c r="AP150" s="34">
        <v>213</v>
      </c>
      <c r="AQ150" s="38">
        <v>196</v>
      </c>
      <c r="AR150" s="38">
        <v>196</v>
      </c>
      <c r="AS150" s="38">
        <v>165</v>
      </c>
      <c r="AT150" s="38">
        <v>201</v>
      </c>
      <c r="AU150" s="25">
        <v>414</v>
      </c>
      <c r="AV150" s="25">
        <v>466</v>
      </c>
      <c r="AW150" s="25">
        <v>567</v>
      </c>
      <c r="AX150" s="25">
        <v>562</v>
      </c>
      <c r="AY150" s="25">
        <f t="shared" si="158"/>
        <v>414</v>
      </c>
      <c r="AZ150" s="25">
        <f t="shared" si="159"/>
        <v>466</v>
      </c>
      <c r="BA150" s="25">
        <f t="shared" si="160"/>
        <v>567</v>
      </c>
      <c r="BB150" s="25">
        <f t="shared" si="161"/>
        <v>562</v>
      </c>
      <c r="BC150" s="249">
        <f>INDEX('Feb 2015 final data'!T$7:T$156,MATCH(Data!$AH150,'Feb 2015 final data'!$A$7:$A$156,0))</f>
        <v>496</v>
      </c>
      <c r="BD150" s="249">
        <f>INDEX('Feb 2015 final data'!U$7:U$156,MATCH(Data!$AH150,'Feb 2015 final data'!$A$7:$A$156,0))</f>
        <v>475</v>
      </c>
      <c r="BE150" s="249">
        <f>INDEX('Feb 2015 final data'!V$7:V$156,MATCH(Data!$AH150,'Feb 2015 final data'!$A$7:$A$156,0))</f>
        <v>457</v>
      </c>
      <c r="BF150" s="249">
        <f>INDEX('Feb 2015 final data'!W$7:W$156,MATCH(Data!$AH150,'Feb 2015 final data'!$A$7:$A$156,0))</f>
        <v>437</v>
      </c>
      <c r="BG150" s="249">
        <f>INDEX('Feb 2015 final data'!X$7:X$156,MATCH(Data!$AH150,'Feb 2015 final data'!$A$7:$A$156,0))</f>
        <v>437</v>
      </c>
      <c r="BH150" s="249">
        <f>INDEX('Feb 2015 final data'!Y$7:Y$156,MATCH(Data!$AH150,'Feb 2015 final data'!$A$7:$A$156,0))</f>
        <v>437</v>
      </c>
      <c r="BI150" s="249">
        <f>INDEX('Feb 2015 final data'!Z$7:Z$156,MATCH(Data!$AH150,'Feb 2015 final data'!$A$7:$A$156,0))</f>
        <v>437</v>
      </c>
      <c r="BJ150" s="249">
        <f>INDEX('Feb 2015 final data'!AA$7:AA$156,MATCH(Data!$AH150,'Feb 2015 final data'!$A$7:$A$156,0))</f>
        <v>437</v>
      </c>
      <c r="BK150" s="484">
        <f t="shared" si="144"/>
        <v>496</v>
      </c>
      <c r="BL150" s="484">
        <f t="shared" si="145"/>
        <v>475</v>
      </c>
      <c r="BM150" s="484">
        <f t="shared" si="146"/>
        <v>457</v>
      </c>
      <c r="BN150" s="484">
        <f t="shared" si="147"/>
        <v>437</v>
      </c>
      <c r="BO150" s="484">
        <f t="shared" si="148"/>
        <v>437</v>
      </c>
      <c r="BP150" s="484">
        <f t="shared" si="149"/>
        <v>437</v>
      </c>
      <c r="BQ150" s="484">
        <f t="shared" si="150"/>
        <v>437</v>
      </c>
      <c r="BR150" s="484">
        <f t="shared" si="151"/>
        <v>437</v>
      </c>
      <c r="BS150" s="486">
        <f t="shared" si="162"/>
        <v>195.82515921217134</v>
      </c>
      <c r="BT150" s="486">
        <f t="shared" si="163"/>
        <v>187.53417464875278</v>
      </c>
      <c r="BU150" s="486">
        <f t="shared" si="164"/>
        <v>180.42761645153689</v>
      </c>
      <c r="BV150" s="495">
        <f t="shared" si="165"/>
        <v>172.15940866040228</v>
      </c>
      <c r="BW150" s="486">
        <f t="shared" si="166"/>
        <v>172.15940866040228</v>
      </c>
      <c r="BX150" s="486">
        <f t="shared" si="167"/>
        <v>172.15940866040228</v>
      </c>
      <c r="BY150" s="486">
        <f t="shared" si="168"/>
        <v>172.15940866040228</v>
      </c>
      <c r="BZ150" s="495">
        <f t="shared" si="169"/>
        <v>171.8580493569475</v>
      </c>
      <c r="CA150" s="27">
        <v>252839</v>
      </c>
      <c r="CB150" s="27">
        <v>253287.16800000006</v>
      </c>
      <c r="CC150" s="27">
        <v>253834.51499999996</v>
      </c>
      <c r="CD150" s="156">
        <v>254279.62299999999</v>
      </c>
      <c r="CE150" s="6" t="s">
        <v>504</v>
      </c>
      <c r="CF150" s="27">
        <f>INDEX('HWB mapped'!F$4:F$155,MATCH(Data!$D150,'HWB mapped'!$E$4:$E$155,0))</f>
        <v>11648.799814979968</v>
      </c>
      <c r="CG150" s="27">
        <f>INDEX('HWB mapped'!G$4:G$155,MATCH(Data!$D150,'HWB mapped'!$E$4:$E$155,0))</f>
        <v>12022.79982851049</v>
      </c>
      <c r="CH150" s="27">
        <f>INDEX('HWB mapped'!H$4:H$155,MATCH(Data!$D150,'HWB mapped'!$E$4:$E$155,0))</f>
        <v>12368.538608124982</v>
      </c>
      <c r="CI150" s="27">
        <f>INDEX('HWB mapped'!I$4:I$155,MATCH(Data!$D150,'HWB mapped'!$E$4:$E$155,0))</f>
        <v>12147.246380039909</v>
      </c>
      <c r="CJ150" s="24">
        <f>INDEX('Feb 2015 final data'!P$7:P$156,MATCH(Data!$CE150,'Feb 2015 final data'!$A$7:$A$156,0))</f>
        <v>11652</v>
      </c>
      <c r="CK150" s="24">
        <f>INDEX('Feb 2015 final data'!Q$7:Q$156,MATCH(Data!$CE150,'Feb 2015 final data'!$A$7:$A$156,0))</f>
        <v>11081</v>
      </c>
      <c r="CL150" s="24">
        <f>INDEX('Feb 2015 final data'!R$7:R$156,MATCH(Data!$CE150,'Feb 2015 final data'!$A$7:$A$156,0))</f>
        <v>11201</v>
      </c>
      <c r="CM150" s="24">
        <f>INDEX('Feb 2015 final data'!S$7:S$156,MATCH(Data!$CE150,'Feb 2015 final data'!$A$7:$A$156,0))</f>
        <v>11197</v>
      </c>
      <c r="CN150" s="24">
        <f>INDEX('Feb 2015 final data'!B$7:B$156,MATCH(Data!$CE150,'Feb 2015 final data'!$A$7:$A$156,0))</f>
        <v>11069.4</v>
      </c>
      <c r="CO150" s="24">
        <f>INDEX('Feb 2015 final data'!C$7:C$156,MATCH(Data!$CE150,'Feb 2015 final data'!$A$7:$A$156,0))</f>
        <v>10526.949999999999</v>
      </c>
      <c r="CP150" s="24">
        <f>INDEX('Feb 2015 final data'!D$7:D$156,MATCH(Data!$CE150,'Feb 2015 final data'!$A$7:$A$156,0))</f>
        <v>10640.949999999999</v>
      </c>
      <c r="CQ150" s="24">
        <f>INDEX('Feb 2015 final data'!E$7:E$156,MATCH(Data!$CE150,'Feb 2015 final data'!$A$7:$A$156,0))</f>
        <v>10637.15</v>
      </c>
      <c r="CR150" s="24">
        <f>INDEX('Feb 2015 final data'!F$7:F$156,MATCH(Data!$CE150,'Feb 2015 final data'!$A$7:$A$156,0))</f>
        <v>10486.800000000001</v>
      </c>
      <c r="CS150" s="502">
        <f t="shared" si="133"/>
        <v>11652</v>
      </c>
      <c r="CT150" s="502">
        <f t="shared" si="134"/>
        <v>22733</v>
      </c>
      <c r="CU150" s="502">
        <f t="shared" si="135"/>
        <v>33934</v>
      </c>
      <c r="CV150" s="502">
        <f t="shared" si="136"/>
        <v>45131</v>
      </c>
      <c r="CW150" s="502">
        <f t="shared" si="170"/>
        <v>11069.4</v>
      </c>
      <c r="CX150" s="502">
        <f t="shared" si="171"/>
        <v>21596.35</v>
      </c>
      <c r="CY150" s="502">
        <f t="shared" si="172"/>
        <v>32237.299999999996</v>
      </c>
      <c r="CZ150" s="502">
        <f t="shared" si="173"/>
        <v>42874.45</v>
      </c>
      <c r="DA150" s="503">
        <f t="shared" si="174"/>
        <v>1.29090868804148E-2</v>
      </c>
      <c r="DB150" s="503">
        <f t="shared" si="175"/>
        <v>2.5185570893620824E-2</v>
      </c>
      <c r="DC150" s="503">
        <f t="shared" si="176"/>
        <v>3.7595001218674623E-2</v>
      </c>
      <c r="DD150" s="503">
        <f t="shared" si="177"/>
        <v>5.0000000000000065E-2</v>
      </c>
      <c r="DE150" s="502">
        <f t="shared" si="137"/>
        <v>11026.944865249996</v>
      </c>
      <c r="DF150" s="502">
        <f t="shared" si="138"/>
        <v>22458.37320818127</v>
      </c>
      <c r="DG150" s="502">
        <f t="shared" si="139"/>
        <v>34229.395216048171</v>
      </c>
      <c r="DH150" s="502">
        <f t="shared" si="140"/>
        <v>45778.630768417228</v>
      </c>
      <c r="DI150" s="489">
        <f t="shared" si="178"/>
        <v>11026.944865249996</v>
      </c>
      <c r="DJ150" s="489">
        <f t="shared" si="179"/>
        <v>11431.428342931275</v>
      </c>
      <c r="DK150" s="489">
        <f t="shared" si="180"/>
        <v>11771.022007866901</v>
      </c>
      <c r="DL150" s="489">
        <f t="shared" si="181"/>
        <v>11549.235552369057</v>
      </c>
      <c r="DM150" s="489">
        <f t="shared" si="141"/>
        <v>10446.579346026314</v>
      </c>
      <c r="DN150" s="489">
        <f t="shared" si="182"/>
        <v>3432.3306899935915</v>
      </c>
      <c r="DO150" s="489">
        <f t="shared" si="183"/>
        <v>3558.0821726051281</v>
      </c>
      <c r="DP150" s="489">
        <f t="shared" si="184"/>
        <v>3663.9126282683023</v>
      </c>
      <c r="DQ150" s="489">
        <f t="shared" si="185"/>
        <v>3594.8115660411709</v>
      </c>
      <c r="DR150" s="489">
        <f t="shared" si="186"/>
        <v>3246.05355997074</v>
      </c>
      <c r="DS150" s="33">
        <v>320295</v>
      </c>
      <c r="DT150" s="33">
        <v>320776.098</v>
      </c>
      <c r="DU150" s="33">
        <v>321268.57799999998</v>
      </c>
      <c r="DV150" s="33">
        <v>321836.95699999999</v>
      </c>
      <c r="DW150" s="24">
        <f>INDEX('Feb 2015 final data'!$AB$7:$AB$156,MATCH(Data!CE150,'Feb 2015 final data'!$A$7:$A$156,0))</f>
        <v>1490</v>
      </c>
    </row>
    <row r="151" spans="1:127">
      <c r="A151" s="28" t="s">
        <v>870</v>
      </c>
      <c r="B151" s="6" t="s">
        <v>871</v>
      </c>
      <c r="C151" s="29" t="s">
        <v>785</v>
      </c>
      <c r="D151" s="30" t="s">
        <v>507</v>
      </c>
      <c r="E151" s="31">
        <v>150</v>
      </c>
      <c r="F151" s="19">
        <v>150</v>
      </c>
      <c r="G151" s="19">
        <f>INDEX('Feb 2015 final data'!G$7:G$156,MATCH(Data!$D151,'Feb 2015 final data'!$A$7:$A$156,0))</f>
        <v>163</v>
      </c>
      <c r="H151" s="19">
        <f>INDEX('Feb 2015 final data'!H$7:H$156,MATCH(Data!$D151,'Feb 2015 final data'!$A$7:$A$156,0))</f>
        <v>167</v>
      </c>
      <c r="I151" s="469">
        <f t="shared" si="152"/>
        <v>598.62784948233559</v>
      </c>
      <c r="J151" s="469">
        <f t="shared" si="153"/>
        <v>595.91423359702344</v>
      </c>
      <c r="K151" s="31">
        <v>25280</v>
      </c>
      <c r="L151" s="19">
        <v>26300</v>
      </c>
      <c r="M151" s="31">
        <v>27228.937000000002</v>
      </c>
      <c r="N151" s="27">
        <v>28024.167000000005</v>
      </c>
      <c r="O151" s="20">
        <v>601.20000000000005</v>
      </c>
      <c r="P151" s="36">
        <v>577.9</v>
      </c>
      <c r="Q151" s="30" t="s">
        <v>507</v>
      </c>
      <c r="R151" s="31">
        <v>65</v>
      </c>
      <c r="S151" s="19">
        <v>65</v>
      </c>
      <c r="T151" s="19">
        <f>INDEX('Feb 2015 final data'!I$7:I$156,MATCH(Data!$Q151,'Feb 2015 final data'!$A$7:$A$156,0))</f>
        <v>70</v>
      </c>
      <c r="U151" s="19">
        <f>INDEX('Feb 2015 final data'!J$7:J$156,MATCH(Data!$Q151,'Feb 2015 final data'!$A$7:$A$156,0))</f>
        <v>80</v>
      </c>
      <c r="V151" s="31">
        <v>95</v>
      </c>
      <c r="W151" s="19">
        <v>95</v>
      </c>
      <c r="X151" s="19">
        <f>INDEX('Feb 2015 final data'!K$7:K$156,MATCH(Data!$Q151,'Feb 2015 final data'!$A$7:$A$156,0))</f>
        <v>100</v>
      </c>
      <c r="Y151" s="19">
        <f>INDEX('Feb 2015 final data'!L$7:L$156,MATCH(Data!$Q151,'Feb 2015 final data'!$A$7:$A$156,0))</f>
        <v>110</v>
      </c>
      <c r="Z151" s="475">
        <f t="shared" si="154"/>
        <v>70</v>
      </c>
      <c r="AA151" s="475">
        <f t="shared" si="155"/>
        <v>80</v>
      </c>
      <c r="AB151" s="475">
        <f t="shared" si="156"/>
        <v>100</v>
      </c>
      <c r="AC151" s="475">
        <f t="shared" si="157"/>
        <v>110</v>
      </c>
      <c r="AD151" s="478">
        <f t="shared" si="142"/>
        <v>70</v>
      </c>
      <c r="AE151" s="478">
        <f t="shared" si="143"/>
        <v>72.727272727272734</v>
      </c>
      <c r="AF151" s="22">
        <v>65.599999999999994</v>
      </c>
      <c r="AG151" s="21">
        <v>65.599999999999994</v>
      </c>
      <c r="AH151" s="6" t="s">
        <v>507</v>
      </c>
      <c r="AI151" s="34">
        <v>252</v>
      </c>
      <c r="AJ151" s="34">
        <v>280</v>
      </c>
      <c r="AK151" s="34">
        <v>253</v>
      </c>
      <c r="AL151" s="34">
        <v>346</v>
      </c>
      <c r="AM151" s="34">
        <v>363</v>
      </c>
      <c r="AN151" s="34">
        <v>247</v>
      </c>
      <c r="AO151" s="34">
        <v>261</v>
      </c>
      <c r="AP151" s="34">
        <v>236</v>
      </c>
      <c r="AQ151" s="38">
        <v>204</v>
      </c>
      <c r="AR151" s="38">
        <v>344</v>
      </c>
      <c r="AS151" s="38">
        <v>408</v>
      </c>
      <c r="AT151" s="38">
        <v>399</v>
      </c>
      <c r="AU151" s="25">
        <v>785</v>
      </c>
      <c r="AV151" s="25">
        <v>956</v>
      </c>
      <c r="AW151" s="25">
        <v>701</v>
      </c>
      <c r="AX151" s="25">
        <v>1151</v>
      </c>
      <c r="AY151" s="25">
        <f t="shared" si="158"/>
        <v>785</v>
      </c>
      <c r="AZ151" s="25">
        <f t="shared" si="159"/>
        <v>956</v>
      </c>
      <c r="BA151" s="25">
        <f t="shared" si="160"/>
        <v>701</v>
      </c>
      <c r="BB151" s="25">
        <f t="shared" si="161"/>
        <v>1151</v>
      </c>
      <c r="BC151" s="249">
        <f>INDEX('Feb 2015 final data'!T$7:T$156,MATCH(Data!$AH151,'Feb 2015 final data'!$A$7:$A$156,0))</f>
        <v>1239</v>
      </c>
      <c r="BD151" s="249">
        <f>INDEX('Feb 2015 final data'!U$7:U$156,MATCH(Data!$AH151,'Feb 2015 final data'!$A$7:$A$156,0))</f>
        <v>1350</v>
      </c>
      <c r="BE151" s="249">
        <f>INDEX('Feb 2015 final data'!V$7:V$156,MATCH(Data!$AH151,'Feb 2015 final data'!$A$7:$A$156,0))</f>
        <v>1250</v>
      </c>
      <c r="BF151" s="249">
        <f>INDEX('Feb 2015 final data'!W$7:W$156,MATCH(Data!$AH151,'Feb 2015 final data'!$A$7:$A$156,0))</f>
        <v>1160</v>
      </c>
      <c r="BG151" s="249">
        <f>INDEX('Feb 2015 final data'!X$7:X$156,MATCH(Data!$AH151,'Feb 2015 final data'!$A$7:$A$156,0))</f>
        <v>1020</v>
      </c>
      <c r="BH151" s="249">
        <f>INDEX('Feb 2015 final data'!Y$7:Y$156,MATCH(Data!$AH151,'Feb 2015 final data'!$A$7:$A$156,0))</f>
        <v>1020</v>
      </c>
      <c r="BI151" s="249">
        <f>INDEX('Feb 2015 final data'!Z$7:Z$156,MATCH(Data!$AH151,'Feb 2015 final data'!$A$7:$A$156,0))</f>
        <v>1020</v>
      </c>
      <c r="BJ151" s="249">
        <f>INDEX('Feb 2015 final data'!AA$7:AA$156,MATCH(Data!$AH151,'Feb 2015 final data'!$A$7:$A$156,0))</f>
        <v>1020</v>
      </c>
      <c r="BK151" s="484">
        <f t="shared" si="144"/>
        <v>1239</v>
      </c>
      <c r="BL151" s="484">
        <f t="shared" si="145"/>
        <v>1350</v>
      </c>
      <c r="BM151" s="484">
        <f t="shared" si="146"/>
        <v>1250</v>
      </c>
      <c r="BN151" s="484">
        <f t="shared" si="147"/>
        <v>1160</v>
      </c>
      <c r="BO151" s="484">
        <f t="shared" si="148"/>
        <v>1020</v>
      </c>
      <c r="BP151" s="484">
        <f t="shared" si="149"/>
        <v>1020</v>
      </c>
      <c r="BQ151" s="484">
        <f t="shared" si="150"/>
        <v>1019.9999999999999</v>
      </c>
      <c r="BR151" s="484">
        <f t="shared" si="151"/>
        <v>1020</v>
      </c>
      <c r="BS151" s="486">
        <f t="shared" si="162"/>
        <v>1005.7706558139334</v>
      </c>
      <c r="BT151" s="486">
        <f t="shared" si="163"/>
        <v>1095.8760172306779</v>
      </c>
      <c r="BU151" s="486">
        <f t="shared" si="164"/>
        <v>1014.7000159543315</v>
      </c>
      <c r="BV151" s="495">
        <f t="shared" si="165"/>
        <v>932.83942166529198</v>
      </c>
      <c r="BW151" s="486">
        <f t="shared" si="166"/>
        <v>820.25535353327393</v>
      </c>
      <c r="BX151" s="486">
        <f t="shared" si="167"/>
        <v>820.25535353327393</v>
      </c>
      <c r="BY151" s="486">
        <f t="shared" si="168"/>
        <v>820.25535353327393</v>
      </c>
      <c r="BZ151" s="495">
        <f t="shared" si="169"/>
        <v>812.04504181379161</v>
      </c>
      <c r="CA151" s="27">
        <v>121369</v>
      </c>
      <c r="CB151" s="27">
        <v>123189.11799999997</v>
      </c>
      <c r="CC151" s="27">
        <v>124351.52</v>
      </c>
      <c r="CD151" s="156">
        <v>125608.79599999997</v>
      </c>
      <c r="CE151" s="6" t="s">
        <v>507</v>
      </c>
      <c r="CF151" s="27">
        <f>INDEX('HWB mapped'!F$4:F$155,MATCH(Data!$D151,'HWB mapped'!$E$4:$E$155,0))</f>
        <v>2518.510670393191</v>
      </c>
      <c r="CG151" s="27">
        <f>INDEX('HWB mapped'!G$4:G$155,MATCH(Data!$D151,'HWB mapped'!$E$4:$E$155,0))</f>
        <v>2570.1614887417663</v>
      </c>
      <c r="CH151" s="27">
        <f>INDEX('HWB mapped'!H$4:H$155,MATCH(Data!$D151,'HWB mapped'!$E$4:$E$155,0))</f>
        <v>2549.2556453147458</v>
      </c>
      <c r="CI151" s="27">
        <f>INDEX('HWB mapped'!I$4:I$155,MATCH(Data!$D151,'HWB mapped'!$E$4:$E$155,0))</f>
        <v>2788.6342371215433</v>
      </c>
      <c r="CJ151" s="24">
        <f>INDEX('Feb 2015 final data'!P$7:P$156,MATCH(Data!$CE151,'Feb 2015 final data'!$A$7:$A$156,0))</f>
        <v>2519</v>
      </c>
      <c r="CK151" s="24">
        <f>INDEX('Feb 2015 final data'!Q$7:Q$156,MATCH(Data!$CE151,'Feb 2015 final data'!$A$7:$A$156,0))</f>
        <v>2424</v>
      </c>
      <c r="CL151" s="24">
        <f>INDEX('Feb 2015 final data'!R$7:R$156,MATCH(Data!$CE151,'Feb 2015 final data'!$A$7:$A$156,0))</f>
        <v>2359</v>
      </c>
      <c r="CM151" s="24">
        <f>INDEX('Feb 2015 final data'!S$7:S$156,MATCH(Data!$CE151,'Feb 2015 final data'!$A$7:$A$156,0))</f>
        <v>2466</v>
      </c>
      <c r="CN151" s="24">
        <f>INDEX('Feb 2015 final data'!B$7:B$156,MATCH(Data!$CE151,'Feb 2015 final data'!$A$7:$A$156,0))</f>
        <v>2468.8719000000001</v>
      </c>
      <c r="CO151" s="24">
        <f>INDEX('Feb 2015 final data'!C$7:C$156,MATCH(Data!$CE151,'Feb 2015 final data'!$A$7:$A$156,0))</f>
        <v>2375.7624000000001</v>
      </c>
      <c r="CP151" s="24">
        <f>INDEX('Feb 2015 final data'!D$7:D$156,MATCH(Data!$CE151,'Feb 2015 final data'!$A$7:$A$156,0))</f>
        <v>2312.0559000000003</v>
      </c>
      <c r="CQ151" s="24">
        <f>INDEX('Feb 2015 final data'!E$7:E$156,MATCH(Data!$CE151,'Feb 2015 final data'!$A$7:$A$156,0))</f>
        <v>2416.9266000000002</v>
      </c>
      <c r="CR151" s="24">
        <f>INDEX('Feb 2015 final data'!F$7:F$156,MATCH(Data!$CE151,'Feb 2015 final data'!$A$7:$A$156,0))</f>
        <v>2419.7413491900002</v>
      </c>
      <c r="CS151" s="502">
        <f t="shared" si="133"/>
        <v>2519</v>
      </c>
      <c r="CT151" s="502">
        <f t="shared" si="134"/>
        <v>4943</v>
      </c>
      <c r="CU151" s="502">
        <f t="shared" si="135"/>
        <v>7302</v>
      </c>
      <c r="CV151" s="502">
        <f t="shared" si="136"/>
        <v>9768</v>
      </c>
      <c r="CW151" s="502">
        <f t="shared" si="170"/>
        <v>2468.8719000000001</v>
      </c>
      <c r="CX151" s="502">
        <f t="shared" si="171"/>
        <v>4844.6342999999997</v>
      </c>
      <c r="CY151" s="502">
        <f t="shared" si="172"/>
        <v>7156.6902</v>
      </c>
      <c r="CZ151" s="502">
        <f t="shared" si="173"/>
        <v>9573.6167999999998</v>
      </c>
      <c r="DA151" s="503">
        <f t="shared" si="174"/>
        <v>5.1318693693693596E-3</v>
      </c>
      <c r="DB151" s="503">
        <f t="shared" si="175"/>
        <v>1.0070198607698637E-2</v>
      </c>
      <c r="DC151" s="503">
        <f t="shared" si="176"/>
        <v>1.4876105651105651E-2</v>
      </c>
      <c r="DD151" s="503">
        <f t="shared" si="177"/>
        <v>1.9900000000000022E-2</v>
      </c>
      <c r="DE151" s="502">
        <f t="shared" si="137"/>
        <v>2465.4922456310314</v>
      </c>
      <c r="DF151" s="502">
        <f t="shared" si="138"/>
        <v>4984.0024494458858</v>
      </c>
      <c r="DG151" s="502">
        <f t="shared" si="139"/>
        <v>7482.8933614917787</v>
      </c>
      <c r="DH151" s="502">
        <f t="shared" si="140"/>
        <v>10219.511415372732</v>
      </c>
      <c r="DI151" s="489">
        <f t="shared" si="178"/>
        <v>2465.4922456310314</v>
      </c>
      <c r="DJ151" s="489">
        <f t="shared" si="179"/>
        <v>2518.5102038148543</v>
      </c>
      <c r="DK151" s="489">
        <f t="shared" si="180"/>
        <v>2498.8909120458929</v>
      </c>
      <c r="DL151" s="489">
        <f t="shared" si="181"/>
        <v>2736.6180538809531</v>
      </c>
      <c r="DM151" s="489">
        <f t="shared" si="141"/>
        <v>2416.4289499429742</v>
      </c>
      <c r="DN151" s="489">
        <f t="shared" si="182"/>
        <v>1527.4961420187958</v>
      </c>
      <c r="DO151" s="489">
        <f t="shared" si="183"/>
        <v>1560.9585321482134</v>
      </c>
      <c r="DP151" s="489">
        <f t="shared" si="184"/>
        <v>1548.5650543225033</v>
      </c>
      <c r="DQ151" s="489">
        <f t="shared" si="185"/>
        <v>1696.047440448456</v>
      </c>
      <c r="DR151" s="489">
        <f t="shared" si="186"/>
        <v>1482.0715109809844</v>
      </c>
      <c r="DS151" s="33">
        <v>157866</v>
      </c>
      <c r="DT151" s="33">
        <v>159808.196</v>
      </c>
      <c r="DU151" s="33">
        <v>161375.20300000001</v>
      </c>
      <c r="DV151" s="33">
        <v>163015.076</v>
      </c>
      <c r="DW151" s="24">
        <f>INDEX('Feb 2015 final data'!$AB$7:$AB$156,MATCH(Data!CE151,'Feb 2015 final data'!$A$7:$A$156,0))</f>
        <v>2307</v>
      </c>
    </row>
    <row r="152" spans="1:127">
      <c r="A152" s="28" t="s">
        <v>861</v>
      </c>
      <c r="B152" s="6" t="s">
        <v>862</v>
      </c>
      <c r="C152" s="29" t="s">
        <v>786</v>
      </c>
      <c r="D152" s="30" t="s">
        <v>510</v>
      </c>
      <c r="E152" s="31">
        <v>305</v>
      </c>
      <c r="F152" s="19">
        <v>305</v>
      </c>
      <c r="G152" s="19">
        <f>INDEX('Feb 2015 final data'!G$7:G$156,MATCH(Data!$D152,'Feb 2015 final data'!$A$7:$A$156,0))</f>
        <v>289</v>
      </c>
      <c r="H152" s="19">
        <f>INDEX('Feb 2015 final data'!H$7:H$156,MATCH(Data!$D152,'Feb 2015 final data'!$A$7:$A$156,0))</f>
        <v>273</v>
      </c>
      <c r="I152" s="469">
        <f t="shared" si="152"/>
        <v>682.60407834443015</v>
      </c>
      <c r="J152" s="469">
        <f t="shared" si="153"/>
        <v>638.04352017724977</v>
      </c>
      <c r="K152" s="31">
        <v>41440</v>
      </c>
      <c r="L152" s="19">
        <v>41960</v>
      </c>
      <c r="M152" s="31">
        <v>42337.866000000016</v>
      </c>
      <c r="N152" s="27">
        <v>42787.05</v>
      </c>
      <c r="O152" s="20">
        <v>736</v>
      </c>
      <c r="P152" s="36">
        <v>726.9</v>
      </c>
      <c r="Q152" s="30" t="s">
        <v>510</v>
      </c>
      <c r="R152" s="31">
        <v>300</v>
      </c>
      <c r="S152" s="19">
        <v>300</v>
      </c>
      <c r="T152" s="19">
        <f>INDEX('Feb 2015 final data'!I$7:I$156,MATCH(Data!$Q152,'Feb 2015 final data'!$A$7:$A$156,0))</f>
        <v>310</v>
      </c>
      <c r="U152" s="19">
        <f>INDEX('Feb 2015 final data'!J$7:J$156,MATCH(Data!$Q152,'Feb 2015 final data'!$A$7:$A$156,0))</f>
        <v>330</v>
      </c>
      <c r="V152" s="31">
        <v>350</v>
      </c>
      <c r="W152" s="19">
        <v>350</v>
      </c>
      <c r="X152" s="19">
        <f>INDEX('Feb 2015 final data'!K$7:K$156,MATCH(Data!$Q152,'Feb 2015 final data'!$A$7:$A$156,0))</f>
        <v>350</v>
      </c>
      <c r="Y152" s="19">
        <f>INDEX('Feb 2015 final data'!L$7:L$156,MATCH(Data!$Q152,'Feb 2015 final data'!$A$7:$A$156,0))</f>
        <v>350</v>
      </c>
      <c r="Z152" s="475">
        <f t="shared" si="154"/>
        <v>310</v>
      </c>
      <c r="AA152" s="475">
        <f t="shared" si="155"/>
        <v>330</v>
      </c>
      <c r="AB152" s="475">
        <f t="shared" si="156"/>
        <v>350</v>
      </c>
      <c r="AC152" s="475">
        <f t="shared" si="157"/>
        <v>350</v>
      </c>
      <c r="AD152" s="478">
        <f t="shared" si="142"/>
        <v>88.571428571428569</v>
      </c>
      <c r="AE152" s="478">
        <f t="shared" si="143"/>
        <v>94.285714285714278</v>
      </c>
      <c r="AF152" s="22">
        <v>85.8</v>
      </c>
      <c r="AG152" s="21">
        <v>85.8</v>
      </c>
      <c r="AH152" s="6" t="s">
        <v>510</v>
      </c>
      <c r="AI152" s="34">
        <v>804</v>
      </c>
      <c r="AJ152" s="34">
        <v>650</v>
      </c>
      <c r="AK152" s="34">
        <v>600</v>
      </c>
      <c r="AL152" s="34">
        <v>552</v>
      </c>
      <c r="AM152" s="34">
        <v>555</v>
      </c>
      <c r="AN152" s="34">
        <v>393</v>
      </c>
      <c r="AO152" s="34">
        <v>567</v>
      </c>
      <c r="AP152" s="34">
        <v>419</v>
      </c>
      <c r="AQ152" s="38">
        <v>432</v>
      </c>
      <c r="AR152" s="38">
        <v>513</v>
      </c>
      <c r="AS152" s="38">
        <v>744</v>
      </c>
      <c r="AT152" s="38">
        <v>672</v>
      </c>
      <c r="AU152" s="25">
        <v>2054</v>
      </c>
      <c r="AV152" s="25">
        <v>1500</v>
      </c>
      <c r="AW152" s="25">
        <v>1418</v>
      </c>
      <c r="AX152" s="25">
        <v>1929</v>
      </c>
      <c r="AY152" s="25">
        <f t="shared" si="158"/>
        <v>2054</v>
      </c>
      <c r="AZ152" s="25">
        <f t="shared" si="159"/>
        <v>1500</v>
      </c>
      <c r="BA152" s="25">
        <f t="shared" si="160"/>
        <v>1418</v>
      </c>
      <c r="BB152" s="25">
        <f t="shared" si="161"/>
        <v>1929</v>
      </c>
      <c r="BC152" s="249">
        <f>INDEX('Feb 2015 final data'!T$7:T$156,MATCH(Data!$AH152,'Feb 2015 final data'!$A$7:$A$156,0))</f>
        <v>2042</v>
      </c>
      <c r="BD152" s="249">
        <f>INDEX('Feb 2015 final data'!U$7:U$156,MATCH(Data!$AH152,'Feb 2015 final data'!$A$7:$A$156,0))</f>
        <v>1488</v>
      </c>
      <c r="BE152" s="249">
        <f>INDEX('Feb 2015 final data'!V$7:V$156,MATCH(Data!$AH152,'Feb 2015 final data'!$A$7:$A$156,0))</f>
        <v>1405</v>
      </c>
      <c r="BF152" s="249">
        <f>INDEX('Feb 2015 final data'!W$7:W$156,MATCH(Data!$AH152,'Feb 2015 final data'!$A$7:$A$156,0))</f>
        <v>1916</v>
      </c>
      <c r="BG152" s="249">
        <f>INDEX('Feb 2015 final data'!X$7:X$156,MATCH(Data!$AH152,'Feb 2015 final data'!$A$7:$A$156,0))</f>
        <v>2027</v>
      </c>
      <c r="BH152" s="249">
        <f>INDEX('Feb 2015 final data'!Y$7:Y$156,MATCH(Data!$AH152,'Feb 2015 final data'!$A$7:$A$156,0))</f>
        <v>1473</v>
      </c>
      <c r="BI152" s="249">
        <f>INDEX('Feb 2015 final data'!Z$7:Z$156,MATCH(Data!$AH152,'Feb 2015 final data'!$A$7:$A$156,0))</f>
        <v>1390</v>
      </c>
      <c r="BJ152" s="249">
        <f>INDEX('Feb 2015 final data'!AA$7:AA$156,MATCH(Data!$AH152,'Feb 2015 final data'!$A$7:$A$156,0))</f>
        <v>1901</v>
      </c>
      <c r="BK152" s="484">
        <f t="shared" si="144"/>
        <v>2042</v>
      </c>
      <c r="BL152" s="484">
        <f t="shared" si="145"/>
        <v>1488</v>
      </c>
      <c r="BM152" s="484">
        <f t="shared" si="146"/>
        <v>1405</v>
      </c>
      <c r="BN152" s="484">
        <f t="shared" si="147"/>
        <v>1916</v>
      </c>
      <c r="BO152" s="484">
        <f t="shared" si="148"/>
        <v>2027</v>
      </c>
      <c r="BP152" s="484">
        <f t="shared" si="149"/>
        <v>1473</v>
      </c>
      <c r="BQ152" s="484">
        <f t="shared" si="150"/>
        <v>1390</v>
      </c>
      <c r="BR152" s="484">
        <f t="shared" si="151"/>
        <v>1901</v>
      </c>
      <c r="BS152" s="486">
        <f t="shared" si="162"/>
        <v>1043.9421529669926</v>
      </c>
      <c r="BT152" s="486">
        <f t="shared" si="163"/>
        <v>760.71788619729921</v>
      </c>
      <c r="BU152" s="486">
        <f t="shared" si="164"/>
        <v>718.28536969570257</v>
      </c>
      <c r="BV152" s="495">
        <f t="shared" si="165"/>
        <v>976.18736137254234</v>
      </c>
      <c r="BW152" s="486">
        <f t="shared" si="166"/>
        <v>1032.7410133100957</v>
      </c>
      <c r="BX152" s="486">
        <f t="shared" si="167"/>
        <v>750.48224598212676</v>
      </c>
      <c r="BY152" s="486">
        <f t="shared" si="168"/>
        <v>708.19438011891123</v>
      </c>
      <c r="BZ152" s="495">
        <f t="shared" si="169"/>
        <v>965.67643566826121</v>
      </c>
      <c r="CA152" s="27">
        <v>194708</v>
      </c>
      <c r="CB152" s="27">
        <v>195604.70800000007</v>
      </c>
      <c r="CC152" s="27">
        <v>196273.79699999999</v>
      </c>
      <c r="CD152" s="156">
        <v>196856.82800000004</v>
      </c>
      <c r="CE152" s="6" t="s">
        <v>510</v>
      </c>
      <c r="CF152" s="27">
        <f>INDEX('HWB mapped'!F$4:F$155,MATCH(Data!$D152,'HWB mapped'!$E$4:$E$155,0))</f>
        <v>7103.4263604788503</v>
      </c>
      <c r="CG152" s="27">
        <f>INDEX('HWB mapped'!G$4:G$155,MATCH(Data!$D152,'HWB mapped'!$E$4:$E$155,0))</f>
        <v>7880.3226869127575</v>
      </c>
      <c r="CH152" s="27">
        <f>INDEX('HWB mapped'!H$4:H$155,MATCH(Data!$D152,'HWB mapped'!$E$4:$E$155,0))</f>
        <v>7476.448494857691</v>
      </c>
      <c r="CI152" s="27">
        <f>INDEX('HWB mapped'!I$4:I$155,MATCH(Data!$D152,'HWB mapped'!$E$4:$E$155,0))</f>
        <v>7977.0714644425834</v>
      </c>
      <c r="CJ152" s="24">
        <f>INDEX('Feb 2015 final data'!P$7:P$156,MATCH(Data!$CE152,'Feb 2015 final data'!$A$7:$A$156,0))</f>
        <v>7102</v>
      </c>
      <c r="CK152" s="24">
        <f>INDEX('Feb 2015 final data'!Q$7:Q$156,MATCH(Data!$CE152,'Feb 2015 final data'!$A$7:$A$156,0))</f>
        <v>7736</v>
      </c>
      <c r="CL152" s="24">
        <f>INDEX('Feb 2015 final data'!R$7:R$156,MATCH(Data!$CE152,'Feb 2015 final data'!$A$7:$A$156,0))</f>
        <v>7393</v>
      </c>
      <c r="CM152" s="24">
        <f>INDEX('Feb 2015 final data'!S$7:S$156,MATCH(Data!$CE152,'Feb 2015 final data'!$A$7:$A$156,0))</f>
        <v>7696</v>
      </c>
      <c r="CN152" s="24">
        <f>INDEX('Feb 2015 final data'!B$7:B$156,MATCH(Data!$CE152,'Feb 2015 final data'!$A$7:$A$156,0))</f>
        <v>7219</v>
      </c>
      <c r="CO152" s="24">
        <f>INDEX('Feb 2015 final data'!C$7:C$156,MATCH(Data!$CE152,'Feb 2015 final data'!$A$7:$A$156,0))</f>
        <v>7220</v>
      </c>
      <c r="CP152" s="24">
        <f>INDEX('Feb 2015 final data'!D$7:D$156,MATCH(Data!$CE152,'Feb 2015 final data'!$A$7:$A$156,0))</f>
        <v>7220</v>
      </c>
      <c r="CQ152" s="24">
        <f>INDEX('Feb 2015 final data'!E$7:E$156,MATCH(Data!$CE152,'Feb 2015 final data'!$A$7:$A$156,0))</f>
        <v>7220</v>
      </c>
      <c r="CR152" s="24">
        <f>INDEX('Feb 2015 final data'!F$7:F$156,MATCH(Data!$CE152,'Feb 2015 final data'!$A$7:$A$156,0))</f>
        <v>7219</v>
      </c>
      <c r="CS152" s="502">
        <f t="shared" si="133"/>
        <v>7102</v>
      </c>
      <c r="CT152" s="502">
        <f t="shared" si="134"/>
        <v>14838</v>
      </c>
      <c r="CU152" s="502">
        <f t="shared" si="135"/>
        <v>22231</v>
      </c>
      <c r="CV152" s="502">
        <f t="shared" si="136"/>
        <v>29927</v>
      </c>
      <c r="CW152" s="502">
        <f t="shared" si="170"/>
        <v>7219</v>
      </c>
      <c r="CX152" s="502">
        <f t="shared" si="171"/>
        <v>14439</v>
      </c>
      <c r="CY152" s="502">
        <f t="shared" si="172"/>
        <v>21659</v>
      </c>
      <c r="CZ152" s="502">
        <f t="shared" si="173"/>
        <v>28879</v>
      </c>
      <c r="DA152" s="503">
        <f t="shared" si="174"/>
        <v>-3.9095131486617434E-3</v>
      </c>
      <c r="DB152" s="503">
        <f t="shared" si="175"/>
        <v>1.3332442276205433E-2</v>
      </c>
      <c r="DC152" s="503">
        <f t="shared" si="176"/>
        <v>1.9113175393457412E-2</v>
      </c>
      <c r="DD152" s="503">
        <f t="shared" si="177"/>
        <v>3.5018545126474419E-2</v>
      </c>
      <c r="DE152" s="502">
        <f t="shared" si="137"/>
        <v>7221.9949033910161</v>
      </c>
      <c r="DF152" s="502">
        <f t="shared" si="138"/>
        <v>14577.196867922943</v>
      </c>
      <c r="DG152" s="502">
        <f t="shared" si="139"/>
        <v>21877.247138977255</v>
      </c>
      <c r="DH152" s="502">
        <f t="shared" si="140"/>
        <v>29370.131121762519</v>
      </c>
      <c r="DI152" s="489">
        <f t="shared" si="178"/>
        <v>7221.9949033910161</v>
      </c>
      <c r="DJ152" s="489">
        <f t="shared" si="179"/>
        <v>7355.2019645319269</v>
      </c>
      <c r="DK152" s="489">
        <f t="shared" si="180"/>
        <v>7300.0502710543115</v>
      </c>
      <c r="DL152" s="489">
        <f t="shared" si="181"/>
        <v>7492.8839827852644</v>
      </c>
      <c r="DM152" s="489">
        <f t="shared" si="141"/>
        <v>7221.9949033910161</v>
      </c>
      <c r="DN152" s="489">
        <f t="shared" si="182"/>
        <v>2855.6745182690215</v>
      </c>
      <c r="DO152" s="489">
        <f t="shared" si="183"/>
        <v>2908.2644810119987</v>
      </c>
      <c r="DP152" s="489">
        <f t="shared" si="184"/>
        <v>2886.5167520581358</v>
      </c>
      <c r="DQ152" s="489">
        <f t="shared" si="185"/>
        <v>2962.8315100235086</v>
      </c>
      <c r="DR152" s="489">
        <f t="shared" si="186"/>
        <v>2845.7274674544551</v>
      </c>
      <c r="DS152" s="33">
        <v>251557</v>
      </c>
      <c r="DT152" s="33">
        <v>252141.07199999999</v>
      </c>
      <c r="DU152" s="33">
        <v>252899.97</v>
      </c>
      <c r="DV152" s="33">
        <v>253783.965</v>
      </c>
      <c r="DW152" s="24">
        <f>INDEX('Feb 2015 final data'!$AB$7:$AB$156,MATCH(Data!CE152,'Feb 2015 final data'!$A$7:$A$156,0))</f>
        <v>1490</v>
      </c>
    </row>
    <row r="153" spans="1:127">
      <c r="A153" s="28" t="s">
        <v>888</v>
      </c>
      <c r="B153" s="6" t="s">
        <v>889</v>
      </c>
      <c r="C153" s="29" t="s">
        <v>787</v>
      </c>
      <c r="D153" s="30" t="s">
        <v>513</v>
      </c>
      <c r="E153" s="31">
        <v>720</v>
      </c>
      <c r="F153" s="19">
        <v>720</v>
      </c>
      <c r="G153" s="19">
        <f>INDEX('Feb 2015 final data'!G$7:G$156,MATCH(Data!$D153,'Feb 2015 final data'!$A$7:$A$156,0))</f>
        <v>670</v>
      </c>
      <c r="H153" s="19">
        <f>INDEX('Feb 2015 final data'!H$7:H$156,MATCH(Data!$D153,'Feb 2015 final data'!$A$7:$A$156,0))</f>
        <v>620</v>
      </c>
      <c r="I153" s="469">
        <f t="shared" si="152"/>
        <v>548.02668229038943</v>
      </c>
      <c r="J153" s="469">
        <f t="shared" si="153"/>
        <v>493.78660745751097</v>
      </c>
      <c r="K153" s="31">
        <v>114660</v>
      </c>
      <c r="L153" s="19">
        <v>118325</v>
      </c>
      <c r="M153" s="31">
        <v>122256.82099999998</v>
      </c>
      <c r="N153" s="27">
        <v>125560.311</v>
      </c>
      <c r="O153" s="20">
        <v>628</v>
      </c>
      <c r="P153" s="36">
        <v>608.5</v>
      </c>
      <c r="Q153" s="30" t="s">
        <v>513</v>
      </c>
      <c r="R153" s="31">
        <v>430</v>
      </c>
      <c r="S153" s="19">
        <v>430</v>
      </c>
      <c r="T153" s="19">
        <f>INDEX('Feb 2015 final data'!I$7:I$156,MATCH(Data!$Q153,'Feb 2015 final data'!$A$7:$A$156,0))</f>
        <v>440</v>
      </c>
      <c r="U153" s="19">
        <f>INDEX('Feb 2015 final data'!J$7:J$156,MATCH(Data!$Q153,'Feb 2015 final data'!$A$7:$A$156,0))</f>
        <v>447</v>
      </c>
      <c r="V153" s="31">
        <v>560</v>
      </c>
      <c r="W153" s="19">
        <v>560</v>
      </c>
      <c r="X153" s="19">
        <f>INDEX('Feb 2015 final data'!K$7:K$156,MATCH(Data!$Q153,'Feb 2015 final data'!$A$7:$A$156,0))</f>
        <v>560</v>
      </c>
      <c r="Y153" s="19">
        <f>INDEX('Feb 2015 final data'!L$7:L$156,MATCH(Data!$Q153,'Feb 2015 final data'!$A$7:$A$156,0))</f>
        <v>560</v>
      </c>
      <c r="Z153" s="475">
        <f t="shared" si="154"/>
        <v>440</v>
      </c>
      <c r="AA153" s="475">
        <f t="shared" si="155"/>
        <v>447</v>
      </c>
      <c r="AB153" s="475">
        <f t="shared" si="156"/>
        <v>560</v>
      </c>
      <c r="AC153" s="475">
        <f t="shared" si="157"/>
        <v>560</v>
      </c>
      <c r="AD153" s="478">
        <f t="shared" si="142"/>
        <v>78.571428571428569</v>
      </c>
      <c r="AE153" s="478">
        <f t="shared" si="143"/>
        <v>79.821428571428584</v>
      </c>
      <c r="AF153" s="22">
        <v>76.599999999999994</v>
      </c>
      <c r="AG153" s="21">
        <v>76.599999999999994</v>
      </c>
      <c r="AH153" s="6" t="s">
        <v>513</v>
      </c>
      <c r="AI153" s="34">
        <v>1370</v>
      </c>
      <c r="AJ153" s="34">
        <v>1054</v>
      </c>
      <c r="AK153" s="34">
        <v>1480</v>
      </c>
      <c r="AL153" s="34">
        <v>1540</v>
      </c>
      <c r="AM153" s="34">
        <v>1505</v>
      </c>
      <c r="AN153" s="34">
        <v>1616</v>
      </c>
      <c r="AO153" s="34">
        <v>1527</v>
      </c>
      <c r="AP153" s="34">
        <v>1764</v>
      </c>
      <c r="AQ153" s="38">
        <v>1279</v>
      </c>
      <c r="AR153" s="38">
        <v>1763</v>
      </c>
      <c r="AS153" s="38">
        <v>1413</v>
      </c>
      <c r="AT153" s="38">
        <v>1412</v>
      </c>
      <c r="AU153" s="25">
        <v>3904</v>
      </c>
      <c r="AV153" s="25">
        <v>4661</v>
      </c>
      <c r="AW153" s="25">
        <v>4570</v>
      </c>
      <c r="AX153" s="25">
        <v>4588</v>
      </c>
      <c r="AY153" s="25">
        <f t="shared" si="158"/>
        <v>3904</v>
      </c>
      <c r="AZ153" s="25">
        <f t="shared" si="159"/>
        <v>4661</v>
      </c>
      <c r="BA153" s="25">
        <f t="shared" si="160"/>
        <v>4570</v>
      </c>
      <c r="BB153" s="25">
        <f t="shared" si="161"/>
        <v>4588</v>
      </c>
      <c r="BC153" s="249">
        <f>INDEX('Feb 2015 final data'!T$7:T$156,MATCH(Data!$AH153,'Feb 2015 final data'!$A$7:$A$156,0))</f>
        <v>3913</v>
      </c>
      <c r="BD153" s="249">
        <f>INDEX('Feb 2015 final data'!U$7:U$156,MATCH(Data!$AH153,'Feb 2015 final data'!$A$7:$A$156,0))</f>
        <v>4672</v>
      </c>
      <c r="BE153" s="249">
        <f>INDEX('Feb 2015 final data'!V$7:V$156,MATCH(Data!$AH153,'Feb 2015 final data'!$A$7:$A$156,0))</f>
        <v>4581</v>
      </c>
      <c r="BF153" s="249">
        <f>INDEX('Feb 2015 final data'!W$7:W$156,MATCH(Data!$AH153,'Feb 2015 final data'!$A$7:$A$156,0))</f>
        <v>4610</v>
      </c>
      <c r="BG153" s="249">
        <f>INDEX('Feb 2015 final data'!X$7:X$156,MATCH(Data!$AH153,'Feb 2015 final data'!$A$7:$A$156,0))</f>
        <v>3932</v>
      </c>
      <c r="BH153" s="249">
        <f>INDEX('Feb 2015 final data'!Y$7:Y$156,MATCH(Data!$AH153,'Feb 2015 final data'!$A$7:$A$156,0))</f>
        <v>4695</v>
      </c>
      <c r="BI153" s="249">
        <f>INDEX('Feb 2015 final data'!Z$7:Z$156,MATCH(Data!$AH153,'Feb 2015 final data'!$A$7:$A$156,0))</f>
        <v>4603</v>
      </c>
      <c r="BJ153" s="249">
        <f>INDEX('Feb 2015 final data'!AA$7:AA$156,MATCH(Data!$AH153,'Feb 2015 final data'!$A$7:$A$156,0))</f>
        <v>4632</v>
      </c>
      <c r="BK153" s="484">
        <f t="shared" si="144"/>
        <v>3913</v>
      </c>
      <c r="BL153" s="484">
        <f t="shared" si="145"/>
        <v>4672</v>
      </c>
      <c r="BM153" s="484">
        <f t="shared" si="146"/>
        <v>4581</v>
      </c>
      <c r="BN153" s="484">
        <f t="shared" si="147"/>
        <v>4609.9999999999991</v>
      </c>
      <c r="BO153" s="484">
        <f t="shared" si="148"/>
        <v>3931.9999999999995</v>
      </c>
      <c r="BP153" s="484">
        <f t="shared" si="149"/>
        <v>4695</v>
      </c>
      <c r="BQ153" s="484">
        <f t="shared" si="150"/>
        <v>4603</v>
      </c>
      <c r="BR153" s="484">
        <f t="shared" si="151"/>
        <v>4631.9999999999991</v>
      </c>
      <c r="BS153" s="486">
        <f t="shared" si="162"/>
        <v>853.77166626699614</v>
      </c>
      <c r="BT153" s="486">
        <f t="shared" si="163"/>
        <v>1019.376750523743</v>
      </c>
      <c r="BU153" s="486">
        <f t="shared" si="164"/>
        <v>999.5215954942779</v>
      </c>
      <c r="BV153" s="495">
        <f t="shared" si="165"/>
        <v>1000.9033445791</v>
      </c>
      <c r="BW153" s="486">
        <f t="shared" si="166"/>
        <v>853.69890474729323</v>
      </c>
      <c r="BX153" s="486">
        <f t="shared" si="167"/>
        <v>1019.358178481318</v>
      </c>
      <c r="BY153" s="486">
        <f t="shared" si="168"/>
        <v>999.38353472832932</v>
      </c>
      <c r="BZ153" s="495">
        <f t="shared" si="169"/>
        <v>1000.8257893100529</v>
      </c>
      <c r="CA153" s="27">
        <v>457206</v>
      </c>
      <c r="CB153" s="27">
        <v>458319.26200000005</v>
      </c>
      <c r="CC153" s="27">
        <v>460583.93400000042</v>
      </c>
      <c r="CD153" s="156">
        <v>462817.80999999982</v>
      </c>
      <c r="CE153" s="6" t="s">
        <v>513</v>
      </c>
      <c r="CF153" s="27">
        <f>INDEX('HWB mapped'!F$4:F$155,MATCH(Data!$D153,'HWB mapped'!$E$4:$E$155,0))</f>
        <v>12906.911971266527</v>
      </c>
      <c r="CG153" s="27">
        <f>INDEX('HWB mapped'!G$4:G$155,MATCH(Data!$D153,'HWB mapped'!$E$4:$E$155,0))</f>
        <v>13046.596531912512</v>
      </c>
      <c r="CH153" s="27">
        <f>INDEX('HWB mapped'!H$4:H$155,MATCH(Data!$D153,'HWB mapped'!$E$4:$E$155,0))</f>
        <v>12737.974557523461</v>
      </c>
      <c r="CI153" s="27">
        <f>INDEX('HWB mapped'!I$4:I$155,MATCH(Data!$D153,'HWB mapped'!$E$4:$E$155,0))</f>
        <v>13091.630173651534</v>
      </c>
      <c r="CJ153" s="24">
        <f>INDEX('Feb 2015 final data'!P$7:P$156,MATCH(Data!$CE153,'Feb 2015 final data'!$A$7:$A$156,0))</f>
        <v>12906</v>
      </c>
      <c r="CK153" s="24">
        <f>INDEX('Feb 2015 final data'!Q$7:Q$156,MATCH(Data!$CE153,'Feb 2015 final data'!$A$7:$A$156,0))</f>
        <v>12493</v>
      </c>
      <c r="CL153" s="24">
        <f>INDEX('Feb 2015 final data'!R$7:R$156,MATCH(Data!$CE153,'Feb 2015 final data'!$A$7:$A$156,0))</f>
        <v>12266</v>
      </c>
      <c r="CM153" s="24">
        <f>INDEX('Feb 2015 final data'!S$7:S$156,MATCH(Data!$CE153,'Feb 2015 final data'!$A$7:$A$156,0))</f>
        <v>13276</v>
      </c>
      <c r="CN153" s="24">
        <f>INDEX('Feb 2015 final data'!B$7:B$156,MATCH(Data!$CE153,'Feb 2015 final data'!$A$7:$A$156,0))</f>
        <v>12454</v>
      </c>
      <c r="CO153" s="24">
        <f>INDEX('Feb 2015 final data'!C$7:C$156,MATCH(Data!$CE153,'Feb 2015 final data'!$A$7:$A$156,0))</f>
        <v>12056</v>
      </c>
      <c r="CP153" s="24">
        <f>INDEX('Feb 2015 final data'!D$7:D$156,MATCH(Data!$CE153,'Feb 2015 final data'!$A$7:$A$156,0))</f>
        <v>11837</v>
      </c>
      <c r="CQ153" s="24">
        <f>INDEX('Feb 2015 final data'!E$7:E$156,MATCH(Data!$CE153,'Feb 2015 final data'!$A$7:$A$156,0))</f>
        <v>12811</v>
      </c>
      <c r="CR153" s="24">
        <f>INDEX('Feb 2015 final data'!F$7:F$156,MATCH(Data!$CE153,'Feb 2015 final data'!$A$7:$A$156,0))</f>
        <v>12018</v>
      </c>
      <c r="CS153" s="502">
        <f t="shared" si="133"/>
        <v>12906</v>
      </c>
      <c r="CT153" s="502">
        <f t="shared" si="134"/>
        <v>25399</v>
      </c>
      <c r="CU153" s="502">
        <f t="shared" si="135"/>
        <v>37665</v>
      </c>
      <c r="CV153" s="502">
        <f t="shared" si="136"/>
        <v>50941</v>
      </c>
      <c r="CW153" s="502">
        <f t="shared" si="170"/>
        <v>12454</v>
      </c>
      <c r="CX153" s="502">
        <f t="shared" si="171"/>
        <v>24510</v>
      </c>
      <c r="CY153" s="502">
        <f t="shared" si="172"/>
        <v>36347</v>
      </c>
      <c r="CZ153" s="502">
        <f t="shared" si="173"/>
        <v>49158</v>
      </c>
      <c r="DA153" s="503">
        <f t="shared" si="174"/>
        <v>8.873009952690367E-3</v>
      </c>
      <c r="DB153" s="503">
        <f t="shared" si="175"/>
        <v>1.7451561610490569E-2</v>
      </c>
      <c r="DC153" s="503">
        <f t="shared" si="176"/>
        <v>2.5873068844349346E-2</v>
      </c>
      <c r="DD153" s="503">
        <f t="shared" si="177"/>
        <v>3.5001275985944526E-2</v>
      </c>
      <c r="DE153" s="502">
        <f t="shared" si="137"/>
        <v>12447.527920890285</v>
      </c>
      <c r="DF153" s="502">
        <f t="shared" si="138"/>
        <v>25050.303809007662</v>
      </c>
      <c r="DG153" s="502">
        <f t="shared" si="139"/>
        <v>37352.211946312818</v>
      </c>
      <c r="DH153" s="502">
        <f t="shared" si="140"/>
        <v>49971.524962272961</v>
      </c>
      <c r="DI153" s="489">
        <f t="shared" si="178"/>
        <v>12447.527920890285</v>
      </c>
      <c r="DJ153" s="489">
        <f t="shared" si="179"/>
        <v>12602.775888117378</v>
      </c>
      <c r="DK153" s="489">
        <f t="shared" si="180"/>
        <v>12301.908137305156</v>
      </c>
      <c r="DL153" s="489">
        <f t="shared" si="181"/>
        <v>12619.313015960142</v>
      </c>
      <c r="DM153" s="489">
        <f t="shared" si="141"/>
        <v>12011.754500823787</v>
      </c>
      <c r="DN153" s="489">
        <f t="shared" si="182"/>
        <v>2167.2929115365091</v>
      </c>
      <c r="DO153" s="489">
        <f t="shared" si="183"/>
        <v>2194.2796082980899</v>
      </c>
      <c r="DP153" s="489">
        <f t="shared" si="184"/>
        <v>2141.8731842643106</v>
      </c>
      <c r="DQ153" s="489">
        <f t="shared" si="185"/>
        <v>2197.0653318347695</v>
      </c>
      <c r="DR153" s="489">
        <f t="shared" si="186"/>
        <v>2083.45107526126</v>
      </c>
      <c r="DS153" s="33">
        <v>572168</v>
      </c>
      <c r="DT153" s="33">
        <v>572366.07400000002</v>
      </c>
      <c r="DU153" s="33">
        <v>574357.06700000004</v>
      </c>
      <c r="DV153" s="33">
        <v>576543.41599999997</v>
      </c>
      <c r="DW153" s="24">
        <f>INDEX('Feb 2015 final data'!$AB$7:$AB$156,MATCH(Data!CE153,'Feb 2015 final data'!$A$7:$A$156,0))</f>
        <v>1490</v>
      </c>
    </row>
    <row r="154" spans="1:127" ht="15.75" thickBot="1">
      <c r="A154" s="39" t="s">
        <v>894</v>
      </c>
      <c r="B154" s="40" t="s">
        <v>895</v>
      </c>
      <c r="C154" s="41" t="s">
        <v>788</v>
      </c>
      <c r="D154" s="42" t="s">
        <v>516</v>
      </c>
      <c r="E154" s="43">
        <v>275</v>
      </c>
      <c r="F154" s="19">
        <v>275</v>
      </c>
      <c r="G154" s="19">
        <f>INDEX('Feb 2015 final data'!G$7:G$156,MATCH(Data!$D154,'Feb 2015 final data'!$A$7:$A$156,0))</f>
        <v>270</v>
      </c>
      <c r="H154" s="19">
        <f>INDEX('Feb 2015 final data'!H$7:H$156,MATCH(Data!$D154,'Feb 2015 final data'!$A$7:$A$156,0))</f>
        <v>230</v>
      </c>
      <c r="I154" s="469">
        <f t="shared" si="152"/>
        <v>741.18097580593144</v>
      </c>
      <c r="J154" s="469">
        <f t="shared" si="153"/>
        <v>619.74312994531454</v>
      </c>
      <c r="K154" s="43">
        <v>34805</v>
      </c>
      <c r="L154" s="19">
        <v>35700</v>
      </c>
      <c r="M154" s="43">
        <v>36428.35</v>
      </c>
      <c r="N154" s="27">
        <v>37112.149999999994</v>
      </c>
      <c r="O154" s="138">
        <v>787.2</v>
      </c>
      <c r="P154" s="36">
        <v>767.5</v>
      </c>
      <c r="Q154" s="42" t="s">
        <v>516</v>
      </c>
      <c r="R154" s="43">
        <v>55</v>
      </c>
      <c r="S154" s="19">
        <v>55</v>
      </c>
      <c r="T154" s="19">
        <f>INDEX('Feb 2015 final data'!I$7:I$156,MATCH(Data!$Q154,'Feb 2015 final data'!$A$7:$A$156,0))</f>
        <v>64</v>
      </c>
      <c r="U154" s="19">
        <f>INDEX('Feb 2015 final data'!J$7:J$156,MATCH(Data!$Q154,'Feb 2015 final data'!$A$7:$A$156,0))</f>
        <v>72</v>
      </c>
      <c r="V154" s="43">
        <v>70</v>
      </c>
      <c r="W154" s="19">
        <v>70</v>
      </c>
      <c r="X154" s="19">
        <f>INDEX('Feb 2015 final data'!K$7:K$156,MATCH(Data!$Q154,'Feb 2015 final data'!$A$7:$A$156,0))</f>
        <v>78</v>
      </c>
      <c r="Y154" s="19">
        <f>INDEX('Feb 2015 final data'!L$7:L$156,MATCH(Data!$Q154,'Feb 2015 final data'!$A$7:$A$156,0))</f>
        <v>87</v>
      </c>
      <c r="Z154" s="475">
        <f t="shared" si="154"/>
        <v>64</v>
      </c>
      <c r="AA154" s="475">
        <f t="shared" si="155"/>
        <v>72</v>
      </c>
      <c r="AB154" s="475">
        <f t="shared" si="156"/>
        <v>78</v>
      </c>
      <c r="AC154" s="475">
        <f t="shared" si="157"/>
        <v>87</v>
      </c>
      <c r="AD154" s="478">
        <f t="shared" si="142"/>
        <v>82.051282051282044</v>
      </c>
      <c r="AE154" s="478">
        <f t="shared" si="143"/>
        <v>82.758620689655174</v>
      </c>
      <c r="AF154" s="144">
        <v>80.900000000000006</v>
      </c>
      <c r="AG154" s="21">
        <v>80.900000000000006</v>
      </c>
      <c r="AH154" s="6" t="s">
        <v>516</v>
      </c>
      <c r="AI154" s="34">
        <v>444</v>
      </c>
      <c r="AJ154" s="34">
        <v>993</v>
      </c>
      <c r="AK154" s="34">
        <v>868</v>
      </c>
      <c r="AL154" s="34">
        <v>926</v>
      </c>
      <c r="AM154" s="34">
        <v>829</v>
      </c>
      <c r="AN154" s="34">
        <v>749</v>
      </c>
      <c r="AO154" s="34">
        <v>1088</v>
      </c>
      <c r="AP154" s="34">
        <v>855</v>
      </c>
      <c r="AQ154" s="38">
        <v>654</v>
      </c>
      <c r="AR154" s="38">
        <v>1031</v>
      </c>
      <c r="AS154" s="38">
        <v>1023</v>
      </c>
      <c r="AT154" s="38">
        <v>910</v>
      </c>
      <c r="AU154" s="25">
        <v>2305</v>
      </c>
      <c r="AV154" s="25">
        <v>2504</v>
      </c>
      <c r="AW154" s="25">
        <v>2597</v>
      </c>
      <c r="AX154" s="25">
        <v>2964</v>
      </c>
      <c r="AY154" s="25">
        <f t="shared" si="158"/>
        <v>2305</v>
      </c>
      <c r="AZ154" s="25">
        <f t="shared" si="159"/>
        <v>2504</v>
      </c>
      <c r="BA154" s="25">
        <f t="shared" si="160"/>
        <v>2597</v>
      </c>
      <c r="BB154" s="25">
        <f t="shared" si="161"/>
        <v>2964</v>
      </c>
      <c r="BC154" s="249">
        <f>INDEX('Feb 2015 final data'!T$7:T$156,MATCH(Data!$AH154,'Feb 2015 final data'!$A$7:$A$156,0))</f>
        <v>2305</v>
      </c>
      <c r="BD154" s="249">
        <f>INDEX('Feb 2015 final data'!U$7:U$156,MATCH(Data!$AH154,'Feb 2015 final data'!$A$7:$A$156,0))</f>
        <v>2504</v>
      </c>
      <c r="BE154" s="249">
        <f>INDEX('Feb 2015 final data'!V$7:V$156,MATCH(Data!$AH154,'Feb 2015 final data'!$A$7:$A$156,0))</f>
        <v>2597</v>
      </c>
      <c r="BF154" s="249">
        <f>INDEX('Feb 2015 final data'!W$7:W$156,MATCH(Data!$AH154,'Feb 2015 final data'!$A$7:$A$156,0))</f>
        <v>2875</v>
      </c>
      <c r="BG154" s="249">
        <f>INDEX('Feb 2015 final data'!X$7:X$156,MATCH(Data!$AH154,'Feb 2015 final data'!$A$7:$A$156,0))</f>
        <v>1320</v>
      </c>
      <c r="BH154" s="249">
        <f>INDEX('Feb 2015 final data'!Y$7:Y$156,MATCH(Data!$AH154,'Feb 2015 final data'!$A$7:$A$156,0))</f>
        <v>1519</v>
      </c>
      <c r="BI154" s="249">
        <f>INDEX('Feb 2015 final data'!Z$7:Z$156,MATCH(Data!$AH154,'Feb 2015 final data'!$A$7:$A$156,0))</f>
        <v>1612</v>
      </c>
      <c r="BJ154" s="249">
        <f>INDEX('Feb 2015 final data'!AA$7:AA$156,MATCH(Data!$AH154,'Feb 2015 final data'!$A$7:$A$156,0))</f>
        <v>1890</v>
      </c>
      <c r="BK154" s="484">
        <f t="shared" si="144"/>
        <v>2305</v>
      </c>
      <c r="BL154" s="484">
        <f t="shared" si="145"/>
        <v>2504</v>
      </c>
      <c r="BM154" s="484">
        <f t="shared" si="146"/>
        <v>2597</v>
      </c>
      <c r="BN154" s="484">
        <f t="shared" si="147"/>
        <v>2875</v>
      </c>
      <c r="BO154" s="484">
        <f t="shared" si="148"/>
        <v>1320</v>
      </c>
      <c r="BP154" s="484">
        <f t="shared" si="149"/>
        <v>1519</v>
      </c>
      <c r="BQ154" s="484">
        <f t="shared" si="150"/>
        <v>1612.0000000000002</v>
      </c>
      <c r="BR154" s="484">
        <f t="shared" si="151"/>
        <v>1890</v>
      </c>
      <c r="BS154" s="486">
        <f t="shared" si="162"/>
        <v>1386.032497729718</v>
      </c>
      <c r="BT154" s="486">
        <f t="shared" si="163"/>
        <v>1505.6943055597458</v>
      </c>
      <c r="BU154" s="486">
        <f t="shared" si="164"/>
        <v>1561.6166579627234</v>
      </c>
      <c r="BV154" s="495">
        <f t="shared" si="165"/>
        <v>1716.2450154125966</v>
      </c>
      <c r="BW154" s="486">
        <f t="shared" si="166"/>
        <v>787.98032011987027</v>
      </c>
      <c r="BX154" s="486">
        <f t="shared" si="167"/>
        <v>906.77432292582057</v>
      </c>
      <c r="BY154" s="486">
        <f t="shared" si="168"/>
        <v>962.29111820699336</v>
      </c>
      <c r="BZ154" s="495">
        <f t="shared" si="169"/>
        <v>1120.6081432482997</v>
      </c>
      <c r="CA154" s="27">
        <v>166102</v>
      </c>
      <c r="CB154" s="27">
        <v>166302.01699999999</v>
      </c>
      <c r="CC154" s="27">
        <v>167516.87400000001</v>
      </c>
      <c r="CD154" s="156">
        <v>168658.42099999997</v>
      </c>
      <c r="CE154" s="6" t="s">
        <v>516</v>
      </c>
      <c r="CF154" s="27">
        <f>INDEX('HWB mapped'!F$4:F$155,MATCH(Data!$D154,'HWB mapped'!$E$4:$E$155,0))</f>
        <v>4834.2184914713735</v>
      </c>
      <c r="CG154" s="27">
        <f>INDEX('HWB mapped'!G$4:G$155,MATCH(Data!$D154,'HWB mapped'!$E$4:$E$155,0))</f>
        <v>4962.9865435374822</v>
      </c>
      <c r="CH154" s="27">
        <f>INDEX('HWB mapped'!H$4:H$155,MATCH(Data!$D154,'HWB mapped'!$E$4:$E$155,0))</f>
        <v>4901.5457769066124</v>
      </c>
      <c r="CI154" s="27">
        <f>INDEX('HWB mapped'!I$4:I$155,MATCH(Data!$D154,'HWB mapped'!$E$4:$E$155,0))</f>
        <v>5274.4872973749279</v>
      </c>
      <c r="CJ154" s="24">
        <f>INDEX('Feb 2015 final data'!P$7:P$156,MATCH(Data!$CE154,'Feb 2015 final data'!$A$7:$A$156,0))</f>
        <v>4957</v>
      </c>
      <c r="CK154" s="24">
        <f>INDEX('Feb 2015 final data'!Q$7:Q$156,MATCH(Data!$CE154,'Feb 2015 final data'!$A$7:$A$156,0))</f>
        <v>4988</v>
      </c>
      <c r="CL154" s="24">
        <f>INDEX('Feb 2015 final data'!R$7:R$156,MATCH(Data!$CE154,'Feb 2015 final data'!$A$7:$A$156,0))</f>
        <v>4868</v>
      </c>
      <c r="CM154" s="24">
        <f>INDEX('Feb 2015 final data'!S$7:S$156,MATCH(Data!$CE154,'Feb 2015 final data'!$A$7:$A$156,0))</f>
        <v>4763</v>
      </c>
      <c r="CN154" s="24">
        <f>INDEX('Feb 2015 final data'!B$7:B$156,MATCH(Data!$CE154,'Feb 2015 final data'!$A$7:$A$156,0))</f>
        <v>4481</v>
      </c>
      <c r="CO154" s="24">
        <f>INDEX('Feb 2015 final data'!C$7:C$156,MATCH(Data!$CE154,'Feb 2015 final data'!$A$7:$A$156,0))</f>
        <v>4385.5</v>
      </c>
      <c r="CP154" s="24">
        <f>INDEX('Feb 2015 final data'!D$7:D$156,MATCH(Data!$CE154,'Feb 2015 final data'!$A$7:$A$156,0))</f>
        <v>4265.5</v>
      </c>
      <c r="CQ154" s="24">
        <f>INDEX('Feb 2015 final data'!E$7:E$156,MATCH(Data!$CE154,'Feb 2015 final data'!$A$7:$A$156,0))</f>
        <v>4160.5</v>
      </c>
      <c r="CR154" s="24">
        <f>INDEX('Feb 2015 final data'!F$7:F$156,MATCH(Data!$CE154,'Feb 2015 final data'!$A$7:$A$156,0))</f>
        <v>4354.5</v>
      </c>
      <c r="CS154" s="502">
        <f t="shared" si="133"/>
        <v>4957</v>
      </c>
      <c r="CT154" s="502">
        <f t="shared" si="134"/>
        <v>9945</v>
      </c>
      <c r="CU154" s="502">
        <f t="shared" si="135"/>
        <v>14813</v>
      </c>
      <c r="CV154" s="502">
        <f t="shared" si="136"/>
        <v>19576</v>
      </c>
      <c r="CW154" s="502">
        <f t="shared" si="170"/>
        <v>4481</v>
      </c>
      <c r="CX154" s="502">
        <f t="shared" si="171"/>
        <v>8866.5</v>
      </c>
      <c r="CY154" s="502">
        <f t="shared" si="172"/>
        <v>13132</v>
      </c>
      <c r="CZ154" s="502">
        <f t="shared" si="173"/>
        <v>17292.5</v>
      </c>
      <c r="DA154" s="503">
        <f t="shared" si="174"/>
        <v>2.4315488353085411E-2</v>
      </c>
      <c r="DB154" s="503">
        <f t="shared" si="175"/>
        <v>5.5092970984879447E-2</v>
      </c>
      <c r="DC154" s="503">
        <f t="shared" si="176"/>
        <v>8.5870453616673476E-2</v>
      </c>
      <c r="DD154" s="503">
        <f t="shared" si="177"/>
        <v>0.11664793624846752</v>
      </c>
      <c r="DE154" s="502">
        <f t="shared" si="137"/>
        <v>4348.3409613801477</v>
      </c>
      <c r="DF154" s="502">
        <f t="shared" si="138"/>
        <v>8696.6149723707749</v>
      </c>
      <c r="DG154" s="502">
        <f t="shared" si="139"/>
        <v>12983.888983361405</v>
      </c>
      <c r="DH154" s="502">
        <f t="shared" si="140"/>
        <v>17643.162994352031</v>
      </c>
      <c r="DI154" s="489">
        <f t="shared" si="178"/>
        <v>4348.3409613801477</v>
      </c>
      <c r="DJ154" s="489">
        <f t="shared" si="179"/>
        <v>4348.2740109906272</v>
      </c>
      <c r="DK154" s="489">
        <f t="shared" si="180"/>
        <v>4287.2740109906299</v>
      </c>
      <c r="DL154" s="489">
        <f t="shared" si="181"/>
        <v>4659.2740109906263</v>
      </c>
      <c r="DM154" s="489">
        <f t="shared" si="141"/>
        <v>4225.585966598941</v>
      </c>
      <c r="DN154" s="489">
        <f t="shared" si="182"/>
        <v>2128.7210808247391</v>
      </c>
      <c r="DO154" s="489">
        <f t="shared" si="183"/>
        <v>2128.7210808247391</v>
      </c>
      <c r="DP154" s="489">
        <f t="shared" si="184"/>
        <v>2098.8563186512552</v>
      </c>
      <c r="DQ154" s="489">
        <f t="shared" si="185"/>
        <v>2280.9824092829945</v>
      </c>
      <c r="DR154" s="489">
        <f t="shared" si="186"/>
        <v>2055.0000085584475</v>
      </c>
      <c r="DS154" s="33">
        <v>202433</v>
      </c>
      <c r="DT154" s="33">
        <v>202863.36300000001</v>
      </c>
      <c r="DU154" s="33">
        <v>204254.09599999999</v>
      </c>
      <c r="DV154" s="33">
        <v>205644.76800000001</v>
      </c>
      <c r="DW154" s="24">
        <f>INDEX('Feb 2015 final data'!$AB$7:$AB$156,MATCH(Data!CE154,'Feb 2015 final data'!$A$7:$A$156,0))</f>
        <v>447</v>
      </c>
    </row>
    <row r="155" spans="1:127" ht="15.75" thickBot="1">
      <c r="C155" s="44" t="s">
        <v>906</v>
      </c>
      <c r="D155" s="45" t="s">
        <v>907</v>
      </c>
      <c r="E155" s="46"/>
      <c r="F155" s="46"/>
      <c r="G155" s="46"/>
      <c r="H155" s="46"/>
      <c r="I155" s="470"/>
      <c r="J155" s="470"/>
      <c r="K155" s="46"/>
      <c r="L155" s="46"/>
      <c r="M155" s="46"/>
      <c r="N155" s="46"/>
      <c r="O155" s="46"/>
      <c r="P155" s="46"/>
      <c r="Q155" s="45" t="s">
        <v>907</v>
      </c>
      <c r="R155" s="46"/>
      <c r="S155" s="46"/>
      <c r="T155" s="46"/>
      <c r="U155" s="46"/>
      <c r="V155" s="46"/>
      <c r="W155" s="46"/>
      <c r="X155" s="141"/>
      <c r="Y155" s="141"/>
      <c r="Z155" s="476"/>
      <c r="AA155" s="476"/>
      <c r="AB155" s="476"/>
      <c r="AC155" s="476"/>
      <c r="AD155" s="476"/>
      <c r="AE155" s="476"/>
      <c r="AF155" s="47"/>
      <c r="AG155" s="47"/>
      <c r="AH155" s="48" t="s">
        <v>907</v>
      </c>
      <c r="AI155" s="49">
        <f t="shared" ref="AI155:AT155" si="187">SUM(AI5:AI154)</f>
        <v>112741</v>
      </c>
      <c r="AJ155" s="49">
        <f t="shared" si="187"/>
        <v>119898</v>
      </c>
      <c r="AK155" s="49">
        <f t="shared" si="187"/>
        <v>112590</v>
      </c>
      <c r="AL155" s="49">
        <f t="shared" si="187"/>
        <v>111613</v>
      </c>
      <c r="AM155" s="49">
        <f t="shared" si="187"/>
        <v>122037</v>
      </c>
      <c r="AN155" s="49">
        <f t="shared" si="187"/>
        <v>118476</v>
      </c>
      <c r="AO155" s="49">
        <f t="shared" si="187"/>
        <v>123406</v>
      </c>
      <c r="AP155" s="49">
        <f t="shared" si="187"/>
        <v>116606</v>
      </c>
      <c r="AQ155" s="49">
        <f t="shared" si="187"/>
        <v>112348</v>
      </c>
      <c r="AR155" s="49">
        <f t="shared" si="187"/>
        <v>123862</v>
      </c>
      <c r="AS155" s="49">
        <f t="shared" si="187"/>
        <v>112466</v>
      </c>
      <c r="AT155" s="49">
        <f t="shared" si="187"/>
        <v>122638</v>
      </c>
      <c r="AU155" s="49">
        <f t="shared" ref="AU155" si="188">SUM(AU5:AU154)</f>
        <v>345229</v>
      </c>
      <c r="AV155" s="49">
        <f t="shared" ref="AV155" si="189">SUM(AV5:AV154)</f>
        <v>352126</v>
      </c>
      <c r="AW155" s="49">
        <f t="shared" ref="AW155" si="190">SUM(AW5:AW154)</f>
        <v>352360</v>
      </c>
      <c r="AX155" s="49">
        <f t="shared" ref="AX155" si="191">SUM(AX5:AX154)</f>
        <v>358268</v>
      </c>
      <c r="AY155" s="49">
        <f t="shared" ref="AY155" si="192">SUM(AY5:AY154)</f>
        <v>345229</v>
      </c>
      <c r="AZ155" s="49">
        <f t="shared" ref="AZ155" si="193">SUM(AZ5:AZ154)</f>
        <v>352126</v>
      </c>
      <c r="BA155" s="49">
        <f t="shared" ref="BA155" si="194">SUM(BA5:BA154)</f>
        <v>352360</v>
      </c>
      <c r="BB155" s="49">
        <f t="shared" ref="BB155" si="195">SUM(BB5:BB154)</f>
        <v>358966</v>
      </c>
      <c r="BC155" s="248"/>
      <c r="BD155" s="248"/>
      <c r="BE155" s="248"/>
      <c r="BF155" s="248"/>
      <c r="BG155" s="248"/>
      <c r="BH155" s="248"/>
      <c r="BI155" s="248"/>
      <c r="BJ155" s="248"/>
      <c r="BK155" s="485"/>
      <c r="BL155" s="485"/>
      <c r="BM155" s="485"/>
      <c r="BN155" s="485"/>
      <c r="BO155" s="485"/>
      <c r="BP155" s="485"/>
      <c r="BQ155" s="485"/>
      <c r="BR155" s="485"/>
      <c r="BS155" s="485"/>
      <c r="BT155" s="485"/>
      <c r="BU155" s="485"/>
      <c r="BV155" s="496"/>
      <c r="BW155" s="485"/>
      <c r="BX155" s="485"/>
      <c r="BY155" s="485"/>
      <c r="BZ155" s="496"/>
      <c r="CA155" s="158">
        <f>SUM(CA5:CA154)</f>
        <v>42359366</v>
      </c>
      <c r="CB155" s="158">
        <f>SUM(CB5:CB154)</f>
        <v>42688941.001000009</v>
      </c>
      <c r="CC155" s="158">
        <f>SUM(CC5:CC154)</f>
        <v>43014837.050000027</v>
      </c>
      <c r="CD155" s="158">
        <f>SUM(CD5:CD154)</f>
        <v>43338731.10900002</v>
      </c>
      <c r="CE155" s="48" t="s">
        <v>907</v>
      </c>
      <c r="CF155" s="27">
        <f t="shared" ref="CF155:CR155" si="196">SUM(CF5:CF154)</f>
        <v>1363491</v>
      </c>
      <c r="CG155" s="27">
        <f t="shared" si="196"/>
        <v>1388124</v>
      </c>
      <c r="CH155" s="27">
        <f t="shared" si="196"/>
        <v>1352415.9999999995</v>
      </c>
      <c r="CI155" s="27">
        <f t="shared" si="196"/>
        <v>1409657</v>
      </c>
      <c r="CJ155" s="241">
        <f t="shared" si="196"/>
        <v>1364196</v>
      </c>
      <c r="CK155" s="241">
        <f t="shared" si="196"/>
        <v>1334894</v>
      </c>
      <c r="CL155" s="241">
        <f t="shared" si="196"/>
        <v>1325676</v>
      </c>
      <c r="CM155" s="241">
        <f t="shared" si="196"/>
        <v>1354747</v>
      </c>
      <c r="CN155" s="241">
        <f t="shared" si="196"/>
        <v>1330717.3747925204</v>
      </c>
      <c r="CO155" s="241">
        <f t="shared" si="196"/>
        <v>1296877.014718568</v>
      </c>
      <c r="CP155" s="241">
        <f t="shared" si="196"/>
        <v>1282594.7232240818</v>
      </c>
      <c r="CQ155" s="241">
        <f t="shared" si="196"/>
        <v>1303347.9032767194</v>
      </c>
      <c r="CR155" s="241">
        <f t="shared" si="196"/>
        <v>1290093.297225578</v>
      </c>
      <c r="CS155" s="504"/>
      <c r="CT155" s="504"/>
      <c r="CU155" s="504"/>
      <c r="CV155" s="504"/>
      <c r="CW155" s="504"/>
      <c r="CX155" s="504"/>
      <c r="CY155" s="504"/>
      <c r="CZ155" s="504"/>
      <c r="DA155" s="504"/>
      <c r="DB155" s="504"/>
      <c r="DC155" s="504"/>
      <c r="DD155" s="504"/>
      <c r="DE155" s="504"/>
      <c r="DF155" s="504"/>
      <c r="DG155" s="504"/>
      <c r="DH155" s="504"/>
      <c r="DI155" s="490"/>
      <c r="DJ155" s="490"/>
      <c r="DK155" s="490"/>
      <c r="DL155" s="490"/>
      <c r="DM155" s="490"/>
      <c r="DN155" s="490"/>
      <c r="DO155" s="490"/>
      <c r="DP155" s="490"/>
      <c r="DQ155" s="490"/>
      <c r="DR155" s="490"/>
      <c r="DS155" s="33">
        <f t="shared" ref="DS155:DV155" si="197">SUM(DS5:DS154)</f>
        <v>53865817</v>
      </c>
      <c r="DT155" s="33">
        <f t="shared" si="197"/>
        <v>54227859.001000002</v>
      </c>
      <c r="DU155" s="33">
        <f t="shared" si="197"/>
        <v>54613417.001999989</v>
      </c>
      <c r="DV155" s="33">
        <f t="shared" si="197"/>
        <v>55019792.990999974</v>
      </c>
    </row>
    <row r="157" spans="1:127">
      <c r="A157" s="2" t="s">
        <v>929</v>
      </c>
    </row>
  </sheetData>
  <sheetProtection formatColumns="0" autoFilter="0"/>
  <mergeCells count="16">
    <mergeCell ref="O3:P3"/>
    <mergeCell ref="E3:H3"/>
    <mergeCell ref="K3:N3"/>
    <mergeCell ref="R3:U3"/>
    <mergeCell ref="V3:Y3"/>
    <mergeCell ref="DN3:DR3"/>
    <mergeCell ref="AF3:AG3"/>
    <mergeCell ref="AY3:BB3"/>
    <mergeCell ref="BC3:BF3"/>
    <mergeCell ref="CF3:CI3"/>
    <mergeCell ref="CN3:CR3"/>
    <mergeCell ref="CS3:CV3"/>
    <mergeCell ref="CW3:CZ3"/>
    <mergeCell ref="DA3:DD3"/>
    <mergeCell ref="DE3:DH3"/>
    <mergeCell ref="DI3:DM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12"/>
  <sheetViews>
    <sheetView workbookViewId="0">
      <selection activeCell="B2" sqref="B2"/>
    </sheetView>
  </sheetViews>
  <sheetFormatPr defaultRowHeight="15"/>
  <sheetData>
    <row r="1" spans="1:1">
      <c r="A1" s="61" t="s">
        <v>1</v>
      </c>
    </row>
    <row r="2" spans="1:1">
      <c r="A2" s="61" t="s">
        <v>6</v>
      </c>
    </row>
    <row r="3" spans="1:1">
      <c r="A3" s="61" t="s">
        <v>13</v>
      </c>
    </row>
    <row r="4" spans="1:1">
      <c r="A4" s="61" t="s">
        <v>19</v>
      </c>
    </row>
    <row r="5" spans="1:1">
      <c r="A5" s="61" t="s">
        <v>26</v>
      </c>
    </row>
    <row r="6" spans="1:1">
      <c r="A6" s="61" t="s">
        <v>32</v>
      </c>
    </row>
    <row r="7" spans="1:1">
      <c r="A7" s="61" t="s">
        <v>638</v>
      </c>
    </row>
    <row r="8" spans="1:1">
      <c r="A8" s="61" t="s">
        <v>28</v>
      </c>
    </row>
    <row r="10" spans="1:1">
      <c r="A10" s="61" t="s">
        <v>1</v>
      </c>
    </row>
    <row r="11" spans="1:1">
      <c r="A11" s="61" t="s">
        <v>994</v>
      </c>
    </row>
    <row r="12" spans="1:1">
      <c r="A12" s="61" t="s">
        <v>995</v>
      </c>
    </row>
  </sheetData>
  <sheetProtection password="DABD" sheet="1" objects="1" scenarios="1" formatColumns="0" autoFilter="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AE156"/>
  <sheetViews>
    <sheetView zoomScale="80" zoomScaleNormal="80" workbookViewId="0">
      <pane xSplit="1" ySplit="6" topLeftCell="B7"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29.85546875" customWidth="1"/>
    <col min="2" max="28" width="12" customWidth="1"/>
  </cols>
  <sheetData>
    <row r="3" spans="1:31" ht="75">
      <c r="A3" s="256"/>
      <c r="B3" s="259" t="s">
        <v>1000</v>
      </c>
      <c r="C3" s="259" t="s">
        <v>1000</v>
      </c>
      <c r="D3" s="259" t="s">
        <v>1000</v>
      </c>
      <c r="E3" s="259" t="s">
        <v>1000</v>
      </c>
      <c r="F3" s="259" t="s">
        <v>1000</v>
      </c>
      <c r="G3" s="259" t="s">
        <v>790</v>
      </c>
      <c r="H3" s="259" t="s">
        <v>790</v>
      </c>
      <c r="I3" s="259" t="s">
        <v>797</v>
      </c>
      <c r="J3" s="259" t="s">
        <v>797</v>
      </c>
      <c r="K3" s="259" t="s">
        <v>797</v>
      </c>
      <c r="L3" s="259" t="s">
        <v>797</v>
      </c>
      <c r="M3" s="259" t="s">
        <v>799</v>
      </c>
      <c r="N3" s="259" t="s">
        <v>799</v>
      </c>
      <c r="O3" s="259" t="s">
        <v>1541</v>
      </c>
      <c r="P3" s="259" t="s">
        <v>1000</v>
      </c>
      <c r="Q3" s="259" t="s">
        <v>1000</v>
      </c>
      <c r="R3" s="259" t="s">
        <v>1000</v>
      </c>
      <c r="S3" s="259" t="s">
        <v>1000</v>
      </c>
      <c r="T3" s="259" t="s">
        <v>799</v>
      </c>
      <c r="U3" s="259" t="s">
        <v>799</v>
      </c>
      <c r="V3" s="259" t="s">
        <v>799</v>
      </c>
      <c r="W3" s="259" t="s">
        <v>799</v>
      </c>
      <c r="X3" s="259" t="s">
        <v>799</v>
      </c>
      <c r="Y3" s="259" t="s">
        <v>799</v>
      </c>
      <c r="Z3" s="259" t="s">
        <v>799</v>
      </c>
      <c r="AA3" s="259" t="s">
        <v>799</v>
      </c>
      <c r="AB3" s="259" t="s">
        <v>1000</v>
      </c>
    </row>
    <row r="4" spans="1:31" ht="60">
      <c r="A4" s="256"/>
      <c r="B4" s="259" t="s">
        <v>795</v>
      </c>
      <c r="C4" s="259" t="s">
        <v>795</v>
      </c>
      <c r="D4" s="259" t="s">
        <v>795</v>
      </c>
      <c r="E4" s="259" t="s">
        <v>795</v>
      </c>
      <c r="F4" s="259" t="s">
        <v>795</v>
      </c>
      <c r="G4" s="259" t="s">
        <v>795</v>
      </c>
      <c r="H4" s="259" t="s">
        <v>795</v>
      </c>
      <c r="I4" s="259" t="s">
        <v>795</v>
      </c>
      <c r="J4" s="259" t="s">
        <v>795</v>
      </c>
      <c r="K4" s="259" t="s">
        <v>1542</v>
      </c>
      <c r="L4" s="259" t="s">
        <v>1542</v>
      </c>
      <c r="M4" s="259" t="s">
        <v>795</v>
      </c>
      <c r="N4" s="259" t="s">
        <v>795</v>
      </c>
      <c r="O4" s="259" t="s">
        <v>1543</v>
      </c>
      <c r="P4" s="259" t="s">
        <v>795</v>
      </c>
      <c r="Q4" s="259" t="s">
        <v>795</v>
      </c>
      <c r="R4" s="259" t="s">
        <v>795</v>
      </c>
      <c r="S4" s="259" t="s">
        <v>795</v>
      </c>
      <c r="T4" s="259" t="s">
        <v>795</v>
      </c>
      <c r="U4" s="259" t="s">
        <v>795</v>
      </c>
      <c r="V4" s="259" t="s">
        <v>795</v>
      </c>
      <c r="W4" s="259" t="s">
        <v>795</v>
      </c>
      <c r="X4" s="259" t="s">
        <v>795</v>
      </c>
      <c r="Y4" s="259" t="s">
        <v>795</v>
      </c>
      <c r="Z4" s="259" t="s">
        <v>795</v>
      </c>
      <c r="AA4" s="259" t="s">
        <v>795</v>
      </c>
      <c r="AB4" s="259" t="s">
        <v>1544</v>
      </c>
    </row>
    <row r="5" spans="1:31">
      <c r="A5" s="256"/>
      <c r="B5" s="259"/>
      <c r="C5" s="259"/>
      <c r="D5" s="259"/>
      <c r="E5" s="259"/>
      <c r="F5" s="259"/>
      <c r="G5" s="259"/>
      <c r="H5" s="259"/>
      <c r="I5" s="259"/>
      <c r="J5" s="259"/>
      <c r="K5" s="259"/>
      <c r="L5" s="259"/>
      <c r="M5" s="259"/>
      <c r="N5" s="259"/>
      <c r="O5" s="259"/>
      <c r="P5" s="259"/>
      <c r="Q5" s="259"/>
      <c r="R5" s="259"/>
      <c r="S5" s="259"/>
      <c r="T5" s="259" t="s">
        <v>801</v>
      </c>
      <c r="U5" s="259" t="s">
        <v>801</v>
      </c>
      <c r="V5" s="259" t="s">
        <v>801</v>
      </c>
      <c r="W5" s="259" t="s">
        <v>801</v>
      </c>
      <c r="X5" s="259" t="s">
        <v>802</v>
      </c>
      <c r="Y5" s="259" t="s">
        <v>802</v>
      </c>
      <c r="Z5" s="259" t="s">
        <v>802</v>
      </c>
      <c r="AA5" s="259" t="s">
        <v>802</v>
      </c>
      <c r="AB5" s="259"/>
    </row>
    <row r="6" spans="1:31" ht="45">
      <c r="A6" s="259" t="s">
        <v>823</v>
      </c>
      <c r="B6" s="259" t="s">
        <v>1545</v>
      </c>
      <c r="C6" s="259" t="s">
        <v>1546</v>
      </c>
      <c r="D6" s="259" t="s">
        <v>1547</v>
      </c>
      <c r="E6" s="259" t="s">
        <v>1548</v>
      </c>
      <c r="F6" s="259" t="s">
        <v>1549</v>
      </c>
      <c r="G6" s="259" t="s">
        <v>1550</v>
      </c>
      <c r="H6" s="259" t="s">
        <v>793</v>
      </c>
      <c r="I6" s="259" t="s">
        <v>1551</v>
      </c>
      <c r="J6" s="259" t="s">
        <v>793</v>
      </c>
      <c r="K6" s="259" t="s">
        <v>1551</v>
      </c>
      <c r="L6" s="259" t="s">
        <v>793</v>
      </c>
      <c r="M6" s="259" t="s">
        <v>801</v>
      </c>
      <c r="N6" s="259" t="s">
        <v>802</v>
      </c>
      <c r="O6" s="259"/>
      <c r="P6" s="259" t="s">
        <v>1555</v>
      </c>
      <c r="Q6" s="259" t="s">
        <v>1552</v>
      </c>
      <c r="R6" s="259" t="s">
        <v>1553</v>
      </c>
      <c r="S6" s="259" t="s">
        <v>1554</v>
      </c>
      <c r="T6" s="259" t="s">
        <v>1552</v>
      </c>
      <c r="U6" s="259" t="s">
        <v>1553</v>
      </c>
      <c r="V6" s="259" t="s">
        <v>1554</v>
      </c>
      <c r="W6" s="259" t="s">
        <v>1545</v>
      </c>
      <c r="X6" s="259" t="s">
        <v>1546</v>
      </c>
      <c r="Y6" s="259" t="s">
        <v>1547</v>
      </c>
      <c r="Z6" s="259" t="s">
        <v>1548</v>
      </c>
      <c r="AA6" s="259" t="s">
        <v>1549</v>
      </c>
      <c r="AB6" s="259" t="s">
        <v>1544</v>
      </c>
    </row>
    <row r="7" spans="1:31">
      <c r="A7" s="256" t="s">
        <v>9</v>
      </c>
      <c r="B7" s="257">
        <v>5239.6499999999996</v>
      </c>
      <c r="C7" s="257">
        <v>5074.875</v>
      </c>
      <c r="D7" s="257">
        <v>4817.4749999999995</v>
      </c>
      <c r="E7" s="257">
        <v>4847.7</v>
      </c>
      <c r="F7" s="257">
        <v>5108.6587499999996</v>
      </c>
      <c r="G7" s="257">
        <v>130</v>
      </c>
      <c r="H7" s="257">
        <v>125</v>
      </c>
      <c r="I7" s="257">
        <v>125</v>
      </c>
      <c r="J7" s="257">
        <v>135</v>
      </c>
      <c r="K7" s="257">
        <v>140</v>
      </c>
      <c r="L7" s="257">
        <v>150</v>
      </c>
      <c r="M7" s="257">
        <v>2093</v>
      </c>
      <c r="N7" s="257">
        <v>2131</v>
      </c>
      <c r="O7" s="258">
        <v>-2.5000000000000053E-2</v>
      </c>
      <c r="P7" s="257">
        <v>5374</v>
      </c>
      <c r="Q7" s="257">
        <v>5205</v>
      </c>
      <c r="R7" s="257">
        <v>4941</v>
      </c>
      <c r="S7" s="257">
        <v>4972</v>
      </c>
      <c r="T7" s="257">
        <v>500</v>
      </c>
      <c r="U7" s="257">
        <v>504</v>
      </c>
      <c r="V7" s="257">
        <v>607</v>
      </c>
      <c r="W7" s="257">
        <v>482</v>
      </c>
      <c r="X7" s="257">
        <v>509</v>
      </c>
      <c r="Y7" s="257">
        <v>513</v>
      </c>
      <c r="Z7" s="257">
        <v>618</v>
      </c>
      <c r="AA7" s="257">
        <v>491</v>
      </c>
      <c r="AB7" s="257">
        <v>1490</v>
      </c>
      <c r="AD7" s="258"/>
      <c r="AE7" s="260"/>
    </row>
    <row r="8" spans="1:31">
      <c r="A8" s="256" t="s">
        <v>16</v>
      </c>
      <c r="B8" s="257">
        <v>7324</v>
      </c>
      <c r="C8" s="257">
        <v>6823</v>
      </c>
      <c r="D8" s="257">
        <v>6557</v>
      </c>
      <c r="E8" s="257">
        <v>7365</v>
      </c>
      <c r="F8" s="257">
        <v>7365</v>
      </c>
      <c r="G8" s="257">
        <v>228</v>
      </c>
      <c r="H8" s="257">
        <v>213</v>
      </c>
      <c r="I8" s="257">
        <v>311</v>
      </c>
      <c r="J8" s="257">
        <v>330</v>
      </c>
      <c r="K8" s="257">
        <v>405</v>
      </c>
      <c r="L8" s="257">
        <v>405</v>
      </c>
      <c r="M8" s="257">
        <v>6939</v>
      </c>
      <c r="N8" s="257">
        <v>6663</v>
      </c>
      <c r="O8" s="258">
        <v>-3.5230631745377057E-2</v>
      </c>
      <c r="P8" s="257">
        <v>7458</v>
      </c>
      <c r="Q8" s="257">
        <v>7126</v>
      </c>
      <c r="R8" s="257">
        <v>6851</v>
      </c>
      <c r="S8" s="257">
        <v>7659</v>
      </c>
      <c r="T8" s="257">
        <v>1960</v>
      </c>
      <c r="U8" s="257">
        <v>1828</v>
      </c>
      <c r="V8" s="257">
        <v>1577</v>
      </c>
      <c r="W8" s="257">
        <v>1574</v>
      </c>
      <c r="X8" s="257">
        <v>1891</v>
      </c>
      <c r="Y8" s="257">
        <v>1759</v>
      </c>
      <c r="Z8" s="257">
        <v>1508</v>
      </c>
      <c r="AA8" s="257">
        <v>1505</v>
      </c>
      <c r="AB8" s="257">
        <v>2004</v>
      </c>
      <c r="AD8" s="258"/>
      <c r="AE8" s="260"/>
    </row>
    <row r="9" spans="1:31">
      <c r="A9" s="256" t="s">
        <v>23</v>
      </c>
      <c r="B9" s="257">
        <v>7622</v>
      </c>
      <c r="C9" s="257">
        <v>7440</v>
      </c>
      <c r="D9" s="257">
        <v>6871</v>
      </c>
      <c r="E9" s="257">
        <v>7205</v>
      </c>
      <c r="F9" s="257">
        <v>7346</v>
      </c>
      <c r="G9" s="257">
        <v>281</v>
      </c>
      <c r="H9" s="257">
        <v>281</v>
      </c>
      <c r="I9" s="257">
        <v>153</v>
      </c>
      <c r="J9" s="257">
        <v>170</v>
      </c>
      <c r="K9" s="257">
        <v>180</v>
      </c>
      <c r="L9" s="257">
        <v>200</v>
      </c>
      <c r="M9" s="257">
        <v>1107</v>
      </c>
      <c r="N9" s="257">
        <v>1113</v>
      </c>
      <c r="O9" s="258">
        <v>-3.5101662361745813E-2</v>
      </c>
      <c r="P9" s="257">
        <v>7750</v>
      </c>
      <c r="Q9" s="257">
        <v>7554</v>
      </c>
      <c r="R9" s="257">
        <v>7280</v>
      </c>
      <c r="S9" s="257">
        <v>7614</v>
      </c>
      <c r="T9" s="257">
        <v>344</v>
      </c>
      <c r="U9" s="257">
        <v>420</v>
      </c>
      <c r="V9" s="257">
        <v>103</v>
      </c>
      <c r="W9" s="257">
        <v>240</v>
      </c>
      <c r="X9" s="257">
        <v>346</v>
      </c>
      <c r="Y9" s="257">
        <v>423</v>
      </c>
      <c r="Z9" s="257">
        <v>103</v>
      </c>
      <c r="AA9" s="257">
        <v>241</v>
      </c>
      <c r="AB9" s="257">
        <v>2216</v>
      </c>
      <c r="AD9" s="258"/>
      <c r="AE9" s="260"/>
    </row>
    <row r="10" spans="1:31">
      <c r="A10" s="256" t="s">
        <v>29</v>
      </c>
      <c r="B10" s="257">
        <v>3536</v>
      </c>
      <c r="C10" s="257">
        <v>3237</v>
      </c>
      <c r="D10" s="257">
        <v>3030</v>
      </c>
      <c r="E10" s="257">
        <v>3186</v>
      </c>
      <c r="F10" s="257">
        <v>3412</v>
      </c>
      <c r="G10" s="257">
        <v>293</v>
      </c>
      <c r="H10" s="257">
        <v>269</v>
      </c>
      <c r="I10" s="257">
        <v>148</v>
      </c>
      <c r="J10" s="257">
        <v>158</v>
      </c>
      <c r="K10" s="257">
        <v>170</v>
      </c>
      <c r="L10" s="257">
        <v>180</v>
      </c>
      <c r="M10" s="257">
        <v>4857</v>
      </c>
      <c r="N10" s="257">
        <v>4200</v>
      </c>
      <c r="O10" s="258">
        <v>-3.5207606031345165E-2</v>
      </c>
      <c r="P10" s="257">
        <v>3665</v>
      </c>
      <c r="Q10" s="257">
        <v>3355</v>
      </c>
      <c r="R10" s="257">
        <v>3141</v>
      </c>
      <c r="S10" s="257">
        <v>3302</v>
      </c>
      <c r="T10" s="257">
        <v>1457</v>
      </c>
      <c r="U10" s="257">
        <v>1000</v>
      </c>
      <c r="V10" s="257">
        <v>1100</v>
      </c>
      <c r="W10" s="257">
        <v>1300</v>
      </c>
      <c r="X10" s="257">
        <v>1200</v>
      </c>
      <c r="Y10" s="257">
        <v>900</v>
      </c>
      <c r="Z10" s="257">
        <v>1000</v>
      </c>
      <c r="AA10" s="257">
        <v>1100</v>
      </c>
      <c r="AB10" s="257">
        <v>1978</v>
      </c>
      <c r="AD10" s="258"/>
      <c r="AE10" s="260"/>
    </row>
    <row r="11" spans="1:31">
      <c r="A11" s="256" t="s">
        <v>34</v>
      </c>
      <c r="B11" s="257">
        <v>3327</v>
      </c>
      <c r="C11" s="257">
        <v>3337</v>
      </c>
      <c r="D11" s="257">
        <v>3279</v>
      </c>
      <c r="E11" s="257">
        <v>3283</v>
      </c>
      <c r="F11" s="257">
        <v>3280</v>
      </c>
      <c r="G11" s="257">
        <v>188</v>
      </c>
      <c r="H11" s="257">
        <v>190</v>
      </c>
      <c r="I11" s="257">
        <v>75</v>
      </c>
      <c r="J11" s="257">
        <v>80</v>
      </c>
      <c r="K11" s="257">
        <v>100</v>
      </c>
      <c r="L11" s="257">
        <v>100</v>
      </c>
      <c r="M11" s="257">
        <v>3276</v>
      </c>
      <c r="N11" s="257">
        <v>3210</v>
      </c>
      <c r="O11" s="258">
        <v>-3.5232329126850974E-2</v>
      </c>
      <c r="P11" s="257">
        <v>3449</v>
      </c>
      <c r="Q11" s="257">
        <v>3459</v>
      </c>
      <c r="R11" s="257">
        <v>3398</v>
      </c>
      <c r="S11" s="257">
        <v>3403</v>
      </c>
      <c r="T11" s="257">
        <v>585</v>
      </c>
      <c r="U11" s="257">
        <v>786</v>
      </c>
      <c r="V11" s="257">
        <v>1201</v>
      </c>
      <c r="W11" s="257">
        <v>704</v>
      </c>
      <c r="X11" s="257">
        <v>573</v>
      </c>
      <c r="Y11" s="257">
        <v>770</v>
      </c>
      <c r="Z11" s="257">
        <v>1177</v>
      </c>
      <c r="AA11" s="257">
        <v>690</v>
      </c>
      <c r="AB11" s="257">
        <v>1490</v>
      </c>
      <c r="AD11" s="258"/>
      <c r="AE11" s="260"/>
    </row>
    <row r="12" spans="1:31">
      <c r="A12" s="256" t="s">
        <v>39</v>
      </c>
      <c r="B12" s="257">
        <v>5037</v>
      </c>
      <c r="C12" s="257">
        <v>4840</v>
      </c>
      <c r="D12" s="257">
        <v>4876</v>
      </c>
      <c r="E12" s="257">
        <v>4924</v>
      </c>
      <c r="F12" s="257">
        <v>4987</v>
      </c>
      <c r="G12" s="257">
        <v>195</v>
      </c>
      <c r="H12" s="257">
        <v>197</v>
      </c>
      <c r="I12" s="257">
        <v>270</v>
      </c>
      <c r="J12" s="257">
        <v>270</v>
      </c>
      <c r="K12" s="257">
        <v>300</v>
      </c>
      <c r="L12" s="257">
        <v>300</v>
      </c>
      <c r="M12" s="257">
        <v>6322</v>
      </c>
      <c r="N12" s="257">
        <v>6372</v>
      </c>
      <c r="O12" s="258">
        <v>-1.0012074864157778E-2</v>
      </c>
      <c r="P12" s="257">
        <v>5088</v>
      </c>
      <c r="Q12" s="257">
        <v>4889</v>
      </c>
      <c r="R12" s="257">
        <v>4925</v>
      </c>
      <c r="S12" s="257">
        <v>4974</v>
      </c>
      <c r="T12" s="257">
        <v>1139</v>
      </c>
      <c r="U12" s="257">
        <v>1789</v>
      </c>
      <c r="V12" s="257">
        <v>1318</v>
      </c>
      <c r="W12" s="257">
        <v>2076</v>
      </c>
      <c r="X12" s="257">
        <v>1148</v>
      </c>
      <c r="Y12" s="257">
        <v>1803</v>
      </c>
      <c r="Z12" s="257">
        <v>1328</v>
      </c>
      <c r="AA12" s="257">
        <v>2093</v>
      </c>
      <c r="AB12" s="257">
        <v>1490</v>
      </c>
      <c r="AD12" s="258"/>
      <c r="AE12" s="260"/>
    </row>
    <row r="13" spans="1:31">
      <c r="A13" s="256" t="s">
        <v>45</v>
      </c>
      <c r="B13" s="257">
        <v>31041</v>
      </c>
      <c r="C13" s="257">
        <v>30170</v>
      </c>
      <c r="D13" s="257">
        <v>29735.5245</v>
      </c>
      <c r="E13" s="257">
        <v>29032.2075</v>
      </c>
      <c r="F13" s="257">
        <v>28016.080237499998</v>
      </c>
      <c r="G13" s="257">
        <v>1000</v>
      </c>
      <c r="H13" s="257">
        <v>960.09852216748766</v>
      </c>
      <c r="I13" s="257">
        <v>430</v>
      </c>
      <c r="J13" s="257">
        <v>430</v>
      </c>
      <c r="K13" s="257">
        <v>495</v>
      </c>
      <c r="L13" s="257">
        <v>495</v>
      </c>
      <c r="M13" s="257">
        <v>55888</v>
      </c>
      <c r="N13" s="257">
        <v>54991.307971143884</v>
      </c>
      <c r="O13" s="258">
        <v>-3.5005493400680439E-2</v>
      </c>
      <c r="P13" s="257">
        <v>31428</v>
      </c>
      <c r="Q13" s="257">
        <v>31066</v>
      </c>
      <c r="R13" s="257">
        <v>30796</v>
      </c>
      <c r="S13" s="257">
        <v>31041</v>
      </c>
      <c r="T13" s="257">
        <v>13972</v>
      </c>
      <c r="U13" s="257">
        <v>13972</v>
      </c>
      <c r="V13" s="257">
        <v>13972</v>
      </c>
      <c r="W13" s="257">
        <v>13972</v>
      </c>
      <c r="X13" s="257">
        <v>13747.826992785971</v>
      </c>
      <c r="Y13" s="257">
        <v>13747.826992785971</v>
      </c>
      <c r="Z13" s="257">
        <v>13747.826992785971</v>
      </c>
      <c r="AA13" s="257">
        <v>13747.826992785971</v>
      </c>
      <c r="AB13" s="257">
        <v>1490</v>
      </c>
      <c r="AD13" s="258"/>
      <c r="AE13" s="260"/>
    </row>
    <row r="14" spans="1:31">
      <c r="A14" s="256" t="s">
        <v>48</v>
      </c>
      <c r="B14" s="257">
        <v>4920</v>
      </c>
      <c r="C14" s="257">
        <v>4570</v>
      </c>
      <c r="D14" s="257">
        <v>4548</v>
      </c>
      <c r="E14" s="257">
        <v>4823</v>
      </c>
      <c r="F14" s="257">
        <v>4688</v>
      </c>
      <c r="G14" s="257">
        <v>212</v>
      </c>
      <c r="H14" s="257">
        <v>197</v>
      </c>
      <c r="I14" s="257">
        <v>58</v>
      </c>
      <c r="J14" s="257">
        <v>63</v>
      </c>
      <c r="K14" s="257">
        <v>61</v>
      </c>
      <c r="L14" s="257">
        <v>66</v>
      </c>
      <c r="M14" s="257">
        <v>3322</v>
      </c>
      <c r="N14" s="257">
        <v>3156</v>
      </c>
      <c r="O14" s="258">
        <v>-2.208741639446259E-2</v>
      </c>
      <c r="P14" s="257">
        <v>4920</v>
      </c>
      <c r="Q14" s="257">
        <v>4745</v>
      </c>
      <c r="R14" s="257">
        <v>4629</v>
      </c>
      <c r="S14" s="257">
        <v>4993</v>
      </c>
      <c r="T14" s="257">
        <v>1386</v>
      </c>
      <c r="U14" s="257">
        <v>932</v>
      </c>
      <c r="V14" s="257">
        <v>345</v>
      </c>
      <c r="W14" s="257">
        <v>659</v>
      </c>
      <c r="X14" s="257">
        <v>1317</v>
      </c>
      <c r="Y14" s="257">
        <v>885</v>
      </c>
      <c r="Z14" s="257">
        <v>328</v>
      </c>
      <c r="AA14" s="257">
        <v>626</v>
      </c>
      <c r="AB14" s="257">
        <v>1490</v>
      </c>
      <c r="AD14" s="258"/>
      <c r="AE14" s="260"/>
    </row>
    <row r="15" spans="1:31">
      <c r="A15" s="256" t="s">
        <v>52</v>
      </c>
      <c r="B15" s="257">
        <v>4749</v>
      </c>
      <c r="C15" s="257">
        <v>5384</v>
      </c>
      <c r="D15" s="257">
        <v>4460</v>
      </c>
      <c r="E15" s="257">
        <v>4670</v>
      </c>
      <c r="F15" s="257">
        <v>4680</v>
      </c>
      <c r="G15" s="257">
        <v>278</v>
      </c>
      <c r="H15" s="257">
        <v>265.10000000000002</v>
      </c>
      <c r="I15" s="257">
        <v>78</v>
      </c>
      <c r="J15" s="257">
        <v>81</v>
      </c>
      <c r="K15" s="257">
        <v>90</v>
      </c>
      <c r="L15" s="257">
        <v>90</v>
      </c>
      <c r="M15" s="257">
        <v>3255</v>
      </c>
      <c r="N15" s="257">
        <v>3080</v>
      </c>
      <c r="O15" s="258">
        <v>-3.5113203766780204E-2</v>
      </c>
      <c r="P15" s="257">
        <v>4851</v>
      </c>
      <c r="Q15" s="257">
        <v>5551</v>
      </c>
      <c r="R15" s="257">
        <v>4646</v>
      </c>
      <c r="S15" s="257">
        <v>4916</v>
      </c>
      <c r="T15" s="257">
        <v>850</v>
      </c>
      <c r="U15" s="257">
        <v>825</v>
      </c>
      <c r="V15" s="257">
        <v>795</v>
      </c>
      <c r="W15" s="257">
        <v>785</v>
      </c>
      <c r="X15" s="257">
        <v>770</v>
      </c>
      <c r="Y15" s="257">
        <v>775</v>
      </c>
      <c r="Z15" s="257">
        <v>770</v>
      </c>
      <c r="AA15" s="257">
        <v>765</v>
      </c>
      <c r="AB15" s="257">
        <v>1900</v>
      </c>
      <c r="AD15" s="258"/>
      <c r="AE15" s="260"/>
    </row>
    <row r="16" spans="1:31">
      <c r="A16" s="256" t="s">
        <v>56</v>
      </c>
      <c r="B16" s="257">
        <v>8046.17</v>
      </c>
      <c r="C16" s="257">
        <v>7476.82</v>
      </c>
      <c r="D16" s="257">
        <v>7396.7249999999995</v>
      </c>
      <c r="E16" s="257">
        <v>7438.2199999999993</v>
      </c>
      <c r="F16" s="257">
        <v>7764.5540499999997</v>
      </c>
      <c r="G16" s="257">
        <v>378</v>
      </c>
      <c r="H16" s="257">
        <v>361</v>
      </c>
      <c r="I16" s="257">
        <v>578.80499999999995</v>
      </c>
      <c r="J16" s="257">
        <v>1096.5</v>
      </c>
      <c r="K16" s="257">
        <v>705</v>
      </c>
      <c r="L16" s="257">
        <v>1275</v>
      </c>
      <c r="M16" s="257">
        <v>4265</v>
      </c>
      <c r="N16" s="257">
        <v>3731</v>
      </c>
      <c r="O16" s="258">
        <v>-3.5000000000000045E-2</v>
      </c>
      <c r="P16" s="257">
        <v>8338</v>
      </c>
      <c r="Q16" s="257">
        <v>7748</v>
      </c>
      <c r="R16" s="257">
        <v>7665</v>
      </c>
      <c r="S16" s="257">
        <v>7708</v>
      </c>
      <c r="T16" s="257">
        <v>1101</v>
      </c>
      <c r="U16" s="257">
        <v>1101</v>
      </c>
      <c r="V16" s="257">
        <v>1101</v>
      </c>
      <c r="W16" s="257">
        <v>962</v>
      </c>
      <c r="X16" s="257">
        <v>962</v>
      </c>
      <c r="Y16" s="257">
        <v>923</v>
      </c>
      <c r="Z16" s="257">
        <v>923</v>
      </c>
      <c r="AA16" s="257">
        <v>923</v>
      </c>
      <c r="AB16" s="257">
        <v>1490</v>
      </c>
      <c r="AD16" s="258"/>
      <c r="AE16" s="260"/>
    </row>
    <row r="17" spans="1:31">
      <c r="A17" s="256" t="s">
        <v>60</v>
      </c>
      <c r="B17" s="257">
        <v>9610</v>
      </c>
      <c r="C17" s="257">
        <v>9130</v>
      </c>
      <c r="D17" s="257">
        <v>8535</v>
      </c>
      <c r="E17" s="257">
        <v>7960</v>
      </c>
      <c r="F17" s="257">
        <v>7720</v>
      </c>
      <c r="G17" s="257">
        <v>555</v>
      </c>
      <c r="H17" s="257">
        <v>540</v>
      </c>
      <c r="I17" s="257">
        <v>1820</v>
      </c>
      <c r="J17" s="257">
        <v>1835</v>
      </c>
      <c r="K17" s="257">
        <v>2147</v>
      </c>
      <c r="L17" s="257">
        <v>2147</v>
      </c>
      <c r="M17" s="257">
        <v>9211</v>
      </c>
      <c r="N17" s="257">
        <v>7845</v>
      </c>
      <c r="O17" s="258">
        <v>-3.5397503285151115E-2</v>
      </c>
      <c r="P17" s="257">
        <v>9627</v>
      </c>
      <c r="Q17" s="257">
        <v>8765</v>
      </c>
      <c r="R17" s="257">
        <v>8908</v>
      </c>
      <c r="S17" s="257">
        <v>9228</v>
      </c>
      <c r="T17" s="257">
        <v>2440</v>
      </c>
      <c r="U17" s="257">
        <v>2350</v>
      </c>
      <c r="V17" s="257">
        <v>2256</v>
      </c>
      <c r="W17" s="257">
        <v>2165</v>
      </c>
      <c r="X17" s="257">
        <v>2080</v>
      </c>
      <c r="Y17" s="257">
        <v>2000</v>
      </c>
      <c r="Z17" s="257">
        <v>1920</v>
      </c>
      <c r="AA17" s="257">
        <v>1845</v>
      </c>
      <c r="AB17" s="257">
        <v>1490</v>
      </c>
      <c r="AD17" s="258"/>
      <c r="AE17" s="260"/>
    </row>
    <row r="18" spans="1:31">
      <c r="A18" s="256" t="s">
        <v>64</v>
      </c>
      <c r="B18" s="257">
        <v>2068</v>
      </c>
      <c r="C18" s="257">
        <v>2079</v>
      </c>
      <c r="D18" s="257">
        <v>1900</v>
      </c>
      <c r="E18" s="257">
        <v>1993</v>
      </c>
      <c r="F18" s="257">
        <v>1996</v>
      </c>
      <c r="G18" s="257">
        <v>96</v>
      </c>
      <c r="H18" s="257">
        <v>98</v>
      </c>
      <c r="I18" s="257">
        <v>65</v>
      </c>
      <c r="J18" s="257">
        <v>65</v>
      </c>
      <c r="K18" s="257">
        <v>80</v>
      </c>
      <c r="L18" s="257">
        <v>80</v>
      </c>
      <c r="M18" s="257">
        <v>2645</v>
      </c>
      <c r="N18" s="257">
        <v>2040</v>
      </c>
      <c r="O18" s="258">
        <v>-3.5045607297167547E-2</v>
      </c>
      <c r="P18" s="257">
        <v>2143</v>
      </c>
      <c r="Q18" s="257">
        <v>2154</v>
      </c>
      <c r="R18" s="257">
        <v>1969</v>
      </c>
      <c r="S18" s="257">
        <v>2066</v>
      </c>
      <c r="T18" s="257">
        <v>905</v>
      </c>
      <c r="U18" s="257">
        <v>600</v>
      </c>
      <c r="V18" s="257">
        <v>580</v>
      </c>
      <c r="W18" s="257">
        <v>560</v>
      </c>
      <c r="X18" s="257">
        <v>540</v>
      </c>
      <c r="Y18" s="257">
        <v>520</v>
      </c>
      <c r="Z18" s="257">
        <v>500</v>
      </c>
      <c r="AA18" s="257">
        <v>480</v>
      </c>
      <c r="AB18" s="257">
        <v>1490</v>
      </c>
      <c r="AD18" s="258"/>
      <c r="AE18" s="260"/>
    </row>
    <row r="19" spans="1:31">
      <c r="A19" s="256" t="s">
        <v>68</v>
      </c>
      <c r="B19" s="257">
        <v>15773</v>
      </c>
      <c r="C19" s="257">
        <v>14543</v>
      </c>
      <c r="D19" s="257">
        <v>14780</v>
      </c>
      <c r="E19" s="257">
        <v>15034</v>
      </c>
      <c r="F19" s="257">
        <v>15308</v>
      </c>
      <c r="G19" s="257">
        <v>444</v>
      </c>
      <c r="H19" s="257">
        <v>437</v>
      </c>
      <c r="I19" s="257">
        <v>282</v>
      </c>
      <c r="J19" s="257">
        <v>285</v>
      </c>
      <c r="K19" s="257">
        <v>300</v>
      </c>
      <c r="L19" s="257">
        <v>300</v>
      </c>
      <c r="M19" s="257">
        <v>5662</v>
      </c>
      <c r="N19" s="257">
        <v>5500</v>
      </c>
      <c r="O19" s="258">
        <v>-2.1910633244953397E-2</v>
      </c>
      <c r="P19" s="257">
        <v>15813</v>
      </c>
      <c r="Q19" s="257">
        <v>14967</v>
      </c>
      <c r="R19" s="257">
        <v>15216</v>
      </c>
      <c r="S19" s="257">
        <v>15481</v>
      </c>
      <c r="T19" s="257">
        <v>1420</v>
      </c>
      <c r="U19" s="257">
        <v>1417</v>
      </c>
      <c r="V19" s="257">
        <v>1414</v>
      </c>
      <c r="W19" s="257">
        <v>1411</v>
      </c>
      <c r="X19" s="257">
        <v>1396</v>
      </c>
      <c r="Y19" s="257">
        <v>1382</v>
      </c>
      <c r="Z19" s="257">
        <v>1368</v>
      </c>
      <c r="AA19" s="257">
        <v>1354</v>
      </c>
      <c r="AB19" s="257">
        <v>1490</v>
      </c>
      <c r="AD19" s="258"/>
      <c r="AE19" s="260"/>
    </row>
    <row r="20" spans="1:31">
      <c r="A20" s="256" t="s">
        <v>72</v>
      </c>
      <c r="B20" s="257">
        <v>7624.4650000000001</v>
      </c>
      <c r="C20" s="257">
        <v>7515</v>
      </c>
      <c r="D20" s="257">
        <v>7272</v>
      </c>
      <c r="E20" s="257">
        <v>7486</v>
      </c>
      <c r="F20" s="257">
        <v>7357</v>
      </c>
      <c r="G20" s="257">
        <v>135</v>
      </c>
      <c r="H20" s="257">
        <v>117</v>
      </c>
      <c r="I20" s="257">
        <v>553.15</v>
      </c>
      <c r="J20" s="257">
        <v>572.65</v>
      </c>
      <c r="K20" s="257">
        <v>650</v>
      </c>
      <c r="L20" s="257">
        <v>650</v>
      </c>
      <c r="M20" s="257">
        <v>8176</v>
      </c>
      <c r="N20" s="257">
        <v>7588</v>
      </c>
      <c r="O20" s="258">
        <v>-3.5098757463288686E-2</v>
      </c>
      <c r="P20" s="257">
        <v>7901</v>
      </c>
      <c r="Q20" s="257">
        <v>7788</v>
      </c>
      <c r="R20" s="257">
        <v>7538</v>
      </c>
      <c r="S20" s="257">
        <v>7758</v>
      </c>
      <c r="T20" s="257">
        <v>1944</v>
      </c>
      <c r="U20" s="257">
        <v>1944</v>
      </c>
      <c r="V20" s="257">
        <v>2144</v>
      </c>
      <c r="W20" s="257">
        <v>2144</v>
      </c>
      <c r="X20" s="257">
        <v>1797</v>
      </c>
      <c r="Y20" s="257">
        <v>1797</v>
      </c>
      <c r="Z20" s="257">
        <v>1997</v>
      </c>
      <c r="AA20" s="257">
        <v>1997</v>
      </c>
      <c r="AB20" s="257">
        <v>1490</v>
      </c>
      <c r="AD20" s="258"/>
      <c r="AE20" s="260"/>
    </row>
    <row r="21" spans="1:31">
      <c r="A21" s="256" t="s">
        <v>76</v>
      </c>
      <c r="B21" s="257">
        <v>5861.3666666666668</v>
      </c>
      <c r="C21" s="257">
        <v>6394.1880416666663</v>
      </c>
      <c r="D21" s="257">
        <v>6478.8713749999997</v>
      </c>
      <c r="E21" s="257">
        <v>6458.5547083333331</v>
      </c>
      <c r="F21" s="257">
        <v>5622.8568749999995</v>
      </c>
      <c r="G21" s="257">
        <v>240</v>
      </c>
      <c r="H21" s="257">
        <v>208</v>
      </c>
      <c r="I21" s="257">
        <v>313</v>
      </c>
      <c r="J21" s="257">
        <v>350</v>
      </c>
      <c r="K21" s="257">
        <v>368</v>
      </c>
      <c r="L21" s="257">
        <v>393</v>
      </c>
      <c r="M21" s="257">
        <v>5952</v>
      </c>
      <c r="N21" s="257">
        <v>5644</v>
      </c>
      <c r="O21" s="258">
        <v>-3.656045004907775E-2</v>
      </c>
      <c r="P21" s="257">
        <v>6091</v>
      </c>
      <c r="Q21" s="257">
        <v>6650</v>
      </c>
      <c r="R21" s="257">
        <v>6748</v>
      </c>
      <c r="S21" s="257">
        <v>6660</v>
      </c>
      <c r="T21" s="257">
        <v>1656</v>
      </c>
      <c r="U21" s="257">
        <v>1400</v>
      </c>
      <c r="V21" s="257">
        <v>1313</v>
      </c>
      <c r="W21" s="257">
        <v>1583</v>
      </c>
      <c r="X21" s="257">
        <v>1575</v>
      </c>
      <c r="Y21" s="257">
        <v>1325</v>
      </c>
      <c r="Z21" s="257">
        <v>1240</v>
      </c>
      <c r="AA21" s="257">
        <v>1504</v>
      </c>
      <c r="AB21" s="257">
        <v>1490</v>
      </c>
      <c r="AD21" s="258"/>
      <c r="AE21" s="260"/>
    </row>
    <row r="22" spans="1:31">
      <c r="A22" s="256" t="s">
        <v>79</v>
      </c>
      <c r="B22" s="257">
        <v>9051</v>
      </c>
      <c r="C22" s="257">
        <v>8910</v>
      </c>
      <c r="D22" s="257">
        <v>9500</v>
      </c>
      <c r="E22" s="257">
        <v>9350</v>
      </c>
      <c r="F22" s="257">
        <v>9053</v>
      </c>
      <c r="G22" s="257">
        <v>410</v>
      </c>
      <c r="H22" s="257">
        <v>405</v>
      </c>
      <c r="I22" s="257">
        <v>120</v>
      </c>
      <c r="J22" s="257">
        <v>120</v>
      </c>
      <c r="K22" s="257">
        <v>160</v>
      </c>
      <c r="L22" s="257">
        <v>160</v>
      </c>
      <c r="M22" s="257">
        <v>19127.79</v>
      </c>
      <c r="N22" s="257">
        <v>18936.512100000004</v>
      </c>
      <c r="O22" s="258">
        <v>-3.5325873319531437E-2</v>
      </c>
      <c r="P22" s="257">
        <v>9378</v>
      </c>
      <c r="Q22" s="257">
        <v>9242</v>
      </c>
      <c r="R22" s="257">
        <v>9844</v>
      </c>
      <c r="S22" s="257">
        <v>9695</v>
      </c>
      <c r="T22" s="257">
        <v>3651.12</v>
      </c>
      <c r="U22" s="257">
        <v>3902.58</v>
      </c>
      <c r="V22" s="257">
        <v>5068.8</v>
      </c>
      <c r="W22" s="257">
        <v>6505.2900000000009</v>
      </c>
      <c r="X22" s="257">
        <v>3614.6088</v>
      </c>
      <c r="Y22" s="257">
        <v>3863.5542</v>
      </c>
      <c r="Z22" s="257">
        <v>5018.1120000000001</v>
      </c>
      <c r="AA22" s="257">
        <v>6440.2371000000012</v>
      </c>
      <c r="AB22" s="257">
        <v>1490</v>
      </c>
      <c r="AD22" s="258"/>
      <c r="AE22" s="260"/>
    </row>
    <row r="23" spans="1:31">
      <c r="A23" s="256" t="s">
        <v>83</v>
      </c>
      <c r="B23" s="257">
        <v>5786</v>
      </c>
      <c r="C23" s="257">
        <v>5820</v>
      </c>
      <c r="D23" s="257">
        <v>5602</v>
      </c>
      <c r="E23" s="257">
        <v>5475</v>
      </c>
      <c r="F23" s="257">
        <v>5670.75</v>
      </c>
      <c r="G23" s="257">
        <v>233.75</v>
      </c>
      <c r="H23" s="257">
        <v>217.25</v>
      </c>
      <c r="I23" s="257">
        <v>72.099999999999994</v>
      </c>
      <c r="J23" s="257">
        <v>74.2</v>
      </c>
      <c r="K23" s="257">
        <v>85</v>
      </c>
      <c r="L23" s="257">
        <v>85</v>
      </c>
      <c r="M23" s="257">
        <v>2336</v>
      </c>
      <c r="N23" s="257">
        <v>2289</v>
      </c>
      <c r="O23" s="258">
        <v>-2.8357249946455342E-2</v>
      </c>
      <c r="P23" s="257">
        <v>5891</v>
      </c>
      <c r="Q23" s="257">
        <v>5973</v>
      </c>
      <c r="R23" s="257">
        <v>5804</v>
      </c>
      <c r="S23" s="257">
        <v>5677</v>
      </c>
      <c r="T23" s="257">
        <v>588</v>
      </c>
      <c r="U23" s="257">
        <v>517</v>
      </c>
      <c r="V23" s="257">
        <v>696</v>
      </c>
      <c r="W23" s="257">
        <v>535</v>
      </c>
      <c r="X23" s="257">
        <v>576</v>
      </c>
      <c r="Y23" s="257">
        <v>505</v>
      </c>
      <c r="Z23" s="257">
        <v>684</v>
      </c>
      <c r="AA23" s="257">
        <v>524</v>
      </c>
      <c r="AB23" s="257">
        <v>2130.37</v>
      </c>
      <c r="AD23" s="258"/>
      <c r="AE23" s="260"/>
    </row>
    <row r="24" spans="1:31">
      <c r="A24" s="256" t="s">
        <v>86</v>
      </c>
      <c r="B24" s="257">
        <v>10435</v>
      </c>
      <c r="C24" s="257">
        <v>10219</v>
      </c>
      <c r="D24" s="257">
        <v>10542</v>
      </c>
      <c r="E24" s="257">
        <v>10650</v>
      </c>
      <c r="F24" s="257">
        <v>10434</v>
      </c>
      <c r="G24" s="257">
        <v>658.3</v>
      </c>
      <c r="H24" s="257">
        <v>675</v>
      </c>
      <c r="I24" s="257">
        <v>589</v>
      </c>
      <c r="J24" s="257">
        <v>589</v>
      </c>
      <c r="K24" s="257">
        <v>685</v>
      </c>
      <c r="L24" s="257">
        <v>685</v>
      </c>
      <c r="M24" s="257">
        <v>7895</v>
      </c>
      <c r="N24" s="257">
        <v>7560</v>
      </c>
      <c r="O24" s="258">
        <v>-1.6059629899597923E-2</v>
      </c>
      <c r="P24" s="257">
        <v>10605</v>
      </c>
      <c r="Q24" s="257">
        <v>10385</v>
      </c>
      <c r="R24" s="257">
        <v>10713</v>
      </c>
      <c r="S24" s="257">
        <v>10826</v>
      </c>
      <c r="T24" s="257">
        <v>2225</v>
      </c>
      <c r="U24" s="257">
        <v>1890</v>
      </c>
      <c r="V24" s="257">
        <v>1890</v>
      </c>
      <c r="W24" s="257">
        <v>1890</v>
      </c>
      <c r="X24" s="257">
        <v>1890</v>
      </c>
      <c r="Y24" s="257">
        <v>1890</v>
      </c>
      <c r="Z24" s="257">
        <v>1890</v>
      </c>
      <c r="AA24" s="257">
        <v>1890</v>
      </c>
      <c r="AB24" s="257">
        <v>1490</v>
      </c>
      <c r="AD24" s="258"/>
      <c r="AE24" s="260"/>
    </row>
    <row r="25" spans="1:31">
      <c r="A25" s="256" t="s">
        <v>90</v>
      </c>
      <c r="B25" s="257">
        <v>4675.8999999999996</v>
      </c>
      <c r="C25" s="257">
        <v>4749.05</v>
      </c>
      <c r="D25" s="257">
        <v>4609.3999999999996</v>
      </c>
      <c r="E25" s="257">
        <v>4693</v>
      </c>
      <c r="F25" s="257">
        <v>4675.8999999999996</v>
      </c>
      <c r="G25" s="257">
        <v>218</v>
      </c>
      <c r="H25" s="257">
        <v>211</v>
      </c>
      <c r="I25" s="257">
        <v>182</v>
      </c>
      <c r="J25" s="257">
        <v>189</v>
      </c>
      <c r="K25" s="257">
        <v>221</v>
      </c>
      <c r="L25" s="257">
        <v>226</v>
      </c>
      <c r="M25" s="257">
        <v>3493</v>
      </c>
      <c r="N25" s="257">
        <v>2154</v>
      </c>
      <c r="O25" s="258">
        <v>-5.0000000000000031E-2</v>
      </c>
      <c r="P25" s="257">
        <v>4922</v>
      </c>
      <c r="Q25" s="257">
        <v>4999</v>
      </c>
      <c r="R25" s="257">
        <v>4852</v>
      </c>
      <c r="S25" s="257">
        <v>4940</v>
      </c>
      <c r="T25" s="257">
        <v>929</v>
      </c>
      <c r="U25" s="257">
        <v>1185</v>
      </c>
      <c r="V25" s="257">
        <v>780</v>
      </c>
      <c r="W25" s="257">
        <v>599</v>
      </c>
      <c r="X25" s="257">
        <v>690</v>
      </c>
      <c r="Y25" s="257">
        <v>460</v>
      </c>
      <c r="Z25" s="257">
        <v>413</v>
      </c>
      <c r="AA25" s="257">
        <v>591</v>
      </c>
      <c r="AB25" s="257">
        <v>1765</v>
      </c>
      <c r="AD25" s="258"/>
      <c r="AE25" s="260"/>
    </row>
    <row r="26" spans="1:31">
      <c r="A26" s="256" t="s">
        <v>94</v>
      </c>
      <c r="B26" s="257">
        <v>5815</v>
      </c>
      <c r="C26" s="257">
        <v>5898</v>
      </c>
      <c r="D26" s="257">
        <v>5644</v>
      </c>
      <c r="E26" s="257">
        <v>6312</v>
      </c>
      <c r="F26" s="257">
        <v>5815</v>
      </c>
      <c r="G26" s="257">
        <v>201</v>
      </c>
      <c r="H26" s="257">
        <v>201</v>
      </c>
      <c r="I26" s="257">
        <v>59</v>
      </c>
      <c r="J26" s="257">
        <v>63</v>
      </c>
      <c r="K26" s="257">
        <v>80</v>
      </c>
      <c r="L26" s="257">
        <v>80</v>
      </c>
      <c r="M26" s="257">
        <v>8394</v>
      </c>
      <c r="N26" s="257">
        <v>8450</v>
      </c>
      <c r="O26" s="258">
        <v>-3.502120026092629E-2</v>
      </c>
      <c r="P26" s="257">
        <v>6024</v>
      </c>
      <c r="Q26" s="257">
        <v>6112</v>
      </c>
      <c r="R26" s="257">
        <v>5850</v>
      </c>
      <c r="S26" s="257">
        <v>6542</v>
      </c>
      <c r="T26" s="257">
        <v>2526</v>
      </c>
      <c r="U26" s="257">
        <v>2083</v>
      </c>
      <c r="V26" s="257">
        <v>1991</v>
      </c>
      <c r="W26" s="257">
        <v>1794</v>
      </c>
      <c r="X26" s="257">
        <v>2543</v>
      </c>
      <c r="Y26" s="257">
        <v>2097</v>
      </c>
      <c r="Z26" s="257">
        <v>2004</v>
      </c>
      <c r="AA26" s="257">
        <v>1806</v>
      </c>
      <c r="AB26" s="257">
        <v>1490</v>
      </c>
      <c r="AD26" s="258"/>
      <c r="AE26" s="260"/>
    </row>
    <row r="27" spans="1:31">
      <c r="A27" s="256" t="s">
        <v>98</v>
      </c>
      <c r="B27" s="257">
        <v>13788</v>
      </c>
      <c r="C27" s="257">
        <v>12800</v>
      </c>
      <c r="D27" s="257">
        <v>13000</v>
      </c>
      <c r="E27" s="257">
        <v>13650</v>
      </c>
      <c r="F27" s="257">
        <v>13600</v>
      </c>
      <c r="G27" s="257">
        <v>735</v>
      </c>
      <c r="H27" s="257">
        <v>675</v>
      </c>
      <c r="I27" s="257">
        <v>525</v>
      </c>
      <c r="J27" s="257">
        <v>525</v>
      </c>
      <c r="K27" s="257">
        <v>606</v>
      </c>
      <c r="L27" s="257">
        <v>606</v>
      </c>
      <c r="M27" s="257">
        <v>26523</v>
      </c>
      <c r="N27" s="257">
        <v>24990</v>
      </c>
      <c r="O27" s="258">
        <v>-1.0427703117158311E-2</v>
      </c>
      <c r="P27" s="257">
        <v>13788</v>
      </c>
      <c r="Q27" s="257">
        <v>12956</v>
      </c>
      <c r="R27" s="257">
        <v>13187</v>
      </c>
      <c r="S27" s="257">
        <v>13868</v>
      </c>
      <c r="T27" s="257">
        <v>6696</v>
      </c>
      <c r="U27" s="257">
        <v>6696</v>
      </c>
      <c r="V27" s="257">
        <v>6696</v>
      </c>
      <c r="W27" s="257">
        <v>6435</v>
      </c>
      <c r="X27" s="257">
        <v>6435</v>
      </c>
      <c r="Y27" s="257">
        <v>6185</v>
      </c>
      <c r="Z27" s="257">
        <v>6185</v>
      </c>
      <c r="AA27" s="257">
        <v>6185</v>
      </c>
      <c r="AB27" s="257">
        <v>1490</v>
      </c>
      <c r="AD27" s="258"/>
      <c r="AE27" s="260"/>
    </row>
    <row r="28" spans="1:31">
      <c r="A28" s="256" t="s">
        <v>102</v>
      </c>
      <c r="B28" s="257">
        <v>4022.12</v>
      </c>
      <c r="C28" s="257">
        <v>4466.0199999999995</v>
      </c>
      <c r="D28" s="257">
        <v>4510.41</v>
      </c>
      <c r="E28" s="257">
        <v>4563.4849999999997</v>
      </c>
      <c r="F28" s="257">
        <v>3881.3457999999996</v>
      </c>
      <c r="G28" s="257">
        <v>112</v>
      </c>
      <c r="H28" s="257">
        <v>107</v>
      </c>
      <c r="I28" s="257">
        <v>80</v>
      </c>
      <c r="J28" s="257">
        <v>85</v>
      </c>
      <c r="K28" s="257">
        <v>85</v>
      </c>
      <c r="L28" s="257">
        <v>90</v>
      </c>
      <c r="M28" s="257">
        <v>3404</v>
      </c>
      <c r="N28" s="257">
        <v>3404</v>
      </c>
      <c r="O28" s="258">
        <v>-3.5000000000000059E-2</v>
      </c>
      <c r="P28" s="257">
        <v>4168</v>
      </c>
      <c r="Q28" s="257">
        <v>4628</v>
      </c>
      <c r="R28" s="257">
        <v>4674</v>
      </c>
      <c r="S28" s="257">
        <v>4729</v>
      </c>
      <c r="T28" s="257">
        <v>851</v>
      </c>
      <c r="U28" s="257">
        <v>851</v>
      </c>
      <c r="V28" s="257">
        <v>851</v>
      </c>
      <c r="W28" s="257">
        <v>851</v>
      </c>
      <c r="X28" s="257">
        <v>851</v>
      </c>
      <c r="Y28" s="257">
        <v>851</v>
      </c>
      <c r="Z28" s="257">
        <v>851</v>
      </c>
      <c r="AA28" s="257">
        <v>851</v>
      </c>
      <c r="AB28" s="257">
        <v>2118</v>
      </c>
      <c r="AD28" s="258"/>
      <c r="AE28" s="260"/>
    </row>
    <row r="29" spans="1:31">
      <c r="A29" s="256" t="s">
        <v>106</v>
      </c>
      <c r="B29" s="257">
        <v>5433</v>
      </c>
      <c r="C29" s="257">
        <v>5238</v>
      </c>
      <c r="D29" s="257">
        <v>5142</v>
      </c>
      <c r="E29" s="257">
        <v>5032</v>
      </c>
      <c r="F29" s="257">
        <v>5032</v>
      </c>
      <c r="G29" s="257">
        <v>207</v>
      </c>
      <c r="H29" s="257">
        <v>181</v>
      </c>
      <c r="I29" s="257">
        <v>69</v>
      </c>
      <c r="J29" s="257">
        <v>75</v>
      </c>
      <c r="K29" s="257">
        <v>80</v>
      </c>
      <c r="L29" s="257">
        <v>80</v>
      </c>
      <c r="M29" s="257">
        <v>4701</v>
      </c>
      <c r="N29" s="257">
        <v>4461</v>
      </c>
      <c r="O29" s="258">
        <v>-3.5043051569299141E-2</v>
      </c>
      <c r="P29" s="257">
        <v>5433</v>
      </c>
      <c r="Q29" s="257">
        <v>5454</v>
      </c>
      <c r="R29" s="257">
        <v>5358</v>
      </c>
      <c r="S29" s="257">
        <v>5357</v>
      </c>
      <c r="T29" s="257">
        <v>1245</v>
      </c>
      <c r="U29" s="257">
        <v>1007</v>
      </c>
      <c r="V29" s="257">
        <v>1322</v>
      </c>
      <c r="W29" s="257">
        <v>1127</v>
      </c>
      <c r="X29" s="257">
        <v>1180</v>
      </c>
      <c r="Y29" s="257">
        <v>947</v>
      </c>
      <c r="Z29" s="257">
        <v>1256</v>
      </c>
      <c r="AA29" s="257">
        <v>1078</v>
      </c>
      <c r="AB29" s="257">
        <v>1490</v>
      </c>
      <c r="AD29" s="258"/>
      <c r="AE29" s="260"/>
    </row>
    <row r="30" spans="1:31">
      <c r="A30" s="256" t="s">
        <v>110</v>
      </c>
      <c r="B30" s="257">
        <v>9073</v>
      </c>
      <c r="C30" s="257">
        <v>10017</v>
      </c>
      <c r="D30" s="257">
        <v>9856</v>
      </c>
      <c r="E30" s="257">
        <v>10274</v>
      </c>
      <c r="F30" s="257">
        <v>9853</v>
      </c>
      <c r="G30" s="257">
        <v>459</v>
      </c>
      <c r="H30" s="257">
        <v>450</v>
      </c>
      <c r="I30" s="257">
        <v>245</v>
      </c>
      <c r="J30" s="257">
        <v>270</v>
      </c>
      <c r="K30" s="257">
        <v>280</v>
      </c>
      <c r="L30" s="257">
        <v>300</v>
      </c>
      <c r="M30" s="257">
        <v>10270.86</v>
      </c>
      <c r="N30" s="257">
        <v>10018.926600000001</v>
      </c>
      <c r="O30" s="258">
        <v>-3.4988435608483831E-2</v>
      </c>
      <c r="P30" s="257">
        <v>8939</v>
      </c>
      <c r="Q30" s="257">
        <v>10488</v>
      </c>
      <c r="R30" s="257">
        <v>10383</v>
      </c>
      <c r="S30" s="257">
        <v>10832</v>
      </c>
      <c r="T30" s="257">
        <v>2809.62</v>
      </c>
      <c r="U30" s="257">
        <v>2365.83</v>
      </c>
      <c r="V30" s="257">
        <v>2406.5699999999997</v>
      </c>
      <c r="W30" s="257">
        <v>2688.84</v>
      </c>
      <c r="X30" s="257">
        <v>2781.5237999999999</v>
      </c>
      <c r="Y30" s="257">
        <v>2294.8550999999998</v>
      </c>
      <c r="Z30" s="257">
        <v>2334.3728999999998</v>
      </c>
      <c r="AA30" s="257">
        <v>2608.1748000000002</v>
      </c>
      <c r="AB30" s="257">
        <v>1490</v>
      </c>
      <c r="AD30" s="258"/>
      <c r="AE30" s="260"/>
    </row>
    <row r="31" spans="1:31">
      <c r="A31" s="256" t="s">
        <v>114</v>
      </c>
      <c r="B31" s="257">
        <v>7857</v>
      </c>
      <c r="C31" s="257">
        <v>7048</v>
      </c>
      <c r="D31" s="257">
        <v>7254.87</v>
      </c>
      <c r="E31" s="257">
        <v>7409.27</v>
      </c>
      <c r="F31" s="257">
        <v>7582</v>
      </c>
      <c r="G31" s="257">
        <v>491</v>
      </c>
      <c r="H31" s="257">
        <v>468</v>
      </c>
      <c r="I31" s="257">
        <v>173.6</v>
      </c>
      <c r="J31" s="257">
        <v>179.2</v>
      </c>
      <c r="K31" s="257">
        <v>217</v>
      </c>
      <c r="L31" s="257">
        <v>224</v>
      </c>
      <c r="M31" s="257">
        <v>6484</v>
      </c>
      <c r="N31" s="257">
        <v>6086.0599999999995</v>
      </c>
      <c r="O31" s="258">
        <v>-3.5012727628744848E-2</v>
      </c>
      <c r="P31" s="257">
        <v>8142</v>
      </c>
      <c r="Q31" s="257">
        <v>7304</v>
      </c>
      <c r="R31" s="257">
        <v>7518</v>
      </c>
      <c r="S31" s="257">
        <v>7678</v>
      </c>
      <c r="T31" s="257">
        <v>1613</v>
      </c>
      <c r="U31" s="257">
        <v>1622</v>
      </c>
      <c r="V31" s="257">
        <v>1622</v>
      </c>
      <c r="W31" s="257">
        <v>1627</v>
      </c>
      <c r="X31" s="257">
        <v>1520.33</v>
      </c>
      <c r="Y31" s="257">
        <v>1520.33</v>
      </c>
      <c r="Z31" s="257">
        <v>1520.33</v>
      </c>
      <c r="AA31" s="257">
        <v>1525.07</v>
      </c>
      <c r="AB31" s="257">
        <v>1679</v>
      </c>
      <c r="AD31" s="258"/>
      <c r="AE31" s="260"/>
    </row>
    <row r="32" spans="1:31">
      <c r="A32" s="256" t="s">
        <v>117</v>
      </c>
      <c r="B32" s="257">
        <v>132.23268969298172</v>
      </c>
      <c r="C32" s="257">
        <v>144.26486239154536</v>
      </c>
      <c r="D32" s="257">
        <v>134</v>
      </c>
      <c r="E32" s="257">
        <v>140.19470414855405</v>
      </c>
      <c r="F32" s="257">
        <v>0</v>
      </c>
      <c r="G32" s="257">
        <v>4</v>
      </c>
      <c r="H32" s="257">
        <v>3</v>
      </c>
      <c r="I32" s="257">
        <v>10</v>
      </c>
      <c r="J32" s="257">
        <v>10</v>
      </c>
      <c r="K32" s="257">
        <v>10</v>
      </c>
      <c r="L32" s="257">
        <v>10</v>
      </c>
      <c r="M32" s="257">
        <v>219</v>
      </c>
      <c r="N32" s="257">
        <v>175</v>
      </c>
      <c r="O32" s="258">
        <v>-2.0120540510531783E-2</v>
      </c>
      <c r="P32" s="257">
        <v>134</v>
      </c>
      <c r="Q32" s="257">
        <v>141</v>
      </c>
      <c r="R32" s="257">
        <v>142</v>
      </c>
      <c r="S32" s="257">
        <v>145</v>
      </c>
      <c r="T32" s="257">
        <v>59</v>
      </c>
      <c r="U32" s="257">
        <v>56</v>
      </c>
      <c r="V32" s="257">
        <v>53</v>
      </c>
      <c r="W32" s="257">
        <v>51</v>
      </c>
      <c r="X32" s="257">
        <v>48</v>
      </c>
      <c r="Y32" s="257">
        <v>45</v>
      </c>
      <c r="Z32" s="257">
        <v>42</v>
      </c>
      <c r="AA32" s="257">
        <v>40</v>
      </c>
      <c r="AB32" s="257">
        <v>1490</v>
      </c>
      <c r="AD32" s="258"/>
      <c r="AE32" s="260"/>
    </row>
    <row r="33" spans="1:31">
      <c r="A33" s="256" t="s">
        <v>1540</v>
      </c>
      <c r="B33" s="257">
        <v>13158.74</v>
      </c>
      <c r="C33" s="257">
        <v>12580.705</v>
      </c>
      <c r="D33" s="257">
        <v>12009.424999999999</v>
      </c>
      <c r="E33" s="257">
        <v>13160.67</v>
      </c>
      <c r="F33" s="257">
        <v>12698</v>
      </c>
      <c r="G33" s="257">
        <v>620</v>
      </c>
      <c r="H33" s="257">
        <v>620</v>
      </c>
      <c r="I33" s="257">
        <v>296</v>
      </c>
      <c r="J33" s="257">
        <v>430</v>
      </c>
      <c r="K33" s="257">
        <v>351</v>
      </c>
      <c r="L33" s="257">
        <v>500</v>
      </c>
      <c r="M33" s="257">
        <v>19091.150000000001</v>
      </c>
      <c r="N33" s="257">
        <v>13952.25</v>
      </c>
      <c r="O33" s="258">
        <v>-3.5000000000000017E-2</v>
      </c>
      <c r="P33" s="257">
        <v>13636</v>
      </c>
      <c r="Q33" s="257">
        <v>13037</v>
      </c>
      <c r="R33" s="257">
        <v>12445</v>
      </c>
      <c r="S33" s="257">
        <v>13638</v>
      </c>
      <c r="T33" s="257">
        <v>5065</v>
      </c>
      <c r="U33" s="257">
        <v>4999</v>
      </c>
      <c r="V33" s="257">
        <v>4914</v>
      </c>
      <c r="W33" s="257">
        <v>4113.1499999999996</v>
      </c>
      <c r="X33" s="257">
        <v>3573</v>
      </c>
      <c r="Y33" s="257">
        <v>3516</v>
      </c>
      <c r="Z33" s="257">
        <v>3459.75</v>
      </c>
      <c r="AA33" s="257">
        <v>3403.5</v>
      </c>
      <c r="AB33" s="257">
        <v>850</v>
      </c>
      <c r="AD33" s="258"/>
      <c r="AE33" s="260"/>
    </row>
    <row r="34" spans="1:31">
      <c r="A34" s="256" t="s">
        <v>124</v>
      </c>
      <c r="B34" s="257">
        <v>14914.074999999999</v>
      </c>
      <c r="C34" s="257">
        <v>14998.029999999999</v>
      </c>
      <c r="D34" s="257">
        <v>14891.88</v>
      </c>
      <c r="E34" s="257">
        <v>15164.01</v>
      </c>
      <c r="F34" s="257">
        <v>14392.082374999998</v>
      </c>
      <c r="G34" s="257">
        <v>740</v>
      </c>
      <c r="H34" s="257">
        <v>740</v>
      </c>
      <c r="I34" s="257">
        <v>308</v>
      </c>
      <c r="J34" s="257">
        <v>335</v>
      </c>
      <c r="K34" s="257">
        <v>360</v>
      </c>
      <c r="L34" s="257">
        <v>391</v>
      </c>
      <c r="M34" s="257">
        <v>13890</v>
      </c>
      <c r="N34" s="257">
        <v>13540</v>
      </c>
      <c r="O34" s="258">
        <v>-3.5000000000000045E-2</v>
      </c>
      <c r="P34" s="257">
        <v>15455</v>
      </c>
      <c r="Q34" s="257">
        <v>15542</v>
      </c>
      <c r="R34" s="257">
        <v>15432</v>
      </c>
      <c r="S34" s="257">
        <v>15714</v>
      </c>
      <c r="T34" s="257">
        <v>3500</v>
      </c>
      <c r="U34" s="257">
        <v>3500</v>
      </c>
      <c r="V34" s="257">
        <v>3500</v>
      </c>
      <c r="W34" s="257">
        <v>3390</v>
      </c>
      <c r="X34" s="257">
        <v>3390</v>
      </c>
      <c r="Y34" s="257">
        <v>3385</v>
      </c>
      <c r="Z34" s="257">
        <v>3385</v>
      </c>
      <c r="AA34" s="257">
        <v>3380</v>
      </c>
      <c r="AB34" s="257">
        <v>1490</v>
      </c>
      <c r="AD34" s="258"/>
      <c r="AE34" s="260"/>
    </row>
    <row r="35" spans="1:31">
      <c r="A35" s="256" t="s">
        <v>128</v>
      </c>
      <c r="B35" s="257">
        <v>8292</v>
      </c>
      <c r="C35" s="257">
        <v>8469</v>
      </c>
      <c r="D35" s="257">
        <v>8535</v>
      </c>
      <c r="E35" s="257">
        <v>8430</v>
      </c>
      <c r="F35" s="257">
        <v>8008</v>
      </c>
      <c r="G35" s="257">
        <v>342</v>
      </c>
      <c r="H35" s="257">
        <v>290</v>
      </c>
      <c r="I35" s="257">
        <v>284</v>
      </c>
      <c r="J35" s="257">
        <v>294</v>
      </c>
      <c r="K35" s="257">
        <v>340</v>
      </c>
      <c r="L35" s="257">
        <v>340</v>
      </c>
      <c r="M35" s="257">
        <v>17713</v>
      </c>
      <c r="N35" s="257">
        <v>15662</v>
      </c>
      <c r="O35" s="258">
        <v>-2.7499334693515481E-3</v>
      </c>
      <c r="P35" s="257">
        <v>8145</v>
      </c>
      <c r="Q35" s="257">
        <v>8496</v>
      </c>
      <c r="R35" s="257">
        <v>8589</v>
      </c>
      <c r="S35" s="257">
        <v>8589</v>
      </c>
      <c r="T35" s="257">
        <v>4550</v>
      </c>
      <c r="U35" s="257">
        <v>4648</v>
      </c>
      <c r="V35" s="257">
        <v>4327</v>
      </c>
      <c r="W35" s="257">
        <v>4188</v>
      </c>
      <c r="X35" s="257">
        <v>4055</v>
      </c>
      <c r="Y35" s="257">
        <v>3974</v>
      </c>
      <c r="Z35" s="257">
        <v>3875</v>
      </c>
      <c r="AA35" s="257">
        <v>3758</v>
      </c>
      <c r="AB35" s="257">
        <v>1490</v>
      </c>
      <c r="AD35" s="258"/>
      <c r="AE35" s="260"/>
    </row>
    <row r="36" spans="1:31">
      <c r="A36" s="256" t="s">
        <v>132</v>
      </c>
      <c r="B36" s="257">
        <v>8811.4150000000009</v>
      </c>
      <c r="C36" s="257">
        <v>8939.7250000000004</v>
      </c>
      <c r="D36" s="257">
        <v>8218.9050000000007</v>
      </c>
      <c r="E36" s="257">
        <v>8181.27</v>
      </c>
      <c r="F36" s="257">
        <v>8181.27</v>
      </c>
      <c r="G36" s="257">
        <v>209</v>
      </c>
      <c r="H36" s="257">
        <v>209</v>
      </c>
      <c r="I36" s="257">
        <v>286</v>
      </c>
      <c r="J36" s="257">
        <v>440</v>
      </c>
      <c r="K36" s="257">
        <v>330</v>
      </c>
      <c r="L36" s="257">
        <v>500</v>
      </c>
      <c r="M36" s="257">
        <v>5065</v>
      </c>
      <c r="N36" s="257">
        <v>5088</v>
      </c>
      <c r="O36" s="258">
        <v>-3.5000988979937767E-2</v>
      </c>
      <c r="P36" s="257">
        <v>9130</v>
      </c>
      <c r="Q36" s="257">
        <v>9265</v>
      </c>
      <c r="R36" s="257">
        <v>8517</v>
      </c>
      <c r="S36" s="257">
        <v>8478</v>
      </c>
      <c r="T36" s="257">
        <v>1349</v>
      </c>
      <c r="U36" s="257">
        <v>967</v>
      </c>
      <c r="V36" s="257">
        <v>1425</v>
      </c>
      <c r="W36" s="257">
        <v>1324</v>
      </c>
      <c r="X36" s="257">
        <v>1359</v>
      </c>
      <c r="Y36" s="257">
        <v>969</v>
      </c>
      <c r="Z36" s="257">
        <v>1430</v>
      </c>
      <c r="AA36" s="257">
        <v>1330</v>
      </c>
      <c r="AB36" s="257">
        <v>1490</v>
      </c>
      <c r="AD36" s="258"/>
      <c r="AE36" s="260"/>
    </row>
    <row r="37" spans="1:31">
      <c r="A37" s="256" t="s">
        <v>136</v>
      </c>
      <c r="B37" s="257">
        <v>14181</v>
      </c>
      <c r="C37" s="257">
        <v>13387</v>
      </c>
      <c r="D37" s="257">
        <v>13470</v>
      </c>
      <c r="E37" s="257">
        <v>14213</v>
      </c>
      <c r="F37" s="257">
        <v>13698</v>
      </c>
      <c r="G37" s="257">
        <v>687</v>
      </c>
      <c r="H37" s="257">
        <v>695</v>
      </c>
      <c r="I37" s="257">
        <v>395</v>
      </c>
      <c r="J37" s="257">
        <v>407</v>
      </c>
      <c r="K37" s="257">
        <v>438</v>
      </c>
      <c r="L37" s="257">
        <v>447</v>
      </c>
      <c r="M37" s="257">
        <v>22536</v>
      </c>
      <c r="N37" s="257">
        <v>21127</v>
      </c>
      <c r="O37" s="258">
        <v>-1.8876300742266577E-2</v>
      </c>
      <c r="P37" s="257">
        <v>14610</v>
      </c>
      <c r="Q37" s="257">
        <v>13495</v>
      </c>
      <c r="R37" s="257">
        <v>13647</v>
      </c>
      <c r="S37" s="257">
        <v>14562</v>
      </c>
      <c r="T37" s="257">
        <v>5535</v>
      </c>
      <c r="U37" s="257">
        <v>5704</v>
      </c>
      <c r="V37" s="257">
        <v>5612</v>
      </c>
      <c r="W37" s="257">
        <v>5685</v>
      </c>
      <c r="X37" s="257">
        <v>5385</v>
      </c>
      <c r="Y37" s="257">
        <v>5425</v>
      </c>
      <c r="Z37" s="257">
        <v>5197</v>
      </c>
      <c r="AA37" s="257">
        <v>5120</v>
      </c>
      <c r="AB37" s="257">
        <v>1490</v>
      </c>
      <c r="AD37" s="258"/>
      <c r="AE37" s="260"/>
    </row>
    <row r="38" spans="1:31">
      <c r="A38" s="256" t="s">
        <v>139</v>
      </c>
      <c r="B38" s="257">
        <v>3197</v>
      </c>
      <c r="C38" s="257">
        <v>3254</v>
      </c>
      <c r="D38" s="257">
        <v>3133</v>
      </c>
      <c r="E38" s="257">
        <v>3274</v>
      </c>
      <c r="F38" s="257">
        <v>3085</v>
      </c>
      <c r="G38" s="257">
        <v>200</v>
      </c>
      <c r="H38" s="257">
        <v>190</v>
      </c>
      <c r="I38" s="257">
        <v>135</v>
      </c>
      <c r="J38" s="257">
        <v>141</v>
      </c>
      <c r="K38" s="257">
        <v>150</v>
      </c>
      <c r="L38" s="257">
        <v>150</v>
      </c>
      <c r="M38" s="257">
        <v>4606</v>
      </c>
      <c r="N38" s="257">
        <v>3968</v>
      </c>
      <c r="O38" s="258">
        <v>-3.5119315623592974E-2</v>
      </c>
      <c r="P38" s="257">
        <v>3313</v>
      </c>
      <c r="Q38" s="257">
        <v>3373</v>
      </c>
      <c r="R38" s="257">
        <v>3247</v>
      </c>
      <c r="S38" s="257">
        <v>3393</v>
      </c>
      <c r="T38" s="257">
        <v>1084</v>
      </c>
      <c r="U38" s="257">
        <v>1386</v>
      </c>
      <c r="V38" s="257">
        <v>1235</v>
      </c>
      <c r="W38" s="257">
        <v>901</v>
      </c>
      <c r="X38" s="257">
        <v>898</v>
      </c>
      <c r="Y38" s="257">
        <v>1149</v>
      </c>
      <c r="Z38" s="257">
        <v>1023</v>
      </c>
      <c r="AA38" s="257">
        <v>898</v>
      </c>
      <c r="AB38" s="257">
        <v>1490</v>
      </c>
      <c r="AD38" s="258"/>
      <c r="AE38" s="260"/>
    </row>
    <row r="39" spans="1:31">
      <c r="A39" s="256" t="s">
        <v>143</v>
      </c>
      <c r="B39" s="257">
        <v>7074</v>
      </c>
      <c r="C39" s="257">
        <v>6576</v>
      </c>
      <c r="D39" s="257">
        <v>6661</v>
      </c>
      <c r="E39" s="257">
        <v>6858</v>
      </c>
      <c r="F39" s="257">
        <v>6826</v>
      </c>
      <c r="G39" s="257">
        <v>237</v>
      </c>
      <c r="H39" s="257">
        <v>223</v>
      </c>
      <c r="I39" s="257">
        <v>200</v>
      </c>
      <c r="J39" s="257">
        <v>213</v>
      </c>
      <c r="K39" s="257">
        <v>230</v>
      </c>
      <c r="L39" s="257">
        <v>250</v>
      </c>
      <c r="M39" s="257">
        <v>4425.2731501057087</v>
      </c>
      <c r="N39" s="257">
        <v>4336.7928118393247</v>
      </c>
      <c r="O39" s="258">
        <v>-3.5157498490713451E-2</v>
      </c>
      <c r="P39" s="257">
        <v>7334</v>
      </c>
      <c r="Q39" s="257">
        <v>6815</v>
      </c>
      <c r="R39" s="257">
        <v>6903</v>
      </c>
      <c r="S39" s="257">
        <v>7107</v>
      </c>
      <c r="T39" s="257">
        <v>1114.6133192389007</v>
      </c>
      <c r="U39" s="257">
        <v>1109.0832980972518</v>
      </c>
      <c r="V39" s="257">
        <v>1103.5532769556025</v>
      </c>
      <c r="W39" s="257">
        <v>1098.0232558139537</v>
      </c>
      <c r="X39" s="257">
        <v>1092.4932346723044</v>
      </c>
      <c r="Y39" s="257">
        <v>1086.9632135306556</v>
      </c>
      <c r="Z39" s="257">
        <v>1081.4331923890065</v>
      </c>
      <c r="AA39" s="257">
        <v>1075.9031712473575</v>
      </c>
      <c r="AB39" s="257">
        <v>1490</v>
      </c>
      <c r="AD39" s="258"/>
      <c r="AE39" s="260"/>
    </row>
    <row r="40" spans="1:31">
      <c r="A40" s="256" t="s">
        <v>146</v>
      </c>
      <c r="B40" s="257">
        <v>23020</v>
      </c>
      <c r="C40" s="257">
        <v>21973</v>
      </c>
      <c r="D40" s="257">
        <v>22203</v>
      </c>
      <c r="E40" s="257">
        <v>22876</v>
      </c>
      <c r="F40" s="257">
        <v>22200</v>
      </c>
      <c r="G40" s="257">
        <v>1100</v>
      </c>
      <c r="H40" s="257">
        <v>1090</v>
      </c>
      <c r="I40" s="257">
        <v>188</v>
      </c>
      <c r="J40" s="257">
        <v>198</v>
      </c>
      <c r="K40" s="257">
        <v>230</v>
      </c>
      <c r="L40" s="257">
        <v>240</v>
      </c>
      <c r="M40" s="257">
        <v>24690</v>
      </c>
      <c r="N40" s="257">
        <v>24350</v>
      </c>
      <c r="O40" s="258">
        <v>-3.5001446340757886E-2</v>
      </c>
      <c r="P40" s="257">
        <v>23855</v>
      </c>
      <c r="Q40" s="257">
        <v>22770</v>
      </c>
      <c r="R40" s="257">
        <v>23008</v>
      </c>
      <c r="S40" s="257">
        <v>23706</v>
      </c>
      <c r="T40" s="257">
        <v>6200</v>
      </c>
      <c r="U40" s="257">
        <v>6100</v>
      </c>
      <c r="V40" s="257">
        <v>6300</v>
      </c>
      <c r="W40" s="257">
        <v>6090</v>
      </c>
      <c r="X40" s="257">
        <v>6050</v>
      </c>
      <c r="Y40" s="257">
        <v>6000</v>
      </c>
      <c r="Z40" s="257">
        <v>6200</v>
      </c>
      <c r="AA40" s="257">
        <v>6100</v>
      </c>
      <c r="AB40" s="257">
        <v>1490</v>
      </c>
      <c r="AD40" s="258"/>
      <c r="AE40" s="260"/>
    </row>
    <row r="41" spans="1:31">
      <c r="A41" s="256" t="s">
        <v>150</v>
      </c>
      <c r="B41" s="257">
        <v>18925</v>
      </c>
      <c r="C41" s="257">
        <v>18666</v>
      </c>
      <c r="D41" s="257">
        <v>19128</v>
      </c>
      <c r="E41" s="257">
        <v>19377</v>
      </c>
      <c r="F41" s="257">
        <v>18925</v>
      </c>
      <c r="G41" s="257">
        <v>980</v>
      </c>
      <c r="H41" s="257">
        <v>980</v>
      </c>
      <c r="I41" s="257">
        <v>706</v>
      </c>
      <c r="J41" s="257">
        <v>706</v>
      </c>
      <c r="K41" s="257">
        <v>866</v>
      </c>
      <c r="L41" s="257">
        <v>866</v>
      </c>
      <c r="M41" s="257">
        <v>22660</v>
      </c>
      <c r="N41" s="257">
        <v>21040</v>
      </c>
      <c r="O41" s="258">
        <v>-3.5012744588305417E-2</v>
      </c>
      <c r="P41" s="257">
        <v>19612</v>
      </c>
      <c r="Q41" s="257">
        <v>19343</v>
      </c>
      <c r="R41" s="257">
        <v>19822</v>
      </c>
      <c r="S41" s="257">
        <v>20080</v>
      </c>
      <c r="T41" s="257">
        <v>6000</v>
      </c>
      <c r="U41" s="257">
        <v>5800</v>
      </c>
      <c r="V41" s="257">
        <v>5600</v>
      </c>
      <c r="W41" s="257">
        <v>5260</v>
      </c>
      <c r="X41" s="257">
        <v>5260</v>
      </c>
      <c r="Y41" s="257">
        <v>5260</v>
      </c>
      <c r="Z41" s="257">
        <v>5260</v>
      </c>
      <c r="AA41" s="257">
        <v>5260</v>
      </c>
      <c r="AB41" s="257">
        <v>1490</v>
      </c>
      <c r="AD41" s="258"/>
      <c r="AE41" s="260"/>
    </row>
    <row r="42" spans="1:31">
      <c r="A42" s="256" t="s">
        <v>154</v>
      </c>
      <c r="B42" s="257">
        <v>9260</v>
      </c>
      <c r="C42" s="257">
        <v>8873</v>
      </c>
      <c r="D42" s="257">
        <v>8969</v>
      </c>
      <c r="E42" s="257">
        <v>9078</v>
      </c>
      <c r="F42" s="257">
        <v>8936</v>
      </c>
      <c r="G42" s="257">
        <v>396</v>
      </c>
      <c r="H42" s="257">
        <v>372</v>
      </c>
      <c r="I42" s="257">
        <v>170</v>
      </c>
      <c r="J42" s="257">
        <v>193</v>
      </c>
      <c r="K42" s="257">
        <v>210</v>
      </c>
      <c r="L42" s="257">
        <v>230</v>
      </c>
      <c r="M42" s="257">
        <v>4982.9989999999998</v>
      </c>
      <c r="N42" s="257">
        <v>4834</v>
      </c>
      <c r="O42" s="258">
        <v>-3.5045607297167547E-2</v>
      </c>
      <c r="P42" s="257">
        <v>9596</v>
      </c>
      <c r="Q42" s="257">
        <v>9195</v>
      </c>
      <c r="R42" s="257">
        <v>9295</v>
      </c>
      <c r="S42" s="257">
        <v>9408</v>
      </c>
      <c r="T42" s="257">
        <v>1261</v>
      </c>
      <c r="U42" s="257">
        <v>1271.434</v>
      </c>
      <c r="V42" s="257">
        <v>1251.433</v>
      </c>
      <c r="W42" s="257">
        <v>1199.1320000000001</v>
      </c>
      <c r="X42" s="257">
        <v>1196.232</v>
      </c>
      <c r="Y42" s="257">
        <v>1209.174</v>
      </c>
      <c r="Z42" s="257">
        <v>1223.8689999999999</v>
      </c>
      <c r="AA42" s="257">
        <v>1204.7249999999999</v>
      </c>
      <c r="AB42" s="257">
        <v>566</v>
      </c>
      <c r="AD42" s="258"/>
      <c r="AE42" s="260"/>
    </row>
    <row r="43" spans="1:31">
      <c r="A43" s="256" t="s">
        <v>158</v>
      </c>
      <c r="B43" s="257">
        <v>11510</v>
      </c>
      <c r="C43" s="257">
        <v>11050</v>
      </c>
      <c r="D43" s="257">
        <v>10330</v>
      </c>
      <c r="E43" s="257">
        <v>9660</v>
      </c>
      <c r="F43" s="257">
        <v>9370</v>
      </c>
      <c r="G43" s="257">
        <v>575</v>
      </c>
      <c r="H43" s="257">
        <v>551</v>
      </c>
      <c r="I43" s="257">
        <v>605</v>
      </c>
      <c r="J43" s="257">
        <v>610</v>
      </c>
      <c r="K43" s="257">
        <v>670</v>
      </c>
      <c r="L43" s="257">
        <v>670</v>
      </c>
      <c r="M43" s="257">
        <v>17215</v>
      </c>
      <c r="N43" s="257">
        <v>15900</v>
      </c>
      <c r="O43" s="258">
        <v>-3.5234899328859058E-2</v>
      </c>
      <c r="P43" s="257">
        <v>11594</v>
      </c>
      <c r="Q43" s="257">
        <v>10595</v>
      </c>
      <c r="R43" s="257">
        <v>10763</v>
      </c>
      <c r="S43" s="257">
        <v>11152</v>
      </c>
      <c r="T43" s="257">
        <v>4415</v>
      </c>
      <c r="U43" s="257">
        <v>4400</v>
      </c>
      <c r="V43" s="257">
        <v>4300</v>
      </c>
      <c r="W43" s="257">
        <v>4100</v>
      </c>
      <c r="X43" s="257">
        <v>4050</v>
      </c>
      <c r="Y43" s="257">
        <v>4000</v>
      </c>
      <c r="Z43" s="257">
        <v>3950</v>
      </c>
      <c r="AA43" s="257">
        <v>3900</v>
      </c>
      <c r="AB43" s="257">
        <v>1490</v>
      </c>
      <c r="AD43" s="258"/>
      <c r="AE43" s="260"/>
    </row>
    <row r="44" spans="1:31">
      <c r="A44" s="256" t="s">
        <v>162</v>
      </c>
      <c r="B44" s="257">
        <v>8521</v>
      </c>
      <c r="C44" s="257">
        <v>8442.25</v>
      </c>
      <c r="D44" s="257">
        <v>8669.25</v>
      </c>
      <c r="E44" s="257">
        <v>8721.25</v>
      </c>
      <c r="F44" s="257">
        <v>8238.5</v>
      </c>
      <c r="G44" s="257">
        <v>480</v>
      </c>
      <c r="H44" s="257">
        <v>442</v>
      </c>
      <c r="I44" s="257">
        <v>264</v>
      </c>
      <c r="J44" s="257">
        <v>267</v>
      </c>
      <c r="K44" s="257">
        <v>300</v>
      </c>
      <c r="L44" s="257">
        <v>300</v>
      </c>
      <c r="M44" s="257">
        <v>8243</v>
      </c>
      <c r="N44" s="257">
        <v>6476</v>
      </c>
      <c r="O44" s="258">
        <v>-4.0344432649868707E-2</v>
      </c>
      <c r="P44" s="257">
        <v>8859</v>
      </c>
      <c r="Q44" s="257">
        <v>8811</v>
      </c>
      <c r="R44" s="257">
        <v>9038</v>
      </c>
      <c r="S44" s="257">
        <v>9090</v>
      </c>
      <c r="T44" s="257">
        <v>2102</v>
      </c>
      <c r="U44" s="257">
        <v>2591</v>
      </c>
      <c r="V44" s="257">
        <v>1650</v>
      </c>
      <c r="W44" s="257">
        <v>1900</v>
      </c>
      <c r="X44" s="257">
        <v>1350</v>
      </c>
      <c r="Y44" s="257">
        <v>1600</v>
      </c>
      <c r="Z44" s="257">
        <v>1649</v>
      </c>
      <c r="AA44" s="257">
        <v>1877</v>
      </c>
      <c r="AB44" s="257">
        <v>1765</v>
      </c>
      <c r="AD44" s="258"/>
      <c r="AE44" s="260"/>
    </row>
    <row r="45" spans="1:31">
      <c r="A45" s="256" t="s">
        <v>166</v>
      </c>
      <c r="B45" s="257">
        <v>9074</v>
      </c>
      <c r="C45" s="257">
        <v>9017</v>
      </c>
      <c r="D45" s="257">
        <v>8788</v>
      </c>
      <c r="E45" s="257">
        <v>8858</v>
      </c>
      <c r="F45" s="257">
        <v>8739</v>
      </c>
      <c r="G45" s="257">
        <v>120</v>
      </c>
      <c r="H45" s="257">
        <v>125</v>
      </c>
      <c r="I45" s="257">
        <v>168</v>
      </c>
      <c r="J45" s="257">
        <v>168</v>
      </c>
      <c r="K45" s="257">
        <v>180</v>
      </c>
      <c r="L45" s="257">
        <v>180</v>
      </c>
      <c r="M45" s="257">
        <v>10168</v>
      </c>
      <c r="N45" s="257">
        <v>10068</v>
      </c>
      <c r="O45" s="258">
        <v>-3.51000351000351E-2</v>
      </c>
      <c r="P45" s="257">
        <v>8874</v>
      </c>
      <c r="Q45" s="257">
        <v>9367</v>
      </c>
      <c r="R45" s="257">
        <v>9388</v>
      </c>
      <c r="S45" s="257">
        <v>9408</v>
      </c>
      <c r="T45" s="257">
        <v>2178</v>
      </c>
      <c r="U45" s="257">
        <v>2250</v>
      </c>
      <c r="V45" s="257">
        <v>2899</v>
      </c>
      <c r="W45" s="257">
        <v>2841</v>
      </c>
      <c r="X45" s="257">
        <v>2156</v>
      </c>
      <c r="Y45" s="257">
        <v>2228</v>
      </c>
      <c r="Z45" s="257">
        <v>2871</v>
      </c>
      <c r="AA45" s="257">
        <v>2813</v>
      </c>
      <c r="AB45" s="257">
        <v>1506</v>
      </c>
      <c r="AD45" s="258"/>
      <c r="AE45" s="260"/>
    </row>
    <row r="46" spans="1:31">
      <c r="A46" s="256" t="s">
        <v>169</v>
      </c>
      <c r="B46" s="257">
        <v>8261.0149835460688</v>
      </c>
      <c r="C46" s="257">
        <v>8091.5246208684757</v>
      </c>
      <c r="D46" s="257">
        <v>8169.6245165680875</v>
      </c>
      <c r="E46" s="257">
        <v>8157.292954089201</v>
      </c>
      <c r="F46" s="257">
        <v>8378.2672621128477</v>
      </c>
      <c r="G46" s="257">
        <v>575</v>
      </c>
      <c r="H46" s="257">
        <v>580</v>
      </c>
      <c r="I46" s="257">
        <v>86</v>
      </c>
      <c r="J46" s="257">
        <v>87</v>
      </c>
      <c r="K46" s="257">
        <v>93</v>
      </c>
      <c r="L46" s="257">
        <v>94</v>
      </c>
      <c r="M46" s="257">
        <v>6286</v>
      </c>
      <c r="N46" s="257">
        <v>5943.5566687539131</v>
      </c>
      <c r="O46" s="258">
        <v>-1.0253283812713275E-2</v>
      </c>
      <c r="P46" s="257">
        <v>8281</v>
      </c>
      <c r="Q46" s="257">
        <v>8199</v>
      </c>
      <c r="R46" s="257">
        <v>8275</v>
      </c>
      <c r="S46" s="257">
        <v>8263</v>
      </c>
      <c r="T46" s="257">
        <v>1597</v>
      </c>
      <c r="U46" s="257">
        <v>1485</v>
      </c>
      <c r="V46" s="257">
        <v>1602</v>
      </c>
      <c r="W46" s="257">
        <v>1602</v>
      </c>
      <c r="X46" s="257">
        <v>1510</v>
      </c>
      <c r="Y46" s="257">
        <v>1404.1014402003757</v>
      </c>
      <c r="Z46" s="257">
        <v>1514.7276142767689</v>
      </c>
      <c r="AA46" s="257">
        <v>1514.7276142767689</v>
      </c>
      <c r="AB46" s="257">
        <v>920</v>
      </c>
      <c r="AD46" s="258"/>
      <c r="AE46" s="260"/>
    </row>
    <row r="47" spans="1:31">
      <c r="A47" s="256" t="s">
        <v>173</v>
      </c>
      <c r="B47" s="257">
        <v>13112</v>
      </c>
      <c r="C47" s="257">
        <v>11639</v>
      </c>
      <c r="D47" s="257">
        <v>11744</v>
      </c>
      <c r="E47" s="257">
        <v>11745</v>
      </c>
      <c r="F47" s="257">
        <v>12653</v>
      </c>
      <c r="G47" s="257">
        <v>757</v>
      </c>
      <c r="H47" s="257">
        <v>748</v>
      </c>
      <c r="I47" s="257">
        <v>570</v>
      </c>
      <c r="J47" s="257">
        <v>570</v>
      </c>
      <c r="K47" s="257">
        <v>625</v>
      </c>
      <c r="L47" s="257">
        <v>625</v>
      </c>
      <c r="M47" s="257">
        <v>18112</v>
      </c>
      <c r="N47" s="257">
        <v>17918</v>
      </c>
      <c r="O47" s="258">
        <v>-3.502630473485227E-2</v>
      </c>
      <c r="P47" s="257">
        <v>13587</v>
      </c>
      <c r="Q47" s="257">
        <v>12063</v>
      </c>
      <c r="R47" s="257">
        <v>12170</v>
      </c>
      <c r="S47" s="257">
        <v>12171</v>
      </c>
      <c r="T47" s="257">
        <v>4683</v>
      </c>
      <c r="U47" s="257">
        <v>5264</v>
      </c>
      <c r="V47" s="257">
        <v>4088</v>
      </c>
      <c r="W47" s="257">
        <v>4077</v>
      </c>
      <c r="X47" s="257">
        <v>4639</v>
      </c>
      <c r="Y47" s="257">
        <v>5200</v>
      </c>
      <c r="Z47" s="257">
        <v>4040</v>
      </c>
      <c r="AA47" s="257">
        <v>4039</v>
      </c>
      <c r="AB47" s="257">
        <v>1490</v>
      </c>
      <c r="AD47" s="258"/>
      <c r="AE47" s="260"/>
    </row>
    <row r="48" spans="1:31">
      <c r="A48" s="256" t="s">
        <v>176</v>
      </c>
      <c r="B48" s="257">
        <v>6988.53</v>
      </c>
      <c r="C48" s="257">
        <v>6026.4250000000002</v>
      </c>
      <c r="D48" s="257">
        <v>5912.5549999999994</v>
      </c>
      <c r="E48" s="257">
        <v>6128.7150000000001</v>
      </c>
      <c r="F48" s="257">
        <v>6743.9314499999991</v>
      </c>
      <c r="G48" s="257">
        <v>180</v>
      </c>
      <c r="H48" s="257">
        <v>180</v>
      </c>
      <c r="I48" s="257">
        <v>229</v>
      </c>
      <c r="J48" s="257">
        <v>229</v>
      </c>
      <c r="K48" s="257">
        <v>260</v>
      </c>
      <c r="L48" s="257">
        <v>260</v>
      </c>
      <c r="M48" s="257">
        <v>4865.91</v>
      </c>
      <c r="N48" s="257">
        <v>4565.91</v>
      </c>
      <c r="O48" s="258">
        <v>-3.5000000000000024E-2</v>
      </c>
      <c r="P48" s="257">
        <v>7242</v>
      </c>
      <c r="Q48" s="257">
        <v>6245</v>
      </c>
      <c r="R48" s="257">
        <v>6127</v>
      </c>
      <c r="S48" s="257">
        <v>6351</v>
      </c>
      <c r="T48" s="257">
        <v>1216.4775</v>
      </c>
      <c r="U48" s="257">
        <v>1216.4775</v>
      </c>
      <c r="V48" s="257">
        <v>1216.4775</v>
      </c>
      <c r="W48" s="257">
        <v>1216.4775</v>
      </c>
      <c r="X48" s="257">
        <v>1141.4775</v>
      </c>
      <c r="Y48" s="257">
        <v>1141.4775</v>
      </c>
      <c r="Z48" s="257">
        <v>1141.4775</v>
      </c>
      <c r="AA48" s="257">
        <v>1141.4775</v>
      </c>
      <c r="AB48" s="257">
        <v>1490</v>
      </c>
      <c r="AD48" s="258"/>
      <c r="AE48" s="260"/>
    </row>
    <row r="49" spans="1:31">
      <c r="A49" s="256" t="s">
        <v>180</v>
      </c>
      <c r="B49" s="257">
        <v>33913</v>
      </c>
      <c r="C49" s="257">
        <v>34268</v>
      </c>
      <c r="D49" s="257">
        <v>33597</v>
      </c>
      <c r="E49" s="257">
        <v>33680</v>
      </c>
      <c r="F49" s="257">
        <v>33916</v>
      </c>
      <c r="G49" s="257">
        <v>1720</v>
      </c>
      <c r="H49" s="257">
        <v>1755</v>
      </c>
      <c r="I49" s="257">
        <v>1157</v>
      </c>
      <c r="J49" s="257">
        <v>1184</v>
      </c>
      <c r="K49" s="257">
        <v>1411</v>
      </c>
      <c r="L49" s="257">
        <v>1443</v>
      </c>
      <c r="M49" s="257">
        <v>35483.000808090859</v>
      </c>
      <c r="N49" s="257">
        <v>35730</v>
      </c>
      <c r="O49" s="258">
        <v>-3.4009142319239516E-2</v>
      </c>
      <c r="P49" s="257">
        <v>35106</v>
      </c>
      <c r="Q49" s="257">
        <v>35460</v>
      </c>
      <c r="R49" s="257">
        <v>34789</v>
      </c>
      <c r="S49" s="257">
        <v>34872</v>
      </c>
      <c r="T49" s="257">
        <v>9629</v>
      </c>
      <c r="U49" s="257">
        <v>9891</v>
      </c>
      <c r="V49" s="257">
        <v>8065.6</v>
      </c>
      <c r="W49" s="257">
        <v>7897.400808090857</v>
      </c>
      <c r="X49" s="257">
        <v>9700</v>
      </c>
      <c r="Y49" s="257">
        <v>9950</v>
      </c>
      <c r="Z49" s="257">
        <v>8120</v>
      </c>
      <c r="AA49" s="257">
        <v>7960</v>
      </c>
      <c r="AB49" s="257">
        <v>745</v>
      </c>
      <c r="AD49" s="258"/>
      <c r="AE49" s="260"/>
    </row>
    <row r="50" spans="1:31">
      <c r="A50" s="256" t="s">
        <v>184</v>
      </c>
      <c r="B50" s="257">
        <v>6648.849999999311</v>
      </c>
      <c r="C50" s="257">
        <v>6500.2400000000007</v>
      </c>
      <c r="D50" s="257">
        <v>6010.0199999999995</v>
      </c>
      <c r="E50" s="257">
        <v>6274.4299999999994</v>
      </c>
      <c r="F50" s="257">
        <v>6416.1402499993337</v>
      </c>
      <c r="G50" s="257">
        <v>321</v>
      </c>
      <c r="H50" s="257">
        <v>314</v>
      </c>
      <c r="I50" s="257">
        <v>263</v>
      </c>
      <c r="J50" s="257">
        <v>266</v>
      </c>
      <c r="K50" s="257">
        <v>300</v>
      </c>
      <c r="L50" s="257">
        <v>300</v>
      </c>
      <c r="M50" s="257">
        <v>3568</v>
      </c>
      <c r="N50" s="257">
        <v>3330</v>
      </c>
      <c r="O50" s="258">
        <v>-3.5000000000026156E-2</v>
      </c>
      <c r="P50" s="257">
        <v>6890</v>
      </c>
      <c r="Q50" s="257">
        <v>6736</v>
      </c>
      <c r="R50" s="257">
        <v>6228</v>
      </c>
      <c r="S50" s="257">
        <v>6502</v>
      </c>
      <c r="T50" s="257">
        <v>1226</v>
      </c>
      <c r="U50" s="257">
        <v>1197</v>
      </c>
      <c r="V50" s="257">
        <v>670</v>
      </c>
      <c r="W50" s="257">
        <v>475</v>
      </c>
      <c r="X50" s="257">
        <v>1201</v>
      </c>
      <c r="Y50" s="257">
        <v>1008</v>
      </c>
      <c r="Z50" s="257">
        <v>656</v>
      </c>
      <c r="AA50" s="257">
        <v>465</v>
      </c>
      <c r="AB50" s="257">
        <v>1490</v>
      </c>
      <c r="AD50" s="258"/>
      <c r="AE50" s="260"/>
    </row>
    <row r="51" spans="1:31">
      <c r="A51" s="256" t="s">
        <v>188</v>
      </c>
      <c r="B51" s="257">
        <v>13637</v>
      </c>
      <c r="C51" s="257">
        <v>12260</v>
      </c>
      <c r="D51" s="257">
        <v>12501</v>
      </c>
      <c r="E51" s="257">
        <v>13571</v>
      </c>
      <c r="F51" s="257">
        <v>13917</v>
      </c>
      <c r="G51" s="257">
        <v>950</v>
      </c>
      <c r="H51" s="257">
        <v>903</v>
      </c>
      <c r="I51" s="257">
        <v>407</v>
      </c>
      <c r="J51" s="257">
        <v>439</v>
      </c>
      <c r="K51" s="257">
        <v>546</v>
      </c>
      <c r="L51" s="257">
        <v>557</v>
      </c>
      <c r="M51" s="257">
        <v>10885</v>
      </c>
      <c r="N51" s="257">
        <v>10125</v>
      </c>
      <c r="O51" s="258">
        <v>-1.9878166078871433E-2</v>
      </c>
      <c r="P51" s="257">
        <v>13911</v>
      </c>
      <c r="Q51" s="257">
        <v>12514</v>
      </c>
      <c r="R51" s="257">
        <v>12756</v>
      </c>
      <c r="S51" s="257">
        <v>13842</v>
      </c>
      <c r="T51" s="257">
        <v>2721.25</v>
      </c>
      <c r="U51" s="257">
        <v>2438.2400000000002</v>
      </c>
      <c r="V51" s="257">
        <v>2743.02</v>
      </c>
      <c r="W51" s="257">
        <v>2982.4900000000002</v>
      </c>
      <c r="X51" s="257">
        <v>2531.25</v>
      </c>
      <c r="Y51" s="257">
        <v>2268</v>
      </c>
      <c r="Z51" s="257">
        <v>2551.5</v>
      </c>
      <c r="AA51" s="257">
        <v>2774.25</v>
      </c>
      <c r="AB51" s="257">
        <v>1657.83</v>
      </c>
      <c r="AD51" s="258"/>
      <c r="AE51" s="260"/>
    </row>
    <row r="52" spans="1:31">
      <c r="A52" s="256" t="s">
        <v>192</v>
      </c>
      <c r="B52" s="257">
        <v>5159</v>
      </c>
      <c r="C52" s="257">
        <v>5159</v>
      </c>
      <c r="D52" s="257">
        <v>5159</v>
      </c>
      <c r="E52" s="257">
        <v>5159</v>
      </c>
      <c r="F52" s="257">
        <v>5159</v>
      </c>
      <c r="G52" s="257">
        <v>185</v>
      </c>
      <c r="H52" s="257">
        <v>186</v>
      </c>
      <c r="I52" s="257">
        <v>181</v>
      </c>
      <c r="J52" s="257">
        <v>182</v>
      </c>
      <c r="K52" s="257">
        <v>200</v>
      </c>
      <c r="L52" s="257">
        <v>200</v>
      </c>
      <c r="M52" s="257">
        <v>3885</v>
      </c>
      <c r="N52" s="257">
        <v>3860</v>
      </c>
      <c r="O52" s="258">
        <v>-2.1109055547649542E-2</v>
      </c>
      <c r="P52" s="257">
        <v>5176</v>
      </c>
      <c r="Q52" s="257">
        <v>5271</v>
      </c>
      <c r="R52" s="257">
        <v>5197</v>
      </c>
      <c r="S52" s="257">
        <v>5437</v>
      </c>
      <c r="T52" s="257">
        <v>980</v>
      </c>
      <c r="U52" s="257">
        <v>910</v>
      </c>
      <c r="V52" s="257">
        <v>945</v>
      </c>
      <c r="W52" s="257">
        <v>1050</v>
      </c>
      <c r="X52" s="257">
        <v>960</v>
      </c>
      <c r="Y52" s="257">
        <v>920</v>
      </c>
      <c r="Z52" s="257">
        <v>950</v>
      </c>
      <c r="AA52" s="257">
        <v>1030</v>
      </c>
      <c r="AB52" s="257">
        <v>2136</v>
      </c>
      <c r="AD52" s="258"/>
      <c r="AE52" s="260"/>
    </row>
    <row r="53" spans="1:31">
      <c r="A53" s="256" t="s">
        <v>195</v>
      </c>
      <c r="B53" s="257">
        <v>5152.1148756102921</v>
      </c>
      <c r="C53" s="257">
        <v>5623.8292489626392</v>
      </c>
      <c r="D53" s="257">
        <v>5365.9637599350681</v>
      </c>
      <c r="E53" s="257">
        <v>5461.5383366410524</v>
      </c>
      <c r="F53" s="257">
        <v>5462</v>
      </c>
      <c r="G53" s="257">
        <v>68</v>
      </c>
      <c r="H53" s="257">
        <v>69</v>
      </c>
      <c r="I53" s="257">
        <v>226</v>
      </c>
      <c r="J53" s="257">
        <v>238</v>
      </c>
      <c r="K53" s="257">
        <v>250</v>
      </c>
      <c r="L53" s="257">
        <v>261</v>
      </c>
      <c r="M53" s="257">
        <v>5999</v>
      </c>
      <c r="N53" s="257">
        <v>5820</v>
      </c>
      <c r="O53" s="258">
        <v>-1.9584923024776411E-2</v>
      </c>
      <c r="P53" s="257">
        <v>5252</v>
      </c>
      <c r="Q53" s="257">
        <v>5460</v>
      </c>
      <c r="R53" s="257">
        <v>5614</v>
      </c>
      <c r="S53" s="257">
        <v>5709</v>
      </c>
      <c r="T53" s="257">
        <v>1684</v>
      </c>
      <c r="U53" s="257">
        <v>1650</v>
      </c>
      <c r="V53" s="257">
        <v>1455</v>
      </c>
      <c r="W53" s="257">
        <v>1210</v>
      </c>
      <c r="X53" s="257">
        <v>1600</v>
      </c>
      <c r="Y53" s="257">
        <v>1550</v>
      </c>
      <c r="Z53" s="257">
        <v>1450</v>
      </c>
      <c r="AA53" s="257">
        <v>1220</v>
      </c>
      <c r="AB53" s="257">
        <v>1490</v>
      </c>
      <c r="AD53" s="258"/>
      <c r="AE53" s="260"/>
    </row>
    <row r="54" spans="1:31">
      <c r="A54" s="256" t="s">
        <v>198</v>
      </c>
      <c r="B54" s="257">
        <v>4200</v>
      </c>
      <c r="C54" s="257">
        <v>4034</v>
      </c>
      <c r="D54" s="257">
        <v>3951</v>
      </c>
      <c r="E54" s="257">
        <v>3981</v>
      </c>
      <c r="F54" s="257">
        <v>4015</v>
      </c>
      <c r="G54" s="257">
        <v>134</v>
      </c>
      <c r="H54" s="257">
        <v>138</v>
      </c>
      <c r="I54" s="257">
        <v>73</v>
      </c>
      <c r="J54" s="257">
        <v>77</v>
      </c>
      <c r="K54" s="257">
        <v>107</v>
      </c>
      <c r="L54" s="257">
        <v>110</v>
      </c>
      <c r="M54" s="257">
        <v>2293</v>
      </c>
      <c r="N54" s="257">
        <v>2235</v>
      </c>
      <c r="O54" s="258">
        <v>-3.5383972790739307E-2</v>
      </c>
      <c r="P54" s="257">
        <v>4242</v>
      </c>
      <c r="Q54" s="257">
        <v>4220</v>
      </c>
      <c r="R54" s="257">
        <v>4133</v>
      </c>
      <c r="S54" s="257">
        <v>4164</v>
      </c>
      <c r="T54" s="257">
        <v>688</v>
      </c>
      <c r="U54" s="257">
        <v>609</v>
      </c>
      <c r="V54" s="257">
        <v>498</v>
      </c>
      <c r="W54" s="257">
        <v>498</v>
      </c>
      <c r="X54" s="257">
        <v>559</v>
      </c>
      <c r="Y54" s="257">
        <v>559</v>
      </c>
      <c r="Z54" s="257">
        <v>559</v>
      </c>
      <c r="AA54" s="257">
        <v>558</v>
      </c>
      <c r="AB54" s="257">
        <v>1490</v>
      </c>
      <c r="AD54" s="258"/>
      <c r="AE54" s="260"/>
    </row>
    <row r="55" spans="1:31">
      <c r="A55" s="256" t="s">
        <v>202</v>
      </c>
      <c r="B55" s="257">
        <v>4723</v>
      </c>
      <c r="C55" s="257">
        <v>5117</v>
      </c>
      <c r="D55" s="257">
        <v>5209</v>
      </c>
      <c r="E55" s="257">
        <v>5113</v>
      </c>
      <c r="F55" s="257">
        <v>5040.5</v>
      </c>
      <c r="G55" s="257">
        <v>118.46250000000001</v>
      </c>
      <c r="H55" s="257">
        <v>109.72624999999999</v>
      </c>
      <c r="I55" s="257">
        <v>251.65822784810126</v>
      </c>
      <c r="J55" s="257">
        <v>253.13605063291138</v>
      </c>
      <c r="K55" s="257">
        <v>282</v>
      </c>
      <c r="L55" s="257">
        <v>282</v>
      </c>
      <c r="M55" s="257">
        <v>3013.4378559269708</v>
      </c>
      <c r="N55" s="257">
        <v>2766.5511907237842</v>
      </c>
      <c r="O55" s="258">
        <v>-3.5126339969372131E-2</v>
      </c>
      <c r="P55" s="257">
        <v>4833</v>
      </c>
      <c r="Q55" s="257">
        <v>5264</v>
      </c>
      <c r="R55" s="257">
        <v>5392</v>
      </c>
      <c r="S55" s="257">
        <v>5407</v>
      </c>
      <c r="T55" s="257">
        <v>776.62183808567738</v>
      </c>
      <c r="U55" s="257">
        <v>761.12107192067742</v>
      </c>
      <c r="V55" s="257">
        <v>745.62030575567746</v>
      </c>
      <c r="W55" s="257">
        <v>730.07464016493861</v>
      </c>
      <c r="X55" s="257">
        <v>714.57482723493865</v>
      </c>
      <c r="Y55" s="257">
        <v>699.07501430493869</v>
      </c>
      <c r="Z55" s="257">
        <v>683.57520137493884</v>
      </c>
      <c r="AA55" s="257">
        <v>669.32614780896802</v>
      </c>
      <c r="AB55" s="257">
        <v>1745.3801100000001</v>
      </c>
      <c r="AD55" s="258"/>
      <c r="AE55" s="260"/>
    </row>
    <row r="56" spans="1:31">
      <c r="A56" s="256" t="s">
        <v>205</v>
      </c>
      <c r="B56" s="257">
        <v>29150.988135244792</v>
      </c>
      <c r="C56" s="257">
        <v>29046.456225836897</v>
      </c>
      <c r="D56" s="257">
        <v>30328.846457987889</v>
      </c>
      <c r="E56" s="257">
        <v>30746.336897048208</v>
      </c>
      <c r="F56" s="257">
        <v>30311.445030043331</v>
      </c>
      <c r="G56" s="257">
        <v>1650</v>
      </c>
      <c r="H56" s="257">
        <v>1642</v>
      </c>
      <c r="I56" s="257">
        <v>695</v>
      </c>
      <c r="J56" s="257">
        <v>774</v>
      </c>
      <c r="K56" s="257">
        <v>840</v>
      </c>
      <c r="L56" s="257">
        <v>924</v>
      </c>
      <c r="M56" s="257">
        <v>28933</v>
      </c>
      <c r="N56" s="257">
        <v>28948.000000000004</v>
      </c>
      <c r="O56" s="258">
        <v>-9.1495861555004748E-3</v>
      </c>
      <c r="P56" s="257">
        <v>30393</v>
      </c>
      <c r="Q56" s="257">
        <v>29706</v>
      </c>
      <c r="R56" s="257">
        <v>29598</v>
      </c>
      <c r="S56" s="257">
        <v>30677</v>
      </c>
      <c r="T56" s="257">
        <v>6445</v>
      </c>
      <c r="U56" s="257">
        <v>6491</v>
      </c>
      <c r="V56" s="257">
        <v>7551</v>
      </c>
      <c r="W56" s="257">
        <v>8446</v>
      </c>
      <c r="X56" s="257">
        <v>6448.4600435699722</v>
      </c>
      <c r="Y56" s="257">
        <v>6493.5051696116743</v>
      </c>
      <c r="Z56" s="257">
        <v>7556.5701441958581</v>
      </c>
      <c r="AA56" s="257">
        <v>8449.4646426224972</v>
      </c>
      <c r="AB56" s="257">
        <v>1490</v>
      </c>
      <c r="AD56" s="258"/>
      <c r="AE56" s="260"/>
    </row>
    <row r="57" spans="1:31">
      <c r="A57" s="256" t="s">
        <v>209</v>
      </c>
      <c r="B57" s="257">
        <v>4392</v>
      </c>
      <c r="C57" s="257">
        <v>4888</v>
      </c>
      <c r="D57" s="257">
        <v>4945</v>
      </c>
      <c r="E57" s="257">
        <v>5095</v>
      </c>
      <c r="F57" s="257">
        <v>4392</v>
      </c>
      <c r="G57" s="257">
        <v>108</v>
      </c>
      <c r="H57" s="257">
        <v>105</v>
      </c>
      <c r="I57" s="257">
        <v>85</v>
      </c>
      <c r="J57" s="257">
        <v>91</v>
      </c>
      <c r="K57" s="257">
        <v>95</v>
      </c>
      <c r="L57" s="257">
        <v>100</v>
      </c>
      <c r="M57" s="257">
        <v>6909</v>
      </c>
      <c r="N57" s="257">
        <v>6909</v>
      </c>
      <c r="O57" s="258">
        <v>-3.5205992509363293E-2</v>
      </c>
      <c r="P57" s="257">
        <v>4527</v>
      </c>
      <c r="Q57" s="257">
        <v>5048</v>
      </c>
      <c r="R57" s="257">
        <v>5140</v>
      </c>
      <c r="S57" s="257">
        <v>5310</v>
      </c>
      <c r="T57" s="257">
        <v>1780</v>
      </c>
      <c r="U57" s="257">
        <v>1340</v>
      </c>
      <c r="V57" s="257">
        <v>1925</v>
      </c>
      <c r="W57" s="257">
        <v>1864</v>
      </c>
      <c r="X57" s="257">
        <v>1780</v>
      </c>
      <c r="Y57" s="257">
        <v>1340</v>
      </c>
      <c r="Z57" s="257">
        <v>1925</v>
      </c>
      <c r="AA57" s="257">
        <v>1864</v>
      </c>
      <c r="AB57" s="257">
        <v>1770</v>
      </c>
      <c r="AD57" s="258"/>
      <c r="AE57" s="260"/>
    </row>
    <row r="58" spans="1:31">
      <c r="A58" s="256" t="s">
        <v>212</v>
      </c>
      <c r="B58" s="257">
        <v>5669</v>
      </c>
      <c r="C58" s="257">
        <v>5547</v>
      </c>
      <c r="D58" s="257">
        <v>5335</v>
      </c>
      <c r="E58" s="257">
        <v>5434</v>
      </c>
      <c r="F58" s="257">
        <v>5471</v>
      </c>
      <c r="G58" s="257">
        <v>140</v>
      </c>
      <c r="H58" s="257">
        <v>140</v>
      </c>
      <c r="I58" s="257">
        <v>276</v>
      </c>
      <c r="J58" s="257">
        <v>276</v>
      </c>
      <c r="K58" s="257">
        <v>345</v>
      </c>
      <c r="L58" s="257">
        <v>345</v>
      </c>
      <c r="M58" s="257">
        <v>4315.41</v>
      </c>
      <c r="N58" s="257">
        <v>4272.2558999999992</v>
      </c>
      <c r="O58" s="258">
        <v>-3.5026115963657116E-2</v>
      </c>
      <c r="P58" s="257">
        <v>5876</v>
      </c>
      <c r="Q58" s="257">
        <v>5748</v>
      </c>
      <c r="R58" s="257">
        <v>5528</v>
      </c>
      <c r="S58" s="257">
        <v>5631</v>
      </c>
      <c r="T58" s="257">
        <v>1312.74</v>
      </c>
      <c r="U58" s="257">
        <v>788.04</v>
      </c>
      <c r="V58" s="257">
        <v>1287</v>
      </c>
      <c r="W58" s="257">
        <v>927.63</v>
      </c>
      <c r="X58" s="257">
        <v>1299.6125999999999</v>
      </c>
      <c r="Y58" s="257">
        <v>780.15959999999995</v>
      </c>
      <c r="Z58" s="257">
        <v>1274.1299999999999</v>
      </c>
      <c r="AA58" s="257">
        <v>918.3537</v>
      </c>
      <c r="AB58" s="257">
        <v>745</v>
      </c>
      <c r="AD58" s="258"/>
      <c r="AE58" s="260"/>
    </row>
    <row r="59" spans="1:31">
      <c r="A59" s="256" t="s">
        <v>215</v>
      </c>
      <c r="B59" s="257">
        <v>2430.3319999999999</v>
      </c>
      <c r="C59" s="257">
        <v>2291.567</v>
      </c>
      <c r="D59" s="257">
        <v>2262</v>
      </c>
      <c r="E59" s="257">
        <v>2332.6750000000002</v>
      </c>
      <c r="F59" s="257">
        <v>2313</v>
      </c>
      <c r="G59" s="257">
        <v>140</v>
      </c>
      <c r="H59" s="257">
        <v>140</v>
      </c>
      <c r="I59" s="257">
        <v>57</v>
      </c>
      <c r="J59" s="257">
        <v>58</v>
      </c>
      <c r="K59" s="257">
        <v>65</v>
      </c>
      <c r="L59" s="257">
        <v>65</v>
      </c>
      <c r="M59" s="257">
        <v>2682</v>
      </c>
      <c r="N59" s="257">
        <v>1900</v>
      </c>
      <c r="O59" s="258">
        <v>-3.5151822700911342E-2</v>
      </c>
      <c r="P59" s="257">
        <v>2370</v>
      </c>
      <c r="Q59" s="257">
        <v>2424</v>
      </c>
      <c r="R59" s="257">
        <v>2394</v>
      </c>
      <c r="S59" s="257">
        <v>2468</v>
      </c>
      <c r="T59" s="257">
        <v>694</v>
      </c>
      <c r="U59" s="257">
        <v>694</v>
      </c>
      <c r="V59" s="257">
        <v>694</v>
      </c>
      <c r="W59" s="257">
        <v>600</v>
      </c>
      <c r="X59" s="257">
        <v>550</v>
      </c>
      <c r="Y59" s="257">
        <v>500</v>
      </c>
      <c r="Z59" s="257">
        <v>450</v>
      </c>
      <c r="AA59" s="257">
        <v>400</v>
      </c>
      <c r="AB59" s="257">
        <v>1490</v>
      </c>
      <c r="AD59" s="258"/>
      <c r="AE59" s="260"/>
    </row>
    <row r="60" spans="1:31">
      <c r="A60" s="256" t="s">
        <v>219</v>
      </c>
      <c r="B60" s="257">
        <v>6355.05</v>
      </c>
      <c r="C60" s="257">
        <v>5696.9250000000002</v>
      </c>
      <c r="D60" s="257">
        <v>5444.4</v>
      </c>
      <c r="E60" s="257">
        <v>5414.1750000000002</v>
      </c>
      <c r="F60" s="257">
        <v>6196.1737499999999</v>
      </c>
      <c r="G60" s="257">
        <v>284</v>
      </c>
      <c r="H60" s="257">
        <v>277</v>
      </c>
      <c r="I60" s="257">
        <v>218</v>
      </c>
      <c r="J60" s="257">
        <v>232</v>
      </c>
      <c r="K60" s="257">
        <v>250</v>
      </c>
      <c r="L60" s="257">
        <v>265</v>
      </c>
      <c r="M60" s="257">
        <v>3400</v>
      </c>
      <c r="N60" s="257">
        <v>3310</v>
      </c>
      <c r="O60" s="258">
        <v>-2.4999999999999991E-2</v>
      </c>
      <c r="P60" s="257">
        <v>6518</v>
      </c>
      <c r="Q60" s="257">
        <v>5843</v>
      </c>
      <c r="R60" s="257">
        <v>5584</v>
      </c>
      <c r="S60" s="257">
        <v>5553</v>
      </c>
      <c r="T60" s="257">
        <v>700</v>
      </c>
      <c r="U60" s="257">
        <v>1023</v>
      </c>
      <c r="V60" s="257">
        <v>896</v>
      </c>
      <c r="W60" s="257">
        <v>781</v>
      </c>
      <c r="X60" s="257">
        <v>682</v>
      </c>
      <c r="Y60" s="257">
        <v>996</v>
      </c>
      <c r="Z60" s="257">
        <v>872</v>
      </c>
      <c r="AA60" s="257">
        <v>760</v>
      </c>
      <c r="AB60" s="257">
        <v>1490</v>
      </c>
      <c r="AD60" s="258"/>
      <c r="AE60" s="260"/>
    </row>
    <row r="61" spans="1:31">
      <c r="A61" s="256" t="s">
        <v>223</v>
      </c>
      <c r="B61" s="257">
        <v>4321</v>
      </c>
      <c r="C61" s="257">
        <v>3800</v>
      </c>
      <c r="D61" s="257">
        <v>3071</v>
      </c>
      <c r="E61" s="257">
        <v>3378</v>
      </c>
      <c r="F61" s="257">
        <v>4537</v>
      </c>
      <c r="G61" s="257">
        <v>295</v>
      </c>
      <c r="H61" s="257">
        <v>302</v>
      </c>
      <c r="I61" s="257">
        <v>403</v>
      </c>
      <c r="J61" s="257">
        <v>544</v>
      </c>
      <c r="K61" s="257">
        <v>480</v>
      </c>
      <c r="L61" s="257">
        <v>640</v>
      </c>
      <c r="M61" s="257">
        <v>3129</v>
      </c>
      <c r="N61" s="257">
        <v>2890</v>
      </c>
      <c r="O61" s="258">
        <v>-1.5008112493239589E-2</v>
      </c>
      <c r="P61" s="257">
        <v>4376</v>
      </c>
      <c r="Q61" s="257">
        <v>3856</v>
      </c>
      <c r="R61" s="257">
        <v>3126</v>
      </c>
      <c r="S61" s="257">
        <v>3434</v>
      </c>
      <c r="T61" s="257">
        <v>814</v>
      </c>
      <c r="U61" s="257">
        <v>795</v>
      </c>
      <c r="V61" s="257">
        <v>720</v>
      </c>
      <c r="W61" s="257">
        <v>800</v>
      </c>
      <c r="X61" s="257">
        <v>680</v>
      </c>
      <c r="Y61" s="257">
        <v>700</v>
      </c>
      <c r="Z61" s="257">
        <v>720</v>
      </c>
      <c r="AA61" s="257">
        <v>790</v>
      </c>
      <c r="AB61" s="257">
        <v>1767</v>
      </c>
      <c r="AD61" s="258"/>
      <c r="AE61" s="260"/>
    </row>
    <row r="62" spans="1:31">
      <c r="A62" s="256" t="s">
        <v>227</v>
      </c>
      <c r="B62" s="257">
        <v>26207</v>
      </c>
      <c r="C62" s="257">
        <v>24027</v>
      </c>
      <c r="D62" s="257">
        <v>24299</v>
      </c>
      <c r="E62" s="257">
        <v>24691</v>
      </c>
      <c r="F62" s="257">
        <v>25552</v>
      </c>
      <c r="G62" s="257">
        <v>1152</v>
      </c>
      <c r="H62" s="257">
        <v>1097</v>
      </c>
      <c r="I62" s="257">
        <v>497</v>
      </c>
      <c r="J62" s="257">
        <v>514</v>
      </c>
      <c r="K62" s="257">
        <v>563</v>
      </c>
      <c r="L62" s="257">
        <v>563</v>
      </c>
      <c r="M62" s="257">
        <v>44787</v>
      </c>
      <c r="N62" s="257">
        <v>40306</v>
      </c>
      <c r="O62" s="258">
        <v>-2.4998034745696094E-2</v>
      </c>
      <c r="P62" s="257">
        <v>26879</v>
      </c>
      <c r="Q62" s="257">
        <v>24643</v>
      </c>
      <c r="R62" s="257">
        <v>24922</v>
      </c>
      <c r="S62" s="257">
        <v>25324</v>
      </c>
      <c r="T62" s="257">
        <v>12271</v>
      </c>
      <c r="U62" s="257">
        <v>12697</v>
      </c>
      <c r="V62" s="257">
        <v>10066</v>
      </c>
      <c r="W62" s="257">
        <v>9753</v>
      </c>
      <c r="X62" s="257">
        <v>11043</v>
      </c>
      <c r="Y62" s="257">
        <v>11427</v>
      </c>
      <c r="Z62" s="257">
        <v>9059</v>
      </c>
      <c r="AA62" s="257">
        <v>8777</v>
      </c>
      <c r="AB62" s="257">
        <v>1490</v>
      </c>
      <c r="AD62" s="258"/>
      <c r="AE62" s="260"/>
    </row>
    <row r="63" spans="1:31">
      <c r="A63" s="256" t="s">
        <v>231</v>
      </c>
      <c r="B63" s="257">
        <v>3800</v>
      </c>
      <c r="C63" s="257">
        <v>3800</v>
      </c>
      <c r="D63" s="257">
        <v>3790.8090000000002</v>
      </c>
      <c r="E63" s="257">
        <v>3870.14</v>
      </c>
      <c r="F63" s="257">
        <v>3850</v>
      </c>
      <c r="G63" s="257">
        <v>104</v>
      </c>
      <c r="H63" s="257">
        <v>104</v>
      </c>
      <c r="I63" s="257">
        <v>114</v>
      </c>
      <c r="J63" s="257">
        <v>124</v>
      </c>
      <c r="K63" s="257">
        <v>125</v>
      </c>
      <c r="L63" s="257">
        <v>130</v>
      </c>
      <c r="M63" s="257">
        <v>4053</v>
      </c>
      <c r="N63" s="257">
        <v>4790</v>
      </c>
      <c r="O63" s="258">
        <v>-2.8212620988283237E-2</v>
      </c>
      <c r="P63" s="257">
        <v>7315</v>
      </c>
      <c r="Q63" s="257">
        <v>2818</v>
      </c>
      <c r="R63" s="257">
        <v>2756</v>
      </c>
      <c r="S63" s="257">
        <v>2815</v>
      </c>
      <c r="T63" s="257">
        <v>278</v>
      </c>
      <c r="U63" s="257">
        <v>1168</v>
      </c>
      <c r="V63" s="257">
        <v>1116</v>
      </c>
      <c r="W63" s="257">
        <v>1491</v>
      </c>
      <c r="X63" s="257">
        <v>1205</v>
      </c>
      <c r="Y63" s="257">
        <v>1113</v>
      </c>
      <c r="Z63" s="257">
        <v>1058</v>
      </c>
      <c r="AA63" s="257">
        <v>1414</v>
      </c>
      <c r="AB63" s="257">
        <v>1490</v>
      </c>
      <c r="AD63" s="258"/>
      <c r="AE63" s="260"/>
    </row>
    <row r="64" spans="1:31">
      <c r="A64" s="256" t="s">
        <v>234</v>
      </c>
      <c r="B64" s="257">
        <v>7100</v>
      </c>
      <c r="C64" s="257">
        <v>6600</v>
      </c>
      <c r="D64" s="257">
        <v>6300</v>
      </c>
      <c r="E64" s="257">
        <v>5974</v>
      </c>
      <c r="F64" s="257">
        <v>5700</v>
      </c>
      <c r="G64" s="257">
        <v>130</v>
      </c>
      <c r="H64" s="257">
        <v>100</v>
      </c>
      <c r="I64" s="257">
        <v>180</v>
      </c>
      <c r="J64" s="257">
        <v>200</v>
      </c>
      <c r="K64" s="257">
        <v>195</v>
      </c>
      <c r="L64" s="257">
        <v>210</v>
      </c>
      <c r="M64" s="257">
        <v>6524</v>
      </c>
      <c r="N64" s="257">
        <v>4334</v>
      </c>
      <c r="O64" s="258">
        <v>-4.2150680384998342E-2</v>
      </c>
      <c r="P64" s="257">
        <v>6096</v>
      </c>
      <c r="Q64" s="257">
        <v>6978</v>
      </c>
      <c r="R64" s="257">
        <v>7015</v>
      </c>
      <c r="S64" s="257">
        <v>7028</v>
      </c>
      <c r="T64" s="257">
        <v>1680</v>
      </c>
      <c r="U64" s="257">
        <v>1544</v>
      </c>
      <c r="V64" s="257">
        <v>1600</v>
      </c>
      <c r="W64" s="257">
        <v>1700</v>
      </c>
      <c r="X64" s="257">
        <v>1000</v>
      </c>
      <c r="Y64" s="257">
        <v>1000</v>
      </c>
      <c r="Z64" s="257">
        <v>1084</v>
      </c>
      <c r="AA64" s="257">
        <v>1250</v>
      </c>
      <c r="AB64" s="257">
        <v>2483</v>
      </c>
      <c r="AD64" s="258"/>
      <c r="AE64" s="260"/>
    </row>
    <row r="65" spans="1:31">
      <c r="A65" s="256" t="s">
        <v>238</v>
      </c>
      <c r="B65" s="257">
        <v>3111</v>
      </c>
      <c r="C65" s="257">
        <v>2753</v>
      </c>
      <c r="D65" s="257">
        <v>2799</v>
      </c>
      <c r="E65" s="257">
        <v>3033</v>
      </c>
      <c r="F65" s="257">
        <v>3064</v>
      </c>
      <c r="G65" s="257">
        <v>300</v>
      </c>
      <c r="H65" s="257">
        <v>305</v>
      </c>
      <c r="I65" s="257">
        <v>48</v>
      </c>
      <c r="J65" s="257">
        <v>58</v>
      </c>
      <c r="K65" s="257">
        <v>50</v>
      </c>
      <c r="L65" s="257">
        <v>60</v>
      </c>
      <c r="M65" s="257">
        <v>2847</v>
      </c>
      <c r="N65" s="257">
        <v>2791</v>
      </c>
      <c r="O65" s="258">
        <v>-1.4990736061984167E-2</v>
      </c>
      <c r="P65" s="257">
        <v>2819</v>
      </c>
      <c r="Q65" s="257">
        <v>2901</v>
      </c>
      <c r="R65" s="257">
        <v>3081</v>
      </c>
      <c r="S65" s="257">
        <v>3073</v>
      </c>
      <c r="T65" s="257">
        <v>717</v>
      </c>
      <c r="U65" s="257">
        <v>713</v>
      </c>
      <c r="V65" s="257">
        <v>710</v>
      </c>
      <c r="W65" s="257">
        <v>707</v>
      </c>
      <c r="X65" s="257">
        <v>703</v>
      </c>
      <c r="Y65" s="257">
        <v>699</v>
      </c>
      <c r="Z65" s="257">
        <v>696</v>
      </c>
      <c r="AA65" s="257">
        <v>693</v>
      </c>
      <c r="AB65" s="257">
        <v>1490</v>
      </c>
      <c r="AD65" s="258"/>
      <c r="AE65" s="260"/>
    </row>
    <row r="66" spans="1:31">
      <c r="A66" s="256" t="s">
        <v>245</v>
      </c>
      <c r="B66" s="257">
        <v>5384</v>
      </c>
      <c r="C66" s="257">
        <v>5239</v>
      </c>
      <c r="D66" s="257">
        <v>5396</v>
      </c>
      <c r="E66" s="257">
        <v>5516</v>
      </c>
      <c r="F66" s="257">
        <v>5516</v>
      </c>
      <c r="G66" s="257">
        <v>115</v>
      </c>
      <c r="H66" s="257">
        <v>105</v>
      </c>
      <c r="I66" s="257">
        <v>186</v>
      </c>
      <c r="J66" s="257">
        <v>190</v>
      </c>
      <c r="K66" s="257">
        <v>200</v>
      </c>
      <c r="L66" s="257">
        <v>200</v>
      </c>
      <c r="M66" s="257">
        <v>2613</v>
      </c>
      <c r="N66" s="257">
        <v>2505</v>
      </c>
      <c r="O66" s="258">
        <v>8.8615913456677783E-2</v>
      </c>
      <c r="P66" s="257">
        <v>3043</v>
      </c>
      <c r="Q66" s="257">
        <v>5430</v>
      </c>
      <c r="R66" s="257">
        <v>5592</v>
      </c>
      <c r="S66" s="257">
        <v>5717</v>
      </c>
      <c r="T66" s="257">
        <v>963</v>
      </c>
      <c r="U66" s="257">
        <v>650</v>
      </c>
      <c r="V66" s="257">
        <v>550</v>
      </c>
      <c r="W66" s="257">
        <v>450</v>
      </c>
      <c r="X66" s="257">
        <v>850</v>
      </c>
      <c r="Y66" s="257">
        <v>650</v>
      </c>
      <c r="Z66" s="257">
        <v>550</v>
      </c>
      <c r="AA66" s="257">
        <v>455</v>
      </c>
      <c r="AB66" s="257">
        <v>2058</v>
      </c>
      <c r="AD66" s="258"/>
      <c r="AE66" s="260"/>
    </row>
    <row r="67" spans="1:31">
      <c r="A67" s="256" t="s">
        <v>248</v>
      </c>
      <c r="B67" s="257">
        <v>2903.6</v>
      </c>
      <c r="C67" s="257">
        <v>3320.8</v>
      </c>
      <c r="D67" s="257">
        <v>3289</v>
      </c>
      <c r="E67" s="257">
        <v>3075.6</v>
      </c>
      <c r="F67" s="257">
        <v>3147.25</v>
      </c>
      <c r="G67" s="257">
        <v>42.8</v>
      </c>
      <c r="H67" s="257">
        <v>41.3</v>
      </c>
      <c r="I67" s="257">
        <v>599</v>
      </c>
      <c r="J67" s="257">
        <v>607</v>
      </c>
      <c r="K67" s="257">
        <v>694</v>
      </c>
      <c r="L67" s="257">
        <v>694</v>
      </c>
      <c r="M67" s="257">
        <v>4408</v>
      </c>
      <c r="N67" s="257">
        <v>3746</v>
      </c>
      <c r="O67" s="258">
        <v>-4.5202882062950325E-2</v>
      </c>
      <c r="P67" s="257">
        <v>2993</v>
      </c>
      <c r="Q67" s="257">
        <v>3440</v>
      </c>
      <c r="R67" s="257">
        <v>3438</v>
      </c>
      <c r="S67" s="257">
        <v>3314</v>
      </c>
      <c r="T67" s="257">
        <v>1164</v>
      </c>
      <c r="U67" s="257">
        <v>1123</v>
      </c>
      <c r="V67" s="257">
        <v>1082</v>
      </c>
      <c r="W67" s="257">
        <v>1039</v>
      </c>
      <c r="X67" s="257">
        <v>998</v>
      </c>
      <c r="Y67" s="257">
        <v>957</v>
      </c>
      <c r="Z67" s="257">
        <v>916</v>
      </c>
      <c r="AA67" s="257">
        <v>875</v>
      </c>
      <c r="AB67" s="257">
        <v>1897.2716040268499</v>
      </c>
      <c r="AD67" s="258"/>
      <c r="AE67" s="260"/>
    </row>
    <row r="68" spans="1:31">
      <c r="A68" s="256" t="s">
        <v>252</v>
      </c>
      <c r="B68" s="257">
        <v>35140.474999999999</v>
      </c>
      <c r="C68" s="257">
        <v>35300.665000000001</v>
      </c>
      <c r="D68" s="257">
        <v>35446.379999999997</v>
      </c>
      <c r="E68" s="257">
        <v>35505.244999999995</v>
      </c>
      <c r="F68" s="257">
        <v>33910.558375000001</v>
      </c>
      <c r="G68" s="257">
        <v>1553</v>
      </c>
      <c r="H68" s="257">
        <v>1438</v>
      </c>
      <c r="I68" s="257">
        <v>1314</v>
      </c>
      <c r="J68" s="257">
        <v>1351</v>
      </c>
      <c r="K68" s="257">
        <v>1545</v>
      </c>
      <c r="L68" s="257">
        <v>1573</v>
      </c>
      <c r="M68" s="257">
        <v>14695.096576810287</v>
      </c>
      <c r="N68" s="257">
        <v>18052.002199413491</v>
      </c>
      <c r="O68" s="258">
        <v>-3.5000000000000052E-2</v>
      </c>
      <c r="P68" s="257">
        <v>36415</v>
      </c>
      <c r="Q68" s="257">
        <v>36581</v>
      </c>
      <c r="R68" s="257">
        <v>36732</v>
      </c>
      <c r="S68" s="257">
        <v>36793</v>
      </c>
      <c r="T68" s="257">
        <v>3288.2902097902097</v>
      </c>
      <c r="U68" s="257">
        <v>3402.2062937062938</v>
      </c>
      <c r="V68" s="257">
        <v>3918.5582844574783</v>
      </c>
      <c r="W68" s="257">
        <v>4086.0417888563052</v>
      </c>
      <c r="X68" s="257">
        <v>4151.5252932551321</v>
      </c>
      <c r="Y68" s="257">
        <v>4371.0087976539589</v>
      </c>
      <c r="Z68" s="257">
        <v>4674.4923020527858</v>
      </c>
      <c r="AA68" s="257">
        <v>4854.9758064516136</v>
      </c>
      <c r="AB68" s="257">
        <v>1490</v>
      </c>
      <c r="AD68" s="258"/>
      <c r="AE68" s="260"/>
    </row>
    <row r="69" spans="1:31">
      <c r="A69" s="256" t="s">
        <v>255</v>
      </c>
      <c r="B69" s="257">
        <v>7413.13</v>
      </c>
      <c r="C69" s="257">
        <v>7244.2550000000001</v>
      </c>
      <c r="D69" s="257">
        <v>7328.21</v>
      </c>
      <c r="E69" s="257">
        <v>7326.28</v>
      </c>
      <c r="F69" s="257">
        <v>7153.6704499999996</v>
      </c>
      <c r="G69" s="257">
        <v>297</v>
      </c>
      <c r="H69" s="257">
        <v>290</v>
      </c>
      <c r="I69" s="257">
        <v>191</v>
      </c>
      <c r="J69" s="257">
        <v>193</v>
      </c>
      <c r="K69" s="257">
        <v>210</v>
      </c>
      <c r="L69" s="257">
        <v>210</v>
      </c>
      <c r="M69" s="257">
        <v>7583.46</v>
      </c>
      <c r="N69" s="257">
        <v>7355.9561999999996</v>
      </c>
      <c r="O69" s="258">
        <v>-3.5000000000000003E-2</v>
      </c>
      <c r="P69" s="257">
        <v>7682</v>
      </c>
      <c r="Q69" s="257">
        <v>7507</v>
      </c>
      <c r="R69" s="257">
        <v>7594</v>
      </c>
      <c r="S69" s="257">
        <v>7592</v>
      </c>
      <c r="T69" s="257">
        <v>1990.44</v>
      </c>
      <c r="U69" s="257">
        <v>1948.73</v>
      </c>
      <c r="V69" s="257">
        <v>1970.07</v>
      </c>
      <c r="W69" s="257">
        <v>1674.22</v>
      </c>
      <c r="X69" s="257">
        <v>1930.7267999999999</v>
      </c>
      <c r="Y69" s="257">
        <v>1890.2681</v>
      </c>
      <c r="Z69" s="257">
        <v>1910.9678999999999</v>
      </c>
      <c r="AA69" s="257">
        <v>1623.9934000000001</v>
      </c>
      <c r="AB69" s="257">
        <v>1490</v>
      </c>
      <c r="AD69" s="258"/>
      <c r="AE69" s="260"/>
    </row>
    <row r="70" spans="1:31">
      <c r="A70" s="256" t="s">
        <v>258</v>
      </c>
      <c r="B70" s="257">
        <v>2823</v>
      </c>
      <c r="C70" s="257">
        <v>2809</v>
      </c>
      <c r="D70" s="257">
        <v>2786</v>
      </c>
      <c r="E70" s="257">
        <v>2773</v>
      </c>
      <c r="F70" s="257">
        <v>2766</v>
      </c>
      <c r="G70" s="257">
        <v>91</v>
      </c>
      <c r="H70" s="257">
        <v>87</v>
      </c>
      <c r="I70" s="257">
        <v>52</v>
      </c>
      <c r="J70" s="257">
        <v>56</v>
      </c>
      <c r="K70" s="257">
        <v>60</v>
      </c>
      <c r="L70" s="257">
        <v>62</v>
      </c>
      <c r="M70" s="257">
        <v>2738</v>
      </c>
      <c r="N70" s="257">
        <v>2662</v>
      </c>
      <c r="O70" s="258">
        <v>-3.5009054065706646E-2</v>
      </c>
      <c r="P70" s="257">
        <v>2951</v>
      </c>
      <c r="Q70" s="257">
        <v>2891</v>
      </c>
      <c r="R70" s="257">
        <v>2907</v>
      </c>
      <c r="S70" s="257">
        <v>2848</v>
      </c>
      <c r="T70" s="257">
        <v>519</v>
      </c>
      <c r="U70" s="257">
        <v>524</v>
      </c>
      <c r="V70" s="257">
        <v>712</v>
      </c>
      <c r="W70" s="257">
        <v>983</v>
      </c>
      <c r="X70" s="257">
        <v>505</v>
      </c>
      <c r="Y70" s="257">
        <v>509</v>
      </c>
      <c r="Z70" s="257">
        <v>692</v>
      </c>
      <c r="AA70" s="257">
        <v>956</v>
      </c>
      <c r="AB70" s="257">
        <v>2254.7900000000004</v>
      </c>
      <c r="AD70" s="258"/>
      <c r="AE70" s="260"/>
    </row>
    <row r="71" spans="1:31">
      <c r="A71" s="256" t="s">
        <v>261</v>
      </c>
      <c r="B71" s="257">
        <v>11134</v>
      </c>
      <c r="C71" s="257">
        <v>11263</v>
      </c>
      <c r="D71" s="257">
        <v>11264</v>
      </c>
      <c r="E71" s="257">
        <v>11628</v>
      </c>
      <c r="F71" s="257">
        <v>10744</v>
      </c>
      <c r="G71" s="257">
        <v>367</v>
      </c>
      <c r="H71" s="257">
        <v>370</v>
      </c>
      <c r="I71" s="257">
        <v>178</v>
      </c>
      <c r="J71" s="257">
        <v>196</v>
      </c>
      <c r="K71" s="257">
        <v>190</v>
      </c>
      <c r="L71" s="257">
        <v>206</v>
      </c>
      <c r="M71" s="257">
        <v>9126</v>
      </c>
      <c r="N71" s="257">
        <v>7931</v>
      </c>
      <c r="O71" s="258">
        <v>-3.5069777351656548E-2</v>
      </c>
      <c r="P71" s="257">
        <v>11540</v>
      </c>
      <c r="Q71" s="257">
        <v>11672</v>
      </c>
      <c r="R71" s="257">
        <v>11673</v>
      </c>
      <c r="S71" s="257">
        <v>12050</v>
      </c>
      <c r="T71" s="257">
        <v>2403</v>
      </c>
      <c r="U71" s="257">
        <v>2319</v>
      </c>
      <c r="V71" s="257">
        <v>2238</v>
      </c>
      <c r="W71" s="257">
        <v>2166</v>
      </c>
      <c r="X71" s="257">
        <v>2090</v>
      </c>
      <c r="Y71" s="257">
        <v>2017</v>
      </c>
      <c r="Z71" s="257">
        <v>1946</v>
      </c>
      <c r="AA71" s="257">
        <v>1878</v>
      </c>
      <c r="AB71" s="257">
        <v>1490</v>
      </c>
      <c r="AD71" s="258"/>
      <c r="AE71" s="260"/>
    </row>
    <row r="72" spans="1:31">
      <c r="A72" s="256" t="s">
        <v>264</v>
      </c>
      <c r="B72" s="257">
        <v>4998</v>
      </c>
      <c r="C72" s="257">
        <v>4896</v>
      </c>
      <c r="D72" s="257">
        <v>4842</v>
      </c>
      <c r="E72" s="257">
        <v>4802</v>
      </c>
      <c r="F72" s="257">
        <v>4964</v>
      </c>
      <c r="G72" s="257">
        <v>210</v>
      </c>
      <c r="H72" s="257">
        <v>186</v>
      </c>
      <c r="I72" s="257">
        <v>97</v>
      </c>
      <c r="J72" s="257">
        <v>105</v>
      </c>
      <c r="K72" s="257">
        <v>118</v>
      </c>
      <c r="L72" s="257">
        <v>120</v>
      </c>
      <c r="M72" s="257">
        <v>2453</v>
      </c>
      <c r="N72" s="257">
        <v>2320</v>
      </c>
      <c r="O72" s="258">
        <v>-3.5398666995803504E-2</v>
      </c>
      <c r="P72" s="257">
        <v>5048</v>
      </c>
      <c r="Q72" s="257">
        <v>5107</v>
      </c>
      <c r="R72" s="257">
        <v>5025</v>
      </c>
      <c r="S72" s="257">
        <v>5075</v>
      </c>
      <c r="T72" s="257">
        <v>555</v>
      </c>
      <c r="U72" s="257">
        <v>492</v>
      </c>
      <c r="V72" s="257">
        <v>707</v>
      </c>
      <c r="W72" s="257">
        <v>699</v>
      </c>
      <c r="X72" s="257">
        <v>525</v>
      </c>
      <c r="Y72" s="257">
        <v>465</v>
      </c>
      <c r="Z72" s="257">
        <v>669</v>
      </c>
      <c r="AA72" s="257">
        <v>661</v>
      </c>
      <c r="AB72" s="257">
        <v>1490</v>
      </c>
      <c r="AD72" s="258"/>
      <c r="AE72" s="260"/>
    </row>
    <row r="73" spans="1:31">
      <c r="A73" s="256" t="s">
        <v>267</v>
      </c>
      <c r="B73" s="257">
        <v>6573</v>
      </c>
      <c r="C73" s="257">
        <v>6415</v>
      </c>
      <c r="D73" s="257">
        <v>6810</v>
      </c>
      <c r="E73" s="257">
        <v>6556</v>
      </c>
      <c r="F73" s="257">
        <v>6589</v>
      </c>
      <c r="G73" s="257">
        <v>160</v>
      </c>
      <c r="H73" s="257">
        <v>155</v>
      </c>
      <c r="I73" s="257">
        <v>321</v>
      </c>
      <c r="J73" s="257">
        <v>340</v>
      </c>
      <c r="K73" s="257">
        <v>335</v>
      </c>
      <c r="L73" s="257">
        <v>354</v>
      </c>
      <c r="M73" s="257">
        <v>7679</v>
      </c>
      <c r="N73" s="257">
        <v>7604</v>
      </c>
      <c r="O73" s="258">
        <v>-2.0005949724825226E-2</v>
      </c>
      <c r="P73" s="257">
        <v>6707</v>
      </c>
      <c r="Q73" s="257">
        <v>6546</v>
      </c>
      <c r="R73" s="257">
        <v>6949</v>
      </c>
      <c r="S73" s="257">
        <v>6690</v>
      </c>
      <c r="T73" s="257">
        <v>2032</v>
      </c>
      <c r="U73" s="257">
        <v>2040</v>
      </c>
      <c r="V73" s="257">
        <v>2227</v>
      </c>
      <c r="W73" s="257">
        <v>1380</v>
      </c>
      <c r="X73" s="257">
        <v>2012</v>
      </c>
      <c r="Y73" s="257">
        <v>2020</v>
      </c>
      <c r="Z73" s="257">
        <v>2204</v>
      </c>
      <c r="AA73" s="257">
        <v>1368</v>
      </c>
      <c r="AB73" s="257">
        <v>1490</v>
      </c>
      <c r="AD73" s="258"/>
      <c r="AE73" s="260"/>
    </row>
    <row r="74" spans="1:31">
      <c r="A74" s="256" t="s">
        <v>270</v>
      </c>
      <c r="B74" s="257">
        <v>33043</v>
      </c>
      <c r="C74" s="257">
        <v>33317</v>
      </c>
      <c r="D74" s="257">
        <v>32252</v>
      </c>
      <c r="E74" s="257">
        <v>34344</v>
      </c>
      <c r="F74" s="257">
        <v>31991</v>
      </c>
      <c r="G74" s="257">
        <v>1803</v>
      </c>
      <c r="H74" s="257">
        <v>1741</v>
      </c>
      <c r="I74" s="257">
        <v>471</v>
      </c>
      <c r="J74" s="257">
        <v>492</v>
      </c>
      <c r="K74" s="257">
        <v>585</v>
      </c>
      <c r="L74" s="257">
        <v>600</v>
      </c>
      <c r="M74" s="257">
        <v>40496.509163612129</v>
      </c>
      <c r="N74" s="257">
        <v>39619</v>
      </c>
      <c r="O74" s="258">
        <v>-3.086230774837816E-2</v>
      </c>
      <c r="P74" s="257">
        <v>34095</v>
      </c>
      <c r="Q74" s="257">
        <v>34378</v>
      </c>
      <c r="R74" s="257">
        <v>33279</v>
      </c>
      <c r="S74" s="257">
        <v>35438</v>
      </c>
      <c r="T74" s="257">
        <v>9336</v>
      </c>
      <c r="U74" s="257">
        <v>11454</v>
      </c>
      <c r="V74" s="257">
        <v>9869.1882705764747</v>
      </c>
      <c r="W74" s="257">
        <v>9837.3208930356541</v>
      </c>
      <c r="X74" s="257">
        <v>9117</v>
      </c>
      <c r="Y74" s="257">
        <v>11235</v>
      </c>
      <c r="Z74" s="257">
        <v>9650</v>
      </c>
      <c r="AA74" s="257">
        <v>9617</v>
      </c>
      <c r="AB74" s="257">
        <v>1490</v>
      </c>
      <c r="AD74" s="258"/>
      <c r="AE74" s="260"/>
    </row>
    <row r="75" spans="1:31">
      <c r="A75" s="256" t="s">
        <v>273</v>
      </c>
      <c r="B75" s="257">
        <v>17326</v>
      </c>
      <c r="C75" s="257">
        <v>15938</v>
      </c>
      <c r="D75" s="257">
        <v>15941</v>
      </c>
      <c r="E75" s="257">
        <v>15765</v>
      </c>
      <c r="F75" s="257">
        <v>16780</v>
      </c>
      <c r="G75" s="257">
        <v>645</v>
      </c>
      <c r="H75" s="257">
        <v>554</v>
      </c>
      <c r="I75" s="257">
        <v>90</v>
      </c>
      <c r="J75" s="257">
        <v>270</v>
      </c>
      <c r="K75" s="257">
        <v>100</v>
      </c>
      <c r="L75" s="257">
        <v>300</v>
      </c>
      <c r="M75" s="257">
        <v>24561</v>
      </c>
      <c r="N75" s="257">
        <v>17000</v>
      </c>
      <c r="O75" s="258">
        <v>-3.5008243349621992E-2</v>
      </c>
      <c r="P75" s="257">
        <v>17680</v>
      </c>
      <c r="Q75" s="257">
        <v>16431</v>
      </c>
      <c r="R75" s="257">
        <v>16605</v>
      </c>
      <c r="S75" s="257">
        <v>16611</v>
      </c>
      <c r="T75" s="257">
        <v>6061</v>
      </c>
      <c r="U75" s="257">
        <v>7000</v>
      </c>
      <c r="V75" s="257">
        <v>6000</v>
      </c>
      <c r="W75" s="257">
        <v>5500</v>
      </c>
      <c r="X75" s="257">
        <v>5000</v>
      </c>
      <c r="Y75" s="257">
        <v>4500</v>
      </c>
      <c r="Z75" s="257">
        <v>4000</v>
      </c>
      <c r="AA75" s="257">
        <v>3500</v>
      </c>
      <c r="AB75" s="257">
        <v>2150</v>
      </c>
      <c r="AD75" s="258"/>
      <c r="AE75" s="260"/>
    </row>
    <row r="76" spans="1:31">
      <c r="A76" s="256" t="s">
        <v>276</v>
      </c>
      <c r="B76" s="257">
        <v>7986</v>
      </c>
      <c r="C76" s="257">
        <v>6397</v>
      </c>
      <c r="D76" s="257">
        <v>6803</v>
      </c>
      <c r="E76" s="257">
        <v>6732</v>
      </c>
      <c r="F76" s="257">
        <v>7706</v>
      </c>
      <c r="G76" s="257">
        <v>280</v>
      </c>
      <c r="H76" s="257">
        <v>270</v>
      </c>
      <c r="I76" s="257">
        <v>231</v>
      </c>
      <c r="J76" s="257">
        <v>252</v>
      </c>
      <c r="K76" s="257">
        <v>260</v>
      </c>
      <c r="L76" s="257">
        <v>280</v>
      </c>
      <c r="M76" s="257">
        <v>12632.374471805331</v>
      </c>
      <c r="N76" s="257">
        <v>12250.900480839284</v>
      </c>
      <c r="O76" s="258">
        <v>-3.5014344474784832E-2</v>
      </c>
      <c r="P76" s="257">
        <v>8276</v>
      </c>
      <c r="Q76" s="257">
        <v>6629</v>
      </c>
      <c r="R76" s="257">
        <v>7050</v>
      </c>
      <c r="S76" s="257">
        <v>6976</v>
      </c>
      <c r="T76" s="257">
        <v>3102</v>
      </c>
      <c r="U76" s="257">
        <v>3495.7802710185047</v>
      </c>
      <c r="V76" s="257">
        <v>2803.546553985138</v>
      </c>
      <c r="W76" s="257">
        <v>3231.0476468016905</v>
      </c>
      <c r="X76" s="257">
        <v>3010</v>
      </c>
      <c r="Y76" s="257">
        <v>3389.6000291417745</v>
      </c>
      <c r="Z76" s="257">
        <v>2718.3921025790473</v>
      </c>
      <c r="AA76" s="257">
        <v>3132.9083491184615</v>
      </c>
      <c r="AB76" s="257">
        <v>1490</v>
      </c>
      <c r="AD76" s="258"/>
      <c r="AE76" s="260"/>
    </row>
    <row r="77" spans="1:31">
      <c r="A77" s="256" t="s">
        <v>279</v>
      </c>
      <c r="B77" s="257">
        <v>14346</v>
      </c>
      <c r="C77" s="257">
        <v>12335</v>
      </c>
      <c r="D77" s="257">
        <v>13057</v>
      </c>
      <c r="E77" s="257">
        <v>12945</v>
      </c>
      <c r="F77" s="257">
        <v>13844</v>
      </c>
      <c r="G77" s="257">
        <v>927</v>
      </c>
      <c r="H77" s="257">
        <v>898</v>
      </c>
      <c r="I77" s="257">
        <v>446</v>
      </c>
      <c r="J77" s="257">
        <v>491</v>
      </c>
      <c r="K77" s="257">
        <v>555</v>
      </c>
      <c r="L77" s="257">
        <v>599</v>
      </c>
      <c r="M77" s="257">
        <v>19979.999999999996</v>
      </c>
      <c r="N77" s="257">
        <v>19797</v>
      </c>
      <c r="O77" s="258">
        <v>-3.5003846576546871E-2</v>
      </c>
      <c r="P77" s="257">
        <v>14866</v>
      </c>
      <c r="Q77" s="257">
        <v>12782</v>
      </c>
      <c r="R77" s="257">
        <v>13531</v>
      </c>
      <c r="S77" s="257">
        <v>13415</v>
      </c>
      <c r="T77" s="257">
        <v>4457.6181737017014</v>
      </c>
      <c r="U77" s="257">
        <v>4140.4910470710774</v>
      </c>
      <c r="V77" s="257">
        <v>5673.6024998759976</v>
      </c>
      <c r="W77" s="257">
        <v>5708.2882793512226</v>
      </c>
      <c r="X77" s="257">
        <v>4416.7901393780066</v>
      </c>
      <c r="Y77" s="257">
        <v>4102.5676305738807</v>
      </c>
      <c r="Z77" s="257">
        <v>5621.6370715738303</v>
      </c>
      <c r="AA77" s="257">
        <v>5656.0051584742814</v>
      </c>
      <c r="AB77" s="257">
        <v>1490</v>
      </c>
      <c r="AD77" s="258"/>
      <c r="AE77" s="260"/>
    </row>
    <row r="78" spans="1:31">
      <c r="A78" s="256" t="s">
        <v>282</v>
      </c>
      <c r="B78" s="257">
        <v>5815</v>
      </c>
      <c r="C78" s="257">
        <v>6208</v>
      </c>
      <c r="D78" s="257">
        <v>6240</v>
      </c>
      <c r="E78" s="257">
        <v>6178</v>
      </c>
      <c r="F78" s="257">
        <v>5646</v>
      </c>
      <c r="G78" s="257">
        <v>144</v>
      </c>
      <c r="H78" s="257">
        <v>145</v>
      </c>
      <c r="I78" s="257">
        <v>220</v>
      </c>
      <c r="J78" s="257">
        <v>264</v>
      </c>
      <c r="K78" s="257">
        <v>250</v>
      </c>
      <c r="L78" s="257">
        <v>300</v>
      </c>
      <c r="M78" s="257">
        <v>3354</v>
      </c>
      <c r="N78" s="257">
        <v>3401</v>
      </c>
      <c r="O78" s="258">
        <v>-1.8473153688606882E-2</v>
      </c>
      <c r="P78" s="257">
        <v>5876</v>
      </c>
      <c r="Q78" s="257">
        <v>6269</v>
      </c>
      <c r="R78" s="257">
        <v>6409</v>
      </c>
      <c r="S78" s="257">
        <v>6347</v>
      </c>
      <c r="T78" s="257">
        <v>730</v>
      </c>
      <c r="U78" s="257">
        <v>792</v>
      </c>
      <c r="V78" s="257">
        <v>827</v>
      </c>
      <c r="W78" s="257">
        <v>1005</v>
      </c>
      <c r="X78" s="257">
        <v>740</v>
      </c>
      <c r="Y78" s="257">
        <v>803</v>
      </c>
      <c r="Z78" s="257">
        <v>839</v>
      </c>
      <c r="AA78" s="257">
        <v>1019</v>
      </c>
      <c r="AB78" s="257">
        <v>2020</v>
      </c>
      <c r="AD78" s="258"/>
      <c r="AE78" s="260"/>
    </row>
    <row r="79" spans="1:31">
      <c r="A79" s="256" t="s">
        <v>285</v>
      </c>
      <c r="B79" s="257">
        <v>17623</v>
      </c>
      <c r="C79" s="257">
        <v>17173</v>
      </c>
      <c r="D79" s="257">
        <v>16897</v>
      </c>
      <c r="E79" s="257">
        <v>17626</v>
      </c>
      <c r="F79" s="257">
        <v>16998</v>
      </c>
      <c r="G79" s="257">
        <v>1030</v>
      </c>
      <c r="H79" s="257">
        <v>982</v>
      </c>
      <c r="I79" s="257">
        <v>1075</v>
      </c>
      <c r="J79" s="257">
        <v>1532</v>
      </c>
      <c r="K79" s="257">
        <v>1415</v>
      </c>
      <c r="L79" s="257">
        <v>1915</v>
      </c>
      <c r="M79" s="257">
        <v>15762</v>
      </c>
      <c r="N79" s="257">
        <v>15050</v>
      </c>
      <c r="O79" s="258">
        <v>-3.5011275997438536E-2</v>
      </c>
      <c r="P79" s="257">
        <v>18262</v>
      </c>
      <c r="Q79" s="257">
        <v>17796</v>
      </c>
      <c r="R79" s="257">
        <v>17510</v>
      </c>
      <c r="S79" s="257">
        <v>18266</v>
      </c>
      <c r="T79" s="257">
        <v>4045</v>
      </c>
      <c r="U79" s="257">
        <v>3992</v>
      </c>
      <c r="V79" s="257">
        <v>3837</v>
      </c>
      <c r="W79" s="257">
        <v>3888</v>
      </c>
      <c r="X79" s="257">
        <v>3837</v>
      </c>
      <c r="Y79" s="257">
        <v>3787</v>
      </c>
      <c r="Z79" s="257">
        <v>3737</v>
      </c>
      <c r="AA79" s="257">
        <v>3689</v>
      </c>
      <c r="AB79" s="257">
        <v>1490</v>
      </c>
      <c r="AD79" s="258"/>
      <c r="AE79" s="260"/>
    </row>
    <row r="80" spans="1:31">
      <c r="A80" s="256" t="s">
        <v>288</v>
      </c>
      <c r="B80" s="257">
        <v>13364</v>
      </c>
      <c r="C80" s="257">
        <v>13961.128071299367</v>
      </c>
      <c r="D80" s="257">
        <v>12480.803417998191</v>
      </c>
      <c r="E80" s="257">
        <v>12485.705155260777</v>
      </c>
      <c r="F80" s="257">
        <v>13101.363355441665</v>
      </c>
      <c r="G80" s="257">
        <v>472</v>
      </c>
      <c r="H80" s="257">
        <v>428</v>
      </c>
      <c r="I80" s="257">
        <v>2148</v>
      </c>
      <c r="J80" s="257">
        <v>2344</v>
      </c>
      <c r="K80" s="257">
        <v>2619</v>
      </c>
      <c r="L80" s="257">
        <v>2825</v>
      </c>
      <c r="M80" s="257">
        <v>10103</v>
      </c>
      <c r="N80" s="257">
        <v>9948</v>
      </c>
      <c r="O80" s="258">
        <v>-2.0792542516041811E-2</v>
      </c>
      <c r="P80" s="257">
        <v>13694</v>
      </c>
      <c r="Q80" s="257">
        <v>14241</v>
      </c>
      <c r="R80" s="257">
        <v>12731</v>
      </c>
      <c r="S80" s="257">
        <v>12736</v>
      </c>
      <c r="T80" s="257">
        <v>2540</v>
      </c>
      <c r="U80" s="257">
        <v>2531</v>
      </c>
      <c r="V80" s="257">
        <v>2521</v>
      </c>
      <c r="W80" s="257">
        <v>2511</v>
      </c>
      <c r="X80" s="257">
        <v>2501</v>
      </c>
      <c r="Y80" s="257">
        <v>2492</v>
      </c>
      <c r="Z80" s="257">
        <v>2482</v>
      </c>
      <c r="AA80" s="257">
        <v>2473</v>
      </c>
      <c r="AB80" s="257">
        <v>1490</v>
      </c>
      <c r="AD80" s="258"/>
      <c r="AE80" s="260"/>
    </row>
    <row r="81" spans="1:31">
      <c r="A81" s="256" t="s">
        <v>291</v>
      </c>
      <c r="B81" s="257">
        <v>5899.5999999999995</v>
      </c>
      <c r="C81" s="257">
        <v>5444.53</v>
      </c>
      <c r="D81" s="257">
        <v>5437.6424999999999</v>
      </c>
      <c r="E81" s="257">
        <v>5423.4449999999997</v>
      </c>
      <c r="F81" s="257">
        <v>5689</v>
      </c>
      <c r="G81" s="257">
        <v>112.1</v>
      </c>
      <c r="H81" s="257">
        <v>114</v>
      </c>
      <c r="I81" s="257">
        <v>96</v>
      </c>
      <c r="J81" s="257">
        <v>99</v>
      </c>
      <c r="K81" s="257">
        <v>118</v>
      </c>
      <c r="L81" s="257">
        <v>119</v>
      </c>
      <c r="M81" s="257">
        <v>5266</v>
      </c>
      <c r="N81" s="257">
        <v>5154</v>
      </c>
      <c r="O81" s="258">
        <v>-3.53945482189401E-2</v>
      </c>
      <c r="P81" s="257">
        <v>6020</v>
      </c>
      <c r="Q81" s="257">
        <v>5642</v>
      </c>
      <c r="R81" s="257">
        <v>5679</v>
      </c>
      <c r="S81" s="257">
        <v>5679</v>
      </c>
      <c r="T81" s="257">
        <v>1327</v>
      </c>
      <c r="U81" s="257">
        <v>1320</v>
      </c>
      <c r="V81" s="257">
        <v>1313</v>
      </c>
      <c r="W81" s="257">
        <v>1306</v>
      </c>
      <c r="X81" s="257">
        <v>1299</v>
      </c>
      <c r="Y81" s="257">
        <v>1292</v>
      </c>
      <c r="Z81" s="257">
        <v>1285</v>
      </c>
      <c r="AA81" s="257">
        <v>1278</v>
      </c>
      <c r="AB81" s="257">
        <v>519</v>
      </c>
      <c r="AD81" s="258"/>
      <c r="AE81" s="260"/>
    </row>
    <row r="82" spans="1:31">
      <c r="A82" s="256" t="s">
        <v>294</v>
      </c>
      <c r="B82" s="257">
        <v>15058.824999999999</v>
      </c>
      <c r="C82" s="257">
        <v>14208</v>
      </c>
      <c r="D82" s="257">
        <v>14165</v>
      </c>
      <c r="E82" s="257">
        <v>14935</v>
      </c>
      <c r="F82" s="257">
        <v>14531.766124999998</v>
      </c>
      <c r="G82" s="257">
        <v>318</v>
      </c>
      <c r="H82" s="257">
        <v>261</v>
      </c>
      <c r="I82" s="257">
        <v>245</v>
      </c>
      <c r="J82" s="257">
        <v>245</v>
      </c>
      <c r="K82" s="257">
        <v>365</v>
      </c>
      <c r="L82" s="257">
        <v>365</v>
      </c>
      <c r="M82" s="257">
        <v>9965.0821889147137</v>
      </c>
      <c r="N82" s="257">
        <v>10036.746991612961</v>
      </c>
      <c r="O82" s="258">
        <v>-3.505174665630633E-2</v>
      </c>
      <c r="P82" s="257">
        <v>15546</v>
      </c>
      <c r="Q82" s="257">
        <v>14745</v>
      </c>
      <c r="R82" s="257">
        <v>14699</v>
      </c>
      <c r="S82" s="257">
        <v>15497</v>
      </c>
      <c r="T82" s="257">
        <v>2700.2514969759141</v>
      </c>
      <c r="U82" s="257">
        <v>2818.2677185471439</v>
      </c>
      <c r="V82" s="257">
        <v>2054.692678124743</v>
      </c>
      <c r="W82" s="257">
        <v>2391.8702952669128</v>
      </c>
      <c r="X82" s="257">
        <v>2719.4321454175588</v>
      </c>
      <c r="Y82" s="257">
        <v>2838.2866695168696</v>
      </c>
      <c r="Z82" s="257">
        <v>2069.287740087997</v>
      </c>
      <c r="AA82" s="257">
        <v>2409.7404365905363</v>
      </c>
      <c r="AB82" s="257">
        <v>1490</v>
      </c>
      <c r="AD82" s="258"/>
      <c r="AE82" s="260"/>
    </row>
    <row r="83" spans="1:31">
      <c r="A83" s="256" t="s">
        <v>297</v>
      </c>
      <c r="B83" s="257">
        <v>6051.8249999999998</v>
      </c>
      <c r="C83" s="257">
        <v>5741.7749999999996</v>
      </c>
      <c r="D83" s="257">
        <v>5661.8249999999998</v>
      </c>
      <c r="E83" s="257">
        <v>6124.95</v>
      </c>
      <c r="F83" s="257">
        <v>5900.5293750000001</v>
      </c>
      <c r="G83" s="257">
        <v>245</v>
      </c>
      <c r="H83" s="257">
        <v>245</v>
      </c>
      <c r="I83" s="257">
        <v>124</v>
      </c>
      <c r="J83" s="257">
        <v>149</v>
      </c>
      <c r="K83" s="257">
        <v>134</v>
      </c>
      <c r="L83" s="257">
        <v>161</v>
      </c>
      <c r="M83" s="257">
        <v>4660.76</v>
      </c>
      <c r="N83" s="257">
        <v>4427.7219999999998</v>
      </c>
      <c r="O83" s="258">
        <v>-2.5000000000000036E-2</v>
      </c>
      <c r="P83" s="257">
        <v>6207</v>
      </c>
      <c r="Q83" s="257">
        <v>5889</v>
      </c>
      <c r="R83" s="257">
        <v>5807</v>
      </c>
      <c r="S83" s="257">
        <v>6282</v>
      </c>
      <c r="T83" s="257">
        <v>1469</v>
      </c>
      <c r="U83" s="257">
        <v>1175.2</v>
      </c>
      <c r="V83" s="257">
        <v>940.16000000000008</v>
      </c>
      <c r="W83" s="257">
        <v>1076.4000000000001</v>
      </c>
      <c r="X83" s="257">
        <v>1395.55</v>
      </c>
      <c r="Y83" s="257">
        <v>1116.44</v>
      </c>
      <c r="Z83" s="257">
        <v>893.15200000000004</v>
      </c>
      <c r="AA83" s="257">
        <v>1022.58</v>
      </c>
      <c r="AB83" s="257">
        <v>1490</v>
      </c>
      <c r="AD83" s="258"/>
      <c r="AE83" s="260"/>
    </row>
    <row r="84" spans="1:31">
      <c r="A84" s="256" t="s">
        <v>300</v>
      </c>
      <c r="B84" s="257">
        <v>4090</v>
      </c>
      <c r="C84" s="257">
        <v>4114</v>
      </c>
      <c r="D84" s="257">
        <v>4051</v>
      </c>
      <c r="E84" s="257">
        <v>4262</v>
      </c>
      <c r="F84" s="257">
        <v>4090</v>
      </c>
      <c r="G84" s="257">
        <v>100</v>
      </c>
      <c r="H84" s="257">
        <v>100</v>
      </c>
      <c r="I84" s="257">
        <v>60</v>
      </c>
      <c r="J84" s="257">
        <v>78</v>
      </c>
      <c r="K84" s="257">
        <v>70</v>
      </c>
      <c r="L84" s="257">
        <v>91</v>
      </c>
      <c r="M84" s="257">
        <v>1554</v>
      </c>
      <c r="N84" s="257">
        <v>1571</v>
      </c>
      <c r="O84" s="258">
        <v>-3.505287141438336E-2</v>
      </c>
      <c r="P84" s="257">
        <v>4216</v>
      </c>
      <c r="Q84" s="257">
        <v>4241</v>
      </c>
      <c r="R84" s="257">
        <v>4219</v>
      </c>
      <c r="S84" s="257">
        <v>4441</v>
      </c>
      <c r="T84" s="257">
        <v>465</v>
      </c>
      <c r="U84" s="257">
        <v>426</v>
      </c>
      <c r="V84" s="257">
        <v>399</v>
      </c>
      <c r="W84" s="257">
        <v>264</v>
      </c>
      <c r="X84" s="257">
        <v>470</v>
      </c>
      <c r="Y84" s="257">
        <v>431</v>
      </c>
      <c r="Z84" s="257">
        <v>403</v>
      </c>
      <c r="AA84" s="257">
        <v>267</v>
      </c>
      <c r="AB84" s="257">
        <v>1490</v>
      </c>
      <c r="AD84" s="258"/>
      <c r="AE84" s="260"/>
    </row>
    <row r="85" spans="1:31">
      <c r="A85" s="256" t="s">
        <v>303</v>
      </c>
      <c r="B85" s="257">
        <v>4340</v>
      </c>
      <c r="C85" s="257">
        <v>4447</v>
      </c>
      <c r="D85" s="257">
        <v>4394</v>
      </c>
      <c r="E85" s="257">
        <v>4528</v>
      </c>
      <c r="F85" s="257">
        <v>4290</v>
      </c>
      <c r="G85" s="257">
        <v>281</v>
      </c>
      <c r="H85" s="257">
        <v>285</v>
      </c>
      <c r="I85" s="257">
        <v>87</v>
      </c>
      <c r="J85" s="257">
        <v>106</v>
      </c>
      <c r="K85" s="257">
        <v>100</v>
      </c>
      <c r="L85" s="257">
        <v>120</v>
      </c>
      <c r="M85" s="257">
        <v>5278</v>
      </c>
      <c r="N85" s="257">
        <v>5207</v>
      </c>
      <c r="O85" s="258">
        <v>-3.5247330573109609E-2</v>
      </c>
      <c r="P85" s="257">
        <v>4506</v>
      </c>
      <c r="Q85" s="257">
        <v>4607</v>
      </c>
      <c r="R85" s="257">
        <v>4552</v>
      </c>
      <c r="S85" s="257">
        <v>4691</v>
      </c>
      <c r="T85" s="257">
        <v>1069.6115161712469</v>
      </c>
      <c r="U85" s="257">
        <v>1338.0011217049916</v>
      </c>
      <c r="V85" s="257">
        <v>1657.7005047672462</v>
      </c>
      <c r="W85" s="257">
        <v>1212.6868573565152</v>
      </c>
      <c r="X85" s="257">
        <v>1055.2230323424938</v>
      </c>
      <c r="Y85" s="257">
        <v>1320.0022434099833</v>
      </c>
      <c r="Z85" s="257">
        <v>1635.4010095344925</v>
      </c>
      <c r="AA85" s="257">
        <v>1196.3737147130305</v>
      </c>
      <c r="AB85" s="257">
        <v>1490</v>
      </c>
      <c r="AD85" s="258"/>
      <c r="AE85" s="260"/>
    </row>
    <row r="86" spans="1:31">
      <c r="A86" s="256" t="s">
        <v>306</v>
      </c>
      <c r="B86" s="257">
        <v>6375</v>
      </c>
      <c r="C86" s="257">
        <v>6990</v>
      </c>
      <c r="D86" s="257">
        <v>6855</v>
      </c>
      <c r="E86" s="257">
        <v>6871</v>
      </c>
      <c r="F86" s="257">
        <v>6151</v>
      </c>
      <c r="G86" s="257">
        <v>227</v>
      </c>
      <c r="H86" s="257">
        <v>240</v>
      </c>
      <c r="I86" s="257">
        <v>224</v>
      </c>
      <c r="J86" s="257">
        <v>225</v>
      </c>
      <c r="K86" s="257">
        <v>240</v>
      </c>
      <c r="L86" s="257">
        <v>241</v>
      </c>
      <c r="M86" s="257">
        <v>6821</v>
      </c>
      <c r="N86" s="257">
        <v>6748</v>
      </c>
      <c r="O86" s="258">
        <v>-3.5083345205869781E-2</v>
      </c>
      <c r="P86" s="257">
        <v>6607</v>
      </c>
      <c r="Q86" s="257">
        <v>7244</v>
      </c>
      <c r="R86" s="257">
        <v>7104</v>
      </c>
      <c r="S86" s="257">
        <v>7121</v>
      </c>
      <c r="T86" s="257">
        <v>1369</v>
      </c>
      <c r="U86" s="257">
        <v>2268</v>
      </c>
      <c r="V86" s="257">
        <v>1487</v>
      </c>
      <c r="W86" s="257">
        <v>1697</v>
      </c>
      <c r="X86" s="257">
        <v>1386</v>
      </c>
      <c r="Y86" s="257">
        <v>2137</v>
      </c>
      <c r="Z86" s="257">
        <v>1506</v>
      </c>
      <c r="AA86" s="257">
        <v>1719</v>
      </c>
      <c r="AB86" s="257">
        <v>1490</v>
      </c>
      <c r="AD86" s="258"/>
      <c r="AE86" s="260"/>
    </row>
    <row r="87" spans="1:31">
      <c r="A87" s="256" t="s">
        <v>309</v>
      </c>
      <c r="B87" s="257">
        <v>8572.0949999999993</v>
      </c>
      <c r="C87" s="257">
        <v>8559.5499999999993</v>
      </c>
      <c r="D87" s="257">
        <v>7949.67</v>
      </c>
      <c r="E87" s="257">
        <v>8246.89</v>
      </c>
      <c r="F87" s="257">
        <v>8272.0716749999992</v>
      </c>
      <c r="G87" s="257">
        <v>317</v>
      </c>
      <c r="H87" s="257">
        <v>303</v>
      </c>
      <c r="I87" s="257">
        <v>213</v>
      </c>
      <c r="J87" s="257">
        <v>219</v>
      </c>
      <c r="K87" s="257">
        <v>249</v>
      </c>
      <c r="L87" s="257">
        <v>253</v>
      </c>
      <c r="M87" s="257">
        <v>7676.47</v>
      </c>
      <c r="N87" s="257">
        <v>7010.92</v>
      </c>
      <c r="O87" s="258">
        <v>-3.5000000000000052E-2</v>
      </c>
      <c r="P87" s="257">
        <v>8883</v>
      </c>
      <c r="Q87" s="257">
        <v>8870</v>
      </c>
      <c r="R87" s="257">
        <v>8238</v>
      </c>
      <c r="S87" s="257">
        <v>8546</v>
      </c>
      <c r="T87" s="257">
        <v>2080</v>
      </c>
      <c r="U87" s="257">
        <v>2110.6799999999998</v>
      </c>
      <c r="V87" s="257">
        <v>1319.67</v>
      </c>
      <c r="W87" s="257">
        <v>2166.12</v>
      </c>
      <c r="X87" s="257">
        <v>1470.98</v>
      </c>
      <c r="Y87" s="257">
        <v>2089.36</v>
      </c>
      <c r="Z87" s="257">
        <v>1306.3399999999999</v>
      </c>
      <c r="AA87" s="257">
        <v>2144.2399999999998</v>
      </c>
      <c r="AB87" s="257">
        <v>1490</v>
      </c>
      <c r="AD87" s="258"/>
      <c r="AE87" s="260"/>
    </row>
    <row r="88" spans="1:31">
      <c r="A88" s="256" t="s">
        <v>312</v>
      </c>
      <c r="B88" s="257">
        <v>7675.12</v>
      </c>
      <c r="C88" s="257">
        <v>7278.165</v>
      </c>
      <c r="D88" s="257">
        <v>7400.3050000000003</v>
      </c>
      <c r="E88" s="257">
        <v>7802.1850000000004</v>
      </c>
      <c r="F88" s="257">
        <v>7675.12</v>
      </c>
      <c r="G88" s="257">
        <v>98</v>
      </c>
      <c r="H88" s="257">
        <v>100</v>
      </c>
      <c r="I88" s="257">
        <v>67</v>
      </c>
      <c r="J88" s="257">
        <v>72</v>
      </c>
      <c r="K88" s="257">
        <v>70</v>
      </c>
      <c r="L88" s="257">
        <v>75</v>
      </c>
      <c r="M88" s="257">
        <v>3095</v>
      </c>
      <c r="N88" s="257">
        <v>2990</v>
      </c>
      <c r="O88" s="258">
        <v>-1.4999999999999982E-2</v>
      </c>
      <c r="P88" s="257">
        <v>7792</v>
      </c>
      <c r="Q88" s="257">
        <v>7389</v>
      </c>
      <c r="R88" s="257">
        <v>7513</v>
      </c>
      <c r="S88" s="257">
        <v>7921</v>
      </c>
      <c r="T88" s="257">
        <v>750</v>
      </c>
      <c r="U88" s="257">
        <v>842</v>
      </c>
      <c r="V88" s="257">
        <v>782</v>
      </c>
      <c r="W88" s="257">
        <v>721</v>
      </c>
      <c r="X88" s="257">
        <v>720</v>
      </c>
      <c r="Y88" s="257">
        <v>820</v>
      </c>
      <c r="Z88" s="257">
        <v>760</v>
      </c>
      <c r="AA88" s="257">
        <v>690</v>
      </c>
      <c r="AB88" s="257">
        <v>1490</v>
      </c>
      <c r="AD88" s="258"/>
      <c r="AE88" s="260"/>
    </row>
    <row r="89" spans="1:31">
      <c r="A89" s="256" t="s">
        <v>315</v>
      </c>
      <c r="B89" s="257">
        <v>22662.691824137994</v>
      </c>
      <c r="C89" s="257">
        <v>22652.490500827735</v>
      </c>
      <c r="D89" s="257">
        <v>22243.441147520145</v>
      </c>
      <c r="E89" s="257">
        <v>22928.450874059596</v>
      </c>
      <c r="F89" s="257">
        <v>21871</v>
      </c>
      <c r="G89" s="257">
        <v>1471</v>
      </c>
      <c r="H89" s="257">
        <v>1387</v>
      </c>
      <c r="I89" s="257">
        <v>898</v>
      </c>
      <c r="J89" s="257">
        <v>914</v>
      </c>
      <c r="K89" s="257">
        <v>1015</v>
      </c>
      <c r="L89" s="257">
        <v>1015</v>
      </c>
      <c r="M89" s="257">
        <v>29560</v>
      </c>
      <c r="N89" s="257">
        <v>28388</v>
      </c>
      <c r="O89" s="258">
        <v>-3.5072146961424362E-2</v>
      </c>
      <c r="P89" s="257">
        <v>22902</v>
      </c>
      <c r="Q89" s="257">
        <v>23275</v>
      </c>
      <c r="R89" s="257">
        <v>23469</v>
      </c>
      <c r="S89" s="257">
        <v>24130</v>
      </c>
      <c r="T89" s="257">
        <v>7390</v>
      </c>
      <c r="U89" s="257">
        <v>7390</v>
      </c>
      <c r="V89" s="257">
        <v>7390</v>
      </c>
      <c r="W89" s="257">
        <v>7390</v>
      </c>
      <c r="X89" s="257">
        <v>7097</v>
      </c>
      <c r="Y89" s="257">
        <v>7097</v>
      </c>
      <c r="Z89" s="257">
        <v>7097</v>
      </c>
      <c r="AA89" s="257">
        <v>7097</v>
      </c>
      <c r="AB89" s="257">
        <v>1490</v>
      </c>
      <c r="AD89" s="258"/>
      <c r="AE89" s="260"/>
    </row>
    <row r="90" spans="1:31">
      <c r="A90" s="256" t="s">
        <v>318</v>
      </c>
      <c r="B90" s="257">
        <v>3423</v>
      </c>
      <c r="C90" s="257">
        <v>3446</v>
      </c>
      <c r="D90" s="257">
        <v>3538</v>
      </c>
      <c r="E90" s="257">
        <v>3536</v>
      </c>
      <c r="F90" s="257">
        <v>3444</v>
      </c>
      <c r="G90" s="257">
        <v>195</v>
      </c>
      <c r="H90" s="257">
        <v>185</v>
      </c>
      <c r="I90" s="257">
        <v>51</v>
      </c>
      <c r="J90" s="257">
        <v>51</v>
      </c>
      <c r="K90" s="257">
        <v>57</v>
      </c>
      <c r="L90" s="257">
        <v>57</v>
      </c>
      <c r="M90" s="257">
        <v>3768</v>
      </c>
      <c r="N90" s="257">
        <v>3637</v>
      </c>
      <c r="O90" s="258">
        <v>-1.8513304237646064E-2</v>
      </c>
      <c r="P90" s="257">
        <v>3691</v>
      </c>
      <c r="Q90" s="257">
        <v>3475</v>
      </c>
      <c r="R90" s="257">
        <v>3534</v>
      </c>
      <c r="S90" s="257">
        <v>3506</v>
      </c>
      <c r="T90" s="257">
        <v>966</v>
      </c>
      <c r="U90" s="257">
        <v>950</v>
      </c>
      <c r="V90" s="257">
        <v>934</v>
      </c>
      <c r="W90" s="257">
        <v>918</v>
      </c>
      <c r="X90" s="257">
        <v>915</v>
      </c>
      <c r="Y90" s="257">
        <v>911</v>
      </c>
      <c r="Z90" s="257">
        <v>907</v>
      </c>
      <c r="AA90" s="257">
        <v>904</v>
      </c>
      <c r="AB90" s="257">
        <v>2132</v>
      </c>
      <c r="AD90" s="258"/>
      <c r="AE90" s="260"/>
    </row>
    <row r="91" spans="1:31">
      <c r="A91" s="256" t="s">
        <v>321</v>
      </c>
      <c r="B91" s="257">
        <v>4939</v>
      </c>
      <c r="C91" s="257">
        <v>4484</v>
      </c>
      <c r="D91" s="257">
        <v>4256</v>
      </c>
      <c r="E91" s="257">
        <v>4041</v>
      </c>
      <c r="F91" s="257">
        <v>3900</v>
      </c>
      <c r="G91" s="257">
        <v>202</v>
      </c>
      <c r="H91" s="257">
        <v>175</v>
      </c>
      <c r="I91" s="257">
        <v>90</v>
      </c>
      <c r="J91" s="257">
        <v>106</v>
      </c>
      <c r="K91" s="257">
        <v>100</v>
      </c>
      <c r="L91" s="257">
        <v>117</v>
      </c>
      <c r="M91" s="257">
        <v>3180</v>
      </c>
      <c r="N91" s="257">
        <v>2940</v>
      </c>
      <c r="O91" s="258">
        <v>3.2754400279752884E-2</v>
      </c>
      <c r="P91" s="257">
        <v>4649</v>
      </c>
      <c r="Q91" s="257">
        <v>4139</v>
      </c>
      <c r="R91" s="257">
        <v>4184</v>
      </c>
      <c r="S91" s="257">
        <v>4186</v>
      </c>
      <c r="T91" s="257">
        <v>795</v>
      </c>
      <c r="U91" s="257">
        <v>795</v>
      </c>
      <c r="V91" s="257">
        <v>795</v>
      </c>
      <c r="W91" s="257">
        <v>795</v>
      </c>
      <c r="X91" s="257">
        <v>771</v>
      </c>
      <c r="Y91" s="257">
        <v>747</v>
      </c>
      <c r="Z91" s="257">
        <v>723</v>
      </c>
      <c r="AA91" s="257">
        <v>699</v>
      </c>
      <c r="AB91" s="257">
        <v>1490</v>
      </c>
      <c r="AD91" s="258"/>
      <c r="AE91" s="260"/>
    </row>
    <row r="92" spans="1:31">
      <c r="A92" s="256" t="s">
        <v>324</v>
      </c>
      <c r="B92" s="257">
        <v>5083.62</v>
      </c>
      <c r="C92" s="257">
        <v>4608.84</v>
      </c>
      <c r="D92" s="257">
        <v>4904.13</v>
      </c>
      <c r="E92" s="257">
        <v>4831.7550000000001</v>
      </c>
      <c r="F92" s="257">
        <v>4905.6932999999999</v>
      </c>
      <c r="G92" s="257">
        <v>320</v>
      </c>
      <c r="H92" s="257">
        <v>320</v>
      </c>
      <c r="I92" s="257">
        <v>87</v>
      </c>
      <c r="J92" s="257">
        <v>102</v>
      </c>
      <c r="K92" s="257">
        <v>103</v>
      </c>
      <c r="L92" s="257">
        <v>120</v>
      </c>
      <c r="M92" s="257">
        <v>6275</v>
      </c>
      <c r="N92" s="257">
        <v>6297</v>
      </c>
      <c r="O92" s="258">
        <v>-3.4999999999999989E-2</v>
      </c>
      <c r="P92" s="257">
        <v>5268</v>
      </c>
      <c r="Q92" s="257">
        <v>4776</v>
      </c>
      <c r="R92" s="257">
        <v>5082</v>
      </c>
      <c r="S92" s="257">
        <v>5007</v>
      </c>
      <c r="T92" s="257">
        <v>1660</v>
      </c>
      <c r="U92" s="257">
        <v>1203</v>
      </c>
      <c r="V92" s="257">
        <v>2047</v>
      </c>
      <c r="W92" s="257">
        <v>1365</v>
      </c>
      <c r="X92" s="257">
        <v>1660</v>
      </c>
      <c r="Y92" s="257">
        <v>1215</v>
      </c>
      <c r="Z92" s="257">
        <v>2047</v>
      </c>
      <c r="AA92" s="257">
        <v>1375</v>
      </c>
      <c r="AB92" s="257">
        <v>1490</v>
      </c>
      <c r="AD92" s="258"/>
      <c r="AE92" s="260"/>
    </row>
    <row r="93" spans="1:31">
      <c r="A93" s="256" t="s">
        <v>327</v>
      </c>
      <c r="B93" s="257">
        <v>6256.0949999999993</v>
      </c>
      <c r="C93" s="257">
        <v>6889.1350000000002</v>
      </c>
      <c r="D93" s="257">
        <v>7163.1949999999997</v>
      </c>
      <c r="E93" s="257">
        <v>7026.165</v>
      </c>
      <c r="F93" s="257">
        <v>6037.1316749999987</v>
      </c>
      <c r="G93" s="257">
        <v>265</v>
      </c>
      <c r="H93" s="257">
        <v>253</v>
      </c>
      <c r="I93" s="257">
        <v>268</v>
      </c>
      <c r="J93" s="257">
        <v>268</v>
      </c>
      <c r="K93" s="257">
        <v>285</v>
      </c>
      <c r="L93" s="257">
        <v>285</v>
      </c>
      <c r="M93" s="257">
        <v>3201</v>
      </c>
      <c r="N93" s="257">
        <v>3201</v>
      </c>
      <c r="O93" s="258">
        <v>-3.5000000000000024E-2</v>
      </c>
      <c r="P93" s="257">
        <v>6483</v>
      </c>
      <c r="Q93" s="257">
        <v>7139</v>
      </c>
      <c r="R93" s="257">
        <v>7423</v>
      </c>
      <c r="S93" s="257">
        <v>7281</v>
      </c>
      <c r="T93" s="257">
        <v>923</v>
      </c>
      <c r="U93" s="257">
        <v>802</v>
      </c>
      <c r="V93" s="257">
        <v>653</v>
      </c>
      <c r="W93" s="257">
        <v>823</v>
      </c>
      <c r="X93" s="257">
        <v>923</v>
      </c>
      <c r="Y93" s="257">
        <v>802</v>
      </c>
      <c r="Z93" s="257">
        <v>653</v>
      </c>
      <c r="AA93" s="257">
        <v>823</v>
      </c>
      <c r="AB93" s="257">
        <v>1490</v>
      </c>
      <c r="AD93" s="258"/>
      <c r="AE93" s="260"/>
    </row>
    <row r="94" spans="1:31">
      <c r="A94" s="256" t="s">
        <v>330</v>
      </c>
      <c r="B94" s="257">
        <v>14000</v>
      </c>
      <c r="C94" s="257">
        <v>13500</v>
      </c>
      <c r="D94" s="257">
        <v>12647</v>
      </c>
      <c r="E94" s="257">
        <v>12354</v>
      </c>
      <c r="F94" s="257">
        <v>12799</v>
      </c>
      <c r="G94" s="257">
        <v>661</v>
      </c>
      <c r="H94" s="257">
        <v>630</v>
      </c>
      <c r="I94" s="257">
        <v>573</v>
      </c>
      <c r="J94" s="257">
        <v>663</v>
      </c>
      <c r="K94" s="257">
        <v>670</v>
      </c>
      <c r="L94" s="257">
        <v>775</v>
      </c>
      <c r="M94" s="257">
        <v>12067</v>
      </c>
      <c r="N94" s="257">
        <v>12102</v>
      </c>
      <c r="O94" s="258">
        <v>-8.5491821839781212E-2</v>
      </c>
      <c r="P94" s="257">
        <v>14888</v>
      </c>
      <c r="Q94" s="257">
        <v>13850</v>
      </c>
      <c r="R94" s="257">
        <v>14254</v>
      </c>
      <c r="S94" s="257">
        <v>14417</v>
      </c>
      <c r="T94" s="257">
        <v>2742</v>
      </c>
      <c r="U94" s="257">
        <v>2722</v>
      </c>
      <c r="V94" s="257">
        <v>3183</v>
      </c>
      <c r="W94" s="257">
        <v>3420</v>
      </c>
      <c r="X94" s="257">
        <v>2752</v>
      </c>
      <c r="Y94" s="257">
        <v>2722</v>
      </c>
      <c r="Z94" s="257">
        <v>3195</v>
      </c>
      <c r="AA94" s="257">
        <v>3433</v>
      </c>
      <c r="AB94" s="257">
        <v>588.53</v>
      </c>
      <c r="AD94" s="258"/>
      <c r="AE94" s="260"/>
    </row>
    <row r="95" spans="1:31">
      <c r="A95" s="256" t="s">
        <v>333</v>
      </c>
      <c r="B95" s="257">
        <v>17534</v>
      </c>
      <c r="C95" s="257">
        <v>16991</v>
      </c>
      <c r="D95" s="257">
        <v>16849</v>
      </c>
      <c r="E95" s="257">
        <v>18314</v>
      </c>
      <c r="F95" s="257">
        <v>17320</v>
      </c>
      <c r="G95" s="257">
        <v>870</v>
      </c>
      <c r="H95" s="257">
        <v>860</v>
      </c>
      <c r="I95" s="257">
        <v>345</v>
      </c>
      <c r="J95" s="257">
        <v>369</v>
      </c>
      <c r="K95" s="257">
        <v>495</v>
      </c>
      <c r="L95" s="257">
        <v>495</v>
      </c>
      <c r="M95" s="257">
        <v>50760</v>
      </c>
      <c r="N95" s="257">
        <v>23400</v>
      </c>
      <c r="O95" s="258">
        <v>-3.5006092832613273E-2</v>
      </c>
      <c r="P95" s="257">
        <v>17240</v>
      </c>
      <c r="Q95" s="257">
        <v>18047</v>
      </c>
      <c r="R95" s="257">
        <v>17751</v>
      </c>
      <c r="S95" s="257">
        <v>19178</v>
      </c>
      <c r="T95" s="257">
        <v>13807</v>
      </c>
      <c r="U95" s="257">
        <v>14066</v>
      </c>
      <c r="V95" s="257">
        <v>13437</v>
      </c>
      <c r="W95" s="257">
        <v>9450</v>
      </c>
      <c r="X95" s="257">
        <v>7650</v>
      </c>
      <c r="Y95" s="257">
        <v>6300</v>
      </c>
      <c r="Z95" s="257">
        <v>4950</v>
      </c>
      <c r="AA95" s="257">
        <v>4500</v>
      </c>
      <c r="AB95" s="257">
        <v>2324</v>
      </c>
      <c r="AD95" s="258"/>
      <c r="AE95" s="260"/>
    </row>
    <row r="96" spans="1:31">
      <c r="A96" s="256" t="s">
        <v>336</v>
      </c>
      <c r="B96" s="257">
        <v>8220</v>
      </c>
      <c r="C96" s="257">
        <v>7836.4</v>
      </c>
      <c r="D96" s="257">
        <v>7836.4</v>
      </c>
      <c r="E96" s="257">
        <v>7836.4</v>
      </c>
      <c r="F96" s="257">
        <v>8220</v>
      </c>
      <c r="G96" s="257">
        <v>468</v>
      </c>
      <c r="H96" s="257">
        <v>456</v>
      </c>
      <c r="I96" s="257">
        <v>421</v>
      </c>
      <c r="J96" s="257">
        <v>427</v>
      </c>
      <c r="K96" s="257">
        <v>450</v>
      </c>
      <c r="L96" s="257">
        <v>450</v>
      </c>
      <c r="M96" s="257">
        <v>4192</v>
      </c>
      <c r="N96" s="257">
        <v>4079</v>
      </c>
      <c r="O96" s="258">
        <v>-3.5000000000000031E-2</v>
      </c>
      <c r="P96" s="257">
        <v>8780</v>
      </c>
      <c r="Q96" s="257">
        <v>8062</v>
      </c>
      <c r="R96" s="257">
        <v>8147</v>
      </c>
      <c r="S96" s="257">
        <v>7891</v>
      </c>
      <c r="T96" s="257">
        <v>1055</v>
      </c>
      <c r="U96" s="257">
        <v>955</v>
      </c>
      <c r="V96" s="257">
        <v>884</v>
      </c>
      <c r="W96" s="257">
        <v>1298</v>
      </c>
      <c r="X96" s="257">
        <v>1027</v>
      </c>
      <c r="Y96" s="257">
        <v>929</v>
      </c>
      <c r="Z96" s="257">
        <v>860</v>
      </c>
      <c r="AA96" s="257">
        <v>1263</v>
      </c>
      <c r="AB96" s="257">
        <v>2582.9227877076405</v>
      </c>
      <c r="AD96" s="258"/>
      <c r="AE96" s="260"/>
    </row>
    <row r="97" spans="1:31">
      <c r="A97" s="256" t="s">
        <v>339</v>
      </c>
      <c r="B97" s="257">
        <v>6597.7050000000008</v>
      </c>
      <c r="C97" s="257">
        <v>7326.28</v>
      </c>
      <c r="D97" s="257">
        <v>7350.4049999999997</v>
      </c>
      <c r="E97" s="257">
        <v>7519.28</v>
      </c>
      <c r="F97" s="257">
        <v>6366.7853250000007</v>
      </c>
      <c r="G97" s="257">
        <v>242.21</v>
      </c>
      <c r="H97" s="257">
        <v>221.37994</v>
      </c>
      <c r="I97" s="257">
        <v>192.4</v>
      </c>
      <c r="J97" s="257">
        <v>200.096</v>
      </c>
      <c r="K97" s="257">
        <v>300</v>
      </c>
      <c r="L97" s="257">
        <v>300</v>
      </c>
      <c r="M97" s="257">
        <v>9786.1319999999996</v>
      </c>
      <c r="N97" s="257">
        <v>9314.2639999999992</v>
      </c>
      <c r="O97" s="258">
        <v>-3.4999999999999996E-2</v>
      </c>
      <c r="P97" s="257">
        <v>6837</v>
      </c>
      <c r="Q97" s="257">
        <v>7592</v>
      </c>
      <c r="R97" s="257">
        <v>7617</v>
      </c>
      <c r="S97" s="257">
        <v>7792</v>
      </c>
      <c r="T97" s="257">
        <v>2538.5940000000001</v>
      </c>
      <c r="U97" s="257">
        <v>2401.2180000000003</v>
      </c>
      <c r="V97" s="257">
        <v>2852.46</v>
      </c>
      <c r="W97" s="257">
        <v>1993.86</v>
      </c>
      <c r="X97" s="257">
        <v>2416.1879999999996</v>
      </c>
      <c r="Y97" s="257">
        <v>2285.4360000000001</v>
      </c>
      <c r="Z97" s="257">
        <v>2714.9199999999996</v>
      </c>
      <c r="AA97" s="257">
        <v>1897.7199999999998</v>
      </c>
      <c r="AB97" s="257">
        <v>1490</v>
      </c>
      <c r="AD97" s="258"/>
      <c r="AE97" s="260"/>
    </row>
    <row r="98" spans="1:31">
      <c r="A98" s="256" t="s">
        <v>342</v>
      </c>
      <c r="B98" s="257">
        <v>19034.902552414122</v>
      </c>
      <c r="C98" s="257">
        <v>19468.346254625132</v>
      </c>
      <c r="D98" s="257">
        <v>19391.282442415319</v>
      </c>
      <c r="E98" s="257">
        <v>19522.85743372851</v>
      </c>
      <c r="F98" s="257">
        <v>18371.081258604663</v>
      </c>
      <c r="G98" s="257">
        <v>950</v>
      </c>
      <c r="H98" s="257">
        <v>970</v>
      </c>
      <c r="I98" s="257">
        <v>530</v>
      </c>
      <c r="J98" s="257">
        <v>535</v>
      </c>
      <c r="K98" s="257">
        <v>590</v>
      </c>
      <c r="L98" s="257">
        <v>590</v>
      </c>
      <c r="M98" s="257">
        <v>29840</v>
      </c>
      <c r="N98" s="257">
        <v>29375</v>
      </c>
      <c r="O98" s="258">
        <v>-3.7468281095807805E-2</v>
      </c>
      <c r="P98" s="257">
        <v>19512</v>
      </c>
      <c r="Q98" s="257">
        <v>20325</v>
      </c>
      <c r="R98" s="257">
        <v>20264</v>
      </c>
      <c r="S98" s="257">
        <v>20330</v>
      </c>
      <c r="T98" s="257">
        <v>7744</v>
      </c>
      <c r="U98" s="257">
        <v>7131</v>
      </c>
      <c r="V98" s="257">
        <v>7534</v>
      </c>
      <c r="W98" s="257">
        <v>7431</v>
      </c>
      <c r="X98" s="257">
        <v>7369</v>
      </c>
      <c r="Y98" s="257">
        <v>7177</v>
      </c>
      <c r="Z98" s="257">
        <v>7509</v>
      </c>
      <c r="AA98" s="257">
        <v>7320</v>
      </c>
      <c r="AB98" s="257">
        <v>1490</v>
      </c>
      <c r="AD98" s="258"/>
      <c r="AE98" s="260"/>
    </row>
    <row r="99" spans="1:31">
      <c r="A99" s="256" t="s">
        <v>345</v>
      </c>
      <c r="B99" s="257">
        <v>7200</v>
      </c>
      <c r="C99" s="257">
        <v>6700</v>
      </c>
      <c r="D99" s="257">
        <v>6600</v>
      </c>
      <c r="E99" s="257">
        <v>6936</v>
      </c>
      <c r="F99" s="257">
        <v>7185</v>
      </c>
      <c r="G99" s="257">
        <v>249</v>
      </c>
      <c r="H99" s="257">
        <v>245</v>
      </c>
      <c r="I99" s="257">
        <v>167</v>
      </c>
      <c r="J99" s="257">
        <v>171</v>
      </c>
      <c r="K99" s="257">
        <v>190</v>
      </c>
      <c r="L99" s="257">
        <v>190</v>
      </c>
      <c r="M99" s="257">
        <v>2026.8832052152597</v>
      </c>
      <c r="N99" s="257">
        <v>1555.3069506800325</v>
      </c>
      <c r="O99" s="258">
        <v>-3.503095104108047E-2</v>
      </c>
      <c r="P99" s="257">
        <v>7330</v>
      </c>
      <c r="Q99" s="257">
        <v>6946</v>
      </c>
      <c r="R99" s="257">
        <v>6907</v>
      </c>
      <c r="S99" s="257">
        <v>7249</v>
      </c>
      <c r="T99" s="257">
        <v>551</v>
      </c>
      <c r="U99" s="257">
        <v>521.04685714285711</v>
      </c>
      <c r="V99" s="257">
        <v>491.09371428571416</v>
      </c>
      <c r="W99" s="257">
        <v>463.74263378668849</v>
      </c>
      <c r="X99" s="257">
        <v>433.62047534001636</v>
      </c>
      <c r="Y99" s="257">
        <v>403.49831689334417</v>
      </c>
      <c r="Z99" s="257">
        <v>373.37615844667204</v>
      </c>
      <c r="AA99" s="257">
        <v>344.81200000000001</v>
      </c>
      <c r="AB99" s="257">
        <v>1490</v>
      </c>
      <c r="AD99" s="258"/>
      <c r="AE99" s="260"/>
    </row>
    <row r="100" spans="1:31">
      <c r="A100" s="256" t="s">
        <v>348</v>
      </c>
      <c r="B100" s="257">
        <v>12800</v>
      </c>
      <c r="C100" s="257">
        <v>12300</v>
      </c>
      <c r="D100" s="257">
        <v>12350</v>
      </c>
      <c r="E100" s="257">
        <v>12200</v>
      </c>
      <c r="F100" s="257">
        <v>12500</v>
      </c>
      <c r="G100" s="257">
        <v>546</v>
      </c>
      <c r="H100" s="257">
        <v>520</v>
      </c>
      <c r="I100" s="257">
        <v>385</v>
      </c>
      <c r="J100" s="257">
        <v>390</v>
      </c>
      <c r="K100" s="257">
        <v>468.75</v>
      </c>
      <c r="L100" s="257">
        <v>468.75</v>
      </c>
      <c r="M100" s="257">
        <v>34908</v>
      </c>
      <c r="N100" s="257">
        <v>34908</v>
      </c>
      <c r="O100" s="258">
        <v>-1.9646559383947083E-2</v>
      </c>
      <c r="P100" s="257">
        <v>12768</v>
      </c>
      <c r="Q100" s="257">
        <v>12303</v>
      </c>
      <c r="R100" s="257">
        <v>12678</v>
      </c>
      <c r="S100" s="257">
        <v>12896</v>
      </c>
      <c r="T100" s="257">
        <v>8619</v>
      </c>
      <c r="U100" s="257">
        <v>8619</v>
      </c>
      <c r="V100" s="257">
        <v>8619</v>
      </c>
      <c r="W100" s="257">
        <v>9051</v>
      </c>
      <c r="X100" s="257">
        <v>8619</v>
      </c>
      <c r="Y100" s="257">
        <v>8619</v>
      </c>
      <c r="Z100" s="257">
        <v>8619</v>
      </c>
      <c r="AA100" s="257">
        <v>9051</v>
      </c>
      <c r="AB100" s="257">
        <v>1490</v>
      </c>
      <c r="AD100" s="258"/>
      <c r="AE100" s="260"/>
    </row>
    <row r="101" spans="1:31">
      <c r="A101" s="256" t="s">
        <v>351</v>
      </c>
      <c r="B101" s="257">
        <v>4251</v>
      </c>
      <c r="C101" s="257">
        <v>3998</v>
      </c>
      <c r="D101" s="257">
        <v>4058</v>
      </c>
      <c r="E101" s="257">
        <v>4279</v>
      </c>
      <c r="F101" s="257">
        <v>4209</v>
      </c>
      <c r="G101" s="257">
        <v>147</v>
      </c>
      <c r="H101" s="257">
        <v>135</v>
      </c>
      <c r="I101" s="257">
        <v>198</v>
      </c>
      <c r="J101" s="257">
        <v>232</v>
      </c>
      <c r="K101" s="257">
        <v>248</v>
      </c>
      <c r="L101" s="257">
        <v>279</v>
      </c>
      <c r="M101" s="257">
        <v>7529</v>
      </c>
      <c r="N101" s="257">
        <v>4416</v>
      </c>
      <c r="O101" s="258">
        <v>-9.9683638751268434E-3</v>
      </c>
      <c r="P101" s="257">
        <v>4294</v>
      </c>
      <c r="Q101" s="257">
        <v>4038</v>
      </c>
      <c r="R101" s="257">
        <v>4099</v>
      </c>
      <c r="S101" s="257">
        <v>4322</v>
      </c>
      <c r="T101" s="257">
        <v>1869</v>
      </c>
      <c r="U101" s="257">
        <v>2047</v>
      </c>
      <c r="V101" s="257">
        <v>1960</v>
      </c>
      <c r="W101" s="257">
        <v>1653</v>
      </c>
      <c r="X101" s="257">
        <v>1104</v>
      </c>
      <c r="Y101" s="257">
        <v>1104</v>
      </c>
      <c r="Z101" s="257">
        <v>1104</v>
      </c>
      <c r="AA101" s="257">
        <v>1104</v>
      </c>
      <c r="AB101" s="257">
        <v>1490</v>
      </c>
      <c r="AD101" s="258"/>
      <c r="AE101" s="260"/>
    </row>
    <row r="102" spans="1:31">
      <c r="A102" s="256" t="s">
        <v>354</v>
      </c>
      <c r="B102" s="257">
        <v>6711</v>
      </c>
      <c r="C102" s="257">
        <v>6020</v>
      </c>
      <c r="D102" s="257">
        <v>6152</v>
      </c>
      <c r="E102" s="257">
        <v>6269</v>
      </c>
      <c r="F102" s="257">
        <v>6711</v>
      </c>
      <c r="G102" s="257">
        <v>288</v>
      </c>
      <c r="H102" s="257">
        <v>279</v>
      </c>
      <c r="I102" s="257">
        <v>337</v>
      </c>
      <c r="J102" s="257">
        <v>337</v>
      </c>
      <c r="K102" s="257">
        <v>375</v>
      </c>
      <c r="L102" s="257">
        <v>375</v>
      </c>
      <c r="M102" s="257">
        <v>7475</v>
      </c>
      <c r="N102" s="257">
        <v>7100</v>
      </c>
      <c r="O102" s="258">
        <v>-3.5027815077690393E-2</v>
      </c>
      <c r="P102" s="257">
        <v>6798</v>
      </c>
      <c r="Q102" s="257">
        <v>6301</v>
      </c>
      <c r="R102" s="257">
        <v>6469</v>
      </c>
      <c r="S102" s="257">
        <v>6497</v>
      </c>
      <c r="T102" s="257">
        <v>2000</v>
      </c>
      <c r="U102" s="257">
        <v>1900</v>
      </c>
      <c r="V102" s="257">
        <v>1800</v>
      </c>
      <c r="W102" s="257">
        <v>1775</v>
      </c>
      <c r="X102" s="257">
        <v>1775</v>
      </c>
      <c r="Y102" s="257">
        <v>1775</v>
      </c>
      <c r="Z102" s="257">
        <v>1775</v>
      </c>
      <c r="AA102" s="257">
        <v>1775</v>
      </c>
      <c r="AB102" s="257">
        <v>1490</v>
      </c>
      <c r="AD102" s="258"/>
      <c r="AE102" s="260"/>
    </row>
    <row r="103" spans="1:31">
      <c r="A103" s="256" t="s">
        <v>357</v>
      </c>
      <c r="B103" s="257">
        <v>4730</v>
      </c>
      <c r="C103" s="257">
        <v>4571</v>
      </c>
      <c r="D103" s="257">
        <v>4498</v>
      </c>
      <c r="E103" s="257">
        <v>4565</v>
      </c>
      <c r="F103" s="257">
        <v>4752</v>
      </c>
      <c r="G103" s="257">
        <v>215</v>
      </c>
      <c r="H103" s="257">
        <v>215</v>
      </c>
      <c r="I103" s="257">
        <v>100</v>
      </c>
      <c r="J103" s="257">
        <v>122</v>
      </c>
      <c r="K103" s="257">
        <v>120</v>
      </c>
      <c r="L103" s="257">
        <v>143</v>
      </c>
      <c r="M103" s="257">
        <v>1648</v>
      </c>
      <c r="N103" s="257">
        <v>1648</v>
      </c>
      <c r="O103" s="258">
        <v>-2.8976311336717429E-2</v>
      </c>
      <c r="P103" s="257">
        <v>4871</v>
      </c>
      <c r="Q103" s="257">
        <v>4708</v>
      </c>
      <c r="R103" s="257">
        <v>4632</v>
      </c>
      <c r="S103" s="257">
        <v>4701</v>
      </c>
      <c r="T103" s="257">
        <v>290</v>
      </c>
      <c r="U103" s="257">
        <v>550</v>
      </c>
      <c r="V103" s="257">
        <v>560</v>
      </c>
      <c r="W103" s="257">
        <v>248</v>
      </c>
      <c r="X103" s="257">
        <v>290</v>
      </c>
      <c r="Y103" s="257">
        <v>550</v>
      </c>
      <c r="Z103" s="257">
        <v>560</v>
      </c>
      <c r="AA103" s="257">
        <v>248</v>
      </c>
      <c r="AB103" s="257">
        <v>1490</v>
      </c>
      <c r="AD103" s="258"/>
      <c r="AE103" s="260"/>
    </row>
    <row r="104" spans="1:31">
      <c r="A104" s="256" t="s">
        <v>360</v>
      </c>
      <c r="B104" s="257">
        <v>2770.4849999999997</v>
      </c>
      <c r="C104" s="257">
        <v>2714.1032</v>
      </c>
      <c r="D104" s="257">
        <v>2635.3631</v>
      </c>
      <c r="E104" s="257">
        <v>2754.9313999999999</v>
      </c>
      <c r="F104" s="257">
        <v>2693.1884684999995</v>
      </c>
      <c r="G104" s="257">
        <v>96</v>
      </c>
      <c r="H104" s="257">
        <v>76</v>
      </c>
      <c r="I104" s="257">
        <v>92</v>
      </c>
      <c r="J104" s="257">
        <v>105</v>
      </c>
      <c r="K104" s="257">
        <v>100</v>
      </c>
      <c r="L104" s="257">
        <v>110</v>
      </c>
      <c r="M104" s="257">
        <v>3850</v>
      </c>
      <c r="N104" s="257">
        <v>2900</v>
      </c>
      <c r="O104" s="258">
        <v>-2.7900000000000029E-2</v>
      </c>
      <c r="P104" s="257">
        <v>2850</v>
      </c>
      <c r="Q104" s="257">
        <v>2792</v>
      </c>
      <c r="R104" s="257">
        <v>2711</v>
      </c>
      <c r="S104" s="257">
        <v>2834</v>
      </c>
      <c r="T104" s="257">
        <v>1000</v>
      </c>
      <c r="U104" s="257">
        <v>1000</v>
      </c>
      <c r="V104" s="257">
        <v>950</v>
      </c>
      <c r="W104" s="257">
        <v>900</v>
      </c>
      <c r="X104" s="257">
        <v>800</v>
      </c>
      <c r="Y104" s="257">
        <v>700</v>
      </c>
      <c r="Z104" s="257">
        <v>700</v>
      </c>
      <c r="AA104" s="257">
        <v>700</v>
      </c>
      <c r="AB104" s="257">
        <v>2307</v>
      </c>
      <c r="AD104" s="258"/>
      <c r="AE104" s="260"/>
    </row>
    <row r="105" spans="1:31">
      <c r="A105" s="256" t="s">
        <v>363</v>
      </c>
      <c r="B105" s="257">
        <v>7348.7199999999993</v>
      </c>
      <c r="C105" s="257">
        <v>6883.12</v>
      </c>
      <c r="D105" s="257">
        <v>6555.26</v>
      </c>
      <c r="E105" s="257">
        <v>6620.25</v>
      </c>
      <c r="F105" s="257">
        <v>7128.2583999999988</v>
      </c>
      <c r="G105" s="257">
        <v>110</v>
      </c>
      <c r="H105" s="257">
        <v>100</v>
      </c>
      <c r="I105" s="257">
        <v>197</v>
      </c>
      <c r="J105" s="257">
        <v>200</v>
      </c>
      <c r="K105" s="257">
        <v>235</v>
      </c>
      <c r="L105" s="257">
        <v>235</v>
      </c>
      <c r="M105" s="257">
        <v>3887</v>
      </c>
      <c r="N105" s="257">
        <v>3953</v>
      </c>
      <c r="O105" s="258">
        <v>-3.000000000000002E-2</v>
      </c>
      <c r="P105" s="257">
        <v>7576</v>
      </c>
      <c r="Q105" s="257">
        <v>7096</v>
      </c>
      <c r="R105" s="257">
        <v>6758</v>
      </c>
      <c r="S105" s="257">
        <v>6825</v>
      </c>
      <c r="T105" s="257">
        <v>913</v>
      </c>
      <c r="U105" s="257">
        <v>771</v>
      </c>
      <c r="V105" s="257">
        <v>1108</v>
      </c>
      <c r="W105" s="257">
        <v>1095</v>
      </c>
      <c r="X105" s="257">
        <v>929</v>
      </c>
      <c r="Y105" s="257">
        <v>784</v>
      </c>
      <c r="Z105" s="257">
        <v>1127</v>
      </c>
      <c r="AA105" s="257">
        <v>1113</v>
      </c>
      <c r="AB105" s="257">
        <v>1490</v>
      </c>
      <c r="AD105" s="258"/>
      <c r="AE105" s="260"/>
    </row>
    <row r="106" spans="1:31">
      <c r="A106" s="256" t="s">
        <v>366</v>
      </c>
      <c r="B106" s="257">
        <v>4040</v>
      </c>
      <c r="C106" s="257">
        <v>4127</v>
      </c>
      <c r="D106" s="257">
        <v>4081</v>
      </c>
      <c r="E106" s="257">
        <v>4205</v>
      </c>
      <c r="F106" s="257">
        <v>3950</v>
      </c>
      <c r="G106" s="257">
        <v>223</v>
      </c>
      <c r="H106" s="257">
        <v>225</v>
      </c>
      <c r="I106" s="257">
        <v>70</v>
      </c>
      <c r="J106" s="257">
        <v>76</v>
      </c>
      <c r="K106" s="257">
        <v>85</v>
      </c>
      <c r="L106" s="257">
        <v>90</v>
      </c>
      <c r="M106" s="257">
        <v>5207.7479999999996</v>
      </c>
      <c r="N106" s="257">
        <v>5145.255024</v>
      </c>
      <c r="O106" s="258">
        <v>-3.5014662756598237E-2</v>
      </c>
      <c r="P106" s="257">
        <v>4187</v>
      </c>
      <c r="Q106" s="257">
        <v>4277</v>
      </c>
      <c r="R106" s="257">
        <v>4229</v>
      </c>
      <c r="S106" s="257">
        <v>4357</v>
      </c>
      <c r="T106" s="257">
        <v>1224.1320000000001</v>
      </c>
      <c r="U106" s="257">
        <v>1361.4639999999999</v>
      </c>
      <c r="V106" s="257">
        <v>1254.76</v>
      </c>
      <c r="W106" s="257">
        <v>1367.3920000000001</v>
      </c>
      <c r="X106" s="257">
        <v>1209.4424160000001</v>
      </c>
      <c r="Y106" s="257">
        <v>1345.126432</v>
      </c>
      <c r="Z106" s="257">
        <v>1239.7028800000001</v>
      </c>
      <c r="AA106" s="257">
        <v>1350.9832960000001</v>
      </c>
      <c r="AB106" s="257">
        <v>1490</v>
      </c>
      <c r="AD106" s="258"/>
      <c r="AE106" s="260"/>
    </row>
    <row r="107" spans="1:31">
      <c r="A107" s="256" t="s">
        <v>369</v>
      </c>
      <c r="B107" s="257">
        <v>3312</v>
      </c>
      <c r="C107" s="257">
        <v>3313</v>
      </c>
      <c r="D107" s="257">
        <v>3205</v>
      </c>
      <c r="E107" s="257">
        <v>3333</v>
      </c>
      <c r="F107" s="257">
        <v>3196</v>
      </c>
      <c r="G107" s="257">
        <v>112</v>
      </c>
      <c r="H107" s="257">
        <v>105</v>
      </c>
      <c r="I107" s="257">
        <v>179</v>
      </c>
      <c r="J107" s="257">
        <v>179</v>
      </c>
      <c r="K107" s="257">
        <v>210</v>
      </c>
      <c r="L107" s="257">
        <v>210</v>
      </c>
      <c r="M107" s="257">
        <v>3132</v>
      </c>
      <c r="N107" s="257">
        <v>2820</v>
      </c>
      <c r="O107" s="258">
        <v>-3.511215364316083E-2</v>
      </c>
      <c r="P107" s="257">
        <v>3432</v>
      </c>
      <c r="Q107" s="257">
        <v>3434</v>
      </c>
      <c r="R107" s="257">
        <v>3322</v>
      </c>
      <c r="S107" s="257">
        <v>3454</v>
      </c>
      <c r="T107" s="257">
        <v>783</v>
      </c>
      <c r="U107" s="257">
        <v>783</v>
      </c>
      <c r="V107" s="257">
        <v>783</v>
      </c>
      <c r="W107" s="257">
        <v>783</v>
      </c>
      <c r="X107" s="257">
        <v>705</v>
      </c>
      <c r="Y107" s="257">
        <v>705</v>
      </c>
      <c r="Z107" s="257">
        <v>705</v>
      </c>
      <c r="AA107" s="257">
        <v>705</v>
      </c>
      <c r="AB107" s="257">
        <v>1490</v>
      </c>
      <c r="AD107" s="258"/>
      <c r="AE107" s="260"/>
    </row>
    <row r="108" spans="1:31">
      <c r="A108" s="256" t="s">
        <v>372</v>
      </c>
      <c r="B108" s="257">
        <v>6622</v>
      </c>
      <c r="C108" s="257">
        <v>6083</v>
      </c>
      <c r="D108" s="257">
        <v>5901</v>
      </c>
      <c r="E108" s="257">
        <v>6143</v>
      </c>
      <c r="F108" s="257">
        <v>6622</v>
      </c>
      <c r="G108" s="257">
        <v>241</v>
      </c>
      <c r="H108" s="257">
        <v>235</v>
      </c>
      <c r="I108" s="257">
        <v>131</v>
      </c>
      <c r="J108" s="257">
        <v>137</v>
      </c>
      <c r="K108" s="257">
        <v>165</v>
      </c>
      <c r="L108" s="257">
        <v>165</v>
      </c>
      <c r="M108" s="257">
        <v>2227</v>
      </c>
      <c r="N108" s="257">
        <v>2149</v>
      </c>
      <c r="O108" s="258">
        <v>-3.5465138937604737E-2</v>
      </c>
      <c r="P108" s="257">
        <v>6809</v>
      </c>
      <c r="Q108" s="257">
        <v>6271</v>
      </c>
      <c r="R108" s="257">
        <v>6147</v>
      </c>
      <c r="S108" s="257">
        <v>6432</v>
      </c>
      <c r="T108" s="257">
        <v>584</v>
      </c>
      <c r="U108" s="257">
        <v>702</v>
      </c>
      <c r="V108" s="257">
        <v>386</v>
      </c>
      <c r="W108" s="257">
        <v>555</v>
      </c>
      <c r="X108" s="257">
        <v>569</v>
      </c>
      <c r="Y108" s="257">
        <v>640</v>
      </c>
      <c r="Z108" s="257">
        <v>385</v>
      </c>
      <c r="AA108" s="257">
        <v>555</v>
      </c>
      <c r="AB108" s="257">
        <v>1490</v>
      </c>
      <c r="AD108" s="258"/>
      <c r="AE108" s="260"/>
    </row>
    <row r="109" spans="1:31">
      <c r="A109" s="256" t="s">
        <v>375</v>
      </c>
      <c r="B109" s="257">
        <v>7447</v>
      </c>
      <c r="C109" s="257">
        <v>7570</v>
      </c>
      <c r="D109" s="257">
        <v>7366</v>
      </c>
      <c r="E109" s="257">
        <v>7387</v>
      </c>
      <c r="F109" s="257">
        <v>7447</v>
      </c>
      <c r="G109" s="257">
        <v>317</v>
      </c>
      <c r="H109" s="257">
        <v>316</v>
      </c>
      <c r="I109" s="257">
        <v>115</v>
      </c>
      <c r="J109" s="257">
        <v>117</v>
      </c>
      <c r="K109" s="257">
        <v>130</v>
      </c>
      <c r="L109" s="257">
        <v>130</v>
      </c>
      <c r="M109" s="257">
        <v>4384</v>
      </c>
      <c r="N109" s="257">
        <v>4384</v>
      </c>
      <c r="O109" s="258">
        <v>0</v>
      </c>
      <c r="P109" s="257">
        <v>7447</v>
      </c>
      <c r="Q109" s="257">
        <v>7570</v>
      </c>
      <c r="R109" s="257">
        <v>7366</v>
      </c>
      <c r="S109" s="257">
        <v>7387</v>
      </c>
      <c r="T109" s="257">
        <v>1096</v>
      </c>
      <c r="U109" s="257">
        <v>1096</v>
      </c>
      <c r="V109" s="257">
        <v>1096</v>
      </c>
      <c r="W109" s="257">
        <v>1096</v>
      </c>
      <c r="X109" s="257">
        <v>1096</v>
      </c>
      <c r="Y109" s="257">
        <v>1096</v>
      </c>
      <c r="Z109" s="257">
        <v>1096</v>
      </c>
      <c r="AA109" s="257">
        <v>1096</v>
      </c>
      <c r="AB109" s="257">
        <v>1490</v>
      </c>
      <c r="AD109" s="258"/>
      <c r="AE109" s="260"/>
    </row>
    <row r="110" spans="1:31">
      <c r="A110" s="256" t="s">
        <v>378</v>
      </c>
      <c r="B110" s="257">
        <v>785.96</v>
      </c>
      <c r="C110" s="257">
        <v>679.57500000000005</v>
      </c>
      <c r="D110" s="257">
        <v>708.82500000000005</v>
      </c>
      <c r="E110" s="257">
        <v>709.8</v>
      </c>
      <c r="F110" s="257">
        <v>766.31100000000004</v>
      </c>
      <c r="G110" s="257">
        <v>41</v>
      </c>
      <c r="H110" s="257">
        <v>33</v>
      </c>
      <c r="I110" s="257">
        <v>22</v>
      </c>
      <c r="J110" s="257">
        <v>25</v>
      </c>
      <c r="K110" s="257">
        <v>30</v>
      </c>
      <c r="L110" s="257">
        <v>30</v>
      </c>
      <c r="M110" s="257">
        <v>1246.6760000000002</v>
      </c>
      <c r="N110" s="257">
        <v>900</v>
      </c>
      <c r="O110" s="258">
        <v>-2.3642518618821908E-2</v>
      </c>
      <c r="P110" s="257">
        <v>802</v>
      </c>
      <c r="Q110" s="257">
        <v>697</v>
      </c>
      <c r="R110" s="257">
        <v>727</v>
      </c>
      <c r="S110" s="257">
        <v>728</v>
      </c>
      <c r="T110" s="257">
        <v>268.38800000000003</v>
      </c>
      <c r="U110" s="257">
        <v>430.52000000000004</v>
      </c>
      <c r="V110" s="257">
        <v>272.96800000000002</v>
      </c>
      <c r="W110" s="257">
        <v>274.8</v>
      </c>
      <c r="X110" s="257">
        <v>194</v>
      </c>
      <c r="Y110" s="257">
        <v>311</v>
      </c>
      <c r="Z110" s="257">
        <v>197</v>
      </c>
      <c r="AA110" s="257">
        <v>198</v>
      </c>
      <c r="AB110" s="257">
        <v>1490</v>
      </c>
      <c r="AD110" s="258"/>
      <c r="AE110" s="260"/>
    </row>
    <row r="111" spans="1:31">
      <c r="A111" s="256" t="s">
        <v>381</v>
      </c>
      <c r="B111" s="257">
        <v>8216</v>
      </c>
      <c r="C111" s="257">
        <v>6740</v>
      </c>
      <c r="D111" s="257">
        <v>6925</v>
      </c>
      <c r="E111" s="257">
        <v>7084</v>
      </c>
      <c r="F111" s="257">
        <v>8016</v>
      </c>
      <c r="G111" s="257">
        <v>310</v>
      </c>
      <c r="H111" s="257">
        <v>298</v>
      </c>
      <c r="I111" s="257">
        <v>156</v>
      </c>
      <c r="J111" s="257">
        <v>161</v>
      </c>
      <c r="K111" s="257">
        <v>200</v>
      </c>
      <c r="L111" s="257">
        <v>200</v>
      </c>
      <c r="M111" s="257">
        <v>5425</v>
      </c>
      <c r="N111" s="257">
        <v>5341</v>
      </c>
      <c r="O111" s="258">
        <v>-1.0251153254741158E-2</v>
      </c>
      <c r="P111" s="257">
        <v>8216</v>
      </c>
      <c r="Q111" s="257">
        <v>6790</v>
      </c>
      <c r="R111" s="257">
        <v>6975</v>
      </c>
      <c r="S111" s="257">
        <v>7284</v>
      </c>
      <c r="T111" s="257">
        <v>1550</v>
      </c>
      <c r="U111" s="257">
        <v>1300</v>
      </c>
      <c r="V111" s="257">
        <v>1178</v>
      </c>
      <c r="W111" s="257">
        <v>1397</v>
      </c>
      <c r="X111" s="257">
        <v>1529</v>
      </c>
      <c r="Y111" s="257">
        <v>1279</v>
      </c>
      <c r="Z111" s="257">
        <v>1158</v>
      </c>
      <c r="AA111" s="257">
        <v>1375</v>
      </c>
      <c r="AB111" s="257">
        <v>1490</v>
      </c>
      <c r="AD111" s="258"/>
      <c r="AE111" s="260"/>
    </row>
    <row r="112" spans="1:31">
      <c r="A112" s="256" t="s">
        <v>384</v>
      </c>
      <c r="B112" s="257">
        <v>9055</v>
      </c>
      <c r="C112" s="257">
        <v>9078</v>
      </c>
      <c r="D112" s="257">
        <v>9084</v>
      </c>
      <c r="E112" s="257">
        <v>9083</v>
      </c>
      <c r="F112" s="257">
        <v>8730</v>
      </c>
      <c r="G112" s="257">
        <v>450</v>
      </c>
      <c r="H112" s="257">
        <v>335</v>
      </c>
      <c r="I112" s="257">
        <v>175</v>
      </c>
      <c r="J112" s="257">
        <v>208</v>
      </c>
      <c r="K112" s="257">
        <v>250</v>
      </c>
      <c r="L112" s="257">
        <v>260</v>
      </c>
      <c r="M112" s="257">
        <v>12960</v>
      </c>
      <c r="N112" s="257">
        <v>9540</v>
      </c>
      <c r="O112" s="258">
        <v>-3.5215946843853818E-2</v>
      </c>
      <c r="P112" s="257">
        <v>9388</v>
      </c>
      <c r="Q112" s="257">
        <v>9409</v>
      </c>
      <c r="R112" s="257">
        <v>9414</v>
      </c>
      <c r="S112" s="257">
        <v>9414</v>
      </c>
      <c r="T112" s="257">
        <v>3240</v>
      </c>
      <c r="U112" s="257">
        <v>3240</v>
      </c>
      <c r="V112" s="257">
        <v>3240</v>
      </c>
      <c r="W112" s="257">
        <v>3240</v>
      </c>
      <c r="X112" s="257">
        <v>2385</v>
      </c>
      <c r="Y112" s="257">
        <v>2385</v>
      </c>
      <c r="Z112" s="257">
        <v>2385</v>
      </c>
      <c r="AA112" s="257">
        <v>2385</v>
      </c>
      <c r="AB112" s="257">
        <v>1490</v>
      </c>
      <c r="AD112" s="258"/>
      <c r="AE112" s="260"/>
    </row>
    <row r="113" spans="1:31">
      <c r="A113" s="256" t="s">
        <v>387</v>
      </c>
      <c r="B113" s="257">
        <v>8100</v>
      </c>
      <c r="C113" s="257">
        <v>7900</v>
      </c>
      <c r="D113" s="257">
        <v>7900</v>
      </c>
      <c r="E113" s="257">
        <v>7500</v>
      </c>
      <c r="F113" s="257">
        <v>8000</v>
      </c>
      <c r="G113" s="257">
        <v>480</v>
      </c>
      <c r="H113" s="257">
        <v>475</v>
      </c>
      <c r="I113" s="257">
        <v>185</v>
      </c>
      <c r="J113" s="257">
        <v>185</v>
      </c>
      <c r="K113" s="257">
        <v>200</v>
      </c>
      <c r="L113" s="257">
        <v>200</v>
      </c>
      <c r="M113" s="257">
        <v>5570</v>
      </c>
      <c r="N113" s="257">
        <v>5580</v>
      </c>
      <c r="O113" s="258">
        <v>-3.5063458406318186E-2</v>
      </c>
      <c r="P113" s="257">
        <v>8455</v>
      </c>
      <c r="Q113" s="257">
        <v>8145</v>
      </c>
      <c r="R113" s="257">
        <v>8148</v>
      </c>
      <c r="S113" s="257">
        <v>7793</v>
      </c>
      <c r="T113" s="257">
        <v>1432</v>
      </c>
      <c r="U113" s="257">
        <v>1090</v>
      </c>
      <c r="V113" s="257">
        <v>1488</v>
      </c>
      <c r="W113" s="257">
        <v>1560</v>
      </c>
      <c r="X113" s="257">
        <v>1435</v>
      </c>
      <c r="Y113" s="257">
        <v>1092</v>
      </c>
      <c r="Z113" s="257">
        <v>1491</v>
      </c>
      <c r="AA113" s="257">
        <v>1562</v>
      </c>
      <c r="AB113" s="257">
        <v>1585</v>
      </c>
      <c r="AD113" s="258"/>
      <c r="AE113" s="260"/>
    </row>
    <row r="114" spans="1:31">
      <c r="A114" s="256" t="s">
        <v>390</v>
      </c>
      <c r="B114" s="257">
        <v>14854</v>
      </c>
      <c r="C114" s="257">
        <v>13152</v>
      </c>
      <c r="D114" s="257">
        <v>13215</v>
      </c>
      <c r="E114" s="257">
        <v>14417</v>
      </c>
      <c r="F114" s="257">
        <v>14783</v>
      </c>
      <c r="G114" s="257">
        <v>705</v>
      </c>
      <c r="H114" s="257">
        <v>695</v>
      </c>
      <c r="I114" s="257">
        <v>425</v>
      </c>
      <c r="J114" s="257">
        <v>512</v>
      </c>
      <c r="K114" s="257">
        <v>500</v>
      </c>
      <c r="L114" s="257">
        <v>600</v>
      </c>
      <c r="M114" s="257">
        <v>33472</v>
      </c>
      <c r="N114" s="257">
        <v>28854</v>
      </c>
      <c r="O114" s="258">
        <v>-3.5000693769945884E-2</v>
      </c>
      <c r="P114" s="257">
        <v>15351</v>
      </c>
      <c r="Q114" s="257">
        <v>13649</v>
      </c>
      <c r="R114" s="257">
        <v>13710</v>
      </c>
      <c r="S114" s="257">
        <v>14946</v>
      </c>
      <c r="T114" s="257">
        <v>8671</v>
      </c>
      <c r="U114" s="257">
        <v>8568</v>
      </c>
      <c r="V114" s="257">
        <v>8268</v>
      </c>
      <c r="W114" s="257">
        <v>7965</v>
      </c>
      <c r="X114" s="257">
        <v>7665</v>
      </c>
      <c r="Y114" s="257">
        <v>7365</v>
      </c>
      <c r="Z114" s="257">
        <v>7062</v>
      </c>
      <c r="AA114" s="257">
        <v>6762</v>
      </c>
      <c r="AB114" s="257">
        <v>1800</v>
      </c>
      <c r="AD114" s="258"/>
      <c r="AE114" s="260"/>
    </row>
    <row r="115" spans="1:31">
      <c r="A115" s="256" t="s">
        <v>393</v>
      </c>
      <c r="B115" s="257">
        <v>7250</v>
      </c>
      <c r="C115" s="257">
        <v>7188</v>
      </c>
      <c r="D115" s="257">
        <v>6622</v>
      </c>
      <c r="E115" s="257">
        <v>6785</v>
      </c>
      <c r="F115" s="257">
        <v>6485</v>
      </c>
      <c r="G115" s="257">
        <v>476</v>
      </c>
      <c r="H115" s="257">
        <v>453</v>
      </c>
      <c r="I115" s="257">
        <v>127</v>
      </c>
      <c r="J115" s="257">
        <v>130</v>
      </c>
      <c r="K115" s="257">
        <v>155</v>
      </c>
      <c r="L115" s="257">
        <v>155</v>
      </c>
      <c r="M115" s="257">
        <v>6799</v>
      </c>
      <c r="N115" s="257">
        <v>6838</v>
      </c>
      <c r="O115" s="258">
        <v>-3.6138322544913289E-2</v>
      </c>
      <c r="P115" s="257">
        <v>7250</v>
      </c>
      <c r="Q115" s="257">
        <v>7258</v>
      </c>
      <c r="R115" s="257">
        <v>6965</v>
      </c>
      <c r="S115" s="257">
        <v>7416</v>
      </c>
      <c r="T115" s="257">
        <v>2302</v>
      </c>
      <c r="U115" s="257">
        <v>1745</v>
      </c>
      <c r="V115" s="257">
        <v>1084</v>
      </c>
      <c r="W115" s="257">
        <v>1668</v>
      </c>
      <c r="X115" s="257">
        <v>2316</v>
      </c>
      <c r="Y115" s="257">
        <v>1755</v>
      </c>
      <c r="Z115" s="257">
        <v>1090</v>
      </c>
      <c r="AA115" s="257">
        <v>1677</v>
      </c>
      <c r="AB115" s="257">
        <v>1490</v>
      </c>
      <c r="AD115" s="258"/>
      <c r="AE115" s="260"/>
    </row>
    <row r="116" spans="1:31">
      <c r="A116" s="256" t="s">
        <v>396</v>
      </c>
      <c r="B116" s="257">
        <v>3807.1349999999998</v>
      </c>
      <c r="C116" s="257">
        <v>3986.415</v>
      </c>
      <c r="D116" s="257">
        <v>3471.105</v>
      </c>
      <c r="E116" s="257">
        <v>3760.605</v>
      </c>
      <c r="F116" s="257">
        <v>3673.8852749999996</v>
      </c>
      <c r="G116" s="257">
        <v>76</v>
      </c>
      <c r="H116" s="257">
        <v>77</v>
      </c>
      <c r="I116" s="257">
        <v>63</v>
      </c>
      <c r="J116" s="257">
        <v>66</v>
      </c>
      <c r="K116" s="257">
        <v>66</v>
      </c>
      <c r="L116" s="257">
        <v>70</v>
      </c>
      <c r="M116" s="257">
        <v>1950</v>
      </c>
      <c r="N116" s="257">
        <v>1970</v>
      </c>
      <c r="O116" s="258">
        <v>-3.4614494988434864E-2</v>
      </c>
      <c r="P116" s="257">
        <v>3939</v>
      </c>
      <c r="Q116" s="257">
        <v>4131</v>
      </c>
      <c r="R116" s="257">
        <v>3597</v>
      </c>
      <c r="S116" s="257">
        <v>3897</v>
      </c>
      <c r="T116" s="257">
        <v>490</v>
      </c>
      <c r="U116" s="257">
        <v>490</v>
      </c>
      <c r="V116" s="257">
        <v>490</v>
      </c>
      <c r="W116" s="257">
        <v>480</v>
      </c>
      <c r="X116" s="257">
        <v>496</v>
      </c>
      <c r="Y116" s="257">
        <v>493</v>
      </c>
      <c r="Z116" s="257">
        <v>496</v>
      </c>
      <c r="AA116" s="257">
        <v>485</v>
      </c>
      <c r="AB116" s="257">
        <v>1490</v>
      </c>
      <c r="AD116" s="258"/>
      <c r="AE116" s="260"/>
    </row>
    <row r="117" spans="1:31">
      <c r="A117" s="256" t="s">
        <v>399</v>
      </c>
      <c r="B117" s="257">
        <v>6063</v>
      </c>
      <c r="C117" s="257">
        <v>6066.16</v>
      </c>
      <c r="D117" s="257">
        <v>6529.335</v>
      </c>
      <c r="E117" s="257">
        <v>7092.3150000000005</v>
      </c>
      <c r="F117" s="257">
        <v>5820.48</v>
      </c>
      <c r="G117" s="257">
        <v>260.05</v>
      </c>
      <c r="H117" s="257">
        <v>254.9</v>
      </c>
      <c r="I117" s="257">
        <v>98</v>
      </c>
      <c r="J117" s="257">
        <v>106</v>
      </c>
      <c r="K117" s="257">
        <v>120</v>
      </c>
      <c r="L117" s="257">
        <v>120</v>
      </c>
      <c r="M117" s="257">
        <v>4380.12</v>
      </c>
      <c r="N117" s="257">
        <v>3766.9032000000002</v>
      </c>
      <c r="O117" s="258">
        <v>-3.5477938422353722E-2</v>
      </c>
      <c r="P117" s="257">
        <v>6063</v>
      </c>
      <c r="Q117" s="257">
        <v>6352</v>
      </c>
      <c r="R117" s="257">
        <v>6837</v>
      </c>
      <c r="S117" s="257">
        <v>7446</v>
      </c>
      <c r="T117" s="257">
        <v>1377.24</v>
      </c>
      <c r="U117" s="257">
        <v>1050.6400000000001</v>
      </c>
      <c r="V117" s="257">
        <v>1170.24</v>
      </c>
      <c r="W117" s="257">
        <v>782</v>
      </c>
      <c r="X117" s="257">
        <v>1184.4264000000001</v>
      </c>
      <c r="Y117" s="257">
        <v>903.55040000000008</v>
      </c>
      <c r="Z117" s="257">
        <v>1006.4064</v>
      </c>
      <c r="AA117" s="257">
        <v>672.52</v>
      </c>
      <c r="AB117" s="257">
        <v>1490</v>
      </c>
      <c r="AD117" s="258"/>
      <c r="AE117" s="260"/>
    </row>
    <row r="118" spans="1:31">
      <c r="A118" s="256" t="s">
        <v>402</v>
      </c>
      <c r="B118" s="257">
        <v>14753</v>
      </c>
      <c r="C118" s="257">
        <v>14229.89</v>
      </c>
      <c r="D118" s="257">
        <v>14228.924999999999</v>
      </c>
      <c r="E118" s="257">
        <v>13747.31</v>
      </c>
      <c r="F118" s="257">
        <v>13747.31</v>
      </c>
      <c r="G118" s="257">
        <v>734</v>
      </c>
      <c r="H118" s="257">
        <v>686</v>
      </c>
      <c r="I118" s="257">
        <v>1181</v>
      </c>
      <c r="J118" s="257">
        <v>1214</v>
      </c>
      <c r="K118" s="257">
        <v>1430</v>
      </c>
      <c r="L118" s="257">
        <v>1430</v>
      </c>
      <c r="M118" s="257">
        <v>21497</v>
      </c>
      <c r="N118" s="257">
        <v>21238</v>
      </c>
      <c r="O118" s="258">
        <v>-3.5000000000000031E-2</v>
      </c>
      <c r="P118" s="257">
        <v>14780</v>
      </c>
      <c r="Q118" s="257">
        <v>14746</v>
      </c>
      <c r="R118" s="257">
        <v>14745</v>
      </c>
      <c r="S118" s="257">
        <v>14754</v>
      </c>
      <c r="T118" s="257">
        <v>5022</v>
      </c>
      <c r="U118" s="257">
        <v>5331</v>
      </c>
      <c r="V118" s="257">
        <v>5597</v>
      </c>
      <c r="W118" s="257">
        <v>5547</v>
      </c>
      <c r="X118" s="257">
        <v>5452</v>
      </c>
      <c r="Y118" s="257">
        <v>5357</v>
      </c>
      <c r="Z118" s="257">
        <v>5262</v>
      </c>
      <c r="AA118" s="257">
        <v>5167</v>
      </c>
      <c r="AB118" s="257">
        <v>1490</v>
      </c>
      <c r="AD118" s="258"/>
      <c r="AE118" s="260"/>
    </row>
    <row r="119" spans="1:31">
      <c r="A119" s="256" t="s">
        <v>405</v>
      </c>
      <c r="B119" s="257">
        <v>5309</v>
      </c>
      <c r="C119" s="257">
        <v>5288</v>
      </c>
      <c r="D119" s="257">
        <v>5480</v>
      </c>
      <c r="E119" s="257">
        <v>5245</v>
      </c>
      <c r="F119" s="257">
        <v>5294</v>
      </c>
      <c r="G119" s="257">
        <v>348</v>
      </c>
      <c r="H119" s="257">
        <v>323</v>
      </c>
      <c r="I119" s="257">
        <v>145</v>
      </c>
      <c r="J119" s="257">
        <v>155</v>
      </c>
      <c r="K119" s="257">
        <v>160</v>
      </c>
      <c r="L119" s="257">
        <v>168</v>
      </c>
      <c r="M119" s="257">
        <v>6051</v>
      </c>
      <c r="N119" s="257">
        <v>5807</v>
      </c>
      <c r="O119" s="258">
        <v>-3.9981990094552E-2</v>
      </c>
      <c r="P119" s="257">
        <v>5534</v>
      </c>
      <c r="Q119" s="257">
        <v>5518</v>
      </c>
      <c r="R119" s="257">
        <v>5701</v>
      </c>
      <c r="S119" s="257">
        <v>5457</v>
      </c>
      <c r="T119" s="257">
        <v>1430</v>
      </c>
      <c r="U119" s="257">
        <v>1419</v>
      </c>
      <c r="V119" s="257">
        <v>1789</v>
      </c>
      <c r="W119" s="257">
        <v>1413</v>
      </c>
      <c r="X119" s="257">
        <v>1375</v>
      </c>
      <c r="Y119" s="257">
        <v>1340</v>
      </c>
      <c r="Z119" s="257">
        <v>1772</v>
      </c>
      <c r="AA119" s="257">
        <v>1320</v>
      </c>
      <c r="AB119" s="257">
        <v>2261</v>
      </c>
      <c r="AD119" s="258"/>
      <c r="AE119" s="260"/>
    </row>
    <row r="120" spans="1:31">
      <c r="A120" s="256" t="s">
        <v>408</v>
      </c>
      <c r="B120" s="257">
        <v>4100</v>
      </c>
      <c r="C120" s="257">
        <v>4100</v>
      </c>
      <c r="D120" s="257">
        <v>3929</v>
      </c>
      <c r="E120" s="257">
        <v>3953</v>
      </c>
      <c r="F120" s="257">
        <v>3874</v>
      </c>
      <c r="G120" s="257">
        <v>222</v>
      </c>
      <c r="H120" s="257">
        <v>209</v>
      </c>
      <c r="I120" s="257">
        <v>157</v>
      </c>
      <c r="J120" s="257">
        <v>165</v>
      </c>
      <c r="K120" s="257">
        <v>189</v>
      </c>
      <c r="L120" s="257">
        <v>198.45</v>
      </c>
      <c r="M120" s="257">
        <v>1815</v>
      </c>
      <c r="N120" s="257">
        <v>1815</v>
      </c>
      <c r="O120" s="258">
        <v>-2.0047529096337821E-2</v>
      </c>
      <c r="P120" s="257">
        <v>4184</v>
      </c>
      <c r="Q120" s="257">
        <v>4184</v>
      </c>
      <c r="R120" s="257">
        <v>4009</v>
      </c>
      <c r="S120" s="257">
        <v>4034</v>
      </c>
      <c r="T120" s="257">
        <v>683</v>
      </c>
      <c r="U120" s="257">
        <v>479</v>
      </c>
      <c r="V120" s="257">
        <v>344</v>
      </c>
      <c r="W120" s="257">
        <v>309</v>
      </c>
      <c r="X120" s="257">
        <v>683</v>
      </c>
      <c r="Y120" s="257">
        <v>479</v>
      </c>
      <c r="Z120" s="257">
        <v>344</v>
      </c>
      <c r="AA120" s="257">
        <v>309</v>
      </c>
      <c r="AB120" s="257">
        <v>2143</v>
      </c>
      <c r="AD120" s="258"/>
      <c r="AE120" s="260"/>
    </row>
    <row r="121" spans="1:31">
      <c r="A121" s="256" t="s">
        <v>411</v>
      </c>
      <c r="B121" s="257">
        <v>6801</v>
      </c>
      <c r="C121" s="257">
        <v>6953</v>
      </c>
      <c r="D121" s="257">
        <v>6937</v>
      </c>
      <c r="E121" s="257">
        <v>7213</v>
      </c>
      <c r="F121" s="257">
        <v>6665</v>
      </c>
      <c r="G121" s="257">
        <v>288</v>
      </c>
      <c r="H121" s="257">
        <v>260</v>
      </c>
      <c r="I121" s="257">
        <v>198</v>
      </c>
      <c r="J121" s="257">
        <v>210</v>
      </c>
      <c r="K121" s="257">
        <v>229</v>
      </c>
      <c r="L121" s="257">
        <v>236</v>
      </c>
      <c r="M121" s="257">
        <v>10537</v>
      </c>
      <c r="N121" s="257">
        <v>9496</v>
      </c>
      <c r="O121" s="258">
        <v>-2.0018262274355554E-2</v>
      </c>
      <c r="P121" s="257">
        <v>6940</v>
      </c>
      <c r="Q121" s="257">
        <v>7095</v>
      </c>
      <c r="R121" s="257">
        <v>7079</v>
      </c>
      <c r="S121" s="257">
        <v>7360</v>
      </c>
      <c r="T121" s="257">
        <v>2740</v>
      </c>
      <c r="U121" s="257">
        <v>2959</v>
      </c>
      <c r="V121" s="257">
        <v>2506</v>
      </c>
      <c r="W121" s="257">
        <v>2332</v>
      </c>
      <c r="X121" s="257">
        <v>2333</v>
      </c>
      <c r="Y121" s="257">
        <v>2356</v>
      </c>
      <c r="Z121" s="257">
        <v>2474</v>
      </c>
      <c r="AA121" s="257">
        <v>2333</v>
      </c>
      <c r="AB121" s="257">
        <v>1490</v>
      </c>
      <c r="AD121" s="258"/>
      <c r="AE121" s="260"/>
    </row>
    <row r="122" spans="1:31">
      <c r="A122" s="256" t="s">
        <v>414</v>
      </c>
      <c r="B122" s="257">
        <v>4676</v>
      </c>
      <c r="C122" s="257">
        <v>4279</v>
      </c>
      <c r="D122" s="257">
        <v>4599</v>
      </c>
      <c r="E122" s="257">
        <v>4481</v>
      </c>
      <c r="F122" s="257">
        <v>4676</v>
      </c>
      <c r="G122" s="257">
        <v>200</v>
      </c>
      <c r="H122" s="257">
        <v>177</v>
      </c>
      <c r="I122" s="257">
        <v>112</v>
      </c>
      <c r="J122" s="257">
        <v>112</v>
      </c>
      <c r="K122" s="257">
        <v>140</v>
      </c>
      <c r="L122" s="257">
        <v>140</v>
      </c>
      <c r="M122" s="257">
        <v>2137</v>
      </c>
      <c r="N122" s="257">
        <v>2137</v>
      </c>
      <c r="O122" s="258">
        <v>-3.5097105558825101E-2</v>
      </c>
      <c r="P122" s="257">
        <v>4846</v>
      </c>
      <c r="Q122" s="257">
        <v>4434</v>
      </c>
      <c r="R122" s="257">
        <v>4766</v>
      </c>
      <c r="S122" s="257">
        <v>4645</v>
      </c>
      <c r="T122" s="257">
        <v>717</v>
      </c>
      <c r="U122" s="257">
        <v>258</v>
      </c>
      <c r="V122" s="257">
        <v>420</v>
      </c>
      <c r="W122" s="257">
        <v>742</v>
      </c>
      <c r="X122" s="257">
        <v>717</v>
      </c>
      <c r="Y122" s="257">
        <v>258</v>
      </c>
      <c r="Z122" s="257">
        <v>420</v>
      </c>
      <c r="AA122" s="257">
        <v>742</v>
      </c>
      <c r="AB122" s="257">
        <v>1490</v>
      </c>
      <c r="AD122" s="258"/>
      <c r="AE122" s="260"/>
    </row>
    <row r="123" spans="1:31">
      <c r="A123" s="256" t="s">
        <v>417</v>
      </c>
      <c r="B123" s="257">
        <v>5932.82</v>
      </c>
      <c r="C123" s="257">
        <v>5915.45</v>
      </c>
      <c r="D123" s="257">
        <v>5996.51</v>
      </c>
      <c r="E123" s="257">
        <v>5869.13</v>
      </c>
      <c r="F123" s="257">
        <v>5725.1713</v>
      </c>
      <c r="G123" s="257">
        <v>160</v>
      </c>
      <c r="H123" s="257">
        <v>155</v>
      </c>
      <c r="I123" s="257">
        <v>207</v>
      </c>
      <c r="J123" s="257">
        <v>226</v>
      </c>
      <c r="K123" s="257">
        <v>230</v>
      </c>
      <c r="L123" s="257">
        <v>250</v>
      </c>
      <c r="M123" s="257">
        <v>2860</v>
      </c>
      <c r="N123" s="257">
        <v>2700</v>
      </c>
      <c r="O123" s="258">
        <v>-3.5000000000000003E-2</v>
      </c>
      <c r="P123" s="257">
        <v>6148</v>
      </c>
      <c r="Q123" s="257">
        <v>6130</v>
      </c>
      <c r="R123" s="257">
        <v>6214</v>
      </c>
      <c r="S123" s="257">
        <v>6082</v>
      </c>
      <c r="T123" s="257">
        <v>730</v>
      </c>
      <c r="U123" s="257">
        <v>720</v>
      </c>
      <c r="V123" s="257">
        <v>710</v>
      </c>
      <c r="W123" s="257">
        <v>700</v>
      </c>
      <c r="X123" s="257">
        <v>690</v>
      </c>
      <c r="Y123" s="257">
        <v>680</v>
      </c>
      <c r="Z123" s="257">
        <v>670</v>
      </c>
      <c r="AA123" s="257">
        <v>660</v>
      </c>
      <c r="AB123" s="257">
        <v>1490</v>
      </c>
      <c r="AD123" s="258"/>
      <c r="AE123" s="260"/>
    </row>
    <row r="124" spans="1:31">
      <c r="A124" s="256" t="s">
        <v>420</v>
      </c>
      <c r="B124" s="257">
        <v>5369</v>
      </c>
      <c r="C124" s="257">
        <v>5431.3625000000002</v>
      </c>
      <c r="D124" s="257">
        <v>5314.7915000000003</v>
      </c>
      <c r="E124" s="257">
        <v>5201.0870000000004</v>
      </c>
      <c r="F124" s="257">
        <v>5255.5505000000003</v>
      </c>
      <c r="G124" s="257">
        <v>254</v>
      </c>
      <c r="H124" s="257">
        <v>256</v>
      </c>
      <c r="I124" s="257">
        <v>109</v>
      </c>
      <c r="J124" s="257">
        <v>124</v>
      </c>
      <c r="K124" s="257">
        <v>120</v>
      </c>
      <c r="L124" s="257">
        <v>135</v>
      </c>
      <c r="M124" s="257">
        <v>2502</v>
      </c>
      <c r="N124" s="257">
        <v>2302</v>
      </c>
      <c r="O124" s="258">
        <v>-3.5027569035762748E-2</v>
      </c>
      <c r="P124" s="257">
        <v>5582</v>
      </c>
      <c r="Q124" s="257">
        <v>5680</v>
      </c>
      <c r="R124" s="257">
        <v>5484</v>
      </c>
      <c r="S124" s="257">
        <v>5344</v>
      </c>
      <c r="T124" s="257">
        <v>663</v>
      </c>
      <c r="U124" s="257">
        <v>596</v>
      </c>
      <c r="V124" s="257">
        <v>603</v>
      </c>
      <c r="W124" s="257">
        <v>640</v>
      </c>
      <c r="X124" s="257">
        <v>603</v>
      </c>
      <c r="Y124" s="257">
        <v>556</v>
      </c>
      <c r="Z124" s="257">
        <v>563</v>
      </c>
      <c r="AA124" s="257">
        <v>580</v>
      </c>
      <c r="AB124" s="257">
        <v>1804</v>
      </c>
      <c r="AD124" s="258"/>
      <c r="AE124" s="260"/>
    </row>
    <row r="125" spans="1:31">
      <c r="A125" s="256" t="s">
        <v>423</v>
      </c>
      <c r="B125" s="257">
        <v>22271.104679208878</v>
      </c>
      <c r="C125" s="257">
        <v>22711.04679208876</v>
      </c>
      <c r="D125" s="257">
        <v>19328.50940665702</v>
      </c>
      <c r="E125" s="257">
        <v>20038.591413410515</v>
      </c>
      <c r="F125" s="257">
        <v>21486.835194605766</v>
      </c>
      <c r="G125" s="257">
        <v>1120</v>
      </c>
      <c r="H125" s="257">
        <v>1046</v>
      </c>
      <c r="I125" s="257">
        <v>618</v>
      </c>
      <c r="J125" s="257">
        <v>618</v>
      </c>
      <c r="K125" s="257">
        <v>715</v>
      </c>
      <c r="L125" s="257">
        <v>715</v>
      </c>
      <c r="M125" s="257">
        <v>27912</v>
      </c>
      <c r="N125" s="257">
        <v>23904.5</v>
      </c>
      <c r="O125" s="258">
        <v>-3.5214664737095967E-2</v>
      </c>
      <c r="P125" s="257">
        <v>23084</v>
      </c>
      <c r="Q125" s="257">
        <v>23540</v>
      </c>
      <c r="R125" s="257">
        <v>20034</v>
      </c>
      <c r="S125" s="257">
        <v>20770</v>
      </c>
      <c r="T125" s="257">
        <v>5967</v>
      </c>
      <c r="U125" s="257">
        <v>7452</v>
      </c>
      <c r="V125" s="257">
        <v>7226</v>
      </c>
      <c r="W125" s="257">
        <v>7267</v>
      </c>
      <c r="X125" s="257">
        <v>7267</v>
      </c>
      <c r="Y125" s="257">
        <v>6229</v>
      </c>
      <c r="Z125" s="257">
        <v>5191</v>
      </c>
      <c r="AA125" s="257">
        <v>5217.5</v>
      </c>
      <c r="AB125" s="257">
        <v>1490</v>
      </c>
      <c r="AD125" s="258"/>
      <c r="AE125" s="260"/>
    </row>
    <row r="126" spans="1:31">
      <c r="A126" s="256" t="s">
        <v>426</v>
      </c>
      <c r="B126" s="257">
        <v>9057</v>
      </c>
      <c r="C126" s="257">
        <v>7811</v>
      </c>
      <c r="D126" s="257">
        <v>7944</v>
      </c>
      <c r="E126" s="257">
        <v>8226</v>
      </c>
      <c r="F126" s="257">
        <v>8726</v>
      </c>
      <c r="G126" s="257">
        <v>415</v>
      </c>
      <c r="H126" s="257">
        <v>422</v>
      </c>
      <c r="I126" s="257">
        <v>305</v>
      </c>
      <c r="J126" s="257">
        <v>332</v>
      </c>
      <c r="K126" s="257">
        <v>342</v>
      </c>
      <c r="L126" s="257">
        <v>372</v>
      </c>
      <c r="M126" s="257">
        <v>4089</v>
      </c>
      <c r="N126" s="257">
        <v>4012</v>
      </c>
      <c r="O126" s="258">
        <v>-3.5020591757455387E-2</v>
      </c>
      <c r="P126" s="257">
        <v>9401</v>
      </c>
      <c r="Q126" s="257">
        <v>8091</v>
      </c>
      <c r="R126" s="257">
        <v>8225</v>
      </c>
      <c r="S126" s="257">
        <v>8520</v>
      </c>
      <c r="T126" s="257">
        <v>1045</v>
      </c>
      <c r="U126" s="257">
        <v>998</v>
      </c>
      <c r="V126" s="257">
        <v>975</v>
      </c>
      <c r="W126" s="257">
        <v>1071</v>
      </c>
      <c r="X126" s="257">
        <v>1025</v>
      </c>
      <c r="Y126" s="257">
        <v>979</v>
      </c>
      <c r="Z126" s="257">
        <v>957</v>
      </c>
      <c r="AA126" s="257">
        <v>1051</v>
      </c>
      <c r="AB126" s="257">
        <v>765</v>
      </c>
      <c r="AD126" s="258"/>
      <c r="AE126" s="260"/>
    </row>
    <row r="127" spans="1:31">
      <c r="A127" s="256" t="s">
        <v>429</v>
      </c>
      <c r="B127" s="257">
        <v>5157</v>
      </c>
      <c r="C127" s="257">
        <v>4862</v>
      </c>
      <c r="D127" s="257">
        <v>4803</v>
      </c>
      <c r="E127" s="257">
        <v>4952</v>
      </c>
      <c r="F127" s="257">
        <v>4902</v>
      </c>
      <c r="G127" s="257">
        <v>285</v>
      </c>
      <c r="H127" s="257">
        <v>285</v>
      </c>
      <c r="I127" s="257">
        <v>90.72</v>
      </c>
      <c r="J127" s="257">
        <v>120.96</v>
      </c>
      <c r="K127" s="257">
        <v>105</v>
      </c>
      <c r="L127" s="257">
        <v>140</v>
      </c>
      <c r="M127" s="257">
        <v>2029</v>
      </c>
      <c r="N127" s="257">
        <v>1927.5499999999997</v>
      </c>
      <c r="O127" s="258">
        <v>-4.2653110626966834E-2</v>
      </c>
      <c r="P127" s="257">
        <v>5071</v>
      </c>
      <c r="Q127" s="257">
        <v>5184</v>
      </c>
      <c r="R127" s="257">
        <v>5121</v>
      </c>
      <c r="S127" s="257">
        <v>5279</v>
      </c>
      <c r="T127" s="257">
        <v>560</v>
      </c>
      <c r="U127" s="257">
        <v>445</v>
      </c>
      <c r="V127" s="257">
        <v>433</v>
      </c>
      <c r="W127" s="257">
        <v>591</v>
      </c>
      <c r="X127" s="257">
        <v>532</v>
      </c>
      <c r="Y127" s="257">
        <v>422.75</v>
      </c>
      <c r="Z127" s="257">
        <v>411.34999999999997</v>
      </c>
      <c r="AA127" s="257">
        <v>561.44999999999993</v>
      </c>
      <c r="AB127" s="257">
        <v>1490</v>
      </c>
      <c r="AD127" s="258"/>
      <c r="AE127" s="260"/>
    </row>
    <row r="128" spans="1:31">
      <c r="A128" s="256" t="s">
        <v>432</v>
      </c>
      <c r="B128" s="257">
        <v>8015</v>
      </c>
      <c r="C128" s="257">
        <v>7931</v>
      </c>
      <c r="D128" s="257">
        <v>7450</v>
      </c>
      <c r="E128" s="257">
        <v>7301</v>
      </c>
      <c r="F128" s="257">
        <v>7734</v>
      </c>
      <c r="G128" s="257">
        <v>405</v>
      </c>
      <c r="H128" s="257">
        <v>346</v>
      </c>
      <c r="I128" s="257">
        <v>108</v>
      </c>
      <c r="J128" s="257">
        <v>116</v>
      </c>
      <c r="K128" s="257">
        <v>122</v>
      </c>
      <c r="L128" s="257">
        <v>130</v>
      </c>
      <c r="M128" s="257">
        <v>6644</v>
      </c>
      <c r="N128" s="257">
        <v>5979.6</v>
      </c>
      <c r="O128" s="258">
        <v>-3.5019332935148216E-2</v>
      </c>
      <c r="P128" s="257">
        <v>8306</v>
      </c>
      <c r="Q128" s="257">
        <v>8219</v>
      </c>
      <c r="R128" s="257">
        <v>7720</v>
      </c>
      <c r="S128" s="257">
        <v>7566</v>
      </c>
      <c r="T128" s="257">
        <v>1804</v>
      </c>
      <c r="U128" s="257">
        <v>2042</v>
      </c>
      <c r="V128" s="257">
        <v>1398</v>
      </c>
      <c r="W128" s="257">
        <v>1400</v>
      </c>
      <c r="X128" s="257">
        <v>1623.6000000000001</v>
      </c>
      <c r="Y128" s="257">
        <v>1837.8</v>
      </c>
      <c r="Z128" s="257">
        <v>1258.2</v>
      </c>
      <c r="AA128" s="257">
        <v>1260</v>
      </c>
      <c r="AB128" s="257">
        <v>1490</v>
      </c>
      <c r="AD128" s="258"/>
      <c r="AE128" s="260"/>
    </row>
    <row r="129" spans="1:31">
      <c r="A129" s="256" t="s">
        <v>435</v>
      </c>
      <c r="B129" s="257">
        <v>16448.95</v>
      </c>
      <c r="C129" s="257">
        <v>15086.119999999999</v>
      </c>
      <c r="D129" s="257">
        <v>15013.66</v>
      </c>
      <c r="E129" s="257">
        <v>14808.96</v>
      </c>
      <c r="F129" s="257">
        <v>15626.502500000001</v>
      </c>
      <c r="G129" s="257">
        <v>995</v>
      </c>
      <c r="H129" s="257">
        <v>995</v>
      </c>
      <c r="I129" s="257">
        <v>473</v>
      </c>
      <c r="J129" s="257">
        <v>497</v>
      </c>
      <c r="K129" s="257">
        <v>630</v>
      </c>
      <c r="L129" s="257">
        <v>630</v>
      </c>
      <c r="M129" s="257">
        <v>20238</v>
      </c>
      <c r="N129" s="257">
        <v>19324.689999999999</v>
      </c>
      <c r="O129" s="258">
        <v>-3.5241277378575159E-2</v>
      </c>
      <c r="P129" s="257">
        <v>17301</v>
      </c>
      <c r="Q129" s="257">
        <v>15394</v>
      </c>
      <c r="R129" s="257">
        <v>15478</v>
      </c>
      <c r="S129" s="257">
        <v>15426</v>
      </c>
      <c r="T129" s="257">
        <v>4910</v>
      </c>
      <c r="U129" s="257">
        <v>4949</v>
      </c>
      <c r="V129" s="257">
        <v>5685</v>
      </c>
      <c r="W129" s="257">
        <v>4694</v>
      </c>
      <c r="X129" s="257">
        <v>4713.5999999999995</v>
      </c>
      <c r="Y129" s="257">
        <v>4751.04</v>
      </c>
      <c r="Z129" s="257">
        <v>5400.75</v>
      </c>
      <c r="AA129" s="257">
        <v>4459.3</v>
      </c>
      <c r="AB129" s="257">
        <v>744</v>
      </c>
      <c r="AD129" s="258"/>
      <c r="AE129" s="260"/>
    </row>
    <row r="130" spans="1:31">
      <c r="A130" s="256" t="s">
        <v>438</v>
      </c>
      <c r="B130" s="257">
        <v>7982</v>
      </c>
      <c r="C130" s="257">
        <v>7838</v>
      </c>
      <c r="D130" s="257">
        <v>7864</v>
      </c>
      <c r="E130" s="257">
        <v>7940</v>
      </c>
      <c r="F130" s="257">
        <v>7918</v>
      </c>
      <c r="G130" s="257">
        <v>462</v>
      </c>
      <c r="H130" s="257">
        <v>430</v>
      </c>
      <c r="I130" s="257">
        <v>279</v>
      </c>
      <c r="J130" s="257">
        <v>288</v>
      </c>
      <c r="K130" s="257">
        <v>320</v>
      </c>
      <c r="L130" s="257">
        <v>320</v>
      </c>
      <c r="M130" s="257">
        <v>3537</v>
      </c>
      <c r="N130" s="257">
        <v>3183.3</v>
      </c>
      <c r="O130" s="258">
        <v>-7.9678775330949241E-3</v>
      </c>
      <c r="P130" s="257">
        <v>8046</v>
      </c>
      <c r="Q130" s="257">
        <v>7901</v>
      </c>
      <c r="R130" s="257">
        <v>7927</v>
      </c>
      <c r="S130" s="257">
        <v>8004</v>
      </c>
      <c r="T130" s="257">
        <v>830</v>
      </c>
      <c r="U130" s="257">
        <v>897</v>
      </c>
      <c r="V130" s="257">
        <v>1050</v>
      </c>
      <c r="W130" s="257">
        <v>760</v>
      </c>
      <c r="X130" s="257">
        <v>747</v>
      </c>
      <c r="Y130" s="257">
        <v>807.3</v>
      </c>
      <c r="Z130" s="257">
        <v>945</v>
      </c>
      <c r="AA130" s="257">
        <v>684</v>
      </c>
      <c r="AB130" s="257">
        <v>1490</v>
      </c>
      <c r="AD130" s="258"/>
      <c r="AE130" s="260"/>
    </row>
    <row r="131" spans="1:31">
      <c r="A131" s="256" t="s">
        <v>441</v>
      </c>
      <c r="B131" s="257">
        <v>24585.66</v>
      </c>
      <c r="C131" s="257">
        <v>24721.29</v>
      </c>
      <c r="D131" s="257">
        <v>24732.18</v>
      </c>
      <c r="E131" s="257">
        <v>23143.23</v>
      </c>
      <c r="F131" s="257">
        <v>24339.803400000001</v>
      </c>
      <c r="G131" s="257">
        <v>1214</v>
      </c>
      <c r="H131" s="257">
        <v>1197</v>
      </c>
      <c r="I131" s="257">
        <v>372</v>
      </c>
      <c r="J131" s="257">
        <v>384</v>
      </c>
      <c r="K131" s="257">
        <v>515</v>
      </c>
      <c r="L131" s="257">
        <v>515</v>
      </c>
      <c r="M131" s="257">
        <v>27543</v>
      </c>
      <c r="N131" s="257">
        <v>27384</v>
      </c>
      <c r="O131" s="258">
        <v>-9.9999999999999933E-3</v>
      </c>
      <c r="P131" s="257">
        <v>24834</v>
      </c>
      <c r="Q131" s="257">
        <v>24971</v>
      </c>
      <c r="R131" s="257">
        <v>24982</v>
      </c>
      <c r="S131" s="257">
        <v>23377</v>
      </c>
      <c r="T131" s="257">
        <v>7110</v>
      </c>
      <c r="U131" s="257">
        <v>6599</v>
      </c>
      <c r="V131" s="257">
        <v>7235</v>
      </c>
      <c r="W131" s="257">
        <v>6599</v>
      </c>
      <c r="X131" s="257">
        <v>7069</v>
      </c>
      <c r="Y131" s="257">
        <v>6561</v>
      </c>
      <c r="Z131" s="257">
        <v>7193</v>
      </c>
      <c r="AA131" s="257">
        <v>6561</v>
      </c>
      <c r="AB131" s="257">
        <v>1490</v>
      </c>
      <c r="AD131" s="258"/>
      <c r="AE131" s="260"/>
    </row>
    <row r="132" spans="1:31">
      <c r="A132" s="256" t="s">
        <v>444</v>
      </c>
      <c r="B132" s="257">
        <v>4406</v>
      </c>
      <c r="C132" s="257">
        <v>3973</v>
      </c>
      <c r="D132" s="257">
        <v>4018</v>
      </c>
      <c r="E132" s="257">
        <v>4288</v>
      </c>
      <c r="F132" s="257">
        <v>4252</v>
      </c>
      <c r="G132" s="257">
        <v>72</v>
      </c>
      <c r="H132" s="257">
        <v>72</v>
      </c>
      <c r="I132" s="257">
        <v>502.2</v>
      </c>
      <c r="J132" s="257">
        <v>502.2</v>
      </c>
      <c r="K132" s="257">
        <v>558</v>
      </c>
      <c r="L132" s="257">
        <v>558</v>
      </c>
      <c r="M132" s="257">
        <v>3720</v>
      </c>
      <c r="N132" s="257">
        <v>3720</v>
      </c>
      <c r="O132" s="258">
        <v>-3.5047134347348331E-2</v>
      </c>
      <c r="P132" s="257">
        <v>4566</v>
      </c>
      <c r="Q132" s="257">
        <v>4117</v>
      </c>
      <c r="R132" s="257">
        <v>4164</v>
      </c>
      <c r="S132" s="257">
        <v>4444</v>
      </c>
      <c r="T132" s="257">
        <v>930</v>
      </c>
      <c r="U132" s="257">
        <v>930</v>
      </c>
      <c r="V132" s="257">
        <v>930</v>
      </c>
      <c r="W132" s="257">
        <v>930</v>
      </c>
      <c r="X132" s="257">
        <v>930</v>
      </c>
      <c r="Y132" s="257">
        <v>930</v>
      </c>
      <c r="Z132" s="257">
        <v>930</v>
      </c>
      <c r="AA132" s="257">
        <v>930</v>
      </c>
      <c r="AB132" s="257">
        <v>1490</v>
      </c>
      <c r="AD132" s="258"/>
      <c r="AE132" s="260"/>
    </row>
    <row r="133" spans="1:31">
      <c r="A133" s="256" t="s">
        <v>447</v>
      </c>
      <c r="B133" s="257">
        <v>4993</v>
      </c>
      <c r="C133" s="257">
        <v>4351</v>
      </c>
      <c r="D133" s="257">
        <v>4430</v>
      </c>
      <c r="E133" s="257">
        <v>5145</v>
      </c>
      <c r="F133" s="257">
        <v>4817</v>
      </c>
      <c r="G133" s="257">
        <v>240</v>
      </c>
      <c r="H133" s="257">
        <v>245</v>
      </c>
      <c r="I133" s="257">
        <v>63</v>
      </c>
      <c r="J133" s="257">
        <v>63</v>
      </c>
      <c r="K133" s="257">
        <v>65</v>
      </c>
      <c r="L133" s="257">
        <v>65</v>
      </c>
      <c r="M133" s="257">
        <v>5911</v>
      </c>
      <c r="N133" s="257">
        <v>5981</v>
      </c>
      <c r="O133" s="258">
        <v>-3.5237123916369198E-2</v>
      </c>
      <c r="P133" s="257">
        <v>5175</v>
      </c>
      <c r="Q133" s="257">
        <v>4510</v>
      </c>
      <c r="R133" s="257">
        <v>4592</v>
      </c>
      <c r="S133" s="257">
        <v>5333</v>
      </c>
      <c r="T133" s="257">
        <v>1422</v>
      </c>
      <c r="U133" s="257">
        <v>1463</v>
      </c>
      <c r="V133" s="257">
        <v>1536</v>
      </c>
      <c r="W133" s="257">
        <v>1490</v>
      </c>
      <c r="X133" s="257">
        <v>1439</v>
      </c>
      <c r="Y133" s="257">
        <v>1481</v>
      </c>
      <c r="Z133" s="257">
        <v>1554</v>
      </c>
      <c r="AA133" s="257">
        <v>1507</v>
      </c>
      <c r="AB133" s="257">
        <v>1490</v>
      </c>
      <c r="AD133" s="258"/>
      <c r="AE133" s="260"/>
    </row>
    <row r="134" spans="1:31">
      <c r="A134" s="256" t="s">
        <v>450</v>
      </c>
      <c r="B134" s="257">
        <v>6724</v>
      </c>
      <c r="C134" s="257">
        <v>6494</v>
      </c>
      <c r="D134" s="257">
        <v>6450</v>
      </c>
      <c r="E134" s="257">
        <v>6462</v>
      </c>
      <c r="F134" s="257">
        <v>6488.66</v>
      </c>
      <c r="G134" s="257">
        <v>224</v>
      </c>
      <c r="H134" s="257">
        <v>225.3</v>
      </c>
      <c r="I134" s="257">
        <v>385</v>
      </c>
      <c r="J134" s="257">
        <v>385</v>
      </c>
      <c r="K134" s="257">
        <v>440</v>
      </c>
      <c r="L134" s="257">
        <v>440</v>
      </c>
      <c r="M134" s="257">
        <v>2465</v>
      </c>
      <c r="N134" s="257">
        <v>2021</v>
      </c>
      <c r="O134" s="258">
        <v>-2.6851886335704442E-2</v>
      </c>
      <c r="P134" s="257">
        <v>6911</v>
      </c>
      <c r="Q134" s="257">
        <v>6673</v>
      </c>
      <c r="R134" s="257">
        <v>6627</v>
      </c>
      <c r="S134" s="257">
        <v>6640</v>
      </c>
      <c r="T134" s="257">
        <v>735</v>
      </c>
      <c r="U134" s="257">
        <v>827</v>
      </c>
      <c r="V134" s="257">
        <v>522</v>
      </c>
      <c r="W134" s="257">
        <v>381</v>
      </c>
      <c r="X134" s="257">
        <v>603</v>
      </c>
      <c r="Y134" s="257">
        <v>678</v>
      </c>
      <c r="Z134" s="257">
        <v>428</v>
      </c>
      <c r="AA134" s="257">
        <v>312</v>
      </c>
      <c r="AB134" s="257">
        <v>1490</v>
      </c>
      <c r="AD134" s="258"/>
      <c r="AE134" s="260"/>
    </row>
    <row r="135" spans="1:31">
      <c r="A135" s="256" t="s">
        <v>453</v>
      </c>
      <c r="B135" s="257">
        <v>4233</v>
      </c>
      <c r="C135" s="257">
        <v>3658</v>
      </c>
      <c r="D135" s="257">
        <v>3703</v>
      </c>
      <c r="E135" s="257">
        <v>3936</v>
      </c>
      <c r="F135" s="257">
        <v>4089</v>
      </c>
      <c r="G135" s="257">
        <v>150</v>
      </c>
      <c r="H135" s="257">
        <v>140</v>
      </c>
      <c r="I135" s="257">
        <v>62</v>
      </c>
      <c r="J135" s="257">
        <v>63</v>
      </c>
      <c r="K135" s="257">
        <v>95</v>
      </c>
      <c r="L135" s="257">
        <v>95</v>
      </c>
      <c r="M135" s="257">
        <v>4002</v>
      </c>
      <c r="N135" s="257">
        <v>2781</v>
      </c>
      <c r="O135" s="258">
        <v>-3.5044115819560087E-2</v>
      </c>
      <c r="P135" s="257">
        <v>4387</v>
      </c>
      <c r="Q135" s="257">
        <v>3791</v>
      </c>
      <c r="R135" s="257">
        <v>3837</v>
      </c>
      <c r="S135" s="257">
        <v>4079</v>
      </c>
      <c r="T135" s="257">
        <v>1048</v>
      </c>
      <c r="U135" s="257">
        <v>1474</v>
      </c>
      <c r="V135" s="257">
        <v>647</v>
      </c>
      <c r="W135" s="257">
        <v>833</v>
      </c>
      <c r="X135" s="257">
        <v>647</v>
      </c>
      <c r="Y135" s="257">
        <v>647</v>
      </c>
      <c r="Z135" s="257">
        <v>650</v>
      </c>
      <c r="AA135" s="257">
        <v>837</v>
      </c>
      <c r="AB135" s="257">
        <v>1490</v>
      </c>
      <c r="AD135" s="258"/>
      <c r="AE135" s="260"/>
    </row>
    <row r="136" spans="1:31">
      <c r="A136" s="256" t="s">
        <v>456</v>
      </c>
      <c r="B136" s="257">
        <v>3310.915</v>
      </c>
      <c r="C136" s="257">
        <v>3333.1099999999997</v>
      </c>
      <c r="D136" s="257">
        <v>3362.06</v>
      </c>
      <c r="E136" s="257">
        <v>3355.3049999999998</v>
      </c>
      <c r="F136" s="257">
        <v>3237.8693249999997</v>
      </c>
      <c r="G136" s="257">
        <v>135</v>
      </c>
      <c r="H136" s="257">
        <v>135</v>
      </c>
      <c r="I136" s="257">
        <v>140</v>
      </c>
      <c r="J136" s="257">
        <v>150</v>
      </c>
      <c r="K136" s="257">
        <v>155</v>
      </c>
      <c r="L136" s="257">
        <v>165</v>
      </c>
      <c r="M136" s="257">
        <v>3069.3230694295326</v>
      </c>
      <c r="N136" s="257">
        <v>3100.8390265436487</v>
      </c>
      <c r="O136" s="258">
        <v>-3.5000000000000045E-2</v>
      </c>
      <c r="P136" s="257">
        <v>3431</v>
      </c>
      <c r="Q136" s="257">
        <v>3454</v>
      </c>
      <c r="R136" s="257">
        <v>3484</v>
      </c>
      <c r="S136" s="257">
        <v>3477</v>
      </c>
      <c r="T136" s="257">
        <v>702.33538954493793</v>
      </c>
      <c r="U136" s="257">
        <v>741.80380480754968</v>
      </c>
      <c r="V136" s="257">
        <v>898.66545521023761</v>
      </c>
      <c r="W136" s="257">
        <v>726.51841986680722</v>
      </c>
      <c r="X136" s="257">
        <v>709.67955136123351</v>
      </c>
      <c r="Y136" s="257">
        <v>749.56067888729694</v>
      </c>
      <c r="Z136" s="257">
        <v>908.0625959780624</v>
      </c>
      <c r="AA136" s="257">
        <v>733.53620031705577</v>
      </c>
      <c r="AB136" s="257">
        <v>1490</v>
      </c>
      <c r="AD136" s="258"/>
      <c r="AE136" s="260"/>
    </row>
    <row r="137" spans="1:31">
      <c r="A137" s="256" t="s">
        <v>459</v>
      </c>
      <c r="B137" s="257">
        <v>3465.3150000000001</v>
      </c>
      <c r="C137" s="257">
        <v>3973.87</v>
      </c>
      <c r="D137" s="257">
        <v>4050.105</v>
      </c>
      <c r="E137" s="257">
        <v>4222.84</v>
      </c>
      <c r="F137" s="257">
        <v>3344.0289749999997</v>
      </c>
      <c r="G137" s="257">
        <v>201</v>
      </c>
      <c r="H137" s="257">
        <v>197</v>
      </c>
      <c r="I137" s="257">
        <v>113</v>
      </c>
      <c r="J137" s="257">
        <v>125</v>
      </c>
      <c r="K137" s="257">
        <v>138</v>
      </c>
      <c r="L137" s="257">
        <v>141</v>
      </c>
      <c r="M137" s="257">
        <v>1274</v>
      </c>
      <c r="N137" s="257">
        <v>1274</v>
      </c>
      <c r="O137" s="258">
        <v>-3.4999999999999996E-2</v>
      </c>
      <c r="P137" s="257">
        <v>3591</v>
      </c>
      <c r="Q137" s="257">
        <v>4118</v>
      </c>
      <c r="R137" s="257">
        <v>4197</v>
      </c>
      <c r="S137" s="257">
        <v>4376</v>
      </c>
      <c r="T137" s="257">
        <v>255</v>
      </c>
      <c r="U137" s="257">
        <v>385</v>
      </c>
      <c r="V137" s="257">
        <v>258</v>
      </c>
      <c r="W137" s="257">
        <v>376</v>
      </c>
      <c r="X137" s="257">
        <v>255</v>
      </c>
      <c r="Y137" s="257">
        <v>385</v>
      </c>
      <c r="Z137" s="257">
        <v>258</v>
      </c>
      <c r="AA137" s="257">
        <v>376</v>
      </c>
      <c r="AB137" s="257">
        <v>1800</v>
      </c>
      <c r="AD137" s="258"/>
      <c r="AE137" s="260"/>
    </row>
    <row r="138" spans="1:31">
      <c r="A138" s="256" t="s">
        <v>462</v>
      </c>
      <c r="B138" s="257">
        <v>4896</v>
      </c>
      <c r="C138" s="257">
        <v>5378</v>
      </c>
      <c r="D138" s="257">
        <v>4796</v>
      </c>
      <c r="E138" s="257">
        <v>5124</v>
      </c>
      <c r="F138" s="257">
        <v>4896</v>
      </c>
      <c r="G138" s="257">
        <v>99</v>
      </c>
      <c r="H138" s="257">
        <v>95</v>
      </c>
      <c r="I138" s="257">
        <v>76</v>
      </c>
      <c r="J138" s="257">
        <v>80</v>
      </c>
      <c r="K138" s="257">
        <v>90</v>
      </c>
      <c r="L138" s="257">
        <v>90</v>
      </c>
      <c r="M138" s="257">
        <v>5164</v>
      </c>
      <c r="N138" s="257">
        <v>5093.4827494869496</v>
      </c>
      <c r="O138" s="258">
        <v>-3.5026520762651121E-2</v>
      </c>
      <c r="P138" s="257">
        <v>5074</v>
      </c>
      <c r="Q138" s="257">
        <v>5573</v>
      </c>
      <c r="R138" s="257">
        <v>4970</v>
      </c>
      <c r="S138" s="257">
        <v>5310</v>
      </c>
      <c r="T138" s="257">
        <v>1297</v>
      </c>
      <c r="U138" s="257">
        <v>1293</v>
      </c>
      <c r="V138" s="257">
        <v>1289</v>
      </c>
      <c r="W138" s="257">
        <v>1285</v>
      </c>
      <c r="X138" s="257">
        <v>1281</v>
      </c>
      <c r="Y138" s="257">
        <v>1276</v>
      </c>
      <c r="Z138" s="257">
        <v>1270.9201551240112</v>
      </c>
      <c r="AA138" s="257">
        <v>1265.5625943629389</v>
      </c>
      <c r="AB138" s="257">
        <v>1490</v>
      </c>
      <c r="AD138" s="258"/>
      <c r="AE138" s="260"/>
    </row>
    <row r="139" spans="1:31">
      <c r="A139" s="256" t="s">
        <v>465</v>
      </c>
      <c r="B139" s="257">
        <v>5514.0042860000003</v>
      </c>
      <c r="C139" s="257">
        <v>5019.93</v>
      </c>
      <c r="D139" s="257">
        <v>5031.51</v>
      </c>
      <c r="E139" s="257">
        <v>5048.88</v>
      </c>
      <c r="F139" s="257">
        <v>5514.0042860000003</v>
      </c>
      <c r="G139" s="257">
        <v>267</v>
      </c>
      <c r="H139" s="257">
        <v>266</v>
      </c>
      <c r="I139" s="257">
        <v>172</v>
      </c>
      <c r="J139" s="257">
        <v>176</v>
      </c>
      <c r="K139" s="257">
        <v>200</v>
      </c>
      <c r="L139" s="257">
        <v>200</v>
      </c>
      <c r="M139" s="257">
        <v>4824</v>
      </c>
      <c r="N139" s="257">
        <v>4776</v>
      </c>
      <c r="O139" s="258">
        <v>-3.5000267484317907E-2</v>
      </c>
      <c r="P139" s="257">
        <v>5714</v>
      </c>
      <c r="Q139" s="257">
        <v>5202</v>
      </c>
      <c r="R139" s="257">
        <v>5214</v>
      </c>
      <c r="S139" s="257">
        <v>5232</v>
      </c>
      <c r="T139" s="257">
        <v>1206</v>
      </c>
      <c r="U139" s="257">
        <v>1206</v>
      </c>
      <c r="V139" s="257">
        <v>1206</v>
      </c>
      <c r="W139" s="257">
        <v>1206</v>
      </c>
      <c r="X139" s="257">
        <v>1194</v>
      </c>
      <c r="Y139" s="257">
        <v>1194</v>
      </c>
      <c r="Z139" s="257">
        <v>1194</v>
      </c>
      <c r="AA139" s="257">
        <v>1194</v>
      </c>
      <c r="AB139" s="257">
        <v>1764.56</v>
      </c>
      <c r="AD139" s="258"/>
      <c r="AE139" s="260"/>
    </row>
    <row r="140" spans="1:31">
      <c r="A140" s="256" t="s">
        <v>468</v>
      </c>
      <c r="B140" s="257">
        <v>10167</v>
      </c>
      <c r="C140" s="257">
        <v>10072</v>
      </c>
      <c r="D140" s="257">
        <v>10035</v>
      </c>
      <c r="E140" s="257">
        <v>10422</v>
      </c>
      <c r="F140" s="257">
        <v>10352</v>
      </c>
      <c r="G140" s="257">
        <v>416</v>
      </c>
      <c r="H140" s="257">
        <v>417</v>
      </c>
      <c r="I140" s="257">
        <v>168</v>
      </c>
      <c r="J140" s="257">
        <v>167</v>
      </c>
      <c r="K140" s="257">
        <v>204</v>
      </c>
      <c r="L140" s="257">
        <v>203</v>
      </c>
      <c r="M140" s="257">
        <v>12884</v>
      </c>
      <c r="N140" s="257">
        <v>12950</v>
      </c>
      <c r="O140" s="258">
        <v>-3.23378352672627E-2</v>
      </c>
      <c r="P140" s="257">
        <v>10167</v>
      </c>
      <c r="Q140" s="257">
        <v>10521</v>
      </c>
      <c r="R140" s="257">
        <v>10482</v>
      </c>
      <c r="S140" s="257">
        <v>10886</v>
      </c>
      <c r="T140" s="257">
        <v>3480</v>
      </c>
      <c r="U140" s="257">
        <v>3429</v>
      </c>
      <c r="V140" s="257">
        <v>3275</v>
      </c>
      <c r="W140" s="257">
        <v>2700</v>
      </c>
      <c r="X140" s="257">
        <v>3499</v>
      </c>
      <c r="Y140" s="257">
        <v>3448</v>
      </c>
      <c r="Z140" s="257">
        <v>3293</v>
      </c>
      <c r="AA140" s="257">
        <v>2710</v>
      </c>
      <c r="AB140" s="257">
        <v>1490</v>
      </c>
      <c r="AD140" s="258"/>
      <c r="AE140" s="260"/>
    </row>
    <row r="141" spans="1:31">
      <c r="A141" s="256" t="s">
        <v>471</v>
      </c>
      <c r="B141" s="257">
        <v>7052</v>
      </c>
      <c r="C141" s="257">
        <v>6913</v>
      </c>
      <c r="D141" s="257">
        <v>7148</v>
      </c>
      <c r="E141" s="257">
        <v>7073</v>
      </c>
      <c r="F141" s="257">
        <v>6853</v>
      </c>
      <c r="G141" s="257">
        <v>238</v>
      </c>
      <c r="H141" s="257">
        <v>232</v>
      </c>
      <c r="I141" s="257">
        <v>343</v>
      </c>
      <c r="J141" s="257">
        <v>359</v>
      </c>
      <c r="K141" s="257">
        <v>440</v>
      </c>
      <c r="L141" s="257">
        <v>449</v>
      </c>
      <c r="M141" s="257">
        <v>3343</v>
      </c>
      <c r="N141" s="257">
        <v>3343</v>
      </c>
      <c r="O141" s="258">
        <v>-3.1641873088947677E-2</v>
      </c>
      <c r="P141" s="257">
        <v>7376</v>
      </c>
      <c r="Q141" s="257">
        <v>7112</v>
      </c>
      <c r="R141" s="257">
        <v>7347</v>
      </c>
      <c r="S141" s="257">
        <v>7272</v>
      </c>
      <c r="T141" s="257">
        <v>971</v>
      </c>
      <c r="U141" s="257">
        <v>722</v>
      </c>
      <c r="V141" s="257">
        <v>974</v>
      </c>
      <c r="W141" s="257">
        <v>676</v>
      </c>
      <c r="X141" s="257">
        <v>971</v>
      </c>
      <c r="Y141" s="257">
        <v>722</v>
      </c>
      <c r="Z141" s="257">
        <v>974</v>
      </c>
      <c r="AA141" s="257">
        <v>676</v>
      </c>
      <c r="AB141" s="257">
        <v>1490</v>
      </c>
      <c r="AD141" s="258"/>
      <c r="AE141" s="260"/>
    </row>
    <row r="142" spans="1:31">
      <c r="A142" s="256" t="s">
        <v>474</v>
      </c>
      <c r="B142" s="257">
        <v>6850</v>
      </c>
      <c r="C142" s="257">
        <v>7100</v>
      </c>
      <c r="D142" s="257">
        <v>6880</v>
      </c>
      <c r="E142" s="257">
        <v>7400</v>
      </c>
      <c r="F142" s="257">
        <v>6600</v>
      </c>
      <c r="G142" s="257">
        <v>93</v>
      </c>
      <c r="H142" s="257">
        <v>91</v>
      </c>
      <c r="I142" s="257">
        <v>147</v>
      </c>
      <c r="J142" s="257">
        <v>147</v>
      </c>
      <c r="K142" s="257">
        <v>160</v>
      </c>
      <c r="L142" s="257">
        <v>160</v>
      </c>
      <c r="M142" s="257">
        <v>3535</v>
      </c>
      <c r="N142" s="257">
        <v>3285</v>
      </c>
      <c r="O142" s="258">
        <v>-2.4533517622667589E-2</v>
      </c>
      <c r="P142" s="257">
        <v>6977</v>
      </c>
      <c r="Q142" s="257">
        <v>7326</v>
      </c>
      <c r="R142" s="257">
        <v>7019</v>
      </c>
      <c r="S142" s="257">
        <v>7618</v>
      </c>
      <c r="T142" s="257">
        <v>650</v>
      </c>
      <c r="U142" s="257">
        <v>1150</v>
      </c>
      <c r="V142" s="257">
        <v>1225</v>
      </c>
      <c r="W142" s="257">
        <v>510</v>
      </c>
      <c r="X142" s="257">
        <v>610</v>
      </c>
      <c r="Y142" s="257">
        <v>1050</v>
      </c>
      <c r="Z142" s="257">
        <v>1120</v>
      </c>
      <c r="AA142" s="257">
        <v>505</v>
      </c>
      <c r="AB142" s="257">
        <v>1490</v>
      </c>
      <c r="AD142" s="258"/>
      <c r="AE142" s="260"/>
    </row>
    <row r="143" spans="1:31">
      <c r="A143" s="256" t="s">
        <v>477</v>
      </c>
      <c r="B143" s="257">
        <v>6048</v>
      </c>
      <c r="C143" s="257">
        <v>6048</v>
      </c>
      <c r="D143" s="257">
        <v>6048</v>
      </c>
      <c r="E143" s="257">
        <v>6048</v>
      </c>
      <c r="F143" s="257">
        <v>6048</v>
      </c>
      <c r="G143" s="257">
        <v>135</v>
      </c>
      <c r="H143" s="257">
        <v>135</v>
      </c>
      <c r="I143" s="257">
        <v>154</v>
      </c>
      <c r="J143" s="257">
        <v>163</v>
      </c>
      <c r="K143" s="257">
        <v>171</v>
      </c>
      <c r="L143" s="257">
        <v>175</v>
      </c>
      <c r="M143" s="257">
        <v>3115</v>
      </c>
      <c r="N143" s="257">
        <v>2892</v>
      </c>
      <c r="O143" s="258">
        <v>-3.5021938571998402E-2</v>
      </c>
      <c r="P143" s="257">
        <v>5756</v>
      </c>
      <c r="Q143" s="257">
        <v>6401</v>
      </c>
      <c r="R143" s="257">
        <v>6380</v>
      </c>
      <c r="S143" s="257">
        <v>6533</v>
      </c>
      <c r="T143" s="257">
        <v>860</v>
      </c>
      <c r="U143" s="257">
        <v>752</v>
      </c>
      <c r="V143" s="257">
        <v>752</v>
      </c>
      <c r="W143" s="257">
        <v>751</v>
      </c>
      <c r="X143" s="257">
        <v>723</v>
      </c>
      <c r="Y143" s="257">
        <v>723</v>
      </c>
      <c r="Z143" s="257">
        <v>723</v>
      </c>
      <c r="AA143" s="257">
        <v>723</v>
      </c>
      <c r="AB143" s="257">
        <v>1490</v>
      </c>
      <c r="AD143" s="258"/>
      <c r="AE143" s="260"/>
    </row>
    <row r="144" spans="1:31">
      <c r="A144" s="256" t="s">
        <v>480</v>
      </c>
      <c r="B144" s="257">
        <v>5733</v>
      </c>
      <c r="C144" s="257">
        <v>5426</v>
      </c>
      <c r="D144" s="257">
        <v>5640</v>
      </c>
      <c r="E144" s="257">
        <v>5703</v>
      </c>
      <c r="F144" s="257">
        <v>5525</v>
      </c>
      <c r="G144" s="257">
        <v>264</v>
      </c>
      <c r="H144" s="257">
        <v>256</v>
      </c>
      <c r="I144" s="257">
        <v>439</v>
      </c>
      <c r="J144" s="257">
        <v>449</v>
      </c>
      <c r="K144" s="257">
        <v>485</v>
      </c>
      <c r="L144" s="257">
        <v>495</v>
      </c>
      <c r="M144" s="257">
        <v>4161</v>
      </c>
      <c r="N144" s="257">
        <v>4193</v>
      </c>
      <c r="O144" s="258">
        <v>-3.5656124110739693E-2</v>
      </c>
      <c r="P144" s="257">
        <v>5941</v>
      </c>
      <c r="Q144" s="257">
        <v>5634</v>
      </c>
      <c r="R144" s="257">
        <v>5848</v>
      </c>
      <c r="S144" s="257">
        <v>5911</v>
      </c>
      <c r="T144" s="257">
        <v>791</v>
      </c>
      <c r="U144" s="257">
        <v>1030</v>
      </c>
      <c r="V144" s="257">
        <v>1153</v>
      </c>
      <c r="W144" s="257">
        <v>1187</v>
      </c>
      <c r="X144" s="257">
        <v>797</v>
      </c>
      <c r="Y144" s="257">
        <v>1038</v>
      </c>
      <c r="Z144" s="257">
        <v>1162</v>
      </c>
      <c r="AA144" s="257">
        <v>1196</v>
      </c>
      <c r="AB144" s="257">
        <v>1490</v>
      </c>
      <c r="AD144" s="258"/>
      <c r="AE144" s="260"/>
    </row>
    <row r="145" spans="1:31">
      <c r="A145" s="256" t="s">
        <v>483</v>
      </c>
      <c r="B145" s="257">
        <v>12723.471</v>
      </c>
      <c r="C145" s="257">
        <v>12430.370999999999</v>
      </c>
      <c r="D145" s="257">
        <v>12566.173999999999</v>
      </c>
      <c r="E145" s="257">
        <v>12573.99</v>
      </c>
      <c r="F145" s="257">
        <v>12430.831166999998</v>
      </c>
      <c r="G145" s="257">
        <v>595</v>
      </c>
      <c r="H145" s="257">
        <v>554</v>
      </c>
      <c r="I145" s="257">
        <v>847</v>
      </c>
      <c r="J145" s="257">
        <v>908</v>
      </c>
      <c r="K145" s="257">
        <v>935</v>
      </c>
      <c r="L145" s="257">
        <v>980</v>
      </c>
      <c r="M145" s="257">
        <v>15695</v>
      </c>
      <c r="N145" s="257">
        <v>15218</v>
      </c>
      <c r="O145" s="258">
        <v>-2.301897861263821E-2</v>
      </c>
      <c r="P145" s="257">
        <v>13024</v>
      </c>
      <c r="Q145" s="257">
        <v>12723</v>
      </c>
      <c r="R145" s="257">
        <v>12862</v>
      </c>
      <c r="S145" s="257">
        <v>12870</v>
      </c>
      <c r="T145" s="257">
        <v>4679</v>
      </c>
      <c r="U145" s="257">
        <v>3903</v>
      </c>
      <c r="V145" s="257">
        <v>3623</v>
      </c>
      <c r="W145" s="257">
        <v>3490</v>
      </c>
      <c r="X145" s="257">
        <v>4551</v>
      </c>
      <c r="Y145" s="257">
        <v>3784</v>
      </c>
      <c r="Z145" s="257">
        <v>3507</v>
      </c>
      <c r="AA145" s="257">
        <v>3376</v>
      </c>
      <c r="AB145" s="257">
        <v>1801</v>
      </c>
      <c r="AD145" s="258"/>
      <c r="AE145" s="260"/>
    </row>
    <row r="146" spans="1:31">
      <c r="A146" s="256" t="s">
        <v>486</v>
      </c>
      <c r="B146" s="257">
        <v>2532.1642000000002</v>
      </c>
      <c r="C146" s="257">
        <v>2633.134</v>
      </c>
      <c r="D146" s="257">
        <v>2571.7602000000002</v>
      </c>
      <c r="E146" s="257">
        <v>2689.5583000000001</v>
      </c>
      <c r="F146" s="257">
        <v>2506.5893415800001</v>
      </c>
      <c r="G146" s="257">
        <v>191.6</v>
      </c>
      <c r="H146" s="257">
        <v>217</v>
      </c>
      <c r="I146" s="257">
        <v>66.5</v>
      </c>
      <c r="J146" s="257">
        <v>82</v>
      </c>
      <c r="K146" s="257">
        <v>74</v>
      </c>
      <c r="L146" s="257">
        <v>89</v>
      </c>
      <c r="M146" s="257">
        <v>4290</v>
      </c>
      <c r="N146" s="257">
        <v>3844</v>
      </c>
      <c r="O146" s="258">
        <v>-1.0099999999999953E-2</v>
      </c>
      <c r="P146" s="257">
        <v>2558</v>
      </c>
      <c r="Q146" s="257">
        <v>2660</v>
      </c>
      <c r="R146" s="257">
        <v>2598</v>
      </c>
      <c r="S146" s="257">
        <v>2717</v>
      </c>
      <c r="T146" s="257">
        <v>1119</v>
      </c>
      <c r="U146" s="257">
        <v>1088</v>
      </c>
      <c r="V146" s="257">
        <v>1057</v>
      </c>
      <c r="W146" s="257">
        <v>1026</v>
      </c>
      <c r="X146" s="257">
        <v>1000</v>
      </c>
      <c r="Y146" s="257">
        <v>974</v>
      </c>
      <c r="Z146" s="257">
        <v>948</v>
      </c>
      <c r="AA146" s="257">
        <v>922</v>
      </c>
      <c r="AB146" s="257">
        <v>2307</v>
      </c>
      <c r="AD146" s="258"/>
      <c r="AE146" s="260"/>
    </row>
    <row r="147" spans="1:31">
      <c r="A147" s="256" t="s">
        <v>489</v>
      </c>
      <c r="B147" s="257">
        <v>19944</v>
      </c>
      <c r="C147" s="257">
        <v>19313</v>
      </c>
      <c r="D147" s="257">
        <v>19264</v>
      </c>
      <c r="E147" s="257">
        <v>19291</v>
      </c>
      <c r="F147" s="257">
        <v>16503</v>
      </c>
      <c r="G147" s="257">
        <v>1123</v>
      </c>
      <c r="H147" s="257">
        <v>1116</v>
      </c>
      <c r="I147" s="257">
        <v>230.04000000000002</v>
      </c>
      <c r="J147" s="257">
        <v>246.5</v>
      </c>
      <c r="K147" s="257">
        <v>284</v>
      </c>
      <c r="L147" s="257">
        <v>290</v>
      </c>
      <c r="M147" s="257">
        <v>23607</v>
      </c>
      <c r="N147" s="257">
        <v>23802</v>
      </c>
      <c r="O147" s="258">
        <v>-3.5009611211012585E-2</v>
      </c>
      <c r="P147" s="257">
        <v>20516</v>
      </c>
      <c r="Q147" s="257">
        <v>19983</v>
      </c>
      <c r="R147" s="257">
        <v>20008</v>
      </c>
      <c r="S147" s="257">
        <v>20128</v>
      </c>
      <c r="T147" s="257">
        <v>6165</v>
      </c>
      <c r="U147" s="257">
        <v>6313</v>
      </c>
      <c r="V147" s="257">
        <v>5999</v>
      </c>
      <c r="W147" s="257">
        <v>5130</v>
      </c>
      <c r="X147" s="257">
        <v>6215</v>
      </c>
      <c r="Y147" s="257">
        <v>6365</v>
      </c>
      <c r="Z147" s="257">
        <v>6048</v>
      </c>
      <c r="AA147" s="257">
        <v>5174</v>
      </c>
      <c r="AB147" s="257">
        <v>2400</v>
      </c>
      <c r="AD147" s="258"/>
      <c r="AE147" s="260"/>
    </row>
    <row r="148" spans="1:31">
      <c r="A148" s="256" t="s">
        <v>492</v>
      </c>
      <c r="B148" s="257">
        <v>4108.7</v>
      </c>
      <c r="C148" s="257">
        <v>4625.6000000000004</v>
      </c>
      <c r="D148" s="257">
        <v>4506.5</v>
      </c>
      <c r="E148" s="257">
        <v>4321.2</v>
      </c>
      <c r="F148" s="257">
        <v>4390.5</v>
      </c>
      <c r="G148" s="257">
        <v>113.512</v>
      </c>
      <c r="H148" s="257">
        <v>107.85553999999999</v>
      </c>
      <c r="I148" s="257">
        <v>309.75</v>
      </c>
      <c r="J148" s="257">
        <v>312.35053846153846</v>
      </c>
      <c r="K148" s="257">
        <v>354</v>
      </c>
      <c r="L148" s="257">
        <v>354</v>
      </c>
      <c r="M148" s="257">
        <v>4892.557571905505</v>
      </c>
      <c r="N148" s="257">
        <v>4377.8949497747035</v>
      </c>
      <c r="O148" s="258">
        <v>-4.575092371223647E-2</v>
      </c>
      <c r="P148" s="257">
        <v>4235</v>
      </c>
      <c r="Q148" s="257">
        <v>4794</v>
      </c>
      <c r="R148" s="257">
        <v>4717</v>
      </c>
      <c r="S148" s="257">
        <v>4658</v>
      </c>
      <c r="T148" s="257">
        <v>1272.6385499300861</v>
      </c>
      <c r="U148" s="257">
        <v>1237.5177125450864</v>
      </c>
      <c r="V148" s="257">
        <v>1202.3968751600864</v>
      </c>
      <c r="W148" s="257">
        <v>1180.0044342702461</v>
      </c>
      <c r="X148" s="257">
        <v>1144.5006266802461</v>
      </c>
      <c r="Y148" s="257">
        <v>1108.9968190902462</v>
      </c>
      <c r="Z148" s="257">
        <v>1073.4930115002462</v>
      </c>
      <c r="AA148" s="257">
        <v>1050.9044925039655</v>
      </c>
      <c r="AB148" s="257">
        <v>1966</v>
      </c>
      <c r="AD148" s="258"/>
      <c r="AE148" s="260"/>
    </row>
    <row r="149" spans="1:31">
      <c r="A149" s="256" t="s">
        <v>495</v>
      </c>
      <c r="B149" s="257">
        <v>8024</v>
      </c>
      <c r="C149" s="257">
        <v>8203</v>
      </c>
      <c r="D149" s="257">
        <v>8166</v>
      </c>
      <c r="E149" s="257">
        <v>8196</v>
      </c>
      <c r="F149" s="257">
        <v>8024</v>
      </c>
      <c r="G149" s="257">
        <v>437</v>
      </c>
      <c r="H149" s="257">
        <v>414</v>
      </c>
      <c r="I149" s="257">
        <v>232</v>
      </c>
      <c r="J149" s="257">
        <v>234</v>
      </c>
      <c r="K149" s="257">
        <v>285</v>
      </c>
      <c r="L149" s="257">
        <v>285</v>
      </c>
      <c r="M149" s="257">
        <v>5393</v>
      </c>
      <c r="N149" s="257">
        <v>5125</v>
      </c>
      <c r="O149" s="258">
        <v>-3.50004441680732E-2</v>
      </c>
      <c r="P149" s="257">
        <v>8315</v>
      </c>
      <c r="Q149" s="257">
        <v>8502</v>
      </c>
      <c r="R149" s="257">
        <v>8461</v>
      </c>
      <c r="S149" s="257">
        <v>8493</v>
      </c>
      <c r="T149" s="257">
        <v>1444</v>
      </c>
      <c r="U149" s="257">
        <v>1449</v>
      </c>
      <c r="V149" s="257">
        <v>1213</v>
      </c>
      <c r="W149" s="257">
        <v>1287</v>
      </c>
      <c r="X149" s="257">
        <v>1372</v>
      </c>
      <c r="Y149" s="257">
        <v>1377</v>
      </c>
      <c r="Z149" s="257">
        <v>1153</v>
      </c>
      <c r="AA149" s="257">
        <v>1223</v>
      </c>
      <c r="AB149" s="257">
        <v>1490</v>
      </c>
      <c r="AD149" s="258"/>
      <c r="AE149" s="260"/>
    </row>
    <row r="150" spans="1:31">
      <c r="A150" s="256" t="s">
        <v>498</v>
      </c>
      <c r="B150" s="257">
        <v>9660</v>
      </c>
      <c r="C150" s="257">
        <v>9390</v>
      </c>
      <c r="D150" s="257">
        <v>9051</v>
      </c>
      <c r="E150" s="257">
        <v>9001</v>
      </c>
      <c r="F150" s="257">
        <v>8850</v>
      </c>
      <c r="G150" s="257">
        <v>575</v>
      </c>
      <c r="H150" s="257">
        <v>575</v>
      </c>
      <c r="I150" s="257">
        <v>1462</v>
      </c>
      <c r="J150" s="257">
        <v>1462</v>
      </c>
      <c r="K150" s="257">
        <v>1700</v>
      </c>
      <c r="L150" s="257">
        <v>1700</v>
      </c>
      <c r="M150" s="257">
        <v>16993</v>
      </c>
      <c r="N150" s="257">
        <v>16440</v>
      </c>
      <c r="O150" s="258">
        <v>-3.7386814726409465E-2</v>
      </c>
      <c r="P150" s="257">
        <v>10158</v>
      </c>
      <c r="Q150" s="257">
        <v>9263</v>
      </c>
      <c r="R150" s="257">
        <v>9386</v>
      </c>
      <c r="S150" s="257">
        <v>9736</v>
      </c>
      <c r="T150" s="257">
        <v>4645</v>
      </c>
      <c r="U150" s="257">
        <v>4137</v>
      </c>
      <c r="V150" s="257">
        <v>4101</v>
      </c>
      <c r="W150" s="257">
        <v>4110</v>
      </c>
      <c r="X150" s="257">
        <v>4110</v>
      </c>
      <c r="Y150" s="257">
        <v>4110</v>
      </c>
      <c r="Z150" s="257">
        <v>4110</v>
      </c>
      <c r="AA150" s="257">
        <v>4110</v>
      </c>
      <c r="AB150" s="257">
        <v>1490</v>
      </c>
      <c r="AD150" s="258"/>
      <c r="AE150" s="260"/>
    </row>
    <row r="151" spans="1:31">
      <c r="A151" s="256" t="s">
        <v>501</v>
      </c>
      <c r="B151" s="257">
        <v>3018</v>
      </c>
      <c r="C151" s="257">
        <v>3231</v>
      </c>
      <c r="D151" s="257">
        <v>2667</v>
      </c>
      <c r="E151" s="257">
        <v>2852</v>
      </c>
      <c r="F151" s="257">
        <v>2912</v>
      </c>
      <c r="G151" s="257">
        <v>125</v>
      </c>
      <c r="H151" s="257">
        <v>120</v>
      </c>
      <c r="I151" s="257">
        <v>110</v>
      </c>
      <c r="J151" s="257">
        <v>115</v>
      </c>
      <c r="K151" s="257">
        <v>120</v>
      </c>
      <c r="L151" s="257">
        <v>120</v>
      </c>
      <c r="M151" s="257">
        <v>3496</v>
      </c>
      <c r="N151" s="257">
        <v>3502</v>
      </c>
      <c r="O151" s="258">
        <v>-3.5172583422152986E-2</v>
      </c>
      <c r="P151" s="257">
        <v>3128</v>
      </c>
      <c r="Q151" s="257">
        <v>3349</v>
      </c>
      <c r="R151" s="257">
        <v>2764</v>
      </c>
      <c r="S151" s="257">
        <v>2956</v>
      </c>
      <c r="T151" s="257">
        <v>1070</v>
      </c>
      <c r="U151" s="257">
        <v>962</v>
      </c>
      <c r="V151" s="257">
        <v>898</v>
      </c>
      <c r="W151" s="257">
        <v>566</v>
      </c>
      <c r="X151" s="257">
        <v>1066</v>
      </c>
      <c r="Y151" s="257">
        <v>969</v>
      </c>
      <c r="Z151" s="257">
        <v>902</v>
      </c>
      <c r="AA151" s="257">
        <v>565</v>
      </c>
      <c r="AB151" s="257">
        <v>1490</v>
      </c>
      <c r="AD151" s="258"/>
      <c r="AE151" s="260"/>
    </row>
    <row r="152" spans="1:31">
      <c r="A152" s="256" t="s">
        <v>504</v>
      </c>
      <c r="B152" s="257">
        <v>11069.4</v>
      </c>
      <c r="C152" s="257">
        <v>10526.949999999999</v>
      </c>
      <c r="D152" s="257">
        <v>10640.949999999999</v>
      </c>
      <c r="E152" s="257">
        <v>10637.15</v>
      </c>
      <c r="F152" s="257">
        <v>10486.800000000001</v>
      </c>
      <c r="G152" s="257">
        <v>501</v>
      </c>
      <c r="H152" s="257">
        <v>468</v>
      </c>
      <c r="I152" s="257">
        <v>332</v>
      </c>
      <c r="J152" s="257">
        <v>360</v>
      </c>
      <c r="K152" s="257">
        <v>390</v>
      </c>
      <c r="L152" s="257">
        <v>400</v>
      </c>
      <c r="M152" s="257">
        <v>1865</v>
      </c>
      <c r="N152" s="257">
        <v>1748</v>
      </c>
      <c r="O152" s="258">
        <v>-5.0000000000000065E-2</v>
      </c>
      <c r="P152" s="257">
        <v>11652</v>
      </c>
      <c r="Q152" s="257">
        <v>11081</v>
      </c>
      <c r="R152" s="257">
        <v>11201</v>
      </c>
      <c r="S152" s="257">
        <v>11197</v>
      </c>
      <c r="T152" s="257">
        <v>496</v>
      </c>
      <c r="U152" s="257">
        <v>475</v>
      </c>
      <c r="V152" s="257">
        <v>457</v>
      </c>
      <c r="W152" s="257">
        <v>437</v>
      </c>
      <c r="X152" s="257">
        <v>437</v>
      </c>
      <c r="Y152" s="257">
        <v>437</v>
      </c>
      <c r="Z152" s="257">
        <v>437</v>
      </c>
      <c r="AA152" s="257">
        <v>437</v>
      </c>
      <c r="AB152" s="257">
        <v>1490</v>
      </c>
      <c r="AD152" s="258"/>
      <c r="AE152" s="260"/>
    </row>
    <row r="153" spans="1:31">
      <c r="A153" s="256" t="s">
        <v>507</v>
      </c>
      <c r="B153" s="257">
        <v>2468.8719000000001</v>
      </c>
      <c r="C153" s="257">
        <v>2375.7624000000001</v>
      </c>
      <c r="D153" s="257">
        <v>2312.0559000000003</v>
      </c>
      <c r="E153" s="257">
        <v>2416.9266000000002</v>
      </c>
      <c r="F153" s="257">
        <v>2419.7413491900002</v>
      </c>
      <c r="G153" s="257">
        <v>163</v>
      </c>
      <c r="H153" s="257">
        <v>167</v>
      </c>
      <c r="I153" s="257">
        <v>70</v>
      </c>
      <c r="J153" s="257">
        <v>80</v>
      </c>
      <c r="K153" s="257">
        <v>100</v>
      </c>
      <c r="L153" s="257">
        <v>110</v>
      </c>
      <c r="M153" s="257">
        <v>4999</v>
      </c>
      <c r="N153" s="257">
        <v>4080</v>
      </c>
      <c r="O153" s="258">
        <v>-1.9899999999999928E-2</v>
      </c>
      <c r="P153" s="257">
        <v>2519</v>
      </c>
      <c r="Q153" s="257">
        <v>2424</v>
      </c>
      <c r="R153" s="257">
        <v>2359</v>
      </c>
      <c r="S153" s="257">
        <v>2466</v>
      </c>
      <c r="T153" s="257">
        <v>1239</v>
      </c>
      <c r="U153" s="257">
        <v>1350</v>
      </c>
      <c r="V153" s="257">
        <v>1250</v>
      </c>
      <c r="W153" s="257">
        <v>1160</v>
      </c>
      <c r="X153" s="257">
        <v>1020</v>
      </c>
      <c r="Y153" s="257">
        <v>1020</v>
      </c>
      <c r="Z153" s="257">
        <v>1020</v>
      </c>
      <c r="AA153" s="257">
        <v>1020</v>
      </c>
      <c r="AB153" s="257">
        <v>2307</v>
      </c>
      <c r="AD153" s="258"/>
      <c r="AE153" s="260"/>
    </row>
    <row r="154" spans="1:31">
      <c r="A154" s="256" t="s">
        <v>510</v>
      </c>
      <c r="B154" s="257">
        <v>7219</v>
      </c>
      <c r="C154" s="257">
        <v>7220</v>
      </c>
      <c r="D154" s="257">
        <v>7220</v>
      </c>
      <c r="E154" s="257">
        <v>7220</v>
      </c>
      <c r="F154" s="257">
        <v>7219</v>
      </c>
      <c r="G154" s="257">
        <v>289</v>
      </c>
      <c r="H154" s="257">
        <v>273</v>
      </c>
      <c r="I154" s="257">
        <v>310</v>
      </c>
      <c r="J154" s="257">
        <v>330</v>
      </c>
      <c r="K154" s="257">
        <v>350</v>
      </c>
      <c r="L154" s="257">
        <v>350</v>
      </c>
      <c r="M154" s="257">
        <v>6851</v>
      </c>
      <c r="N154" s="257">
        <v>6791</v>
      </c>
      <c r="O154" s="258">
        <v>-3.5018545126474419E-2</v>
      </c>
      <c r="P154" s="257">
        <v>7102</v>
      </c>
      <c r="Q154" s="257">
        <v>7736</v>
      </c>
      <c r="R154" s="257">
        <v>7393</v>
      </c>
      <c r="S154" s="257">
        <v>7696</v>
      </c>
      <c r="T154" s="257">
        <v>2042</v>
      </c>
      <c r="U154" s="257">
        <v>1488</v>
      </c>
      <c r="V154" s="257">
        <v>1405</v>
      </c>
      <c r="W154" s="257">
        <v>1916</v>
      </c>
      <c r="X154" s="257">
        <v>2027</v>
      </c>
      <c r="Y154" s="257">
        <v>1473</v>
      </c>
      <c r="Z154" s="257">
        <v>1390</v>
      </c>
      <c r="AA154" s="257">
        <v>1901</v>
      </c>
      <c r="AB154" s="257">
        <v>1490</v>
      </c>
      <c r="AD154" s="258"/>
      <c r="AE154" s="260"/>
    </row>
    <row r="155" spans="1:31">
      <c r="A155" s="256" t="s">
        <v>513</v>
      </c>
      <c r="B155" s="257">
        <v>12454</v>
      </c>
      <c r="C155" s="257">
        <v>12056</v>
      </c>
      <c r="D155" s="257">
        <v>11837</v>
      </c>
      <c r="E155" s="257">
        <v>12811</v>
      </c>
      <c r="F155" s="257">
        <v>12018</v>
      </c>
      <c r="G155" s="257">
        <v>670</v>
      </c>
      <c r="H155" s="257">
        <v>620</v>
      </c>
      <c r="I155" s="257">
        <v>440</v>
      </c>
      <c r="J155" s="257">
        <v>447</v>
      </c>
      <c r="K155" s="257">
        <v>560</v>
      </c>
      <c r="L155" s="257">
        <v>560</v>
      </c>
      <c r="M155" s="257">
        <v>17776</v>
      </c>
      <c r="N155" s="257">
        <v>17862</v>
      </c>
      <c r="O155" s="258">
        <v>-3.5001275985944526E-2</v>
      </c>
      <c r="P155" s="257">
        <v>12906</v>
      </c>
      <c r="Q155" s="257">
        <v>12493</v>
      </c>
      <c r="R155" s="257">
        <v>12266</v>
      </c>
      <c r="S155" s="257">
        <v>13276</v>
      </c>
      <c r="T155" s="257">
        <v>3913</v>
      </c>
      <c r="U155" s="257">
        <v>4672</v>
      </c>
      <c r="V155" s="257">
        <v>4581</v>
      </c>
      <c r="W155" s="257">
        <v>4610</v>
      </c>
      <c r="X155" s="257">
        <v>3932</v>
      </c>
      <c r="Y155" s="257">
        <v>4695</v>
      </c>
      <c r="Z155" s="257">
        <v>4603</v>
      </c>
      <c r="AA155" s="257">
        <v>4632</v>
      </c>
      <c r="AB155" s="257">
        <v>1490</v>
      </c>
      <c r="AD155" s="258"/>
      <c r="AE155" s="260"/>
    </row>
    <row r="156" spans="1:31">
      <c r="A156" s="256" t="s">
        <v>516</v>
      </c>
      <c r="B156" s="257">
        <v>4481</v>
      </c>
      <c r="C156" s="257">
        <v>4385.5</v>
      </c>
      <c r="D156" s="257">
        <v>4265.5</v>
      </c>
      <c r="E156" s="257">
        <v>4160.5</v>
      </c>
      <c r="F156" s="257">
        <v>4354.5</v>
      </c>
      <c r="G156" s="257">
        <v>270</v>
      </c>
      <c r="H156" s="257">
        <v>230</v>
      </c>
      <c r="I156" s="257">
        <v>64</v>
      </c>
      <c r="J156" s="257">
        <v>72</v>
      </c>
      <c r="K156" s="257">
        <v>78</v>
      </c>
      <c r="L156" s="257">
        <v>87</v>
      </c>
      <c r="M156" s="257">
        <v>10281</v>
      </c>
      <c r="N156" s="257">
        <v>6341</v>
      </c>
      <c r="O156" s="258">
        <v>-0.11664793624846752</v>
      </c>
      <c r="P156" s="257">
        <v>4957</v>
      </c>
      <c r="Q156" s="257">
        <v>4988</v>
      </c>
      <c r="R156" s="257">
        <v>4868</v>
      </c>
      <c r="S156" s="257">
        <v>4763</v>
      </c>
      <c r="T156" s="257">
        <v>2305</v>
      </c>
      <c r="U156" s="257">
        <v>2504</v>
      </c>
      <c r="V156" s="257">
        <v>2597</v>
      </c>
      <c r="W156" s="257">
        <v>2875</v>
      </c>
      <c r="X156" s="257">
        <v>1320</v>
      </c>
      <c r="Y156" s="257">
        <v>1519</v>
      </c>
      <c r="Z156" s="257">
        <v>1612</v>
      </c>
      <c r="AA156" s="257">
        <v>1890</v>
      </c>
      <c r="AB156" s="257">
        <v>447</v>
      </c>
      <c r="AD156" s="258"/>
      <c r="AE156" s="26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154"/>
  <sheetViews>
    <sheetView workbookViewId="0">
      <selection activeCell="E5" sqref="E5"/>
    </sheetView>
  </sheetViews>
  <sheetFormatPr defaultRowHeight="15"/>
  <cols>
    <col min="3" max="3" width="12.28515625" customWidth="1"/>
    <col min="4" max="4" width="35.7109375" customWidth="1"/>
    <col min="5" max="5" width="15.7109375" customWidth="1"/>
  </cols>
  <sheetData>
    <row r="1" spans="1:5">
      <c r="B1" t="s">
        <v>1611</v>
      </c>
    </row>
    <row r="2" spans="1:5">
      <c r="B2" t="s">
        <v>1623</v>
      </c>
    </row>
    <row r="3" spans="1:5" ht="15.75" thickBot="1"/>
    <row r="4" spans="1:5" ht="26.25" thickBot="1">
      <c r="A4" s="8" t="s">
        <v>820</v>
      </c>
      <c r="B4" s="9" t="s">
        <v>821</v>
      </c>
      <c r="C4" s="9" t="s">
        <v>822</v>
      </c>
      <c r="D4" s="10" t="s">
        <v>823</v>
      </c>
      <c r="E4" s="519" t="s">
        <v>1609</v>
      </c>
    </row>
    <row r="5" spans="1:5">
      <c r="A5" s="15" t="s">
        <v>851</v>
      </c>
      <c r="B5" s="16" t="s">
        <v>852</v>
      </c>
      <c r="C5" s="17" t="s">
        <v>641</v>
      </c>
      <c r="D5" s="18" t="s">
        <v>9</v>
      </c>
      <c r="E5">
        <v>5547.4738092746129</v>
      </c>
    </row>
    <row r="6" spans="1:5">
      <c r="A6" s="28" t="s">
        <v>851</v>
      </c>
      <c r="B6" s="6" t="s">
        <v>852</v>
      </c>
      <c r="C6" s="29" t="s">
        <v>642</v>
      </c>
      <c r="D6" s="30" t="s">
        <v>16</v>
      </c>
      <c r="E6">
        <v>8130.6839290536172</v>
      </c>
    </row>
    <row r="7" spans="1:5">
      <c r="A7" s="28" t="s">
        <v>853</v>
      </c>
      <c r="B7" s="6" t="s">
        <v>854</v>
      </c>
      <c r="C7" s="29" t="s">
        <v>643</v>
      </c>
      <c r="D7" s="30" t="s">
        <v>23</v>
      </c>
      <c r="E7">
        <v>7864.0598459520888</v>
      </c>
    </row>
    <row r="8" spans="1:5">
      <c r="A8" s="28" t="s">
        <v>855</v>
      </c>
      <c r="B8" s="6" t="s">
        <v>856</v>
      </c>
      <c r="C8" s="29" t="s">
        <v>644</v>
      </c>
      <c r="D8" s="30" t="s">
        <v>29</v>
      </c>
      <c r="E8">
        <v>3850.0214366007303</v>
      </c>
    </row>
    <row r="9" spans="1:5">
      <c r="A9" s="28" t="s">
        <v>857</v>
      </c>
      <c r="B9" s="6" t="s">
        <v>858</v>
      </c>
      <c r="C9" s="29" t="s">
        <v>645</v>
      </c>
      <c r="D9" s="30" t="s">
        <v>34</v>
      </c>
      <c r="E9">
        <v>3836.9672659012499</v>
      </c>
    </row>
    <row r="10" spans="1:5">
      <c r="A10" s="28" t="s">
        <v>859</v>
      </c>
      <c r="B10" s="6" t="s">
        <v>860</v>
      </c>
      <c r="C10" s="29" t="s">
        <v>646</v>
      </c>
      <c r="D10" s="30" t="s">
        <v>39</v>
      </c>
      <c r="E10">
        <v>5929.9831031435624</v>
      </c>
    </row>
    <row r="11" spans="1:5">
      <c r="A11" s="28" t="s">
        <v>861</v>
      </c>
      <c r="B11" s="6" t="s">
        <v>862</v>
      </c>
      <c r="C11" s="29" t="s">
        <v>647</v>
      </c>
      <c r="D11" s="30" t="s">
        <v>45</v>
      </c>
      <c r="E11">
        <v>18187.497657464606</v>
      </c>
    </row>
    <row r="12" spans="1:5">
      <c r="A12" s="28" t="s">
        <v>863</v>
      </c>
      <c r="B12" s="6" t="s">
        <v>864</v>
      </c>
      <c r="C12" s="29" t="s">
        <v>648</v>
      </c>
      <c r="D12" s="30" t="s">
        <v>48</v>
      </c>
      <c r="E12">
        <v>4644.2596590774292</v>
      </c>
    </row>
    <row r="13" spans="1:5">
      <c r="A13" s="28" t="s">
        <v>863</v>
      </c>
      <c r="B13" s="6" t="s">
        <v>864</v>
      </c>
      <c r="C13" s="29" t="s">
        <v>649</v>
      </c>
      <c r="D13" s="30" t="s">
        <v>52</v>
      </c>
      <c r="E13">
        <v>5046.036868227794</v>
      </c>
    </row>
    <row r="14" spans="1:5">
      <c r="A14" s="28" t="s">
        <v>865</v>
      </c>
      <c r="B14" s="6" t="s">
        <v>866</v>
      </c>
      <c r="C14" s="29" t="s">
        <v>650</v>
      </c>
      <c r="D14" s="30" t="s">
        <v>56</v>
      </c>
      <c r="E14">
        <v>8437.1201462990684</v>
      </c>
    </row>
    <row r="15" spans="1:5">
      <c r="A15" s="28" t="s">
        <v>867</v>
      </c>
      <c r="B15" s="6" t="s">
        <v>868</v>
      </c>
      <c r="C15" s="29" t="s">
        <v>869</v>
      </c>
      <c r="D15" s="30" t="s">
        <v>60</v>
      </c>
      <c r="E15">
        <v>9844.511321893704</v>
      </c>
    </row>
    <row r="16" spans="1:5">
      <c r="A16" s="28" t="s">
        <v>870</v>
      </c>
      <c r="B16" s="6" t="s">
        <v>871</v>
      </c>
      <c r="C16" s="29" t="s">
        <v>651</v>
      </c>
      <c r="D16" s="30" t="s">
        <v>64</v>
      </c>
      <c r="E16">
        <v>2198.9679520286959</v>
      </c>
    </row>
    <row r="17" spans="1:5">
      <c r="A17" s="28" t="s">
        <v>872</v>
      </c>
      <c r="B17" s="6" t="s">
        <v>873</v>
      </c>
      <c r="C17" s="29" t="s">
        <v>652</v>
      </c>
      <c r="D17" s="30" t="s">
        <v>68</v>
      </c>
      <c r="E17">
        <v>14172.557693970099</v>
      </c>
    </row>
    <row r="18" spans="1:5">
      <c r="A18" s="28" t="s">
        <v>874</v>
      </c>
      <c r="B18" s="6" t="s">
        <v>875</v>
      </c>
      <c r="C18" s="29" t="s">
        <v>653</v>
      </c>
      <c r="D18" s="30" t="s">
        <v>72</v>
      </c>
      <c r="E18">
        <v>7123.7668396099498</v>
      </c>
    </row>
    <row r="19" spans="1:5">
      <c r="A19" s="28" t="s">
        <v>876</v>
      </c>
      <c r="B19" s="6" t="s">
        <v>877</v>
      </c>
      <c r="C19" s="29" t="s">
        <v>654</v>
      </c>
      <c r="D19" s="30" t="s">
        <v>76</v>
      </c>
      <c r="E19">
        <v>5984.9323127181369</v>
      </c>
    </row>
    <row r="20" spans="1:5">
      <c r="A20" s="28" t="s">
        <v>878</v>
      </c>
      <c r="B20" s="6" t="s">
        <v>879</v>
      </c>
      <c r="C20" s="29" t="s">
        <v>655</v>
      </c>
      <c r="D20" s="30" t="s">
        <v>79</v>
      </c>
      <c r="E20">
        <v>10074.34703924434</v>
      </c>
    </row>
    <row r="21" spans="1:5">
      <c r="A21" s="28" t="s">
        <v>859</v>
      </c>
      <c r="B21" s="6" t="s">
        <v>860</v>
      </c>
      <c r="C21" s="29" t="s">
        <v>656</v>
      </c>
      <c r="D21" s="30" t="s">
        <v>83</v>
      </c>
      <c r="E21">
        <v>7357.7543029588633</v>
      </c>
    </row>
    <row r="22" spans="1:5">
      <c r="A22" s="28" t="s">
        <v>870</v>
      </c>
      <c r="B22" s="6" t="s">
        <v>871</v>
      </c>
      <c r="C22" s="29" t="s">
        <v>657</v>
      </c>
      <c r="D22" s="30" t="s">
        <v>86</v>
      </c>
      <c r="E22">
        <v>12544.817536010485</v>
      </c>
    </row>
    <row r="23" spans="1:5">
      <c r="A23" s="28" t="s">
        <v>865</v>
      </c>
      <c r="B23" s="6" t="s">
        <v>866</v>
      </c>
      <c r="C23" s="29" t="s">
        <v>658</v>
      </c>
      <c r="D23" s="30" t="s">
        <v>90</v>
      </c>
      <c r="E23">
        <v>4978.081720446894</v>
      </c>
    </row>
    <row r="24" spans="1:5">
      <c r="A24" s="28" t="s">
        <v>872</v>
      </c>
      <c r="B24" s="6" t="s">
        <v>873</v>
      </c>
      <c r="C24" s="29" t="s">
        <v>659</v>
      </c>
      <c r="D24" s="30" t="s">
        <v>94</v>
      </c>
      <c r="E24">
        <v>5806.0698473568773</v>
      </c>
    </row>
    <row r="25" spans="1:5">
      <c r="A25" s="28" t="s">
        <v>880</v>
      </c>
      <c r="B25" s="6" t="s">
        <v>881</v>
      </c>
      <c r="C25" s="29" t="s">
        <v>660</v>
      </c>
      <c r="D25" s="30" t="s">
        <v>98</v>
      </c>
      <c r="E25">
        <v>13764.98891473292</v>
      </c>
    </row>
    <row r="26" spans="1:5">
      <c r="A26" s="28" t="s">
        <v>851</v>
      </c>
      <c r="B26" s="6" t="s">
        <v>852</v>
      </c>
      <c r="C26" s="29" t="s">
        <v>661</v>
      </c>
      <c r="D26" s="30" t="s">
        <v>102</v>
      </c>
      <c r="E26">
        <v>4601.633956063798</v>
      </c>
    </row>
    <row r="27" spans="1:5">
      <c r="A27" s="28" t="s">
        <v>857</v>
      </c>
      <c r="B27" s="6" t="s">
        <v>858</v>
      </c>
      <c r="C27" s="29" t="s">
        <v>662</v>
      </c>
      <c r="D27" s="30" t="s">
        <v>106</v>
      </c>
      <c r="E27">
        <v>6040.9139461689256</v>
      </c>
    </row>
    <row r="28" spans="1:5">
      <c r="A28" s="28" t="s">
        <v>882</v>
      </c>
      <c r="B28" s="6" t="s">
        <v>883</v>
      </c>
      <c r="C28" s="29" t="s">
        <v>663</v>
      </c>
      <c r="D28" s="30" t="s">
        <v>110</v>
      </c>
      <c r="E28">
        <v>10512.44382801203</v>
      </c>
    </row>
    <row r="29" spans="1:5">
      <c r="A29" s="28" t="s">
        <v>882</v>
      </c>
      <c r="B29" s="6" t="s">
        <v>883</v>
      </c>
      <c r="C29" s="29" t="s">
        <v>664</v>
      </c>
      <c r="D29" s="30" t="s">
        <v>114</v>
      </c>
      <c r="E29">
        <v>9499.630733420152</v>
      </c>
    </row>
    <row r="30" spans="1:5">
      <c r="A30" s="28" t="s">
        <v>851</v>
      </c>
      <c r="B30" s="6" t="s">
        <v>852</v>
      </c>
      <c r="C30" s="29" t="s">
        <v>665</v>
      </c>
      <c r="D30" s="30" t="s">
        <v>117</v>
      </c>
      <c r="E30">
        <v>143.8782143328109</v>
      </c>
    </row>
    <row r="31" spans="1:5">
      <c r="A31" s="28" t="s">
        <v>884</v>
      </c>
      <c r="B31" s="6" t="s">
        <v>885</v>
      </c>
      <c r="C31" s="29" t="s">
        <v>666</v>
      </c>
      <c r="D31" s="30" t="s">
        <v>1540</v>
      </c>
      <c r="E31">
        <v>13481.548544080522</v>
      </c>
    </row>
    <row r="32" spans="1:5">
      <c r="A32" s="28" t="s">
        <v>886</v>
      </c>
      <c r="B32" s="6" t="s">
        <v>887</v>
      </c>
      <c r="C32" s="29" t="s">
        <v>667</v>
      </c>
      <c r="D32" s="30" t="s">
        <v>124</v>
      </c>
      <c r="E32">
        <v>15651.047613621131</v>
      </c>
    </row>
    <row r="33" spans="1:5">
      <c r="A33" s="28" t="s">
        <v>888</v>
      </c>
      <c r="B33" s="6" t="s">
        <v>889</v>
      </c>
      <c r="C33" s="29" t="s">
        <v>668</v>
      </c>
      <c r="D33" s="30" t="s">
        <v>128</v>
      </c>
      <c r="E33">
        <v>7413.1622239995686</v>
      </c>
    </row>
    <row r="34" spans="1:5">
      <c r="A34" s="28" t="s">
        <v>859</v>
      </c>
      <c r="B34" s="6" t="s">
        <v>860</v>
      </c>
      <c r="C34" s="29" t="s">
        <v>669</v>
      </c>
      <c r="D34" s="30" t="s">
        <v>132</v>
      </c>
      <c r="E34">
        <v>9410.8545268365378</v>
      </c>
    </row>
    <row r="35" spans="1:5">
      <c r="A35" s="28" t="s">
        <v>890</v>
      </c>
      <c r="B35" s="6" t="s">
        <v>891</v>
      </c>
      <c r="C35" s="29" t="s">
        <v>670</v>
      </c>
      <c r="D35" s="30" t="s">
        <v>136</v>
      </c>
      <c r="E35">
        <v>13751.96438260683</v>
      </c>
    </row>
    <row r="36" spans="1:5">
      <c r="A36" s="28" t="s">
        <v>886</v>
      </c>
      <c r="B36" s="6" t="s">
        <v>887</v>
      </c>
      <c r="C36" s="29" t="s">
        <v>671</v>
      </c>
      <c r="D36" s="30" t="s">
        <v>139</v>
      </c>
      <c r="E36">
        <v>3260.6996988546275</v>
      </c>
    </row>
    <row r="37" spans="1:5">
      <c r="A37" s="28" t="s">
        <v>892</v>
      </c>
      <c r="B37" s="6" t="s">
        <v>893</v>
      </c>
      <c r="C37" s="29" t="s">
        <v>672</v>
      </c>
      <c r="D37" s="30" t="s">
        <v>143</v>
      </c>
      <c r="E37">
        <v>7454.4705583624145</v>
      </c>
    </row>
    <row r="38" spans="1:5">
      <c r="A38" s="28" t="s">
        <v>892</v>
      </c>
      <c r="B38" s="6" t="s">
        <v>893</v>
      </c>
      <c r="C38" s="29" t="s">
        <v>673</v>
      </c>
      <c r="D38" s="30" t="s">
        <v>146</v>
      </c>
      <c r="E38">
        <v>23281.380467467447</v>
      </c>
    </row>
    <row r="39" spans="1:5">
      <c r="A39" s="28" t="s">
        <v>884</v>
      </c>
      <c r="B39" s="6" t="s">
        <v>885</v>
      </c>
      <c r="C39" s="29" t="s">
        <v>674</v>
      </c>
      <c r="D39" s="30" t="s">
        <v>150</v>
      </c>
      <c r="E39">
        <v>20811.916965576002</v>
      </c>
    </row>
    <row r="40" spans="1:5">
      <c r="A40" s="28" t="s">
        <v>853</v>
      </c>
      <c r="B40" s="6" t="s">
        <v>854</v>
      </c>
      <c r="C40" s="29" t="s">
        <v>675</v>
      </c>
      <c r="D40" s="30" t="s">
        <v>154</v>
      </c>
      <c r="E40">
        <v>9908.9847869455061</v>
      </c>
    </row>
    <row r="41" spans="1:5">
      <c r="A41" s="28" t="s">
        <v>867</v>
      </c>
      <c r="B41" s="6" t="s">
        <v>868</v>
      </c>
      <c r="C41" s="29" t="s">
        <v>676</v>
      </c>
      <c r="D41" s="30" t="s">
        <v>158</v>
      </c>
      <c r="E41">
        <v>11827.04928354782</v>
      </c>
    </row>
    <row r="42" spans="1:5">
      <c r="A42" s="28" t="s">
        <v>861</v>
      </c>
      <c r="B42" s="6" t="s">
        <v>862</v>
      </c>
      <c r="C42" s="29" t="s">
        <v>677</v>
      </c>
      <c r="D42" s="30" t="s">
        <v>162</v>
      </c>
      <c r="E42">
        <v>9783.7025054652495</v>
      </c>
    </row>
    <row r="43" spans="1:5">
      <c r="A43" s="28" t="s">
        <v>874</v>
      </c>
      <c r="B43" s="6" t="s">
        <v>875</v>
      </c>
      <c r="C43" s="29" t="s">
        <v>678</v>
      </c>
      <c r="D43" s="30" t="s">
        <v>166</v>
      </c>
      <c r="E43">
        <v>8588.198005273247</v>
      </c>
    </row>
    <row r="44" spans="1:5">
      <c r="A44" s="28" t="s">
        <v>894</v>
      </c>
      <c r="B44" s="6" t="s">
        <v>895</v>
      </c>
      <c r="C44" s="29" t="s">
        <v>679</v>
      </c>
      <c r="D44" s="30" t="s">
        <v>169</v>
      </c>
      <c r="E44">
        <v>8062.7289621355694</v>
      </c>
    </row>
    <row r="45" spans="1:5">
      <c r="A45" s="28" t="s">
        <v>876</v>
      </c>
      <c r="B45" s="6" t="s">
        <v>877</v>
      </c>
      <c r="C45" s="29" t="s">
        <v>680</v>
      </c>
      <c r="D45" s="30" t="s">
        <v>173</v>
      </c>
      <c r="E45">
        <v>13674.683915815727</v>
      </c>
    </row>
    <row r="46" spans="1:5">
      <c r="A46" s="28" t="s">
        <v>851</v>
      </c>
      <c r="B46" s="6" t="s">
        <v>852</v>
      </c>
      <c r="C46" s="29" t="s">
        <v>681</v>
      </c>
      <c r="D46" s="30" t="s">
        <v>176</v>
      </c>
      <c r="E46">
        <v>7128.1766659172054</v>
      </c>
    </row>
    <row r="47" spans="1:5">
      <c r="A47" s="28" t="s">
        <v>896</v>
      </c>
      <c r="B47" s="6" t="s">
        <v>897</v>
      </c>
      <c r="C47" s="29" t="s">
        <v>682</v>
      </c>
      <c r="D47" s="30" t="s">
        <v>180</v>
      </c>
      <c r="E47">
        <v>34579.485384319472</v>
      </c>
    </row>
    <row r="48" spans="1:5">
      <c r="A48" s="28" t="s">
        <v>890</v>
      </c>
      <c r="B48" s="6" t="s">
        <v>891</v>
      </c>
      <c r="C48" s="29" t="s">
        <v>1619</v>
      </c>
      <c r="D48" s="30" t="s">
        <v>184</v>
      </c>
      <c r="E48">
        <v>6924.4776097537324</v>
      </c>
    </row>
    <row r="49" spans="1:5">
      <c r="A49" s="28" t="s">
        <v>855</v>
      </c>
      <c r="B49" s="6" t="s">
        <v>856</v>
      </c>
      <c r="C49" s="29" t="s">
        <v>683</v>
      </c>
      <c r="D49" s="30" t="s">
        <v>188</v>
      </c>
      <c r="E49">
        <v>13146.871804444734</v>
      </c>
    </row>
    <row r="50" spans="1:5">
      <c r="A50" s="28" t="s">
        <v>859</v>
      </c>
      <c r="B50" s="6" t="s">
        <v>860</v>
      </c>
      <c r="C50" s="29" t="s">
        <v>684</v>
      </c>
      <c r="D50" s="30" t="s">
        <v>192</v>
      </c>
      <c r="E50">
        <v>6347.2877468635079</v>
      </c>
    </row>
    <row r="51" spans="1:5">
      <c r="A51" s="28" t="s">
        <v>851</v>
      </c>
      <c r="B51" s="6" t="s">
        <v>852</v>
      </c>
      <c r="C51" s="29" t="s">
        <v>685</v>
      </c>
      <c r="D51" s="30" t="s">
        <v>195</v>
      </c>
      <c r="E51">
        <v>5642.0983477609007</v>
      </c>
    </row>
    <row r="52" spans="1:5">
      <c r="A52" s="28" t="s">
        <v>898</v>
      </c>
      <c r="B52" s="6" t="s">
        <v>899</v>
      </c>
      <c r="C52" s="29" t="s">
        <v>686</v>
      </c>
      <c r="D52" s="30" t="s">
        <v>198</v>
      </c>
      <c r="E52">
        <v>4360.5083871822853</v>
      </c>
    </row>
    <row r="53" spans="1:5">
      <c r="A53" s="28" t="s">
        <v>874</v>
      </c>
      <c r="B53" s="6" t="s">
        <v>875</v>
      </c>
      <c r="C53" s="29" t="s">
        <v>687</v>
      </c>
      <c r="D53" s="30" t="s">
        <v>202</v>
      </c>
      <c r="E53">
        <v>4205.269341330134</v>
      </c>
    </row>
    <row r="54" spans="1:5">
      <c r="A54" s="28" t="s">
        <v>867</v>
      </c>
      <c r="B54" s="6" t="s">
        <v>868</v>
      </c>
      <c r="C54" s="29" t="s">
        <v>688</v>
      </c>
      <c r="D54" s="30" t="s">
        <v>205</v>
      </c>
      <c r="E54">
        <v>29170.726291296611</v>
      </c>
    </row>
    <row r="55" spans="1:5">
      <c r="A55" s="28" t="s">
        <v>851</v>
      </c>
      <c r="B55" s="6" t="s">
        <v>852</v>
      </c>
      <c r="C55" s="29" t="s">
        <v>689</v>
      </c>
      <c r="D55" s="30" t="s">
        <v>209</v>
      </c>
      <c r="E55">
        <v>6157.6451233064599</v>
      </c>
    </row>
    <row r="56" spans="1:5">
      <c r="A56" s="28" t="s">
        <v>874</v>
      </c>
      <c r="B56" s="6" t="s">
        <v>875</v>
      </c>
      <c r="C56" s="29" t="s">
        <v>690</v>
      </c>
      <c r="D56" s="30" t="s">
        <v>212</v>
      </c>
      <c r="E56">
        <v>5211.7055739260204</v>
      </c>
    </row>
    <row r="57" spans="1:5">
      <c r="A57" s="28" t="s">
        <v>886</v>
      </c>
      <c r="B57" s="6" t="s">
        <v>887</v>
      </c>
      <c r="C57" s="29" t="s">
        <v>691</v>
      </c>
      <c r="D57" s="30" t="s">
        <v>215</v>
      </c>
      <c r="E57">
        <v>2318.3492762246833</v>
      </c>
    </row>
    <row r="58" spans="1:5">
      <c r="A58" s="28" t="s">
        <v>851</v>
      </c>
      <c r="B58" s="6" t="s">
        <v>852</v>
      </c>
      <c r="C58" s="29" t="s">
        <v>692</v>
      </c>
      <c r="D58" s="30" t="s">
        <v>219</v>
      </c>
      <c r="E58">
        <v>6734.7252276863883</v>
      </c>
    </row>
    <row r="59" spans="1:5">
      <c r="A59" s="28" t="s">
        <v>888</v>
      </c>
      <c r="B59" s="6" t="s">
        <v>889</v>
      </c>
      <c r="C59" s="29" t="s">
        <v>693</v>
      </c>
      <c r="D59" s="30" t="s">
        <v>223</v>
      </c>
      <c r="E59">
        <v>4108.2044055099441</v>
      </c>
    </row>
    <row r="60" spans="1:5">
      <c r="A60" s="28" t="s">
        <v>857</v>
      </c>
      <c r="B60" s="6" t="s">
        <v>858</v>
      </c>
      <c r="C60" s="29" t="s">
        <v>694</v>
      </c>
      <c r="D60" s="30" t="s">
        <v>227</v>
      </c>
      <c r="E60">
        <v>27266.940627033233</v>
      </c>
    </row>
    <row r="61" spans="1:5">
      <c r="A61" s="28" t="s">
        <v>874</v>
      </c>
      <c r="B61" s="6" t="s">
        <v>875</v>
      </c>
      <c r="C61" s="29" t="s">
        <v>695</v>
      </c>
      <c r="D61" s="30" t="s">
        <v>231</v>
      </c>
      <c r="E61">
        <v>6948.5643507285686</v>
      </c>
    </row>
    <row r="62" spans="1:5">
      <c r="A62" s="28" t="s">
        <v>874</v>
      </c>
      <c r="B62" s="6" t="s">
        <v>875</v>
      </c>
      <c r="C62" s="29" t="s">
        <v>696</v>
      </c>
      <c r="D62" s="30" t="s">
        <v>234</v>
      </c>
      <c r="E62">
        <v>6278.9960068525997</v>
      </c>
    </row>
    <row r="63" spans="1:5">
      <c r="A63" s="28" t="s">
        <v>867</v>
      </c>
      <c r="B63" s="6" t="s">
        <v>868</v>
      </c>
      <c r="C63" s="29" t="s">
        <v>697</v>
      </c>
      <c r="D63" s="30" t="s">
        <v>238</v>
      </c>
      <c r="E63">
        <v>3132</v>
      </c>
    </row>
    <row r="64" spans="1:5">
      <c r="A64" s="28" t="s">
        <v>851</v>
      </c>
      <c r="B64" s="6" t="s">
        <v>852</v>
      </c>
      <c r="C64" s="29" t="s">
        <v>699</v>
      </c>
      <c r="D64" s="30" t="s">
        <v>245</v>
      </c>
      <c r="E64">
        <v>5685.723489013968</v>
      </c>
    </row>
    <row r="65" spans="1:5">
      <c r="A65" s="28" t="s">
        <v>874</v>
      </c>
      <c r="B65" s="6" t="s">
        <v>875</v>
      </c>
      <c r="C65" s="29" t="s">
        <v>700</v>
      </c>
      <c r="D65" s="30" t="s">
        <v>248</v>
      </c>
      <c r="E65">
        <v>3061.6935101993695</v>
      </c>
    </row>
    <row r="66" spans="1:5">
      <c r="A66" s="58" t="s">
        <v>900</v>
      </c>
      <c r="B66" s="6" t="s">
        <v>901</v>
      </c>
      <c r="C66" s="29" t="s">
        <v>701</v>
      </c>
      <c r="D66" s="30" t="s">
        <v>252</v>
      </c>
      <c r="E66">
        <v>36881.105384259892</v>
      </c>
    </row>
    <row r="67" spans="1:5">
      <c r="A67" s="28" t="s">
        <v>894</v>
      </c>
      <c r="B67" s="6" t="s">
        <v>895</v>
      </c>
      <c r="C67" s="29" t="s">
        <v>702</v>
      </c>
      <c r="D67" s="30" t="s">
        <v>255</v>
      </c>
      <c r="E67">
        <v>6555.8693068634993</v>
      </c>
    </row>
    <row r="68" spans="1:5">
      <c r="A68" s="28" t="s">
        <v>859</v>
      </c>
      <c r="B68" s="6" t="s">
        <v>860</v>
      </c>
      <c r="C68" s="29" t="s">
        <v>703</v>
      </c>
      <c r="D68" s="30" t="s">
        <v>258</v>
      </c>
      <c r="E68">
        <v>2943.9350079785081</v>
      </c>
    </row>
    <row r="69" spans="1:5">
      <c r="A69" s="28" t="s">
        <v>872</v>
      </c>
      <c r="B69" s="6" t="s">
        <v>873</v>
      </c>
      <c r="C69" s="29" t="s">
        <v>704</v>
      </c>
      <c r="D69" s="30" t="s">
        <v>261</v>
      </c>
      <c r="E69">
        <v>11523.776792520288</v>
      </c>
    </row>
    <row r="70" spans="1:5">
      <c r="A70" s="28" t="s">
        <v>898</v>
      </c>
      <c r="B70" s="6" t="s">
        <v>899</v>
      </c>
      <c r="C70" s="29" t="s">
        <v>705</v>
      </c>
      <c r="D70" s="30" t="s">
        <v>264</v>
      </c>
      <c r="E70">
        <v>5488.1760428521111</v>
      </c>
    </row>
    <row r="71" spans="1:5">
      <c r="A71" s="28" t="s">
        <v>859</v>
      </c>
      <c r="B71" s="6" t="s">
        <v>860</v>
      </c>
      <c r="C71" s="29" t="s">
        <v>706</v>
      </c>
      <c r="D71" s="30" t="s">
        <v>267</v>
      </c>
      <c r="E71">
        <v>6344.2142920614033</v>
      </c>
    </row>
    <row r="72" spans="1:5">
      <c r="A72" s="28" t="s">
        <v>863</v>
      </c>
      <c r="B72" s="6" t="s">
        <v>864</v>
      </c>
      <c r="C72" s="29" t="s">
        <v>707</v>
      </c>
      <c r="D72" s="30" t="s">
        <v>270</v>
      </c>
      <c r="E72">
        <v>34938.598524811299</v>
      </c>
    </row>
    <row r="73" spans="1:5">
      <c r="A73" s="28" t="s">
        <v>872</v>
      </c>
      <c r="B73" s="6" t="s">
        <v>873</v>
      </c>
      <c r="C73" s="29" t="s">
        <v>708</v>
      </c>
      <c r="D73" s="30" t="s">
        <v>273</v>
      </c>
      <c r="E73">
        <v>17157.998909999627</v>
      </c>
    </row>
    <row r="74" spans="1:5">
      <c r="A74" s="28" t="s">
        <v>902</v>
      </c>
      <c r="B74" s="6" t="s">
        <v>903</v>
      </c>
      <c r="C74" s="29" t="s">
        <v>709</v>
      </c>
      <c r="D74" s="30" t="s">
        <v>276</v>
      </c>
      <c r="E74">
        <v>8217.9019777915528</v>
      </c>
    </row>
    <row r="75" spans="1:5">
      <c r="A75" s="28" t="s">
        <v>902</v>
      </c>
      <c r="B75" s="6" t="s">
        <v>903</v>
      </c>
      <c r="C75" s="29" t="s">
        <v>710</v>
      </c>
      <c r="D75" s="30" t="s">
        <v>279</v>
      </c>
      <c r="E75">
        <v>14234.742507483821</v>
      </c>
    </row>
    <row r="76" spans="1:5">
      <c r="A76" s="28" t="s">
        <v>859</v>
      </c>
      <c r="B76" s="6" t="s">
        <v>860</v>
      </c>
      <c r="C76" s="29" t="s">
        <v>711</v>
      </c>
      <c r="D76" s="30" t="s">
        <v>282</v>
      </c>
      <c r="E76">
        <v>6369.7217328926763</v>
      </c>
    </row>
    <row r="77" spans="1:5">
      <c r="A77" s="28" t="s">
        <v>902</v>
      </c>
      <c r="B77" s="6" t="s">
        <v>903</v>
      </c>
      <c r="C77" s="29" t="s">
        <v>712</v>
      </c>
      <c r="D77" s="30" t="s">
        <v>285</v>
      </c>
      <c r="E77">
        <v>17658.269212744774</v>
      </c>
    </row>
    <row r="78" spans="1:5">
      <c r="A78" s="28" t="s">
        <v>898</v>
      </c>
      <c r="B78" s="6" t="s">
        <v>899</v>
      </c>
      <c r="C78" s="29" t="s">
        <v>713</v>
      </c>
      <c r="D78" s="30" t="s">
        <v>288</v>
      </c>
      <c r="E78">
        <v>14308.81632027516</v>
      </c>
    </row>
    <row r="79" spans="1:5">
      <c r="A79" s="28" t="s">
        <v>857</v>
      </c>
      <c r="B79" s="6" t="s">
        <v>858</v>
      </c>
      <c r="C79" s="29" t="s">
        <v>714</v>
      </c>
      <c r="D79" s="30" t="s">
        <v>291</v>
      </c>
      <c r="E79">
        <v>6079.514757191233</v>
      </c>
    </row>
    <row r="80" spans="1:5">
      <c r="A80" s="28" t="s">
        <v>865</v>
      </c>
      <c r="B80" s="6" t="s">
        <v>866</v>
      </c>
      <c r="C80" s="29" t="s">
        <v>715</v>
      </c>
      <c r="D80" s="30" t="s">
        <v>294</v>
      </c>
      <c r="E80">
        <v>15809.529934233182</v>
      </c>
    </row>
    <row r="81" spans="1:5">
      <c r="A81" s="28" t="s">
        <v>900</v>
      </c>
      <c r="B81" s="6" t="s">
        <v>901</v>
      </c>
      <c r="C81" s="29" t="s">
        <v>716</v>
      </c>
      <c r="D81" s="30" t="s">
        <v>297</v>
      </c>
      <c r="E81">
        <v>6211.5321460296782</v>
      </c>
    </row>
    <row r="82" spans="1:5">
      <c r="A82" s="28" t="s">
        <v>859</v>
      </c>
      <c r="B82" s="6" t="s">
        <v>860</v>
      </c>
      <c r="C82" s="29" t="s">
        <v>717</v>
      </c>
      <c r="D82" s="30" t="s">
        <v>300</v>
      </c>
      <c r="E82">
        <v>4184.0881827979701</v>
      </c>
    </row>
    <row r="83" spans="1:5">
      <c r="A83" s="28" t="s">
        <v>886</v>
      </c>
      <c r="B83" s="6" t="s">
        <v>887</v>
      </c>
      <c r="C83" s="29" t="s">
        <v>718</v>
      </c>
      <c r="D83" s="30" t="s">
        <v>303</v>
      </c>
      <c r="E83">
        <v>3782.0578292233567</v>
      </c>
    </row>
    <row r="84" spans="1:5">
      <c r="A84" s="28" t="s">
        <v>857</v>
      </c>
      <c r="B84" s="6" t="s">
        <v>858</v>
      </c>
      <c r="C84" s="29" t="s">
        <v>719</v>
      </c>
      <c r="D84" s="30" t="s">
        <v>306</v>
      </c>
      <c r="E84">
        <v>6231.3184188603427</v>
      </c>
    </row>
    <row r="85" spans="1:5">
      <c r="A85" s="28" t="s">
        <v>890</v>
      </c>
      <c r="B85" s="6" t="s">
        <v>891</v>
      </c>
      <c r="C85" s="29" t="s">
        <v>720</v>
      </c>
      <c r="D85" s="30" t="s">
        <v>309</v>
      </c>
      <c r="E85">
        <v>8045.8197889126395</v>
      </c>
    </row>
    <row r="86" spans="1:5">
      <c r="A86" s="28" t="s">
        <v>851</v>
      </c>
      <c r="B86" s="6" t="s">
        <v>852</v>
      </c>
      <c r="C86" s="29" t="s">
        <v>721</v>
      </c>
      <c r="D86" s="30" t="s">
        <v>312</v>
      </c>
      <c r="E86">
        <v>7346.9489151914577</v>
      </c>
    </row>
    <row r="87" spans="1:5">
      <c r="A87" s="28" t="s">
        <v>880</v>
      </c>
      <c r="B87" s="6" t="s">
        <v>881</v>
      </c>
      <c r="C87" s="29" t="s">
        <v>722</v>
      </c>
      <c r="D87" s="30" t="s">
        <v>315</v>
      </c>
      <c r="E87">
        <v>23331.355327188568</v>
      </c>
    </row>
    <row r="88" spans="1:5">
      <c r="A88" s="28" t="s">
        <v>894</v>
      </c>
      <c r="B88" s="6" t="s">
        <v>895</v>
      </c>
      <c r="C88" s="29" t="s">
        <v>723</v>
      </c>
      <c r="D88" s="30" t="s">
        <v>318</v>
      </c>
      <c r="E88">
        <v>3722.9499822168173</v>
      </c>
    </row>
    <row r="89" spans="1:5">
      <c r="A89" s="28" t="s">
        <v>894</v>
      </c>
      <c r="B89" s="6" t="s">
        <v>895</v>
      </c>
      <c r="C89" s="29" t="s">
        <v>724</v>
      </c>
      <c r="D89" s="30" t="s">
        <v>321</v>
      </c>
      <c r="E89">
        <v>4375.712972130701</v>
      </c>
    </row>
    <row r="90" spans="1:5">
      <c r="A90" s="28" t="s">
        <v>878</v>
      </c>
      <c r="B90" s="6" t="s">
        <v>879</v>
      </c>
      <c r="C90" s="29" t="s">
        <v>725</v>
      </c>
      <c r="D90" s="30" t="s">
        <v>324</v>
      </c>
      <c r="E90">
        <v>4235.0340902182543</v>
      </c>
    </row>
    <row r="91" spans="1:5">
      <c r="A91" s="28" t="s">
        <v>890</v>
      </c>
      <c r="B91" s="6" t="s">
        <v>891</v>
      </c>
      <c r="C91" s="29" t="s">
        <v>726</v>
      </c>
      <c r="D91" s="30" t="s">
        <v>327</v>
      </c>
      <c r="E91">
        <v>7333.7509967974192</v>
      </c>
    </row>
    <row r="92" spans="1:5">
      <c r="A92" s="28" t="s">
        <v>894</v>
      </c>
      <c r="B92" s="6" t="s">
        <v>895</v>
      </c>
      <c r="C92" s="29" t="s">
        <v>727</v>
      </c>
      <c r="D92" s="30" t="s">
        <v>330</v>
      </c>
      <c r="E92">
        <v>15637.213487154193</v>
      </c>
    </row>
    <row r="93" spans="1:5">
      <c r="A93" s="28" t="s">
        <v>857</v>
      </c>
      <c r="B93" s="6" t="s">
        <v>858</v>
      </c>
      <c r="C93" s="29" t="s">
        <v>728</v>
      </c>
      <c r="D93" s="30" t="s">
        <v>333</v>
      </c>
      <c r="E93">
        <v>18286.588774294418</v>
      </c>
    </row>
    <row r="94" spans="1:5">
      <c r="A94" s="28" t="s">
        <v>890</v>
      </c>
      <c r="B94" s="6" t="s">
        <v>891</v>
      </c>
      <c r="C94" s="29" t="s">
        <v>1620</v>
      </c>
      <c r="D94" s="30" t="s">
        <v>336</v>
      </c>
      <c r="E94">
        <v>9958.1292424364092</v>
      </c>
    </row>
    <row r="95" spans="1:5">
      <c r="A95" s="28" t="s">
        <v>892</v>
      </c>
      <c r="B95" s="6" t="s">
        <v>893</v>
      </c>
      <c r="C95" s="29" t="s">
        <v>729</v>
      </c>
      <c r="D95" s="30" t="s">
        <v>339</v>
      </c>
      <c r="E95">
        <v>7217.9343414457771</v>
      </c>
    </row>
    <row r="96" spans="1:5">
      <c r="A96" s="28" t="s">
        <v>892</v>
      </c>
      <c r="B96" s="6" t="s">
        <v>893</v>
      </c>
      <c r="C96" s="29" t="s">
        <v>730</v>
      </c>
      <c r="D96" s="30" t="s">
        <v>342</v>
      </c>
      <c r="E96">
        <v>20924.510463548399</v>
      </c>
    </row>
    <row r="97" spans="1:5">
      <c r="A97" s="28" t="s">
        <v>865</v>
      </c>
      <c r="B97" s="6" t="s">
        <v>866</v>
      </c>
      <c r="C97" s="29" t="s">
        <v>731</v>
      </c>
      <c r="D97" s="30" t="s">
        <v>345</v>
      </c>
      <c r="E97">
        <v>6973.8697729269879</v>
      </c>
    </row>
    <row r="98" spans="1:5">
      <c r="A98" s="28" t="s">
        <v>870</v>
      </c>
      <c r="B98" s="6" t="s">
        <v>871</v>
      </c>
      <c r="C98" s="29" t="s">
        <v>732</v>
      </c>
      <c r="D98" s="30" t="s">
        <v>348</v>
      </c>
      <c r="E98">
        <v>12572.708711322439</v>
      </c>
    </row>
    <row r="99" spans="1:5">
      <c r="A99" s="28" t="s">
        <v>880</v>
      </c>
      <c r="B99" s="6" t="s">
        <v>881</v>
      </c>
      <c r="C99" s="29" t="s">
        <v>733</v>
      </c>
      <c r="D99" s="30" t="s">
        <v>351</v>
      </c>
      <c r="E99">
        <v>4281.1592341990017</v>
      </c>
    </row>
    <row r="100" spans="1:5">
      <c r="A100" s="28" t="s">
        <v>884</v>
      </c>
      <c r="B100" s="6" t="s">
        <v>885</v>
      </c>
      <c r="C100" s="29" t="s">
        <v>734</v>
      </c>
      <c r="D100" s="30" t="s">
        <v>354</v>
      </c>
      <c r="E100">
        <v>6990.4054872735051</v>
      </c>
    </row>
    <row r="101" spans="1:5">
      <c r="A101" s="28" t="s">
        <v>867</v>
      </c>
      <c r="B101" s="6" t="s">
        <v>868</v>
      </c>
      <c r="C101" s="29" t="s">
        <v>735</v>
      </c>
      <c r="D101" s="30" t="s">
        <v>357</v>
      </c>
      <c r="E101">
        <v>4414.7695372287599</v>
      </c>
    </row>
    <row r="102" spans="1:5">
      <c r="A102" s="28" t="s">
        <v>870</v>
      </c>
      <c r="B102" s="6" t="s">
        <v>871</v>
      </c>
      <c r="C102" s="29" t="s">
        <v>736</v>
      </c>
      <c r="D102" s="30" t="s">
        <v>360</v>
      </c>
      <c r="E102">
        <v>3206.2453144281549</v>
      </c>
    </row>
    <row r="103" spans="1:5">
      <c r="A103" s="28" t="s">
        <v>851</v>
      </c>
      <c r="B103" s="6" t="s">
        <v>852</v>
      </c>
      <c r="C103" s="29" t="s">
        <v>737</v>
      </c>
      <c r="D103" s="30" t="s">
        <v>363</v>
      </c>
      <c r="E103">
        <v>7523.3620333752542</v>
      </c>
    </row>
    <row r="104" spans="1:5">
      <c r="A104" s="28" t="s">
        <v>886</v>
      </c>
      <c r="B104" s="6" t="s">
        <v>887</v>
      </c>
      <c r="C104" s="29" t="s">
        <v>738</v>
      </c>
      <c r="D104" s="30" t="s">
        <v>366</v>
      </c>
      <c r="E104">
        <v>3518.8901924103193</v>
      </c>
    </row>
    <row r="105" spans="1:5">
      <c r="A105" s="28" t="s">
        <v>859</v>
      </c>
      <c r="B105" s="6" t="s">
        <v>860</v>
      </c>
      <c r="C105" s="29" t="s">
        <v>739</v>
      </c>
      <c r="D105" s="30" t="s">
        <v>369</v>
      </c>
      <c r="E105">
        <v>3644.6174676341038</v>
      </c>
    </row>
    <row r="106" spans="1:5">
      <c r="A106" s="28" t="s">
        <v>865</v>
      </c>
      <c r="B106" s="6" t="s">
        <v>866</v>
      </c>
      <c r="C106" s="29" t="s">
        <v>740</v>
      </c>
      <c r="D106" s="30" t="s">
        <v>372</v>
      </c>
      <c r="E106">
        <v>6577.7076208328244</v>
      </c>
    </row>
    <row r="107" spans="1:5">
      <c r="A107" s="28" t="s">
        <v>853</v>
      </c>
      <c r="B107" s="6" t="s">
        <v>854</v>
      </c>
      <c r="C107" s="29" t="s">
        <v>741</v>
      </c>
      <c r="D107" s="30" t="s">
        <v>375</v>
      </c>
      <c r="E107">
        <v>7491.1500208180141</v>
      </c>
    </row>
    <row r="108" spans="1:5">
      <c r="A108" s="28" t="s">
        <v>902</v>
      </c>
      <c r="B108" s="6" t="s">
        <v>903</v>
      </c>
      <c r="C108" s="29" t="s">
        <v>742</v>
      </c>
      <c r="D108" s="30" t="s">
        <v>378</v>
      </c>
      <c r="E108">
        <v>778.00780058117823</v>
      </c>
    </row>
    <row r="109" spans="1:5">
      <c r="A109" s="28" t="s">
        <v>865</v>
      </c>
      <c r="B109" s="6" t="s">
        <v>866</v>
      </c>
      <c r="C109" s="29" t="s">
        <v>743</v>
      </c>
      <c r="D109" s="30" t="s">
        <v>381</v>
      </c>
      <c r="E109">
        <v>8176.2727588936004</v>
      </c>
    </row>
    <row r="110" spans="1:5">
      <c r="A110" s="28" t="s">
        <v>861</v>
      </c>
      <c r="B110" s="6" t="s">
        <v>862</v>
      </c>
      <c r="C110" s="29" t="s">
        <v>744</v>
      </c>
      <c r="D110" s="30" t="s">
        <v>384</v>
      </c>
      <c r="E110">
        <v>8570.7489770786815</v>
      </c>
    </row>
    <row r="111" spans="1:5">
      <c r="A111" s="28" t="s">
        <v>898</v>
      </c>
      <c r="B111" s="6" t="s">
        <v>899</v>
      </c>
      <c r="C111" s="29" t="s">
        <v>745</v>
      </c>
      <c r="D111" s="30" t="s">
        <v>387</v>
      </c>
      <c r="E111">
        <v>9667.8225847568847</v>
      </c>
    </row>
    <row r="112" spans="1:5">
      <c r="A112" s="28" t="s">
        <v>853</v>
      </c>
      <c r="B112" s="6" t="s">
        <v>854</v>
      </c>
      <c r="C112" s="29" t="s">
        <v>746</v>
      </c>
      <c r="D112" s="30" t="s">
        <v>390</v>
      </c>
      <c r="E112">
        <v>14216.409293879069</v>
      </c>
    </row>
    <row r="113" spans="1:5">
      <c r="A113" s="28" t="s">
        <v>904</v>
      </c>
      <c r="B113" s="6" t="s">
        <v>905</v>
      </c>
      <c r="C113" s="29" t="s">
        <v>747</v>
      </c>
      <c r="D113" s="30" t="s">
        <v>393</v>
      </c>
      <c r="E113">
        <v>7198.5309302834239</v>
      </c>
    </row>
    <row r="114" spans="1:5">
      <c r="A114" s="28" t="s">
        <v>870</v>
      </c>
      <c r="B114" s="6" t="s">
        <v>871</v>
      </c>
      <c r="C114" s="29" t="s">
        <v>748</v>
      </c>
      <c r="D114" s="30" t="s">
        <v>396</v>
      </c>
      <c r="E114">
        <v>3969.4406572780927</v>
      </c>
    </row>
    <row r="115" spans="1:5">
      <c r="A115" s="28" t="s">
        <v>861</v>
      </c>
      <c r="B115" s="6" t="s">
        <v>862</v>
      </c>
      <c r="C115" s="29" t="s">
        <v>749</v>
      </c>
      <c r="D115" s="30" t="s">
        <v>399</v>
      </c>
      <c r="E115">
        <v>724.76485370765511</v>
      </c>
    </row>
    <row r="116" spans="1:5">
      <c r="A116" s="28" t="s">
        <v>878</v>
      </c>
      <c r="B116" s="6" t="s">
        <v>879</v>
      </c>
      <c r="C116" s="29" t="s">
        <v>750</v>
      </c>
      <c r="D116" s="30" t="s">
        <v>402</v>
      </c>
      <c r="E116">
        <v>15401.275729878031</v>
      </c>
    </row>
    <row r="117" spans="1:5">
      <c r="A117" s="28" t="s">
        <v>878</v>
      </c>
      <c r="B117" s="6" t="s">
        <v>879</v>
      </c>
      <c r="C117" s="29" t="s">
        <v>751</v>
      </c>
      <c r="D117" s="30" t="s">
        <v>405</v>
      </c>
      <c r="E117">
        <v>5888.2009728575549</v>
      </c>
    </row>
    <row r="118" spans="1:5">
      <c r="A118" s="28" t="s">
        <v>890</v>
      </c>
      <c r="B118" s="6" t="s">
        <v>891</v>
      </c>
      <c r="C118" s="29" t="s">
        <v>752</v>
      </c>
      <c r="D118" s="30" t="s">
        <v>408</v>
      </c>
      <c r="E118">
        <v>4074.9977080640915</v>
      </c>
    </row>
    <row r="119" spans="1:5">
      <c r="A119" s="28" t="s">
        <v>867</v>
      </c>
      <c r="B119" s="6" t="s">
        <v>868</v>
      </c>
      <c r="C119" s="29" t="s">
        <v>753</v>
      </c>
      <c r="D119" s="30" t="s">
        <v>411</v>
      </c>
      <c r="E119">
        <v>6863.9557440727558</v>
      </c>
    </row>
    <row r="120" spans="1:5">
      <c r="A120" s="28" t="s">
        <v>896</v>
      </c>
      <c r="B120" s="6" t="s">
        <v>897</v>
      </c>
      <c r="C120" s="29" t="s">
        <v>754</v>
      </c>
      <c r="D120" s="30" t="s">
        <v>414</v>
      </c>
      <c r="E120">
        <v>4885.3407040956354</v>
      </c>
    </row>
    <row r="121" spans="1:5">
      <c r="A121" s="28" t="s">
        <v>859</v>
      </c>
      <c r="B121" s="6" t="s">
        <v>860</v>
      </c>
      <c r="C121" s="29" t="s">
        <v>755</v>
      </c>
      <c r="D121" s="30" t="s">
        <v>417</v>
      </c>
      <c r="E121">
        <v>6322.0646652268024</v>
      </c>
    </row>
    <row r="122" spans="1:5">
      <c r="A122" s="28" t="s">
        <v>898</v>
      </c>
      <c r="B122" s="6" t="s">
        <v>899</v>
      </c>
      <c r="C122" s="29" t="s">
        <v>756</v>
      </c>
      <c r="D122" s="30" t="s">
        <v>420</v>
      </c>
      <c r="E122">
        <v>5550.3108286329134</v>
      </c>
    </row>
    <row r="123" spans="1:5">
      <c r="A123" s="28" t="s">
        <v>904</v>
      </c>
      <c r="B123" s="6" t="s">
        <v>905</v>
      </c>
      <c r="C123" s="29" t="s">
        <v>757</v>
      </c>
      <c r="D123" s="30" t="s">
        <v>423</v>
      </c>
      <c r="E123">
        <v>20263.653530139516</v>
      </c>
    </row>
    <row r="124" spans="1:5">
      <c r="A124" s="28" t="s">
        <v>865</v>
      </c>
      <c r="B124" s="6" t="s">
        <v>866</v>
      </c>
      <c r="C124" s="29" t="s">
        <v>758</v>
      </c>
      <c r="D124" s="30" t="s">
        <v>426</v>
      </c>
      <c r="E124">
        <v>9674.8803800495825</v>
      </c>
    </row>
    <row r="125" spans="1:5">
      <c r="A125" s="28" t="s">
        <v>886</v>
      </c>
      <c r="B125" s="6" t="s">
        <v>887</v>
      </c>
      <c r="C125" s="29" t="s">
        <v>759</v>
      </c>
      <c r="D125" s="30" t="s">
        <v>429</v>
      </c>
      <c r="E125">
        <v>4956.8116943165214</v>
      </c>
    </row>
    <row r="126" spans="1:5">
      <c r="A126" s="28" t="s">
        <v>904</v>
      </c>
      <c r="B126" s="6" t="s">
        <v>905</v>
      </c>
      <c r="C126" s="29" t="s">
        <v>760</v>
      </c>
      <c r="D126" s="30" t="s">
        <v>432</v>
      </c>
      <c r="E126">
        <v>7239.0611289655535</v>
      </c>
    </row>
    <row r="127" spans="1:5">
      <c r="A127" s="28" t="s">
        <v>880</v>
      </c>
      <c r="B127" s="6" t="s">
        <v>881</v>
      </c>
      <c r="C127" s="29" t="s">
        <v>761</v>
      </c>
      <c r="D127" s="30" t="s">
        <v>435</v>
      </c>
      <c r="E127">
        <v>17771.545452423081</v>
      </c>
    </row>
    <row r="128" spans="1:5">
      <c r="A128" s="28" t="s">
        <v>890</v>
      </c>
      <c r="B128" s="6" t="s">
        <v>891</v>
      </c>
      <c r="C128" s="29" t="s">
        <v>762</v>
      </c>
      <c r="D128" s="30" t="s">
        <v>438</v>
      </c>
      <c r="E128">
        <v>8140.088454812957</v>
      </c>
    </row>
    <row r="129" spans="1:5">
      <c r="A129" s="28" t="s">
        <v>876</v>
      </c>
      <c r="B129" s="6" t="s">
        <v>877</v>
      </c>
      <c r="C129" s="29" t="s">
        <v>763</v>
      </c>
      <c r="D129" s="30" t="s">
        <v>441</v>
      </c>
      <c r="E129">
        <v>24925.488344272533</v>
      </c>
    </row>
    <row r="130" spans="1:5">
      <c r="A130" s="28" t="s">
        <v>859</v>
      </c>
      <c r="B130" s="6" t="s">
        <v>860</v>
      </c>
      <c r="C130" s="29" t="s">
        <v>764</v>
      </c>
      <c r="D130" s="30" t="s">
        <v>444</v>
      </c>
      <c r="E130">
        <v>4558.9259956172373</v>
      </c>
    </row>
    <row r="131" spans="1:5">
      <c r="A131" s="28" t="s">
        <v>855</v>
      </c>
      <c r="B131" s="6" t="s">
        <v>856</v>
      </c>
      <c r="C131" s="29" t="s">
        <v>765</v>
      </c>
      <c r="D131" s="30" t="s">
        <v>447</v>
      </c>
      <c r="E131">
        <v>5157.8032667248835</v>
      </c>
    </row>
    <row r="132" spans="1:5">
      <c r="A132" s="28" t="s">
        <v>865</v>
      </c>
      <c r="B132" s="6" t="s">
        <v>866</v>
      </c>
      <c r="C132" s="29" t="s">
        <v>766</v>
      </c>
      <c r="D132" s="30" t="s">
        <v>450</v>
      </c>
      <c r="E132">
        <v>6395.1674675481909</v>
      </c>
    </row>
    <row r="133" spans="1:5">
      <c r="A133" s="28" t="s">
        <v>904</v>
      </c>
      <c r="B133" s="6" t="s">
        <v>905</v>
      </c>
      <c r="C133" s="29" t="s">
        <v>767</v>
      </c>
      <c r="D133" s="30" t="s">
        <v>453</v>
      </c>
      <c r="E133">
        <v>4203.4739102430003</v>
      </c>
    </row>
    <row r="134" spans="1:5">
      <c r="A134" s="28" t="s">
        <v>896</v>
      </c>
      <c r="B134" s="6" t="s">
        <v>897</v>
      </c>
      <c r="C134" s="29" t="s">
        <v>768</v>
      </c>
      <c r="D134" s="30" t="s">
        <v>456</v>
      </c>
      <c r="E134">
        <v>3352.4210025265925</v>
      </c>
    </row>
    <row r="135" spans="1:5">
      <c r="A135" s="28" t="s">
        <v>884</v>
      </c>
      <c r="B135" s="6" t="s">
        <v>885</v>
      </c>
      <c r="C135" s="29" t="s">
        <v>769</v>
      </c>
      <c r="D135" s="30" t="s">
        <v>459</v>
      </c>
      <c r="E135">
        <v>3957.7076371155767</v>
      </c>
    </row>
    <row r="136" spans="1:5">
      <c r="A136" s="28" t="s">
        <v>851</v>
      </c>
      <c r="B136" s="6" t="s">
        <v>852</v>
      </c>
      <c r="C136" s="29" t="s">
        <v>770</v>
      </c>
      <c r="D136" s="30" t="s">
        <v>462</v>
      </c>
      <c r="E136">
        <v>5303.5858608907665</v>
      </c>
    </row>
    <row r="137" spans="1:5">
      <c r="A137" s="28" t="s">
        <v>865</v>
      </c>
      <c r="B137" s="6" t="s">
        <v>866</v>
      </c>
      <c r="C137" s="29" t="s">
        <v>771</v>
      </c>
      <c r="D137" s="30" t="s">
        <v>465</v>
      </c>
      <c r="E137">
        <v>6111.5901346336914</v>
      </c>
    </row>
    <row r="138" spans="1:5">
      <c r="A138" s="28" t="s">
        <v>872</v>
      </c>
      <c r="B138" s="6" t="s">
        <v>873</v>
      </c>
      <c r="C138" s="29" t="s">
        <v>772</v>
      </c>
      <c r="D138" s="30" t="s">
        <v>468</v>
      </c>
      <c r="E138">
        <v>10030.382706656505</v>
      </c>
    </row>
    <row r="139" spans="1:5">
      <c r="A139" s="28" t="s">
        <v>861</v>
      </c>
      <c r="B139" s="6" t="s">
        <v>862</v>
      </c>
      <c r="C139" s="29" t="s">
        <v>773</v>
      </c>
      <c r="D139" s="30" t="s">
        <v>471</v>
      </c>
      <c r="E139">
        <v>7152.1915965412618</v>
      </c>
    </row>
    <row r="140" spans="1:5">
      <c r="A140" s="28" t="s">
        <v>851</v>
      </c>
      <c r="B140" s="6" t="s">
        <v>852</v>
      </c>
      <c r="C140" s="29" t="s">
        <v>774</v>
      </c>
      <c r="D140" s="30" t="s">
        <v>474</v>
      </c>
      <c r="E140">
        <v>6243.515910932826</v>
      </c>
    </row>
    <row r="141" spans="1:5">
      <c r="A141" s="28" t="s">
        <v>859</v>
      </c>
      <c r="B141" s="6" t="s">
        <v>860</v>
      </c>
      <c r="C141" s="29" t="s">
        <v>775</v>
      </c>
      <c r="D141" s="30" t="s">
        <v>477</v>
      </c>
      <c r="E141">
        <v>5704.2528506989047</v>
      </c>
    </row>
    <row r="142" spans="1:5">
      <c r="A142" s="28" t="s">
        <v>882</v>
      </c>
      <c r="B142" s="6" t="s">
        <v>883</v>
      </c>
      <c r="C142" s="29" t="s">
        <v>776</v>
      </c>
      <c r="D142" s="30" t="s">
        <v>480</v>
      </c>
      <c r="E142">
        <v>5732.3145119039264</v>
      </c>
    </row>
    <row r="143" spans="1:5">
      <c r="A143" s="28" t="s">
        <v>888</v>
      </c>
      <c r="B143" s="6" t="s">
        <v>889</v>
      </c>
      <c r="C143" s="29" t="s">
        <v>777</v>
      </c>
      <c r="D143" s="30" t="s">
        <v>483</v>
      </c>
      <c r="E143">
        <v>12130.856009120009</v>
      </c>
    </row>
    <row r="144" spans="1:5">
      <c r="A144" s="28" t="s">
        <v>870</v>
      </c>
      <c r="B144" s="6" t="s">
        <v>871</v>
      </c>
      <c r="C144" s="29" t="s">
        <v>778</v>
      </c>
      <c r="D144" s="30" t="s">
        <v>486</v>
      </c>
      <c r="E144">
        <v>2744.7716937068094</v>
      </c>
    </row>
    <row r="145" spans="1:5">
      <c r="A145" s="28" t="s">
        <v>876</v>
      </c>
      <c r="B145" s="6" t="s">
        <v>877</v>
      </c>
      <c r="C145" s="29" t="s">
        <v>779</v>
      </c>
      <c r="D145" s="30" t="s">
        <v>489</v>
      </c>
      <c r="E145">
        <v>20287.082816925085</v>
      </c>
    </row>
    <row r="146" spans="1:5">
      <c r="A146" s="28" t="s">
        <v>874</v>
      </c>
      <c r="B146" s="6" t="s">
        <v>875</v>
      </c>
      <c r="C146" s="29" t="s">
        <v>780</v>
      </c>
      <c r="D146" s="30" t="s">
        <v>492</v>
      </c>
      <c r="E146">
        <v>4599.5691084707569</v>
      </c>
    </row>
    <row r="147" spans="1:5">
      <c r="A147" s="28" t="s">
        <v>865</v>
      </c>
      <c r="B147" s="6" t="s">
        <v>866</v>
      </c>
      <c r="C147" s="29" t="s">
        <v>781</v>
      </c>
      <c r="D147" s="30" t="s">
        <v>495</v>
      </c>
      <c r="E147">
        <v>7900.8931091821769</v>
      </c>
    </row>
    <row r="148" spans="1:5">
      <c r="A148" s="28" t="s">
        <v>855</v>
      </c>
      <c r="B148" s="6" t="s">
        <v>856</v>
      </c>
      <c r="C148" s="29" t="s">
        <v>782</v>
      </c>
      <c r="D148" s="30" t="s">
        <v>498</v>
      </c>
      <c r="E148">
        <v>9973.3037084624284</v>
      </c>
    </row>
    <row r="149" spans="1:5">
      <c r="A149" s="28" t="s">
        <v>870</v>
      </c>
      <c r="B149" s="6" t="s">
        <v>871</v>
      </c>
      <c r="C149" s="29" t="s">
        <v>783</v>
      </c>
      <c r="D149" s="30" t="s">
        <v>501</v>
      </c>
      <c r="E149">
        <v>3476.3933274607425</v>
      </c>
    </row>
    <row r="150" spans="1:5">
      <c r="A150" s="28" t="s">
        <v>882</v>
      </c>
      <c r="B150" s="6" t="s">
        <v>883</v>
      </c>
      <c r="C150" s="29" t="s">
        <v>784</v>
      </c>
      <c r="D150" s="30" t="s">
        <v>504</v>
      </c>
      <c r="E150">
        <v>11511.887127979484</v>
      </c>
    </row>
    <row r="151" spans="1:5">
      <c r="A151" s="28" t="s">
        <v>870</v>
      </c>
      <c r="B151" s="6" t="s">
        <v>871</v>
      </c>
      <c r="C151" s="29" t="s">
        <v>785</v>
      </c>
      <c r="D151" s="30" t="s">
        <v>507</v>
      </c>
      <c r="E151">
        <v>2795.7382659020013</v>
      </c>
    </row>
    <row r="152" spans="1:5">
      <c r="A152" s="28" t="s">
        <v>861</v>
      </c>
      <c r="B152" s="6" t="s">
        <v>862</v>
      </c>
      <c r="C152" s="29" t="s">
        <v>786</v>
      </c>
      <c r="D152" s="30" t="s">
        <v>510</v>
      </c>
      <c r="E152">
        <v>7745.3564371839702</v>
      </c>
    </row>
    <row r="153" spans="1:5">
      <c r="A153" s="28" t="s">
        <v>888</v>
      </c>
      <c r="B153" s="6" t="s">
        <v>889</v>
      </c>
      <c r="C153" s="29" t="s">
        <v>787</v>
      </c>
      <c r="D153" s="30" t="s">
        <v>513</v>
      </c>
      <c r="E153">
        <v>12208.654005681779</v>
      </c>
    </row>
    <row r="154" spans="1:5" ht="15.75" thickBot="1">
      <c r="A154" s="39" t="s">
        <v>894</v>
      </c>
      <c r="B154" s="40" t="s">
        <v>895</v>
      </c>
      <c r="C154" s="41" t="s">
        <v>788</v>
      </c>
      <c r="D154" s="42" t="s">
        <v>516</v>
      </c>
      <c r="E154">
        <v>5170.2457988690667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32"/>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RowHeight="15"/>
  <cols>
    <col min="1" max="1" width="34" style="52" customWidth="1"/>
    <col min="2" max="2" width="6.7109375" style="52" customWidth="1"/>
    <col min="3" max="11" width="12.5703125" style="52" customWidth="1"/>
    <col min="12" max="12" width="15.85546875" style="52" customWidth="1"/>
    <col min="13" max="22" width="12.85546875" style="52" customWidth="1"/>
    <col min="23" max="16384" width="9.140625" style="52"/>
  </cols>
  <sheetData>
    <row r="1" spans="1:23" ht="23.25" customHeight="1" thickBot="1">
      <c r="A1" s="51" t="e">
        <f>#REF!</f>
        <v>#REF!</v>
      </c>
      <c r="I1" s="59"/>
    </row>
    <row r="2" spans="1:23">
      <c r="H2" s="56"/>
      <c r="I2" s="136"/>
      <c r="J2" s="56"/>
      <c r="K2" s="56"/>
    </row>
    <row r="3" spans="1:23" ht="15.75" customHeight="1">
      <c r="A3" s="582" t="s">
        <v>1000</v>
      </c>
      <c r="B3" s="582"/>
      <c r="C3" s="582"/>
      <c r="D3" s="582"/>
      <c r="E3" s="582"/>
      <c r="F3" s="582"/>
      <c r="G3" s="583"/>
      <c r="H3" s="56"/>
      <c r="I3" s="136"/>
      <c r="J3" s="56"/>
      <c r="K3" s="56"/>
    </row>
    <row r="4" spans="1:23" ht="6" customHeight="1">
      <c r="A4" s="582"/>
      <c r="B4" s="582"/>
      <c r="C4" s="582"/>
      <c r="D4" s="582"/>
      <c r="E4" s="582"/>
      <c r="F4" s="582"/>
      <c r="G4" s="583"/>
      <c r="H4" s="56"/>
      <c r="I4" s="136"/>
      <c r="J4" s="56"/>
      <c r="K4" s="56"/>
    </row>
    <row r="5" spans="1:23" ht="19.5" customHeight="1" thickBot="1">
      <c r="A5" s="90" t="s">
        <v>1256</v>
      </c>
      <c r="H5" s="68"/>
    </row>
    <row r="6" spans="1:23" ht="18" customHeight="1" thickBot="1">
      <c r="A6" s="584" t="s">
        <v>990</v>
      </c>
      <c r="B6" s="585"/>
      <c r="C6" s="588" t="s">
        <v>1257</v>
      </c>
      <c r="D6" s="589"/>
      <c r="E6" s="589"/>
      <c r="F6" s="590"/>
      <c r="G6" s="588" t="s">
        <v>1255</v>
      </c>
      <c r="H6" s="589"/>
      <c r="I6" s="589"/>
      <c r="J6" s="589"/>
      <c r="K6" s="589"/>
      <c r="L6" s="578" t="e">
        <f>"% CCG registered population that has resident population in "&amp; A1</f>
        <v>#REF!</v>
      </c>
      <c r="M6" s="578" t="e">
        <f>"% "&amp;A1&amp;" resident population that is in CCG registered population"</f>
        <v>#REF!</v>
      </c>
      <c r="N6" s="133" t="s">
        <v>999</v>
      </c>
      <c r="O6" s="132"/>
      <c r="P6" s="132"/>
      <c r="Q6" s="132"/>
      <c r="R6" s="132"/>
      <c r="S6" s="132"/>
      <c r="T6" s="132"/>
      <c r="U6" s="132"/>
      <c r="V6" s="134"/>
    </row>
    <row r="7" spans="1:23" ht="74.25" customHeight="1" thickBot="1">
      <c r="A7" s="586"/>
      <c r="B7" s="587"/>
      <c r="C7" s="101" t="s">
        <v>1003</v>
      </c>
      <c r="D7" s="102" t="s">
        <v>996</v>
      </c>
      <c r="E7" s="102" t="s">
        <v>997</v>
      </c>
      <c r="F7" s="103" t="s">
        <v>998</v>
      </c>
      <c r="G7" s="101" t="s">
        <v>1250</v>
      </c>
      <c r="H7" s="102" t="s">
        <v>1251</v>
      </c>
      <c r="I7" s="102" t="s">
        <v>1252</v>
      </c>
      <c r="J7" s="102" t="s">
        <v>1253</v>
      </c>
      <c r="K7" s="109" t="s">
        <v>1254</v>
      </c>
      <c r="L7" s="579"/>
      <c r="M7" s="579"/>
      <c r="N7" s="107" t="s">
        <v>1003</v>
      </c>
      <c r="O7" s="110" t="s">
        <v>996</v>
      </c>
      <c r="P7" s="110" t="s">
        <v>997</v>
      </c>
      <c r="Q7" s="135" t="s">
        <v>998</v>
      </c>
      <c r="R7" s="110" t="s">
        <v>1250</v>
      </c>
      <c r="S7" s="110" t="s">
        <v>1251</v>
      </c>
      <c r="T7" s="110" t="s">
        <v>1252</v>
      </c>
      <c r="U7" s="110" t="s">
        <v>1253</v>
      </c>
      <c r="V7" s="108" t="s">
        <v>1254</v>
      </c>
    </row>
    <row r="8" spans="1:23">
      <c r="A8" s="580" t="str">
        <f>IF(ISERROR(VLOOKUP($A$1&amp;$W8,Mapping!$F$5:$M$899,2,0)),"",VLOOKUP($A$1&amp;$W8,Mapping!$F$5:$M$899,2,0))</f>
        <v/>
      </c>
      <c r="B8" s="581"/>
      <c r="C8" s="125" t="str">
        <f>IF(ISERROR(VLOOKUP($A8,#REF!,5,0)),"",VLOOKUP($A8,#REF!,5,0))</f>
        <v/>
      </c>
      <c r="D8" s="111" t="str">
        <f>IF(ISERROR(VLOOKUP($A8,#REF!,6,0)),"",VLOOKUP($A8,#REF!,6,0))</f>
        <v/>
      </c>
      <c r="E8" s="111" t="str">
        <f>IF(ISERROR(VLOOKUP($A8,#REF!,7,0)),"",VLOOKUP($A8,#REF!,7,0))</f>
        <v/>
      </c>
      <c r="F8" s="115" t="str">
        <f>IF(ISERROR(VLOOKUP($A8,#REF!,8,0)),"",VLOOKUP($A8,#REF!,8,0))</f>
        <v/>
      </c>
      <c r="G8" s="118" t="str">
        <f>IF(ISERROR(VLOOKUP($A8,#REF!,9,0)),"",VLOOKUP($A8,#REF!,9,0))</f>
        <v/>
      </c>
      <c r="H8" s="111" t="str">
        <f>IF(ISERROR(VLOOKUP($A8,#REF!,10,0)),"",VLOOKUP($A8,#REF!,10,0))</f>
        <v/>
      </c>
      <c r="I8" s="111" t="str">
        <f>IF(ISERROR(VLOOKUP($A8,#REF!,11,0)),"",VLOOKUP($A8,#REF!,11,0))</f>
        <v/>
      </c>
      <c r="J8" s="111" t="str">
        <f>IF(ISERROR(VLOOKUP($A8,#REF!,12,0)),"",VLOOKUP($A8,#REF!,12,0))</f>
        <v/>
      </c>
      <c r="K8" s="115" t="str">
        <f>IF(ISERROR(VLOOKUP($A8,#REF!,13,0)),"",VLOOKUP($A8,#REF!,13,0))</f>
        <v/>
      </c>
      <c r="L8" s="91" t="str">
        <f>IF(ISERROR(VLOOKUP($A$1&amp;W8,Mapping!$F$5:$M$899,3,0)),"",VLOOKUP($A$1&amp;W8,Mapping!$F$5:$M$899,3,0))</f>
        <v/>
      </c>
      <c r="M8" s="114" t="str">
        <f>IF(ISERROR(VLOOKUP($A$1&amp;W8,Mapping!$F$5:$M$899,4,0)),"",VLOOKUP($A$1&amp;W8,Mapping!$F$5:$M$899,4,0))</f>
        <v/>
      </c>
      <c r="N8" s="92" t="str">
        <f t="shared" ref="N8:V28" si="0">IF($L8="","",C8*$L8)</f>
        <v/>
      </c>
      <c r="O8" s="93" t="str">
        <f t="shared" si="0"/>
        <v/>
      </c>
      <c r="P8" s="93" t="str">
        <f t="shared" si="0"/>
        <v/>
      </c>
      <c r="Q8" s="129" t="str">
        <f t="shared" si="0"/>
        <v/>
      </c>
      <c r="R8" s="93" t="str">
        <f t="shared" si="0"/>
        <v/>
      </c>
      <c r="S8" s="93" t="str">
        <f t="shared" si="0"/>
        <v/>
      </c>
      <c r="T8" s="93" t="str">
        <f t="shared" si="0"/>
        <v/>
      </c>
      <c r="U8" s="93" t="str">
        <f t="shared" si="0"/>
        <v/>
      </c>
      <c r="V8" s="94" t="str">
        <f t="shared" si="0"/>
        <v/>
      </c>
      <c r="W8" s="60">
        <v>1</v>
      </c>
    </row>
    <row r="9" spans="1:23">
      <c r="A9" s="573" t="str">
        <f>IF(ISERROR(VLOOKUP($A$1&amp;$W9,Mapping!$F$5:$M$899,2,0)),"",VLOOKUP($A$1&amp;$W9,Mapping!$F$5:$M$899,2,0))</f>
        <v/>
      </c>
      <c r="B9" s="574"/>
      <c r="C9" s="126" t="str">
        <f>IF(ISERROR(VLOOKUP($A9,#REF!,5,0)),"",VLOOKUP($A9,#REF!,5,0))</f>
        <v/>
      </c>
      <c r="D9" s="112" t="str">
        <f>IF(ISERROR(VLOOKUP($A9,#REF!,6,0)),"",VLOOKUP($A9,#REF!,6,0))</f>
        <v/>
      </c>
      <c r="E9" s="112" t="str">
        <f>IF(ISERROR(VLOOKUP($A9,#REF!,7,0)),"",VLOOKUP($A9,#REF!,7,0))</f>
        <v/>
      </c>
      <c r="F9" s="116" t="str">
        <f>IF(ISERROR(VLOOKUP($A9,#REF!,8,0)),"",VLOOKUP($A9,#REF!,8,0))</f>
        <v/>
      </c>
      <c r="G9" s="119" t="str">
        <f>IF(ISERROR(VLOOKUP($A9,#REF!,9,0)),"",VLOOKUP($A9,#REF!,9,0))</f>
        <v/>
      </c>
      <c r="H9" s="112" t="str">
        <f>IF(ISERROR(VLOOKUP($A9,#REF!,10,0)),"",VLOOKUP($A9,#REF!,10,0))</f>
        <v/>
      </c>
      <c r="I9" s="112" t="str">
        <f>IF(ISERROR(VLOOKUP($A9,#REF!,11,0)),"",VLOOKUP($A9,#REF!,11,0))</f>
        <v/>
      </c>
      <c r="J9" s="112" t="str">
        <f>IF(ISERROR(VLOOKUP($A9,#REF!,12,0)),"",VLOOKUP($A9,#REF!,12,0))</f>
        <v/>
      </c>
      <c r="K9" s="116" t="str">
        <f>IF(ISERROR(VLOOKUP($A9,#REF!,13,0)),"",VLOOKUP($A9,#REF!,13,0))</f>
        <v/>
      </c>
      <c r="L9" s="123" t="str">
        <f>IF(ISERROR(VLOOKUP($A$1&amp;W9,Mapping!$F$5:$M$899,3,0)),"",VLOOKUP($A$1&amp;W9,Mapping!$F$5:$M$899,3,0))</f>
        <v/>
      </c>
      <c r="M9" s="121" t="str">
        <f>IF(ISERROR(VLOOKUP($A$1&amp;W9,Mapping!$F$5:$M$899,4,0)),"",VLOOKUP($A$1&amp;W9,Mapping!$F$5:$M$899,4,0))</f>
        <v/>
      </c>
      <c r="N9" s="95" t="str">
        <f t="shared" si="0"/>
        <v/>
      </c>
      <c r="O9" s="96" t="str">
        <f t="shared" si="0"/>
        <v/>
      </c>
      <c r="P9" s="96" t="str">
        <f t="shared" si="0"/>
        <v/>
      </c>
      <c r="Q9" s="130" t="str">
        <f t="shared" si="0"/>
        <v/>
      </c>
      <c r="R9" s="96" t="str">
        <f t="shared" si="0"/>
        <v/>
      </c>
      <c r="S9" s="96" t="str">
        <f t="shared" si="0"/>
        <v/>
      </c>
      <c r="T9" s="96" t="str">
        <f t="shared" si="0"/>
        <v/>
      </c>
      <c r="U9" s="96" t="str">
        <f t="shared" si="0"/>
        <v/>
      </c>
      <c r="V9" s="97" t="str">
        <f t="shared" si="0"/>
        <v/>
      </c>
      <c r="W9" s="60">
        <v>2</v>
      </c>
    </row>
    <row r="10" spans="1:23">
      <c r="A10" s="573" t="str">
        <f>IF(ISERROR(VLOOKUP($A$1&amp;$W10,Mapping!$F$5:$M$899,2,0)),"",VLOOKUP($A$1&amp;$W10,Mapping!$F$5:$M$899,2,0))</f>
        <v/>
      </c>
      <c r="B10" s="574"/>
      <c r="C10" s="126" t="str">
        <f>IF(ISERROR(VLOOKUP($A10,#REF!,5,0)),"",VLOOKUP($A10,#REF!,5,0))</f>
        <v/>
      </c>
      <c r="D10" s="112" t="str">
        <f>IF(ISERROR(VLOOKUP($A10,#REF!,6,0)),"",VLOOKUP($A10,#REF!,6,0))</f>
        <v/>
      </c>
      <c r="E10" s="112" t="str">
        <f>IF(ISERROR(VLOOKUP($A10,#REF!,7,0)),"",VLOOKUP($A10,#REF!,7,0))</f>
        <v/>
      </c>
      <c r="F10" s="116" t="str">
        <f>IF(ISERROR(VLOOKUP($A10,#REF!,8,0)),"",VLOOKUP($A10,#REF!,8,0))</f>
        <v/>
      </c>
      <c r="G10" s="119" t="str">
        <f>IF(ISERROR(VLOOKUP($A10,#REF!,9,0)),"",VLOOKUP($A10,#REF!,9,0))</f>
        <v/>
      </c>
      <c r="H10" s="112" t="str">
        <f>IF(ISERROR(VLOOKUP($A10,#REF!,10,0)),"",VLOOKUP($A10,#REF!,10,0))</f>
        <v/>
      </c>
      <c r="I10" s="112" t="str">
        <f>IF(ISERROR(VLOOKUP($A10,#REF!,11,0)),"",VLOOKUP($A10,#REF!,11,0))</f>
        <v/>
      </c>
      <c r="J10" s="112" t="str">
        <f>IF(ISERROR(VLOOKUP($A10,#REF!,12,0)),"",VLOOKUP($A10,#REF!,12,0))</f>
        <v/>
      </c>
      <c r="K10" s="116" t="str">
        <f>IF(ISERROR(VLOOKUP($A10,#REF!,13,0)),"",VLOOKUP($A10,#REF!,13,0))</f>
        <v/>
      </c>
      <c r="L10" s="123" t="str">
        <f>IF(ISERROR(VLOOKUP($A$1&amp;W10,Mapping!$F$5:$M$899,3,0)),"",VLOOKUP($A$1&amp;W10,Mapping!$F$5:$M$899,3,0))</f>
        <v/>
      </c>
      <c r="M10" s="121" t="str">
        <f>IF(ISERROR(VLOOKUP($A$1&amp;W10,Mapping!$F$5:$M$899,4,0)),"",VLOOKUP($A$1&amp;W10,Mapping!$F$5:$M$899,4,0))</f>
        <v/>
      </c>
      <c r="N10" s="95" t="str">
        <f t="shared" si="0"/>
        <v/>
      </c>
      <c r="O10" s="96" t="str">
        <f t="shared" si="0"/>
        <v/>
      </c>
      <c r="P10" s="96" t="str">
        <f t="shared" si="0"/>
        <v/>
      </c>
      <c r="Q10" s="130" t="str">
        <f t="shared" si="0"/>
        <v/>
      </c>
      <c r="R10" s="96" t="str">
        <f t="shared" si="0"/>
        <v/>
      </c>
      <c r="S10" s="96" t="str">
        <f t="shared" si="0"/>
        <v/>
      </c>
      <c r="T10" s="96" t="str">
        <f t="shared" si="0"/>
        <v/>
      </c>
      <c r="U10" s="96" t="str">
        <f t="shared" si="0"/>
        <v/>
      </c>
      <c r="V10" s="97" t="str">
        <f t="shared" si="0"/>
        <v/>
      </c>
      <c r="W10" s="60">
        <v>3</v>
      </c>
    </row>
    <row r="11" spans="1:23">
      <c r="A11" s="573" t="str">
        <f>IF(ISERROR(VLOOKUP($A$1&amp;$W11,Mapping!$F$5:$M$899,2,0)),"",VLOOKUP($A$1&amp;$W11,Mapping!$F$5:$M$899,2,0))</f>
        <v/>
      </c>
      <c r="B11" s="574"/>
      <c r="C11" s="126" t="str">
        <f>IF(ISERROR(VLOOKUP($A11,#REF!,5,0)),"",VLOOKUP($A11,#REF!,5,0))</f>
        <v/>
      </c>
      <c r="D11" s="112" t="str">
        <f>IF(ISERROR(VLOOKUP($A11,#REF!,6,0)),"",VLOOKUP($A11,#REF!,6,0))</f>
        <v/>
      </c>
      <c r="E11" s="112" t="str">
        <f>IF(ISERROR(VLOOKUP($A11,#REF!,7,0)),"",VLOOKUP($A11,#REF!,7,0))</f>
        <v/>
      </c>
      <c r="F11" s="116" t="str">
        <f>IF(ISERROR(VLOOKUP($A11,#REF!,8,0)),"",VLOOKUP($A11,#REF!,8,0))</f>
        <v/>
      </c>
      <c r="G11" s="119" t="str">
        <f>IF(ISERROR(VLOOKUP($A11,#REF!,9,0)),"",VLOOKUP($A11,#REF!,9,0))</f>
        <v/>
      </c>
      <c r="H11" s="112" t="str">
        <f>IF(ISERROR(VLOOKUP($A11,#REF!,10,0)),"",VLOOKUP($A11,#REF!,10,0))</f>
        <v/>
      </c>
      <c r="I11" s="112" t="str">
        <f>IF(ISERROR(VLOOKUP($A11,#REF!,11,0)),"",VLOOKUP($A11,#REF!,11,0))</f>
        <v/>
      </c>
      <c r="J11" s="112" t="str">
        <f>IF(ISERROR(VLOOKUP($A11,#REF!,12,0)),"",VLOOKUP($A11,#REF!,12,0))</f>
        <v/>
      </c>
      <c r="K11" s="116" t="str">
        <f>IF(ISERROR(VLOOKUP($A11,#REF!,13,0)),"",VLOOKUP($A11,#REF!,13,0))</f>
        <v/>
      </c>
      <c r="L11" s="123" t="str">
        <f>IF(ISERROR(VLOOKUP($A$1&amp;W11,Mapping!$F$5:$M$899,3,0)),"",VLOOKUP($A$1&amp;W11,Mapping!$F$5:$M$899,3,0))</f>
        <v/>
      </c>
      <c r="M11" s="121" t="str">
        <f>IF(ISERROR(VLOOKUP($A$1&amp;W11,Mapping!$F$5:$M$899,4,0)),"",VLOOKUP($A$1&amp;W11,Mapping!$F$5:$M$899,4,0))</f>
        <v/>
      </c>
      <c r="N11" s="95" t="str">
        <f t="shared" si="0"/>
        <v/>
      </c>
      <c r="O11" s="96" t="str">
        <f t="shared" si="0"/>
        <v/>
      </c>
      <c r="P11" s="96" t="str">
        <f t="shared" si="0"/>
        <v/>
      </c>
      <c r="Q11" s="130" t="str">
        <f t="shared" si="0"/>
        <v/>
      </c>
      <c r="R11" s="96" t="str">
        <f t="shared" si="0"/>
        <v/>
      </c>
      <c r="S11" s="96" t="str">
        <f t="shared" si="0"/>
        <v/>
      </c>
      <c r="T11" s="96" t="str">
        <f t="shared" si="0"/>
        <v/>
      </c>
      <c r="U11" s="96" t="str">
        <f t="shared" si="0"/>
        <v/>
      </c>
      <c r="V11" s="97" t="str">
        <f t="shared" si="0"/>
        <v/>
      </c>
      <c r="W11" s="60">
        <v>4</v>
      </c>
    </row>
    <row r="12" spans="1:23">
      <c r="A12" s="573" t="str">
        <f>IF(ISERROR(VLOOKUP($A$1&amp;$W12,Mapping!$F$5:$M$899,2,0)),"",VLOOKUP($A$1&amp;$W12,Mapping!$F$5:$M$899,2,0))</f>
        <v/>
      </c>
      <c r="B12" s="574"/>
      <c r="C12" s="126" t="str">
        <f>IF(ISERROR(VLOOKUP($A12,#REF!,5,0)),"",VLOOKUP($A12,#REF!,5,0))</f>
        <v/>
      </c>
      <c r="D12" s="112" t="str">
        <f>IF(ISERROR(VLOOKUP($A12,#REF!,6,0)),"",VLOOKUP($A12,#REF!,6,0))</f>
        <v/>
      </c>
      <c r="E12" s="112" t="str">
        <f>IF(ISERROR(VLOOKUP($A12,#REF!,7,0)),"",VLOOKUP($A12,#REF!,7,0))</f>
        <v/>
      </c>
      <c r="F12" s="116" t="str">
        <f>IF(ISERROR(VLOOKUP($A12,#REF!,8,0)),"",VLOOKUP($A12,#REF!,8,0))</f>
        <v/>
      </c>
      <c r="G12" s="119" t="str">
        <f>IF(ISERROR(VLOOKUP($A12,#REF!,9,0)),"",VLOOKUP($A12,#REF!,9,0))</f>
        <v/>
      </c>
      <c r="H12" s="112" t="str">
        <f>IF(ISERROR(VLOOKUP($A12,#REF!,10,0)),"",VLOOKUP($A12,#REF!,10,0))</f>
        <v/>
      </c>
      <c r="I12" s="112" t="str">
        <f>IF(ISERROR(VLOOKUP($A12,#REF!,11,0)),"",VLOOKUP($A12,#REF!,11,0))</f>
        <v/>
      </c>
      <c r="J12" s="112" t="str">
        <f>IF(ISERROR(VLOOKUP($A12,#REF!,12,0)),"",VLOOKUP($A12,#REF!,12,0))</f>
        <v/>
      </c>
      <c r="K12" s="116" t="str">
        <f>IF(ISERROR(VLOOKUP($A12,#REF!,13,0)),"",VLOOKUP($A12,#REF!,13,0))</f>
        <v/>
      </c>
      <c r="L12" s="123" t="str">
        <f>IF(ISERROR(VLOOKUP($A$1&amp;W12,Mapping!$F$5:$M$899,3,0)),"",VLOOKUP($A$1&amp;W12,Mapping!$F$5:$M$899,3,0))</f>
        <v/>
      </c>
      <c r="M12" s="121" t="str">
        <f>IF(ISERROR(VLOOKUP($A$1&amp;W12,Mapping!$F$5:$M$899,4,0)),"",VLOOKUP($A$1&amp;W12,Mapping!$F$5:$M$899,4,0))</f>
        <v/>
      </c>
      <c r="N12" s="95" t="str">
        <f t="shared" si="0"/>
        <v/>
      </c>
      <c r="O12" s="96" t="str">
        <f t="shared" si="0"/>
        <v/>
      </c>
      <c r="P12" s="96" t="str">
        <f t="shared" si="0"/>
        <v/>
      </c>
      <c r="Q12" s="130" t="str">
        <f t="shared" si="0"/>
        <v/>
      </c>
      <c r="R12" s="96" t="str">
        <f t="shared" si="0"/>
        <v/>
      </c>
      <c r="S12" s="96" t="str">
        <f t="shared" si="0"/>
        <v/>
      </c>
      <c r="T12" s="96" t="str">
        <f t="shared" si="0"/>
        <v/>
      </c>
      <c r="U12" s="96" t="str">
        <f t="shared" si="0"/>
        <v/>
      </c>
      <c r="V12" s="97" t="str">
        <f t="shared" si="0"/>
        <v/>
      </c>
      <c r="W12" s="60">
        <v>5</v>
      </c>
    </row>
    <row r="13" spans="1:23">
      <c r="A13" s="573" t="str">
        <f>IF(ISERROR(VLOOKUP($A$1&amp;$W13,Mapping!$F$5:$M$899,2,0)),"",VLOOKUP($A$1&amp;$W13,Mapping!$F$5:$M$899,2,0))</f>
        <v/>
      </c>
      <c r="B13" s="574"/>
      <c r="C13" s="126" t="str">
        <f>IF(ISERROR(VLOOKUP($A13,#REF!,5,0)),"",VLOOKUP($A13,#REF!,5,0))</f>
        <v/>
      </c>
      <c r="D13" s="112" t="str">
        <f>IF(ISERROR(VLOOKUP($A13,#REF!,6,0)),"",VLOOKUP($A13,#REF!,6,0))</f>
        <v/>
      </c>
      <c r="E13" s="112" t="str">
        <f>IF(ISERROR(VLOOKUP($A13,#REF!,7,0)),"",VLOOKUP($A13,#REF!,7,0))</f>
        <v/>
      </c>
      <c r="F13" s="116" t="str">
        <f>IF(ISERROR(VLOOKUP($A13,#REF!,8,0)),"",VLOOKUP($A13,#REF!,8,0))</f>
        <v/>
      </c>
      <c r="G13" s="119" t="str">
        <f>IF(ISERROR(VLOOKUP($A13,#REF!,9,0)),"",VLOOKUP($A13,#REF!,9,0))</f>
        <v/>
      </c>
      <c r="H13" s="112" t="str">
        <f>IF(ISERROR(VLOOKUP($A13,#REF!,10,0)),"",VLOOKUP($A13,#REF!,10,0))</f>
        <v/>
      </c>
      <c r="I13" s="112" t="str">
        <f>IF(ISERROR(VLOOKUP($A13,#REF!,11,0)),"",VLOOKUP($A13,#REF!,11,0))</f>
        <v/>
      </c>
      <c r="J13" s="112" t="str">
        <f>IF(ISERROR(VLOOKUP($A13,#REF!,12,0)),"",VLOOKUP($A13,#REF!,12,0))</f>
        <v/>
      </c>
      <c r="K13" s="116" t="str">
        <f>IF(ISERROR(VLOOKUP($A13,#REF!,13,0)),"",VLOOKUP($A13,#REF!,13,0))</f>
        <v/>
      </c>
      <c r="L13" s="123" t="str">
        <f>IF(ISERROR(VLOOKUP($A$1&amp;W13,Mapping!$F$5:$M$899,3,0)),"",VLOOKUP($A$1&amp;W13,Mapping!$F$5:$M$899,3,0))</f>
        <v/>
      </c>
      <c r="M13" s="121" t="str">
        <f>IF(ISERROR(VLOOKUP($A$1&amp;W13,Mapping!$F$5:$M$899,4,0)),"",VLOOKUP($A$1&amp;W13,Mapping!$F$5:$M$899,4,0))</f>
        <v/>
      </c>
      <c r="N13" s="95" t="str">
        <f t="shared" si="0"/>
        <v/>
      </c>
      <c r="O13" s="96" t="str">
        <f t="shared" si="0"/>
        <v/>
      </c>
      <c r="P13" s="96" t="str">
        <f t="shared" si="0"/>
        <v/>
      </c>
      <c r="Q13" s="130" t="str">
        <f t="shared" si="0"/>
        <v/>
      </c>
      <c r="R13" s="96" t="str">
        <f t="shared" si="0"/>
        <v/>
      </c>
      <c r="S13" s="96" t="str">
        <f t="shared" si="0"/>
        <v/>
      </c>
      <c r="T13" s="96" t="str">
        <f t="shared" si="0"/>
        <v/>
      </c>
      <c r="U13" s="96" t="str">
        <f t="shared" si="0"/>
        <v/>
      </c>
      <c r="V13" s="97" t="str">
        <f t="shared" si="0"/>
        <v/>
      </c>
      <c r="W13" s="60">
        <v>6</v>
      </c>
    </row>
    <row r="14" spans="1:23">
      <c r="A14" s="573" t="str">
        <f>IF(ISERROR(VLOOKUP($A$1&amp;$W14,Mapping!$F$5:$M$899,2,0)),"",VLOOKUP($A$1&amp;$W14,Mapping!$F$5:$M$899,2,0))</f>
        <v/>
      </c>
      <c r="B14" s="574"/>
      <c r="C14" s="126" t="str">
        <f>IF(ISERROR(VLOOKUP($A14,#REF!,5,0)),"",VLOOKUP($A14,#REF!,5,0))</f>
        <v/>
      </c>
      <c r="D14" s="112" t="str">
        <f>IF(ISERROR(VLOOKUP($A14,#REF!,6,0)),"",VLOOKUP($A14,#REF!,6,0))</f>
        <v/>
      </c>
      <c r="E14" s="112" t="str">
        <f>IF(ISERROR(VLOOKUP($A14,#REF!,7,0)),"",VLOOKUP($A14,#REF!,7,0))</f>
        <v/>
      </c>
      <c r="F14" s="116" t="str">
        <f>IF(ISERROR(VLOOKUP($A14,#REF!,8,0)),"",VLOOKUP($A14,#REF!,8,0))</f>
        <v/>
      </c>
      <c r="G14" s="119" t="str">
        <f>IF(ISERROR(VLOOKUP($A14,#REF!,9,0)),"",VLOOKUP($A14,#REF!,9,0))</f>
        <v/>
      </c>
      <c r="H14" s="112" t="str">
        <f>IF(ISERROR(VLOOKUP($A14,#REF!,10,0)),"",VLOOKUP($A14,#REF!,10,0))</f>
        <v/>
      </c>
      <c r="I14" s="112" t="str">
        <f>IF(ISERROR(VLOOKUP($A14,#REF!,11,0)),"",VLOOKUP($A14,#REF!,11,0))</f>
        <v/>
      </c>
      <c r="J14" s="112" t="str">
        <f>IF(ISERROR(VLOOKUP($A14,#REF!,12,0)),"",VLOOKUP($A14,#REF!,12,0))</f>
        <v/>
      </c>
      <c r="K14" s="116" t="str">
        <f>IF(ISERROR(VLOOKUP($A14,#REF!,13,0)),"",VLOOKUP($A14,#REF!,13,0))</f>
        <v/>
      </c>
      <c r="L14" s="123" t="str">
        <f>IF(ISERROR(VLOOKUP($A$1&amp;W14,Mapping!$F$5:$M$899,3,0)),"",VLOOKUP($A$1&amp;W14,Mapping!$F$5:$M$899,3,0))</f>
        <v/>
      </c>
      <c r="M14" s="121" t="str">
        <f>IF(ISERROR(VLOOKUP($A$1&amp;W14,Mapping!$F$5:$M$899,4,0)),"",VLOOKUP($A$1&amp;W14,Mapping!$F$5:$M$899,4,0))</f>
        <v/>
      </c>
      <c r="N14" s="95" t="str">
        <f t="shared" si="0"/>
        <v/>
      </c>
      <c r="O14" s="96" t="str">
        <f t="shared" si="0"/>
        <v/>
      </c>
      <c r="P14" s="96" t="str">
        <f t="shared" si="0"/>
        <v/>
      </c>
      <c r="Q14" s="130" t="str">
        <f t="shared" si="0"/>
        <v/>
      </c>
      <c r="R14" s="96" t="str">
        <f t="shared" si="0"/>
        <v/>
      </c>
      <c r="S14" s="96" t="str">
        <f t="shared" si="0"/>
        <v/>
      </c>
      <c r="T14" s="96" t="str">
        <f t="shared" si="0"/>
        <v/>
      </c>
      <c r="U14" s="96" t="str">
        <f t="shared" si="0"/>
        <v/>
      </c>
      <c r="V14" s="97" t="str">
        <f t="shared" si="0"/>
        <v/>
      </c>
      <c r="W14" s="60">
        <v>7</v>
      </c>
    </row>
    <row r="15" spans="1:23">
      <c r="A15" s="573" t="str">
        <f>IF(ISERROR(VLOOKUP($A$1&amp;$W15,Mapping!$F$5:$M$899,2,0)),"",VLOOKUP($A$1&amp;$W15,Mapping!$F$5:$M$899,2,0))</f>
        <v/>
      </c>
      <c r="B15" s="574"/>
      <c r="C15" s="126" t="str">
        <f>IF(ISERROR(VLOOKUP($A15,#REF!,5,0)),"",VLOOKUP($A15,#REF!,5,0))</f>
        <v/>
      </c>
      <c r="D15" s="112" t="str">
        <f>IF(ISERROR(VLOOKUP($A15,#REF!,6,0)),"",VLOOKUP($A15,#REF!,6,0))</f>
        <v/>
      </c>
      <c r="E15" s="112" t="str">
        <f>IF(ISERROR(VLOOKUP($A15,#REF!,7,0)),"",VLOOKUP($A15,#REF!,7,0))</f>
        <v/>
      </c>
      <c r="F15" s="116" t="str">
        <f>IF(ISERROR(VLOOKUP($A15,#REF!,8,0)),"",VLOOKUP($A15,#REF!,8,0))</f>
        <v/>
      </c>
      <c r="G15" s="119" t="str">
        <f>IF(ISERROR(VLOOKUP($A15,#REF!,9,0)),"",VLOOKUP($A15,#REF!,9,0))</f>
        <v/>
      </c>
      <c r="H15" s="112" t="str">
        <f>IF(ISERROR(VLOOKUP($A15,#REF!,10,0)),"",VLOOKUP($A15,#REF!,10,0))</f>
        <v/>
      </c>
      <c r="I15" s="112" t="str">
        <f>IF(ISERROR(VLOOKUP($A15,#REF!,11,0)),"",VLOOKUP($A15,#REF!,11,0))</f>
        <v/>
      </c>
      <c r="J15" s="112" t="str">
        <f>IF(ISERROR(VLOOKUP($A15,#REF!,12,0)),"",VLOOKUP($A15,#REF!,12,0))</f>
        <v/>
      </c>
      <c r="K15" s="116" t="str">
        <f>IF(ISERROR(VLOOKUP($A15,#REF!,13,0)),"",VLOOKUP($A15,#REF!,13,0))</f>
        <v/>
      </c>
      <c r="L15" s="123" t="str">
        <f>IF(ISERROR(VLOOKUP($A$1&amp;W15,Mapping!$F$5:$M$899,3,0)),"",VLOOKUP($A$1&amp;W15,Mapping!$F$5:$M$899,3,0))</f>
        <v/>
      </c>
      <c r="M15" s="121" t="str">
        <f>IF(ISERROR(VLOOKUP($A$1&amp;W15,Mapping!$F$5:$M$899,4,0)),"",VLOOKUP($A$1&amp;W15,Mapping!$F$5:$M$899,4,0))</f>
        <v/>
      </c>
      <c r="N15" s="95" t="str">
        <f t="shared" si="0"/>
        <v/>
      </c>
      <c r="O15" s="96" t="str">
        <f t="shared" si="0"/>
        <v/>
      </c>
      <c r="P15" s="96" t="str">
        <f t="shared" si="0"/>
        <v/>
      </c>
      <c r="Q15" s="130" t="str">
        <f t="shared" si="0"/>
        <v/>
      </c>
      <c r="R15" s="96" t="str">
        <f t="shared" si="0"/>
        <v/>
      </c>
      <c r="S15" s="96" t="str">
        <f t="shared" si="0"/>
        <v/>
      </c>
      <c r="T15" s="96" t="str">
        <f t="shared" si="0"/>
        <v/>
      </c>
      <c r="U15" s="96" t="str">
        <f t="shared" si="0"/>
        <v/>
      </c>
      <c r="V15" s="97" t="str">
        <f t="shared" si="0"/>
        <v/>
      </c>
      <c r="W15" s="60">
        <v>8</v>
      </c>
    </row>
    <row r="16" spans="1:23">
      <c r="A16" s="573" t="str">
        <f>IF(ISERROR(VLOOKUP($A$1&amp;$W16,Mapping!$F$5:$M$899,2,0)),"",VLOOKUP($A$1&amp;$W16,Mapping!$F$5:$M$899,2,0))</f>
        <v/>
      </c>
      <c r="B16" s="574"/>
      <c r="C16" s="126" t="str">
        <f>IF(ISERROR(VLOOKUP($A16,#REF!,5,0)),"",VLOOKUP($A16,#REF!,5,0))</f>
        <v/>
      </c>
      <c r="D16" s="112" t="str">
        <f>IF(ISERROR(VLOOKUP($A16,#REF!,6,0)),"",VLOOKUP($A16,#REF!,6,0))</f>
        <v/>
      </c>
      <c r="E16" s="112" t="str">
        <f>IF(ISERROR(VLOOKUP($A16,#REF!,7,0)),"",VLOOKUP($A16,#REF!,7,0))</f>
        <v/>
      </c>
      <c r="F16" s="116" t="str">
        <f>IF(ISERROR(VLOOKUP($A16,#REF!,8,0)),"",VLOOKUP($A16,#REF!,8,0))</f>
        <v/>
      </c>
      <c r="G16" s="119" t="str">
        <f>IF(ISERROR(VLOOKUP($A16,#REF!,9,0)),"",VLOOKUP($A16,#REF!,9,0))</f>
        <v/>
      </c>
      <c r="H16" s="112" t="str">
        <f>IF(ISERROR(VLOOKUP($A16,#REF!,10,0)),"",VLOOKUP($A16,#REF!,10,0))</f>
        <v/>
      </c>
      <c r="I16" s="112" t="str">
        <f>IF(ISERROR(VLOOKUP($A16,#REF!,11,0)),"",VLOOKUP($A16,#REF!,11,0))</f>
        <v/>
      </c>
      <c r="J16" s="112" t="str">
        <f>IF(ISERROR(VLOOKUP($A16,#REF!,12,0)),"",VLOOKUP($A16,#REF!,12,0))</f>
        <v/>
      </c>
      <c r="K16" s="116" t="str">
        <f>IF(ISERROR(VLOOKUP($A16,#REF!,13,0)),"",VLOOKUP($A16,#REF!,13,0))</f>
        <v/>
      </c>
      <c r="L16" s="123" t="str">
        <f>IF(ISERROR(VLOOKUP($A$1&amp;W16,Mapping!$F$5:$M$899,3,0)),"",VLOOKUP($A$1&amp;W16,Mapping!$F$5:$M$899,3,0))</f>
        <v/>
      </c>
      <c r="M16" s="121" t="str">
        <f>IF(ISERROR(VLOOKUP($A$1&amp;W16,Mapping!$F$5:$M$899,4,0)),"",VLOOKUP($A$1&amp;W16,Mapping!$F$5:$M$899,4,0))</f>
        <v/>
      </c>
      <c r="N16" s="95" t="str">
        <f t="shared" si="0"/>
        <v/>
      </c>
      <c r="O16" s="96" t="str">
        <f t="shared" si="0"/>
        <v/>
      </c>
      <c r="P16" s="96" t="str">
        <f t="shared" si="0"/>
        <v/>
      </c>
      <c r="Q16" s="130" t="str">
        <f t="shared" si="0"/>
        <v/>
      </c>
      <c r="R16" s="96" t="str">
        <f t="shared" si="0"/>
        <v/>
      </c>
      <c r="S16" s="96" t="str">
        <f t="shared" si="0"/>
        <v/>
      </c>
      <c r="T16" s="96" t="str">
        <f t="shared" si="0"/>
        <v/>
      </c>
      <c r="U16" s="96" t="str">
        <f t="shared" si="0"/>
        <v/>
      </c>
      <c r="V16" s="97" t="str">
        <f t="shared" si="0"/>
        <v/>
      </c>
      <c r="W16" s="60">
        <v>9</v>
      </c>
    </row>
    <row r="17" spans="1:23">
      <c r="A17" s="573" t="str">
        <f>IF(ISERROR(VLOOKUP($A$1&amp;$W17,Mapping!$F$5:$M$899,2,0)),"",VLOOKUP($A$1&amp;$W17,Mapping!$F$5:$M$899,2,0))</f>
        <v/>
      </c>
      <c r="B17" s="574"/>
      <c r="C17" s="126" t="str">
        <f>IF(ISERROR(VLOOKUP($A17,#REF!,5,0)),"",VLOOKUP($A17,#REF!,5,0))</f>
        <v/>
      </c>
      <c r="D17" s="112" t="str">
        <f>IF(ISERROR(VLOOKUP($A17,#REF!,6,0)),"",VLOOKUP($A17,#REF!,6,0))</f>
        <v/>
      </c>
      <c r="E17" s="112" t="str">
        <f>IF(ISERROR(VLOOKUP($A17,#REF!,7,0)),"",VLOOKUP($A17,#REF!,7,0))</f>
        <v/>
      </c>
      <c r="F17" s="116" t="str">
        <f>IF(ISERROR(VLOOKUP($A17,#REF!,8,0)),"",VLOOKUP($A17,#REF!,8,0))</f>
        <v/>
      </c>
      <c r="G17" s="119" t="str">
        <f>IF(ISERROR(VLOOKUP($A17,#REF!,9,0)),"",VLOOKUP($A17,#REF!,9,0))</f>
        <v/>
      </c>
      <c r="H17" s="112" t="str">
        <f>IF(ISERROR(VLOOKUP($A17,#REF!,10,0)),"",VLOOKUP($A17,#REF!,10,0))</f>
        <v/>
      </c>
      <c r="I17" s="112" t="str">
        <f>IF(ISERROR(VLOOKUP($A17,#REF!,11,0)),"",VLOOKUP($A17,#REF!,11,0))</f>
        <v/>
      </c>
      <c r="J17" s="112" t="str">
        <f>IF(ISERROR(VLOOKUP($A17,#REF!,12,0)),"",VLOOKUP($A17,#REF!,12,0))</f>
        <v/>
      </c>
      <c r="K17" s="116" t="str">
        <f>IF(ISERROR(VLOOKUP($A17,#REF!,13,0)),"",VLOOKUP($A17,#REF!,13,0))</f>
        <v/>
      </c>
      <c r="L17" s="123" t="str">
        <f>IF(ISERROR(VLOOKUP($A$1&amp;W17,Mapping!$F$5:$M$899,3,0)),"",VLOOKUP($A$1&amp;W17,Mapping!$F$5:$M$899,3,0))</f>
        <v/>
      </c>
      <c r="M17" s="121" t="str">
        <f>IF(ISERROR(VLOOKUP($A$1&amp;W17,Mapping!$F$5:$M$899,4,0)),"",VLOOKUP($A$1&amp;W17,Mapping!$F$5:$M$899,4,0))</f>
        <v/>
      </c>
      <c r="N17" s="95" t="str">
        <f t="shared" si="0"/>
        <v/>
      </c>
      <c r="O17" s="96" t="str">
        <f t="shared" si="0"/>
        <v/>
      </c>
      <c r="P17" s="96" t="str">
        <f t="shared" si="0"/>
        <v/>
      </c>
      <c r="Q17" s="130" t="str">
        <f t="shared" si="0"/>
        <v/>
      </c>
      <c r="R17" s="96" t="str">
        <f t="shared" si="0"/>
        <v/>
      </c>
      <c r="S17" s="96" t="str">
        <f t="shared" si="0"/>
        <v/>
      </c>
      <c r="T17" s="96" t="str">
        <f t="shared" si="0"/>
        <v/>
      </c>
      <c r="U17" s="96" t="str">
        <f t="shared" si="0"/>
        <v/>
      </c>
      <c r="V17" s="97" t="str">
        <f t="shared" si="0"/>
        <v/>
      </c>
      <c r="W17" s="60">
        <v>10</v>
      </c>
    </row>
    <row r="18" spans="1:23">
      <c r="A18" s="573" t="str">
        <f>IF(ISERROR(VLOOKUP($A$1&amp;$W18,Mapping!$F$5:$M$899,2,0)),"",VLOOKUP($A$1&amp;$W18,Mapping!$F$5:$M$899,2,0))</f>
        <v/>
      </c>
      <c r="B18" s="574"/>
      <c r="C18" s="126" t="str">
        <f>IF(ISERROR(VLOOKUP($A18,#REF!,5,0)),"",VLOOKUP($A18,#REF!,5,0))</f>
        <v/>
      </c>
      <c r="D18" s="112" t="str">
        <f>IF(ISERROR(VLOOKUP($A18,#REF!,6,0)),"",VLOOKUP($A18,#REF!,6,0))</f>
        <v/>
      </c>
      <c r="E18" s="112" t="str">
        <f>IF(ISERROR(VLOOKUP($A18,#REF!,7,0)),"",VLOOKUP($A18,#REF!,7,0))</f>
        <v/>
      </c>
      <c r="F18" s="116" t="str">
        <f>IF(ISERROR(VLOOKUP($A18,#REF!,8,0)),"",VLOOKUP($A18,#REF!,8,0))</f>
        <v/>
      </c>
      <c r="G18" s="119" t="str">
        <f>IF(ISERROR(VLOOKUP($A18,#REF!,9,0)),"",VLOOKUP($A18,#REF!,9,0))</f>
        <v/>
      </c>
      <c r="H18" s="112" t="str">
        <f>IF(ISERROR(VLOOKUP($A18,#REF!,10,0)),"",VLOOKUP($A18,#REF!,10,0))</f>
        <v/>
      </c>
      <c r="I18" s="112" t="str">
        <f>IF(ISERROR(VLOOKUP($A18,#REF!,11,0)),"",VLOOKUP($A18,#REF!,11,0))</f>
        <v/>
      </c>
      <c r="J18" s="112" t="str">
        <f>IF(ISERROR(VLOOKUP($A18,#REF!,12,0)),"",VLOOKUP($A18,#REF!,12,0))</f>
        <v/>
      </c>
      <c r="K18" s="116" t="str">
        <f>IF(ISERROR(VLOOKUP($A18,#REF!,13,0)),"",VLOOKUP($A18,#REF!,13,0))</f>
        <v/>
      </c>
      <c r="L18" s="123" t="str">
        <f>IF(ISERROR(VLOOKUP($A$1&amp;W18,Mapping!$F$5:$M$899,3,0)),"",VLOOKUP($A$1&amp;W18,Mapping!$F$5:$M$899,3,0))</f>
        <v/>
      </c>
      <c r="M18" s="121" t="str">
        <f>IF(ISERROR(VLOOKUP($A$1&amp;W18,Mapping!$F$5:$M$899,4,0)),"",VLOOKUP($A$1&amp;W18,Mapping!$F$5:$M$899,4,0))</f>
        <v/>
      </c>
      <c r="N18" s="95" t="str">
        <f t="shared" si="0"/>
        <v/>
      </c>
      <c r="O18" s="96" t="str">
        <f t="shared" si="0"/>
        <v/>
      </c>
      <c r="P18" s="96" t="str">
        <f t="shared" si="0"/>
        <v/>
      </c>
      <c r="Q18" s="130" t="str">
        <f t="shared" si="0"/>
        <v/>
      </c>
      <c r="R18" s="96" t="str">
        <f t="shared" si="0"/>
        <v/>
      </c>
      <c r="S18" s="96" t="str">
        <f t="shared" si="0"/>
        <v/>
      </c>
      <c r="T18" s="96" t="str">
        <f t="shared" si="0"/>
        <v/>
      </c>
      <c r="U18" s="96" t="str">
        <f t="shared" si="0"/>
        <v/>
      </c>
      <c r="V18" s="97" t="str">
        <f t="shared" si="0"/>
        <v/>
      </c>
      <c r="W18" s="60">
        <v>11</v>
      </c>
    </row>
    <row r="19" spans="1:23">
      <c r="A19" s="573" t="str">
        <f>IF(ISERROR(VLOOKUP($A$1&amp;$W19,Mapping!$F$5:$M$899,2,0)),"",VLOOKUP($A$1&amp;$W19,Mapping!$F$5:$M$899,2,0))</f>
        <v/>
      </c>
      <c r="B19" s="574"/>
      <c r="C19" s="126" t="str">
        <f>IF(ISERROR(VLOOKUP($A19,#REF!,5,0)),"",VLOOKUP($A19,#REF!,5,0))</f>
        <v/>
      </c>
      <c r="D19" s="112" t="str">
        <f>IF(ISERROR(VLOOKUP($A19,#REF!,6,0)),"",VLOOKUP($A19,#REF!,6,0))</f>
        <v/>
      </c>
      <c r="E19" s="112" t="str">
        <f>IF(ISERROR(VLOOKUP($A19,#REF!,7,0)),"",VLOOKUP($A19,#REF!,7,0))</f>
        <v/>
      </c>
      <c r="F19" s="116" t="str">
        <f>IF(ISERROR(VLOOKUP($A19,#REF!,8,0)),"",VLOOKUP($A19,#REF!,8,0))</f>
        <v/>
      </c>
      <c r="G19" s="119" t="str">
        <f>IF(ISERROR(VLOOKUP($A19,#REF!,9,0)),"",VLOOKUP($A19,#REF!,9,0))</f>
        <v/>
      </c>
      <c r="H19" s="112" t="str">
        <f>IF(ISERROR(VLOOKUP($A19,#REF!,10,0)),"",VLOOKUP($A19,#REF!,10,0))</f>
        <v/>
      </c>
      <c r="I19" s="112" t="str">
        <f>IF(ISERROR(VLOOKUP($A19,#REF!,11,0)),"",VLOOKUP($A19,#REF!,11,0))</f>
        <v/>
      </c>
      <c r="J19" s="112" t="str">
        <f>IF(ISERROR(VLOOKUP($A19,#REF!,12,0)),"",VLOOKUP($A19,#REF!,12,0))</f>
        <v/>
      </c>
      <c r="K19" s="116" t="str">
        <f>IF(ISERROR(VLOOKUP($A19,#REF!,13,0)),"",VLOOKUP($A19,#REF!,13,0))</f>
        <v/>
      </c>
      <c r="L19" s="123" t="str">
        <f>IF(ISERROR(VLOOKUP($A$1&amp;W19,Mapping!$F$5:$M$899,3,0)),"",VLOOKUP($A$1&amp;W19,Mapping!$F$5:$M$899,3,0))</f>
        <v/>
      </c>
      <c r="M19" s="121" t="str">
        <f>IF(ISERROR(VLOOKUP($A$1&amp;W19,Mapping!$F$5:$M$899,4,0)),"",VLOOKUP($A$1&amp;W19,Mapping!$F$5:$M$899,4,0))</f>
        <v/>
      </c>
      <c r="N19" s="95" t="str">
        <f t="shared" si="0"/>
        <v/>
      </c>
      <c r="O19" s="96" t="str">
        <f t="shared" si="0"/>
        <v/>
      </c>
      <c r="P19" s="96" t="str">
        <f t="shared" si="0"/>
        <v/>
      </c>
      <c r="Q19" s="130" t="str">
        <f t="shared" si="0"/>
        <v/>
      </c>
      <c r="R19" s="96" t="str">
        <f t="shared" si="0"/>
        <v/>
      </c>
      <c r="S19" s="96" t="str">
        <f t="shared" si="0"/>
        <v/>
      </c>
      <c r="T19" s="96" t="str">
        <f t="shared" si="0"/>
        <v/>
      </c>
      <c r="U19" s="96" t="str">
        <f t="shared" si="0"/>
        <v/>
      </c>
      <c r="V19" s="97" t="str">
        <f t="shared" si="0"/>
        <v/>
      </c>
      <c r="W19" s="60">
        <v>12</v>
      </c>
    </row>
    <row r="20" spans="1:23">
      <c r="A20" s="573" t="str">
        <f>IF(ISERROR(VLOOKUP($A$1&amp;$W20,Mapping!$F$5:$M$899,2,0)),"",VLOOKUP($A$1&amp;$W20,Mapping!$F$5:$M$899,2,0))</f>
        <v/>
      </c>
      <c r="B20" s="574"/>
      <c r="C20" s="126" t="str">
        <f>IF(ISERROR(VLOOKUP($A20,#REF!,5,0)),"",VLOOKUP($A20,#REF!,5,0))</f>
        <v/>
      </c>
      <c r="D20" s="112" t="str">
        <f>IF(ISERROR(VLOOKUP($A20,#REF!,6,0)),"",VLOOKUP($A20,#REF!,6,0))</f>
        <v/>
      </c>
      <c r="E20" s="112" t="str">
        <f>IF(ISERROR(VLOOKUP($A20,#REF!,7,0)),"",VLOOKUP($A20,#REF!,7,0))</f>
        <v/>
      </c>
      <c r="F20" s="116" t="str">
        <f>IF(ISERROR(VLOOKUP($A20,#REF!,8,0)),"",VLOOKUP($A20,#REF!,8,0))</f>
        <v/>
      </c>
      <c r="G20" s="119" t="str">
        <f>IF(ISERROR(VLOOKUP($A20,#REF!,9,0)),"",VLOOKUP($A20,#REF!,9,0))</f>
        <v/>
      </c>
      <c r="H20" s="112" t="str">
        <f>IF(ISERROR(VLOOKUP($A20,#REF!,10,0)),"",VLOOKUP($A20,#REF!,10,0))</f>
        <v/>
      </c>
      <c r="I20" s="112" t="str">
        <f>IF(ISERROR(VLOOKUP($A20,#REF!,11,0)),"",VLOOKUP($A20,#REF!,11,0))</f>
        <v/>
      </c>
      <c r="J20" s="112" t="str">
        <f>IF(ISERROR(VLOOKUP($A20,#REF!,12,0)),"",VLOOKUP($A20,#REF!,12,0))</f>
        <v/>
      </c>
      <c r="K20" s="116" t="str">
        <f>IF(ISERROR(VLOOKUP($A20,#REF!,13,0)),"",VLOOKUP($A20,#REF!,13,0))</f>
        <v/>
      </c>
      <c r="L20" s="123" t="str">
        <f>IF(ISERROR(VLOOKUP($A$1&amp;W20,Mapping!$F$5:$M$899,3,0)),"",VLOOKUP($A$1&amp;W20,Mapping!$F$5:$M$899,3,0))</f>
        <v/>
      </c>
      <c r="M20" s="121" t="str">
        <f>IF(ISERROR(VLOOKUP($A$1&amp;W20,Mapping!$F$5:$M$899,4,0)),"",VLOOKUP($A$1&amp;W20,Mapping!$F$5:$M$899,4,0))</f>
        <v/>
      </c>
      <c r="N20" s="95" t="str">
        <f t="shared" si="0"/>
        <v/>
      </c>
      <c r="O20" s="96" t="str">
        <f t="shared" si="0"/>
        <v/>
      </c>
      <c r="P20" s="96" t="str">
        <f t="shared" si="0"/>
        <v/>
      </c>
      <c r="Q20" s="130" t="str">
        <f t="shared" si="0"/>
        <v/>
      </c>
      <c r="R20" s="96" t="str">
        <f t="shared" si="0"/>
        <v/>
      </c>
      <c r="S20" s="96" t="str">
        <f t="shared" si="0"/>
        <v/>
      </c>
      <c r="T20" s="96" t="str">
        <f t="shared" si="0"/>
        <v/>
      </c>
      <c r="U20" s="96" t="str">
        <f t="shared" si="0"/>
        <v/>
      </c>
      <c r="V20" s="97" t="str">
        <f t="shared" si="0"/>
        <v/>
      </c>
      <c r="W20" s="60">
        <v>13</v>
      </c>
    </row>
    <row r="21" spans="1:23">
      <c r="A21" s="573" t="str">
        <f>IF(ISERROR(VLOOKUP($A$1&amp;$W21,Mapping!$F$5:$M$899,2,0)),"",VLOOKUP($A$1&amp;$W21,Mapping!$F$5:$M$899,2,0))</f>
        <v/>
      </c>
      <c r="B21" s="574"/>
      <c r="C21" s="126" t="str">
        <f>IF(ISERROR(VLOOKUP($A21,#REF!,5,0)),"",VLOOKUP($A21,#REF!,5,0))</f>
        <v/>
      </c>
      <c r="D21" s="112" t="str">
        <f>IF(ISERROR(VLOOKUP($A21,#REF!,6,0)),"",VLOOKUP($A21,#REF!,6,0))</f>
        <v/>
      </c>
      <c r="E21" s="112" t="str">
        <f>IF(ISERROR(VLOOKUP($A21,#REF!,7,0)),"",VLOOKUP($A21,#REF!,7,0))</f>
        <v/>
      </c>
      <c r="F21" s="116" t="str">
        <f>IF(ISERROR(VLOOKUP($A21,#REF!,8,0)),"",VLOOKUP($A21,#REF!,8,0))</f>
        <v/>
      </c>
      <c r="G21" s="119" t="str">
        <f>IF(ISERROR(VLOOKUP($A21,#REF!,9,0)),"",VLOOKUP($A21,#REF!,9,0))</f>
        <v/>
      </c>
      <c r="H21" s="112" t="str">
        <f>IF(ISERROR(VLOOKUP($A21,#REF!,10,0)),"",VLOOKUP($A21,#REF!,10,0))</f>
        <v/>
      </c>
      <c r="I21" s="112" t="str">
        <f>IF(ISERROR(VLOOKUP($A21,#REF!,11,0)),"",VLOOKUP($A21,#REF!,11,0))</f>
        <v/>
      </c>
      <c r="J21" s="112" t="str">
        <f>IF(ISERROR(VLOOKUP($A21,#REF!,12,0)),"",VLOOKUP($A21,#REF!,12,0))</f>
        <v/>
      </c>
      <c r="K21" s="116" t="str">
        <f>IF(ISERROR(VLOOKUP($A21,#REF!,13,0)),"",VLOOKUP($A21,#REF!,13,0))</f>
        <v/>
      </c>
      <c r="L21" s="123" t="str">
        <f>IF(ISERROR(VLOOKUP($A$1&amp;W21,Mapping!$F$5:$M$899,3,0)),"",VLOOKUP($A$1&amp;W21,Mapping!$F$5:$M$899,3,0))</f>
        <v/>
      </c>
      <c r="M21" s="121" t="str">
        <f>IF(ISERROR(VLOOKUP($A$1&amp;W21,Mapping!$F$5:$M$899,4,0)),"",VLOOKUP($A$1&amp;W21,Mapping!$F$5:$M$899,4,0))</f>
        <v/>
      </c>
      <c r="N21" s="95" t="str">
        <f t="shared" si="0"/>
        <v/>
      </c>
      <c r="O21" s="96" t="str">
        <f t="shared" si="0"/>
        <v/>
      </c>
      <c r="P21" s="96" t="str">
        <f t="shared" si="0"/>
        <v/>
      </c>
      <c r="Q21" s="130" t="str">
        <f t="shared" si="0"/>
        <v/>
      </c>
      <c r="R21" s="96" t="str">
        <f t="shared" si="0"/>
        <v/>
      </c>
      <c r="S21" s="96" t="str">
        <f t="shared" si="0"/>
        <v/>
      </c>
      <c r="T21" s="96" t="str">
        <f t="shared" si="0"/>
        <v/>
      </c>
      <c r="U21" s="96" t="str">
        <f t="shared" si="0"/>
        <v/>
      </c>
      <c r="V21" s="97" t="str">
        <f t="shared" si="0"/>
        <v/>
      </c>
      <c r="W21" s="60">
        <v>14</v>
      </c>
    </row>
    <row r="22" spans="1:23">
      <c r="A22" s="573" t="str">
        <f>IF(ISERROR(VLOOKUP($A$1&amp;$W22,Mapping!$F$5:$M$899,2,0)),"",VLOOKUP($A$1&amp;$W22,Mapping!$F$5:$M$899,2,0))</f>
        <v/>
      </c>
      <c r="B22" s="574"/>
      <c r="C22" s="126" t="str">
        <f>IF(ISERROR(VLOOKUP($A22,#REF!,5,0)),"",VLOOKUP($A22,#REF!,5,0))</f>
        <v/>
      </c>
      <c r="D22" s="112" t="str">
        <f>IF(ISERROR(VLOOKUP($A22,#REF!,6,0)),"",VLOOKUP($A22,#REF!,6,0))</f>
        <v/>
      </c>
      <c r="E22" s="112" t="str">
        <f>IF(ISERROR(VLOOKUP($A22,#REF!,7,0)),"",VLOOKUP($A22,#REF!,7,0))</f>
        <v/>
      </c>
      <c r="F22" s="116" t="str">
        <f>IF(ISERROR(VLOOKUP($A22,#REF!,8,0)),"",VLOOKUP($A22,#REF!,8,0))</f>
        <v/>
      </c>
      <c r="G22" s="119" t="str">
        <f>IF(ISERROR(VLOOKUP($A22,#REF!,9,0)),"",VLOOKUP($A22,#REF!,9,0))</f>
        <v/>
      </c>
      <c r="H22" s="112" t="str">
        <f>IF(ISERROR(VLOOKUP($A22,#REF!,10,0)),"",VLOOKUP($A22,#REF!,10,0))</f>
        <v/>
      </c>
      <c r="I22" s="112" t="str">
        <f>IF(ISERROR(VLOOKUP($A22,#REF!,11,0)),"",VLOOKUP($A22,#REF!,11,0))</f>
        <v/>
      </c>
      <c r="J22" s="112" t="str">
        <f>IF(ISERROR(VLOOKUP($A22,#REF!,12,0)),"",VLOOKUP($A22,#REF!,12,0))</f>
        <v/>
      </c>
      <c r="K22" s="116" t="str">
        <f>IF(ISERROR(VLOOKUP($A22,#REF!,13,0)),"",VLOOKUP($A22,#REF!,13,0))</f>
        <v/>
      </c>
      <c r="L22" s="123" t="str">
        <f>IF(ISERROR(VLOOKUP($A$1&amp;W22,Mapping!$F$5:$M$899,3,0)),"",VLOOKUP($A$1&amp;W22,Mapping!$F$5:$M$899,3,0))</f>
        <v/>
      </c>
      <c r="M22" s="121" t="str">
        <f>IF(ISERROR(VLOOKUP($A$1&amp;W22,Mapping!$F$5:$M$899,4,0)),"",VLOOKUP($A$1&amp;W22,Mapping!$F$5:$M$899,4,0))</f>
        <v/>
      </c>
      <c r="N22" s="95" t="str">
        <f t="shared" si="0"/>
        <v/>
      </c>
      <c r="O22" s="96" t="str">
        <f t="shared" si="0"/>
        <v/>
      </c>
      <c r="P22" s="96" t="str">
        <f t="shared" si="0"/>
        <v/>
      </c>
      <c r="Q22" s="130" t="str">
        <f t="shared" si="0"/>
        <v/>
      </c>
      <c r="R22" s="96" t="str">
        <f t="shared" si="0"/>
        <v/>
      </c>
      <c r="S22" s="96" t="str">
        <f t="shared" si="0"/>
        <v/>
      </c>
      <c r="T22" s="96" t="str">
        <f t="shared" si="0"/>
        <v/>
      </c>
      <c r="U22" s="96" t="str">
        <f t="shared" si="0"/>
        <v/>
      </c>
      <c r="V22" s="97" t="str">
        <f t="shared" si="0"/>
        <v/>
      </c>
      <c r="W22" s="60">
        <v>15</v>
      </c>
    </row>
    <row r="23" spans="1:23">
      <c r="A23" s="573" t="str">
        <f>IF(ISERROR(VLOOKUP($A$1&amp;$W23,Mapping!$F$5:$M$899,2,0)),"",VLOOKUP($A$1&amp;$W23,Mapping!$F$5:$M$899,2,0))</f>
        <v/>
      </c>
      <c r="B23" s="574"/>
      <c r="C23" s="126" t="str">
        <f>IF(ISERROR(VLOOKUP($A23,#REF!,5,0)),"",VLOOKUP($A23,#REF!,5,0))</f>
        <v/>
      </c>
      <c r="D23" s="112" t="str">
        <f>IF(ISERROR(VLOOKUP($A23,#REF!,6,0)),"",VLOOKUP($A23,#REF!,6,0))</f>
        <v/>
      </c>
      <c r="E23" s="112" t="str">
        <f>IF(ISERROR(VLOOKUP($A23,#REF!,7,0)),"",VLOOKUP($A23,#REF!,7,0))</f>
        <v/>
      </c>
      <c r="F23" s="116" t="str">
        <f>IF(ISERROR(VLOOKUP($A23,#REF!,8,0)),"",VLOOKUP($A23,#REF!,8,0))</f>
        <v/>
      </c>
      <c r="G23" s="119" t="str">
        <f>IF(ISERROR(VLOOKUP($A23,#REF!,9,0)),"",VLOOKUP($A23,#REF!,9,0))</f>
        <v/>
      </c>
      <c r="H23" s="112" t="str">
        <f>IF(ISERROR(VLOOKUP($A23,#REF!,10,0)),"",VLOOKUP($A23,#REF!,10,0))</f>
        <v/>
      </c>
      <c r="I23" s="112" t="str">
        <f>IF(ISERROR(VLOOKUP($A23,#REF!,11,0)),"",VLOOKUP($A23,#REF!,11,0))</f>
        <v/>
      </c>
      <c r="J23" s="112" t="str">
        <f>IF(ISERROR(VLOOKUP($A23,#REF!,12,0)),"",VLOOKUP($A23,#REF!,12,0))</f>
        <v/>
      </c>
      <c r="K23" s="116" t="str">
        <f>IF(ISERROR(VLOOKUP($A23,#REF!,13,0)),"",VLOOKUP($A23,#REF!,13,0))</f>
        <v/>
      </c>
      <c r="L23" s="123" t="str">
        <f>IF(ISERROR(VLOOKUP($A$1&amp;W23,Mapping!$F$5:$M$899,3,0)),"",VLOOKUP($A$1&amp;W23,Mapping!$F$5:$M$899,3,0))</f>
        <v/>
      </c>
      <c r="M23" s="121" t="str">
        <f>IF(ISERROR(VLOOKUP($A$1&amp;W23,Mapping!$F$5:$M$899,4,0)),"",VLOOKUP($A$1&amp;W23,Mapping!$F$5:$M$899,4,0))</f>
        <v/>
      </c>
      <c r="N23" s="95" t="str">
        <f t="shared" si="0"/>
        <v/>
      </c>
      <c r="O23" s="96" t="str">
        <f t="shared" si="0"/>
        <v/>
      </c>
      <c r="P23" s="96" t="str">
        <f t="shared" si="0"/>
        <v/>
      </c>
      <c r="Q23" s="130" t="str">
        <f t="shared" si="0"/>
        <v/>
      </c>
      <c r="R23" s="96" t="str">
        <f t="shared" si="0"/>
        <v/>
      </c>
      <c r="S23" s="96" t="str">
        <f t="shared" si="0"/>
        <v/>
      </c>
      <c r="T23" s="96" t="str">
        <f t="shared" si="0"/>
        <v/>
      </c>
      <c r="U23" s="96" t="str">
        <f t="shared" si="0"/>
        <v/>
      </c>
      <c r="V23" s="97" t="str">
        <f t="shared" si="0"/>
        <v/>
      </c>
      <c r="W23" s="60">
        <v>16</v>
      </c>
    </row>
    <row r="24" spans="1:23">
      <c r="A24" s="573" t="str">
        <f>IF(ISERROR(VLOOKUP($A$1&amp;$W24,Mapping!$F$5:$M$899,2,0)),"",VLOOKUP($A$1&amp;$W24,Mapping!$F$5:$M$899,2,0))</f>
        <v/>
      </c>
      <c r="B24" s="574"/>
      <c r="C24" s="126" t="str">
        <f>IF(ISERROR(VLOOKUP($A24,#REF!,5,0)),"",VLOOKUP($A24,#REF!,5,0))</f>
        <v/>
      </c>
      <c r="D24" s="112" t="str">
        <f>IF(ISERROR(VLOOKUP($A24,#REF!,6,0)),"",VLOOKUP($A24,#REF!,6,0))</f>
        <v/>
      </c>
      <c r="E24" s="112" t="str">
        <f>IF(ISERROR(VLOOKUP($A24,#REF!,7,0)),"",VLOOKUP($A24,#REF!,7,0))</f>
        <v/>
      </c>
      <c r="F24" s="116" t="str">
        <f>IF(ISERROR(VLOOKUP($A24,#REF!,8,0)),"",VLOOKUP($A24,#REF!,8,0))</f>
        <v/>
      </c>
      <c r="G24" s="119" t="str">
        <f>IF(ISERROR(VLOOKUP($A24,#REF!,9,0)),"",VLOOKUP($A24,#REF!,9,0))</f>
        <v/>
      </c>
      <c r="H24" s="112" t="str">
        <f>IF(ISERROR(VLOOKUP($A24,#REF!,10,0)),"",VLOOKUP($A24,#REF!,10,0))</f>
        <v/>
      </c>
      <c r="I24" s="112" t="str">
        <f>IF(ISERROR(VLOOKUP($A24,#REF!,11,0)),"",VLOOKUP($A24,#REF!,11,0))</f>
        <v/>
      </c>
      <c r="J24" s="112" t="str">
        <f>IF(ISERROR(VLOOKUP($A24,#REF!,12,0)),"",VLOOKUP($A24,#REF!,12,0))</f>
        <v/>
      </c>
      <c r="K24" s="116" t="str">
        <f>IF(ISERROR(VLOOKUP($A24,#REF!,13,0)),"",VLOOKUP($A24,#REF!,13,0))</f>
        <v/>
      </c>
      <c r="L24" s="123" t="str">
        <f>IF(ISERROR(VLOOKUP($A$1&amp;W24,Mapping!$F$5:$M$899,3,0)),"",VLOOKUP($A$1&amp;W24,Mapping!$F$5:$M$899,3,0))</f>
        <v/>
      </c>
      <c r="M24" s="121" t="str">
        <f>IF(ISERROR(VLOOKUP($A$1&amp;W24,Mapping!$F$5:$M$899,4,0)),"",VLOOKUP($A$1&amp;W24,Mapping!$F$5:$M$899,4,0))</f>
        <v/>
      </c>
      <c r="N24" s="95" t="str">
        <f t="shared" si="0"/>
        <v/>
      </c>
      <c r="O24" s="96" t="str">
        <f t="shared" si="0"/>
        <v/>
      </c>
      <c r="P24" s="96" t="str">
        <f t="shared" si="0"/>
        <v/>
      </c>
      <c r="Q24" s="130" t="str">
        <f t="shared" si="0"/>
        <v/>
      </c>
      <c r="R24" s="96" t="str">
        <f t="shared" si="0"/>
        <v/>
      </c>
      <c r="S24" s="96" t="str">
        <f t="shared" si="0"/>
        <v/>
      </c>
      <c r="T24" s="96" t="str">
        <f t="shared" si="0"/>
        <v/>
      </c>
      <c r="U24" s="96" t="str">
        <f t="shared" si="0"/>
        <v/>
      </c>
      <c r="V24" s="97" t="str">
        <f t="shared" si="0"/>
        <v/>
      </c>
      <c r="W24" s="60">
        <v>17</v>
      </c>
    </row>
    <row r="25" spans="1:23">
      <c r="A25" s="573" t="str">
        <f>IF(ISERROR(VLOOKUP($A$1&amp;$W25,Mapping!$F$5:$M$899,2,0)),"",VLOOKUP($A$1&amp;$W25,Mapping!$F$5:$M$899,2,0))</f>
        <v/>
      </c>
      <c r="B25" s="574"/>
      <c r="C25" s="126" t="str">
        <f>IF(ISERROR(VLOOKUP($A25,#REF!,5,0)),"",VLOOKUP($A25,#REF!,5,0))</f>
        <v/>
      </c>
      <c r="D25" s="112" t="str">
        <f>IF(ISERROR(VLOOKUP($A25,#REF!,6,0)),"",VLOOKUP($A25,#REF!,6,0))</f>
        <v/>
      </c>
      <c r="E25" s="112" t="str">
        <f>IF(ISERROR(VLOOKUP($A25,#REF!,7,0)),"",VLOOKUP($A25,#REF!,7,0))</f>
        <v/>
      </c>
      <c r="F25" s="116" t="str">
        <f>IF(ISERROR(VLOOKUP($A25,#REF!,8,0)),"",VLOOKUP($A25,#REF!,8,0))</f>
        <v/>
      </c>
      <c r="G25" s="119" t="str">
        <f>IF(ISERROR(VLOOKUP($A25,#REF!,9,0)),"",VLOOKUP($A25,#REF!,9,0))</f>
        <v/>
      </c>
      <c r="H25" s="112" t="str">
        <f>IF(ISERROR(VLOOKUP($A25,#REF!,10,0)),"",VLOOKUP($A25,#REF!,10,0))</f>
        <v/>
      </c>
      <c r="I25" s="112" t="str">
        <f>IF(ISERROR(VLOOKUP($A25,#REF!,11,0)),"",VLOOKUP($A25,#REF!,11,0))</f>
        <v/>
      </c>
      <c r="J25" s="112" t="str">
        <f>IF(ISERROR(VLOOKUP($A25,#REF!,12,0)),"",VLOOKUP($A25,#REF!,12,0))</f>
        <v/>
      </c>
      <c r="K25" s="116" t="str">
        <f>IF(ISERROR(VLOOKUP($A25,#REF!,13,0)),"",VLOOKUP($A25,#REF!,13,0))</f>
        <v/>
      </c>
      <c r="L25" s="123" t="str">
        <f>IF(ISERROR(VLOOKUP($A$1&amp;W25,Mapping!$F$5:$M$899,3,0)),"",VLOOKUP($A$1&amp;W25,Mapping!$F$5:$M$899,3,0))</f>
        <v/>
      </c>
      <c r="M25" s="121" t="str">
        <f>IF(ISERROR(VLOOKUP($A$1&amp;W25,Mapping!$F$5:$M$899,4,0)),"",VLOOKUP($A$1&amp;W25,Mapping!$F$5:$M$899,4,0))</f>
        <v/>
      </c>
      <c r="N25" s="95" t="str">
        <f t="shared" si="0"/>
        <v/>
      </c>
      <c r="O25" s="96" t="str">
        <f t="shared" si="0"/>
        <v/>
      </c>
      <c r="P25" s="96" t="str">
        <f t="shared" si="0"/>
        <v/>
      </c>
      <c r="Q25" s="130" t="str">
        <f t="shared" si="0"/>
        <v/>
      </c>
      <c r="R25" s="96" t="str">
        <f t="shared" si="0"/>
        <v/>
      </c>
      <c r="S25" s="96" t="str">
        <f t="shared" si="0"/>
        <v/>
      </c>
      <c r="T25" s="96" t="str">
        <f t="shared" si="0"/>
        <v/>
      </c>
      <c r="U25" s="96" t="str">
        <f t="shared" si="0"/>
        <v/>
      </c>
      <c r="V25" s="97" t="str">
        <f t="shared" si="0"/>
        <v/>
      </c>
      <c r="W25" s="60">
        <v>18</v>
      </c>
    </row>
    <row r="26" spans="1:23">
      <c r="A26" s="573" t="str">
        <f>IF(ISERROR(VLOOKUP($A$1&amp;$W26,Mapping!$F$5:$M$899,2,0)),"",VLOOKUP($A$1&amp;$W26,Mapping!$F$5:$M$899,2,0))</f>
        <v/>
      </c>
      <c r="B26" s="574"/>
      <c r="C26" s="126" t="str">
        <f>IF(ISERROR(VLOOKUP($A26,#REF!,5,0)),"",VLOOKUP($A26,#REF!,5,0))</f>
        <v/>
      </c>
      <c r="D26" s="112" t="str">
        <f>IF(ISERROR(VLOOKUP($A26,#REF!,6,0)),"",VLOOKUP($A26,#REF!,6,0))</f>
        <v/>
      </c>
      <c r="E26" s="112" t="str">
        <f>IF(ISERROR(VLOOKUP($A26,#REF!,7,0)),"",VLOOKUP($A26,#REF!,7,0))</f>
        <v/>
      </c>
      <c r="F26" s="116" t="str">
        <f>IF(ISERROR(VLOOKUP($A26,#REF!,8,0)),"",VLOOKUP($A26,#REF!,8,0))</f>
        <v/>
      </c>
      <c r="G26" s="119" t="str">
        <f>IF(ISERROR(VLOOKUP($A26,#REF!,9,0)),"",VLOOKUP($A26,#REF!,9,0))</f>
        <v/>
      </c>
      <c r="H26" s="112" t="str">
        <f>IF(ISERROR(VLOOKUP($A26,#REF!,10,0)),"",VLOOKUP($A26,#REF!,10,0))</f>
        <v/>
      </c>
      <c r="I26" s="112" t="str">
        <f>IF(ISERROR(VLOOKUP($A26,#REF!,11,0)),"",VLOOKUP($A26,#REF!,11,0))</f>
        <v/>
      </c>
      <c r="J26" s="112" t="str">
        <f>IF(ISERROR(VLOOKUP($A26,#REF!,12,0)),"",VLOOKUP($A26,#REF!,12,0))</f>
        <v/>
      </c>
      <c r="K26" s="116" t="str">
        <f>IF(ISERROR(VLOOKUP($A26,#REF!,13,0)),"",VLOOKUP($A26,#REF!,13,0))</f>
        <v/>
      </c>
      <c r="L26" s="123" t="str">
        <f>IF(ISERROR(VLOOKUP($A$1&amp;W26,Mapping!$F$5:$M$899,3,0)),"",VLOOKUP($A$1&amp;W26,Mapping!$F$5:$M$899,3,0))</f>
        <v/>
      </c>
      <c r="M26" s="121" t="str">
        <f>IF(ISERROR(VLOOKUP($A$1&amp;W26,Mapping!$F$5:$M$899,4,0)),"",VLOOKUP($A$1&amp;W26,Mapping!$F$5:$M$899,4,0))</f>
        <v/>
      </c>
      <c r="N26" s="95" t="str">
        <f t="shared" si="0"/>
        <v/>
      </c>
      <c r="O26" s="96" t="str">
        <f t="shared" si="0"/>
        <v/>
      </c>
      <c r="P26" s="96" t="str">
        <f t="shared" si="0"/>
        <v/>
      </c>
      <c r="Q26" s="130" t="str">
        <f t="shared" si="0"/>
        <v/>
      </c>
      <c r="R26" s="96" t="str">
        <f t="shared" si="0"/>
        <v/>
      </c>
      <c r="S26" s="96" t="str">
        <f t="shared" si="0"/>
        <v/>
      </c>
      <c r="T26" s="96" t="str">
        <f t="shared" si="0"/>
        <v/>
      </c>
      <c r="U26" s="96" t="str">
        <f t="shared" si="0"/>
        <v/>
      </c>
      <c r="V26" s="97" t="str">
        <f t="shared" si="0"/>
        <v/>
      </c>
      <c r="W26" s="60">
        <v>19</v>
      </c>
    </row>
    <row r="27" spans="1:23">
      <c r="A27" s="573" t="str">
        <f>IF(ISERROR(VLOOKUP($A$1&amp;$W27,Mapping!$F$5:$M$899,2,0)),"",VLOOKUP($A$1&amp;$W27,Mapping!$F$5:$M$899,2,0))</f>
        <v/>
      </c>
      <c r="B27" s="574"/>
      <c r="C27" s="126" t="str">
        <f>IF(ISERROR(VLOOKUP($A27,#REF!,5,0)),"",VLOOKUP($A27,#REF!,5,0))</f>
        <v/>
      </c>
      <c r="D27" s="112" t="str">
        <f>IF(ISERROR(VLOOKUP($A27,#REF!,6,0)),"",VLOOKUP($A27,#REF!,6,0))</f>
        <v/>
      </c>
      <c r="E27" s="112" t="str">
        <f>IF(ISERROR(VLOOKUP($A27,#REF!,7,0)),"",VLOOKUP($A27,#REF!,7,0))</f>
        <v/>
      </c>
      <c r="F27" s="116" t="str">
        <f>IF(ISERROR(VLOOKUP($A27,#REF!,8,0)),"",VLOOKUP($A27,#REF!,8,0))</f>
        <v/>
      </c>
      <c r="G27" s="119" t="str">
        <f>IF(ISERROR(VLOOKUP($A27,#REF!,9,0)),"",VLOOKUP($A27,#REF!,9,0))</f>
        <v/>
      </c>
      <c r="H27" s="112" t="str">
        <f>IF(ISERROR(VLOOKUP($A27,#REF!,10,0)),"",VLOOKUP($A27,#REF!,10,0))</f>
        <v/>
      </c>
      <c r="I27" s="112" t="str">
        <f>IF(ISERROR(VLOOKUP($A27,#REF!,11,0)),"",VLOOKUP($A27,#REF!,11,0))</f>
        <v/>
      </c>
      <c r="J27" s="112" t="str">
        <f>IF(ISERROR(VLOOKUP($A27,#REF!,12,0)),"",VLOOKUP($A27,#REF!,12,0))</f>
        <v/>
      </c>
      <c r="K27" s="116" t="str">
        <f>IF(ISERROR(VLOOKUP($A27,#REF!,13,0)),"",VLOOKUP($A27,#REF!,13,0))</f>
        <v/>
      </c>
      <c r="L27" s="123" t="str">
        <f>IF(ISERROR(VLOOKUP($A$1&amp;W27,Mapping!$F$5:$M$899,3,0)),"",VLOOKUP($A$1&amp;W27,Mapping!$F$5:$M$899,3,0))</f>
        <v/>
      </c>
      <c r="M27" s="121" t="str">
        <f>IF(ISERROR(VLOOKUP($A$1&amp;W27,Mapping!$F$5:$M$899,4,0)),"",VLOOKUP($A$1&amp;W27,Mapping!$F$5:$M$899,4,0))</f>
        <v/>
      </c>
      <c r="N27" s="95" t="str">
        <f t="shared" si="0"/>
        <v/>
      </c>
      <c r="O27" s="96" t="str">
        <f t="shared" si="0"/>
        <v/>
      </c>
      <c r="P27" s="96" t="str">
        <f t="shared" si="0"/>
        <v/>
      </c>
      <c r="Q27" s="130" t="str">
        <f t="shared" si="0"/>
        <v/>
      </c>
      <c r="R27" s="96" t="str">
        <f t="shared" si="0"/>
        <v/>
      </c>
      <c r="S27" s="96" t="str">
        <f t="shared" si="0"/>
        <v/>
      </c>
      <c r="T27" s="96" t="str">
        <f t="shared" si="0"/>
        <v/>
      </c>
      <c r="U27" s="96" t="str">
        <f t="shared" si="0"/>
        <v/>
      </c>
      <c r="V27" s="97" t="str">
        <f t="shared" si="0"/>
        <v/>
      </c>
      <c r="W27" s="60">
        <v>20</v>
      </c>
    </row>
    <row r="28" spans="1:23" ht="15.75" thickBot="1">
      <c r="A28" s="575" t="str">
        <f>IF(ISERROR(VLOOKUP($A$1&amp;$W28,Mapping!$F$5:$M$899,2,0)),"",VLOOKUP($A$1&amp;$W28,Mapping!$F$5:$M$899,2,0))</f>
        <v/>
      </c>
      <c r="B28" s="576"/>
      <c r="C28" s="127" t="str">
        <f>IF(ISERROR(VLOOKUP($A28,#REF!,5,0)),"",VLOOKUP($A28,#REF!,5,0))</f>
        <v/>
      </c>
      <c r="D28" s="113" t="str">
        <f>IF(ISERROR(VLOOKUP($A28,#REF!,6,0)),"",VLOOKUP($A28,#REF!,6,0))</f>
        <v/>
      </c>
      <c r="E28" s="113" t="str">
        <f>IF(ISERROR(VLOOKUP($A28,#REF!,7,0)),"",VLOOKUP($A28,#REF!,7,0))</f>
        <v/>
      </c>
      <c r="F28" s="117" t="str">
        <f>IF(ISERROR(VLOOKUP($A28,#REF!,8,0)),"",VLOOKUP($A28,#REF!,8,0))</f>
        <v/>
      </c>
      <c r="G28" s="120" t="str">
        <f>IF(ISERROR(VLOOKUP($A28,#REF!,9,0)),"",VLOOKUP($A28,#REF!,9,0))</f>
        <v/>
      </c>
      <c r="H28" s="113" t="str">
        <f>IF(ISERROR(VLOOKUP($A28,#REF!,10,0)),"",VLOOKUP($A28,#REF!,10,0))</f>
        <v/>
      </c>
      <c r="I28" s="113" t="str">
        <f>IF(ISERROR(VLOOKUP($A28,#REF!,11,0)),"",VLOOKUP($A28,#REF!,11,0))</f>
        <v/>
      </c>
      <c r="J28" s="113" t="str">
        <f>IF(ISERROR(VLOOKUP($A28,#REF!,12,0)),"",VLOOKUP($A28,#REF!,12,0))</f>
        <v/>
      </c>
      <c r="K28" s="117" t="str">
        <f>IF(ISERROR(VLOOKUP($A28,#REF!,13,0)),"",VLOOKUP($A28,#REF!,13,0))</f>
        <v/>
      </c>
      <c r="L28" s="124" t="str">
        <f>IF(ISERROR(VLOOKUP($A$1&amp;W28,Mapping!$F$5:$M$899,3,0)),"",VLOOKUP($A$1&amp;W28,Mapping!$F$5:$M$899,3,0))</f>
        <v/>
      </c>
      <c r="M28" s="122" t="str">
        <f>IF(ISERROR(VLOOKUP($A$1&amp;W28,Mapping!$F$5:$M$899,4,0)),"",VLOOKUP($A$1&amp;W28,Mapping!$F$5:$M$899,4,0))</f>
        <v/>
      </c>
      <c r="N28" s="104" t="str">
        <f t="shared" si="0"/>
        <v/>
      </c>
      <c r="O28" s="105" t="str">
        <f t="shared" si="0"/>
        <v/>
      </c>
      <c r="P28" s="105" t="str">
        <f t="shared" si="0"/>
        <v/>
      </c>
      <c r="Q28" s="131" t="str">
        <f t="shared" si="0"/>
        <v/>
      </c>
      <c r="R28" s="105" t="str">
        <f t="shared" si="0"/>
        <v/>
      </c>
      <c r="S28" s="105" t="str">
        <f t="shared" si="0"/>
        <v/>
      </c>
      <c r="T28" s="105" t="str">
        <f t="shared" si="0"/>
        <v/>
      </c>
      <c r="U28" s="105" t="str">
        <f t="shared" si="0"/>
        <v/>
      </c>
      <c r="V28" s="106" t="str">
        <f t="shared" si="0"/>
        <v/>
      </c>
      <c r="W28" s="60">
        <v>21</v>
      </c>
    </row>
    <row r="29" spans="1:23">
      <c r="A29" s="577" t="s">
        <v>637</v>
      </c>
      <c r="B29" s="577"/>
      <c r="C29" s="128"/>
      <c r="D29" s="54"/>
      <c r="E29" s="54"/>
      <c r="F29" s="54"/>
      <c r="G29" s="54"/>
      <c r="H29" s="54"/>
      <c r="I29" s="54"/>
      <c r="J29" s="54"/>
      <c r="K29" s="54"/>
      <c r="L29" s="54"/>
      <c r="M29" s="98">
        <f>SUM(M8:M28)</f>
        <v>0</v>
      </c>
      <c r="N29" s="99">
        <f>SUM(N8:N28)</f>
        <v>0</v>
      </c>
      <c r="O29" s="99">
        <f t="shared" ref="O29:V29" si="1">SUM(O8:O28)</f>
        <v>0</v>
      </c>
      <c r="P29" s="99">
        <f t="shared" si="1"/>
        <v>0</v>
      </c>
      <c r="Q29" s="99">
        <f t="shared" si="1"/>
        <v>0</v>
      </c>
      <c r="R29" s="99">
        <f t="shared" si="1"/>
        <v>0</v>
      </c>
      <c r="S29" s="99">
        <f t="shared" si="1"/>
        <v>0</v>
      </c>
      <c r="T29" s="99">
        <f t="shared" si="1"/>
        <v>0</v>
      </c>
      <c r="U29" s="99">
        <f t="shared" si="1"/>
        <v>0</v>
      </c>
      <c r="V29" s="99">
        <f t="shared" si="1"/>
        <v>0</v>
      </c>
    </row>
    <row r="31" spans="1:23">
      <c r="A31" s="100"/>
    </row>
    <row r="32" spans="1:23">
      <c r="A32" s="57"/>
    </row>
  </sheetData>
  <sheetProtection formatColumns="0" autoFilter="0"/>
  <mergeCells count="28">
    <mergeCell ref="A3:G4"/>
    <mergeCell ref="A6:B7"/>
    <mergeCell ref="C6:F6"/>
    <mergeCell ref="G6:K6"/>
    <mergeCell ref="L6:L7"/>
    <mergeCell ref="M6:M7"/>
    <mergeCell ref="A20:B20"/>
    <mergeCell ref="A9:B9"/>
    <mergeCell ref="A10:B10"/>
    <mergeCell ref="A11:B11"/>
    <mergeCell ref="A12:B12"/>
    <mergeCell ref="A13:B13"/>
    <mergeCell ref="A14:B14"/>
    <mergeCell ref="A15:B15"/>
    <mergeCell ref="A16:B16"/>
    <mergeCell ref="A17:B17"/>
    <mergeCell ref="A18:B18"/>
    <mergeCell ref="A19:B19"/>
    <mergeCell ref="A8:B8"/>
    <mergeCell ref="A27:B27"/>
    <mergeCell ref="A28:B28"/>
    <mergeCell ref="A29:B29"/>
    <mergeCell ref="A21:B21"/>
    <mergeCell ref="A22:B22"/>
    <mergeCell ref="A23:B23"/>
    <mergeCell ref="A24:B24"/>
    <mergeCell ref="A25:B25"/>
    <mergeCell ref="A26:B26"/>
  </mergeCells>
  <pageMargins left="0.7" right="0.7" top="0.75" bottom="0.75" header="0.3" footer="0.3"/>
  <pageSetup paperSize="9" scale="2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A1:AK80"/>
  <sheetViews>
    <sheetView zoomScale="75" zoomScaleNormal="75" workbookViewId="0">
      <pane ySplit="3" topLeftCell="A4" activePane="bottomLeft" state="frozen"/>
      <selection pane="bottomLeft"/>
    </sheetView>
  </sheetViews>
  <sheetFormatPr defaultRowHeight="15"/>
  <cols>
    <col min="1" max="1" width="40.85546875" style="275" customWidth="1"/>
    <col min="2" max="2" width="16" style="275" customWidth="1"/>
    <col min="3" max="11" width="16.140625" style="275" customWidth="1"/>
    <col min="12" max="12" width="15.85546875" style="275" customWidth="1"/>
    <col min="13" max="22" width="12.85546875" style="275" customWidth="1"/>
    <col min="23" max="16384" width="9.140625" style="275"/>
  </cols>
  <sheetData>
    <row r="1" spans="1:37" ht="21.75" customHeight="1" thickBot="1">
      <c r="A1" s="324" t="str">
        <f>Information!C3</f>
        <v>Barking and Dagenham</v>
      </c>
      <c r="I1" s="276"/>
      <c r="J1" s="455"/>
      <c r="K1" s="278"/>
      <c r="L1" s="277"/>
      <c r="M1" s="277"/>
      <c r="N1" s="277"/>
    </row>
    <row r="2" spans="1:37" ht="17.25" customHeight="1">
      <c r="H2" s="277"/>
      <c r="I2" s="278"/>
      <c r="J2" s="277"/>
      <c r="K2" s="278"/>
      <c r="L2" s="277"/>
      <c r="M2" s="277"/>
      <c r="N2" s="277"/>
    </row>
    <row r="3" spans="1:37" ht="18" customHeight="1">
      <c r="A3" s="279" t="s">
        <v>1000</v>
      </c>
      <c r="B3" s="280"/>
      <c r="C3" s="280"/>
      <c r="D3" s="280"/>
      <c r="E3" s="280"/>
      <c r="F3" s="280"/>
      <c r="G3" s="281"/>
      <c r="H3" s="277"/>
      <c r="I3" s="278"/>
      <c r="J3" s="277"/>
      <c r="K3" s="278"/>
      <c r="L3" s="277"/>
      <c r="M3" s="277"/>
      <c r="N3" s="277"/>
    </row>
    <row r="4" spans="1:37" ht="22.5" customHeight="1">
      <c r="A4" s="282" t="s">
        <v>1303</v>
      </c>
      <c r="B4" s="283"/>
      <c r="C4" s="283"/>
      <c r="D4" s="283"/>
      <c r="E4" s="283"/>
      <c r="F4" s="283"/>
      <c r="G4" s="283"/>
      <c r="H4" s="283"/>
      <c r="I4" s="283"/>
      <c r="J4" s="283"/>
      <c r="K4" s="277"/>
    </row>
    <row r="5" spans="1:37" ht="22.5" customHeight="1" thickBot="1">
      <c r="A5" s="607" t="s">
        <v>1614</v>
      </c>
      <c r="B5" s="607"/>
      <c r="C5" s="607"/>
      <c r="D5" s="607"/>
      <c r="E5" s="607"/>
      <c r="F5" s="607"/>
      <c r="G5" s="607"/>
      <c r="H5" s="607"/>
      <c r="I5" s="607"/>
      <c r="J5" s="608"/>
    </row>
    <row r="6" spans="1:37" s="285" customFormat="1" ht="18" customHeight="1" thickBot="1">
      <c r="A6" s="261"/>
      <c r="B6" s="615" t="s">
        <v>1258</v>
      </c>
      <c r="C6" s="616"/>
      <c r="D6" s="616"/>
      <c r="E6" s="617"/>
      <c r="F6" s="615" t="s">
        <v>1266</v>
      </c>
      <c r="G6" s="616"/>
      <c r="H6" s="616"/>
      <c r="I6" s="617"/>
      <c r="J6" s="277"/>
      <c r="K6" s="284"/>
    </row>
    <row r="7" spans="1:37" s="285" customFormat="1" ht="22.5" customHeight="1">
      <c r="A7" s="262"/>
      <c r="B7" s="606" t="s">
        <v>1002</v>
      </c>
      <c r="C7" s="599" t="s">
        <v>807</v>
      </c>
      <c r="D7" s="599" t="s">
        <v>808</v>
      </c>
      <c r="E7" s="594" t="s">
        <v>809</v>
      </c>
      <c r="F7" s="595" t="s">
        <v>810</v>
      </c>
      <c r="G7" s="597" t="s">
        <v>811</v>
      </c>
      <c r="H7" s="597" t="s">
        <v>812</v>
      </c>
      <c r="I7" s="609" t="s">
        <v>813</v>
      </c>
      <c r="J7" s="275"/>
      <c r="L7" s="286"/>
      <c r="M7" s="287"/>
    </row>
    <row r="8" spans="1:37" s="285" customFormat="1" ht="18.75" customHeight="1" thickBot="1">
      <c r="A8" s="262"/>
      <c r="B8" s="606"/>
      <c r="C8" s="599"/>
      <c r="D8" s="599"/>
      <c r="E8" s="594"/>
      <c r="F8" s="596"/>
      <c r="G8" s="598"/>
      <c r="H8" s="598"/>
      <c r="I8" s="610"/>
      <c r="J8" s="275"/>
      <c r="L8" s="288"/>
      <c r="M8" s="275"/>
      <c r="N8" s="286"/>
      <c r="O8" s="286"/>
      <c r="P8" s="286"/>
      <c r="Q8" s="289"/>
      <c r="R8" s="289"/>
      <c r="S8" s="289"/>
      <c r="T8" s="289"/>
      <c r="U8" s="289"/>
      <c r="V8" s="289"/>
      <c r="W8" s="289"/>
      <c r="X8" s="289"/>
      <c r="Y8" s="289"/>
      <c r="Z8" s="289"/>
      <c r="AA8" s="289"/>
      <c r="AB8" s="289"/>
      <c r="AC8" s="289"/>
      <c r="AD8" s="289"/>
      <c r="AE8" s="289"/>
      <c r="AF8" s="289"/>
      <c r="AG8" s="289"/>
      <c r="AH8" s="289"/>
      <c r="AI8" s="289"/>
      <c r="AJ8" s="289"/>
      <c r="AK8" s="289"/>
    </row>
    <row r="9" spans="1:37" s="285" customFormat="1" ht="16.5" customHeight="1">
      <c r="A9" s="263" t="s">
        <v>1539</v>
      </c>
      <c r="B9" s="264">
        <f>B10/B11*100000</f>
        <v>2708.5512243258868</v>
      </c>
      <c r="C9" s="265">
        <f t="shared" ref="C9:I9" si="0">C10/C11*100000</f>
        <v>2623.3734876472349</v>
      </c>
      <c r="D9" s="265">
        <f t="shared" si="0"/>
        <v>2490.3147747291041</v>
      </c>
      <c r="E9" s="266">
        <f t="shared" si="0"/>
        <v>2505.9390932914603</v>
      </c>
      <c r="F9" s="264">
        <f t="shared" si="0"/>
        <v>2589.2991567028243</v>
      </c>
      <c r="G9" s="265">
        <f t="shared" si="0"/>
        <v>2507.8716246070344</v>
      </c>
      <c r="H9" s="265">
        <f t="shared" si="0"/>
        <v>2380.6712194396455</v>
      </c>
      <c r="I9" s="266">
        <f t="shared" si="0"/>
        <v>2395.6076306524828</v>
      </c>
      <c r="J9" s="275"/>
      <c r="L9" s="290"/>
      <c r="M9" s="275"/>
      <c r="N9" s="286"/>
      <c r="O9" s="286"/>
      <c r="P9" s="286"/>
      <c r="Q9" s="289"/>
      <c r="R9" s="289"/>
      <c r="S9" s="289"/>
      <c r="T9" s="289"/>
      <c r="U9" s="289"/>
      <c r="V9" s="289"/>
      <c r="W9" s="289"/>
      <c r="X9" s="289"/>
      <c r="Y9" s="289"/>
      <c r="Z9" s="289"/>
      <c r="AA9" s="289"/>
      <c r="AB9" s="289"/>
      <c r="AC9" s="289"/>
      <c r="AD9" s="289"/>
      <c r="AE9" s="289"/>
      <c r="AF9" s="289"/>
      <c r="AG9" s="289"/>
      <c r="AH9" s="289"/>
      <c r="AI9" s="289"/>
      <c r="AJ9" s="289"/>
      <c r="AK9" s="289"/>
    </row>
    <row r="10" spans="1:37" s="285" customFormat="1" ht="16.5" customHeight="1">
      <c r="A10" s="267" t="s">
        <v>1532</v>
      </c>
      <c r="B10" s="268">
        <f>INDEX(Data!CJ$5:CJ$154,MATCH('Payment for performance '!$A$1,Data!$CE$5:$CE$154,0))</f>
        <v>5374</v>
      </c>
      <c r="C10" s="269">
        <f>INDEX(Data!CK$5:CK$154,MATCH('Payment for performance '!$A$1,Data!$CE$5:$CE$154,0))</f>
        <v>5205</v>
      </c>
      <c r="D10" s="269">
        <f>INDEX(Data!CL$5:CL$154,MATCH('Payment for performance '!$A$1,Data!$CE$5:$CE$154,0))</f>
        <v>4941</v>
      </c>
      <c r="E10" s="270">
        <f>INDEX(Data!CM$5:CM$154,MATCH('Payment for performance '!$A$1,Data!$CE$5:$CE$154,0))</f>
        <v>4972</v>
      </c>
      <c r="F10" s="268">
        <f>INDEX(Data!CN$5:CN$154,MATCH('Payment for performance '!$A$1,Data!$CE$5:$CE$154,0))</f>
        <v>5239.6499999999996</v>
      </c>
      <c r="G10" s="269">
        <f>INDEX(Data!CO$5:CO$154,MATCH('Payment for performance '!$A$1,Data!$CE$5:$CE$154,0))</f>
        <v>5074.875</v>
      </c>
      <c r="H10" s="269">
        <f>INDEX(Data!CP$5:CP$154,MATCH('Payment for performance '!$A$1,Data!$CE$5:$CE$154,0))</f>
        <v>4817.4749999999995</v>
      </c>
      <c r="I10" s="270">
        <f>INDEX(Data!CQ$5:CQ$154,MATCH('Payment for performance '!$A$1,Data!$CE$5:$CE$154,0))</f>
        <v>4847.7</v>
      </c>
      <c r="J10" s="310"/>
      <c r="L10" s="291"/>
      <c r="N10" s="292"/>
      <c r="O10" s="292"/>
      <c r="P10" s="292"/>
      <c r="Q10" s="292"/>
      <c r="R10" s="292"/>
      <c r="S10" s="292"/>
    </row>
    <row r="11" spans="1:37" s="285" customFormat="1" ht="16.5" customHeight="1" thickBot="1">
      <c r="A11" s="271" t="s">
        <v>1533</v>
      </c>
      <c r="B11" s="272">
        <f>INDEX(Data!$DT$5:$DT$154,MATCH('Payment for performance '!$A$1,Data!$D$5:$D$154,0))</f>
        <v>198408.65299999999</v>
      </c>
      <c r="C11" s="273">
        <f>INDEX(Data!$DT$5:$DT$154,MATCH('Payment for performance '!$A$1,Data!$D$5:$D$154,0))</f>
        <v>198408.65299999999</v>
      </c>
      <c r="D11" s="273">
        <f>INDEX(Data!$DT$5:$DT$154,MATCH('Payment for performance '!$A$1,Data!$D$5:$D$154,0))</f>
        <v>198408.65299999999</v>
      </c>
      <c r="E11" s="274">
        <f>INDEX(Data!$DT$5:$DT$154,MATCH('Payment for performance '!$A$1,Data!$D$5:$D$154,0))</f>
        <v>198408.65299999999</v>
      </c>
      <c r="F11" s="272">
        <f>INDEX(Data!$DU$5:$DU$154,MATCH('Payment for performance '!$A$1,Data!$D$5:$D$154,0))</f>
        <v>202357.84599999999</v>
      </c>
      <c r="G11" s="273">
        <f>INDEX(Data!$DU$5:$DU$154,MATCH('Payment for performance '!$A$1,Data!$D$5:$D$154,0))</f>
        <v>202357.84599999999</v>
      </c>
      <c r="H11" s="273">
        <f>INDEX(Data!$DU$5:$DU$154,MATCH('Payment for performance '!$A$1,Data!$D$5:$D$154,0))</f>
        <v>202357.84599999999</v>
      </c>
      <c r="I11" s="274">
        <f>INDEX(Data!$DU$5:$DU$154,MATCH('Payment for performance '!$A$1,Data!$D$5:$D$154,0))</f>
        <v>202357.84599999999</v>
      </c>
      <c r="J11" s="310"/>
      <c r="L11" s="288"/>
      <c r="N11" s="292"/>
      <c r="O11" s="292"/>
      <c r="P11" s="292"/>
      <c r="Q11" s="292"/>
      <c r="R11" s="292"/>
      <c r="S11" s="292"/>
    </row>
    <row r="12" spans="1:37" s="285" customFormat="1" ht="16.5" customHeight="1">
      <c r="A12" s="293"/>
      <c r="B12" s="294"/>
      <c r="C12" s="295"/>
      <c r="D12" s="295"/>
      <c r="E12" s="295"/>
      <c r="F12" s="296"/>
      <c r="G12" s="296"/>
      <c r="H12" s="296"/>
      <c r="I12" s="296"/>
      <c r="K12" s="295"/>
      <c r="L12" s="295"/>
      <c r="M12" s="288"/>
      <c r="N12" s="292"/>
      <c r="O12" s="292"/>
      <c r="P12" s="292"/>
      <c r="Q12" s="292"/>
      <c r="R12" s="292"/>
      <c r="S12" s="292"/>
      <c r="T12" s="292"/>
    </row>
    <row r="13" spans="1:37" ht="15.75" thickBot="1">
      <c r="A13" s="297" t="s">
        <v>1618</v>
      </c>
      <c r="G13" s="298"/>
      <c r="H13" s="298"/>
      <c r="I13" s="299" t="s">
        <v>1300</v>
      </c>
      <c r="J13" s="300">
        <f>SUM(F10:I10)/SUM(B10:E10)-1</f>
        <v>-2.4999999999999911E-2</v>
      </c>
      <c r="K13" s="298"/>
      <c r="M13" s="301"/>
    </row>
    <row r="14" spans="1:37" ht="17.25" customHeight="1" thickBot="1">
      <c r="A14" s="325"/>
      <c r="B14" s="326" t="s">
        <v>974</v>
      </c>
      <c r="C14" s="327" t="s">
        <v>971</v>
      </c>
      <c r="D14" s="327" t="s">
        <v>972</v>
      </c>
      <c r="E14" s="328" t="s">
        <v>973</v>
      </c>
      <c r="I14" s="299" t="s">
        <v>1263</v>
      </c>
      <c r="J14" s="302">
        <f>SUM(F10:I10)-SUM(B10:E10)</f>
        <v>-512.29999999999927</v>
      </c>
    </row>
    <row r="15" spans="1:37" ht="17.25" customHeight="1">
      <c r="A15" s="329" t="s">
        <v>1262</v>
      </c>
      <c r="B15" s="330">
        <f>B10</f>
        <v>5374</v>
      </c>
      <c r="C15" s="331">
        <f>B10+C10</f>
        <v>10579</v>
      </c>
      <c r="D15" s="331">
        <f>B10+C10+D10</f>
        <v>15520</v>
      </c>
      <c r="E15" s="332">
        <f>B10+C10+D10+E10</f>
        <v>20492</v>
      </c>
      <c r="I15" s="299" t="s">
        <v>1531</v>
      </c>
      <c r="J15" s="303">
        <f>INDEX(Data!$DW$5:$DW$154,MATCH($A$1,Data!$D$5:$D$154,0))</f>
        <v>1490</v>
      </c>
    </row>
    <row r="16" spans="1:37" ht="17.25" customHeight="1">
      <c r="A16" s="333" t="s">
        <v>1270</v>
      </c>
      <c r="B16" s="334">
        <f>F10</f>
        <v>5239.6499999999996</v>
      </c>
      <c r="C16" s="335">
        <f>F10+G10</f>
        <v>10314.525</v>
      </c>
      <c r="D16" s="335">
        <f>F10+G10+H10</f>
        <v>15132</v>
      </c>
      <c r="E16" s="336">
        <f>F10+G10+H10+I10</f>
        <v>19979.7</v>
      </c>
      <c r="H16" s="304"/>
      <c r="I16" s="305" t="s">
        <v>1527</v>
      </c>
      <c r="J16" s="306">
        <f>IF(-J14*$J$15&lt;0,0,IF(-J14*$J$15&gt;J17,J17,-J14*$J$15))</f>
        <v>763326.99999999895</v>
      </c>
      <c r="K16" s="304"/>
      <c r="L16" s="307"/>
    </row>
    <row r="17" spans="1:12" ht="17.25" customHeight="1" thickBot="1">
      <c r="A17" s="337" t="s">
        <v>1271</v>
      </c>
      <c r="B17" s="338">
        <f>B15-B16</f>
        <v>134.35000000000036</v>
      </c>
      <c r="C17" s="339">
        <f>C15-C16</f>
        <v>264.47500000000036</v>
      </c>
      <c r="D17" s="339">
        <f>D15-D16</f>
        <v>388</v>
      </c>
      <c r="E17" s="340">
        <f>E15-E16</f>
        <v>512.29999999999927</v>
      </c>
      <c r="H17" s="308"/>
      <c r="I17" s="299" t="s">
        <v>1530</v>
      </c>
      <c r="J17" s="303">
        <f>IFERROR(VLOOKUP($A$1,a!$AU$4:$AV$154,2,FALSE)*1000,0)</f>
        <v>3773121.3872832367</v>
      </c>
      <c r="K17" s="308"/>
      <c r="L17" s="307"/>
    </row>
    <row r="18" spans="1:12" ht="17.25" customHeight="1" thickBot="1">
      <c r="A18" s="218" t="s">
        <v>1274</v>
      </c>
      <c r="B18" s="451">
        <f>MIN(IF(B17/$E$17*$J$16&lt;0,0,B17/$E$17*$J$16),$J$16)</f>
        <v>200181.50000000055</v>
      </c>
      <c r="C18" s="452">
        <f>MIN(IF(C17/$E$17*$J$16-$B18&lt;0,0,C17/$E$17*$J$16-$B18),$J$16-$B18)</f>
        <v>193886.25000000003</v>
      </c>
      <c r="D18" s="452">
        <f>MIN(IF(D17/$E$17*$J$16-$B18-$C18&lt;0,0,D17/$E$17*$J$16-$B18-$C18),$J$16-$B18-$C18)</f>
        <v>184052.24999999939</v>
      </c>
      <c r="E18" s="453">
        <f>MIN(IF(E17/$E$17*$J$16-$B18-$C18-$D18&lt;0,0,E17/$E$17*$J$16-$B18-$C18-$D18),$J$16-$B18-$C18-$D18)</f>
        <v>185206.99999999898</v>
      </c>
      <c r="H18" s="309"/>
      <c r="I18" s="299" t="s">
        <v>989</v>
      </c>
      <c r="J18" s="303">
        <f>IF(J17-J16&lt;0,0,J17-J16)</f>
        <v>3009794.3872832377</v>
      </c>
    </row>
    <row r="19" spans="1:12" ht="17.25" customHeight="1">
      <c r="H19" s="307"/>
      <c r="I19" s="307"/>
      <c r="J19" s="307"/>
      <c r="K19" s="307"/>
      <c r="L19" s="307"/>
    </row>
    <row r="20" spans="1:12" ht="17.25" customHeight="1">
      <c r="H20" s="307"/>
      <c r="I20" s="307"/>
      <c r="J20" s="307"/>
      <c r="K20" s="307"/>
      <c r="L20" s="307"/>
    </row>
    <row r="21" spans="1:12" ht="15.75">
      <c r="A21" s="282" t="s">
        <v>1302</v>
      </c>
    </row>
    <row r="22" spans="1:12" s="428" customFormat="1" ht="34.5" customHeight="1">
      <c r="A22" s="593" t="s">
        <v>1616</v>
      </c>
      <c r="B22" s="593"/>
      <c r="C22" s="593"/>
      <c r="D22" s="593"/>
      <c r="E22" s="593"/>
      <c r="F22" s="593"/>
      <c r="G22" s="593"/>
      <c r="H22" s="593"/>
      <c r="I22" s="593"/>
      <c r="J22" s="593"/>
    </row>
    <row r="23" spans="1:12" ht="15.75" thickBot="1">
      <c r="A23" s="297" t="s">
        <v>1615</v>
      </c>
      <c r="E23" s="614"/>
      <c r="F23" s="614"/>
    </row>
    <row r="24" spans="1:12" ht="17.25" customHeight="1" thickBot="1">
      <c r="A24" s="325"/>
      <c r="B24" s="430" t="s">
        <v>974</v>
      </c>
      <c r="C24" s="431" t="s">
        <v>971</v>
      </c>
      <c r="D24" s="431" t="s">
        <v>972</v>
      </c>
      <c r="E24" s="432" t="s">
        <v>973</v>
      </c>
      <c r="F24" s="433" t="s">
        <v>637</v>
      </c>
    </row>
    <row r="25" spans="1:12" ht="17.25" customHeight="1">
      <c r="A25" s="263" t="s">
        <v>1267</v>
      </c>
      <c r="B25" s="434">
        <f>B10</f>
        <v>5374</v>
      </c>
      <c r="C25" s="435">
        <f>B10+C10</f>
        <v>10579</v>
      </c>
      <c r="D25" s="435">
        <f>B10+C10+D10</f>
        <v>15520</v>
      </c>
      <c r="E25" s="436">
        <f>B10+C10+D10+E10</f>
        <v>20492</v>
      </c>
      <c r="F25" s="437">
        <f>E25</f>
        <v>20492</v>
      </c>
    </row>
    <row r="26" spans="1:12" ht="17.25" customHeight="1">
      <c r="A26" s="438" t="s">
        <v>1268</v>
      </c>
      <c r="B26" s="439">
        <f>F10</f>
        <v>5239.6499999999996</v>
      </c>
      <c r="C26" s="335">
        <f>F10+G10</f>
        <v>10314.525</v>
      </c>
      <c r="D26" s="335">
        <f>F10+G10+H10</f>
        <v>15132</v>
      </c>
      <c r="E26" s="440">
        <f>F10+G10+H10+I10</f>
        <v>19979.7</v>
      </c>
      <c r="F26" s="441">
        <f>E26</f>
        <v>19979.7</v>
      </c>
    </row>
    <row r="27" spans="1:12" ht="17.25" customHeight="1">
      <c r="A27" s="438" t="s">
        <v>1265</v>
      </c>
      <c r="B27" s="442">
        <f>(B25-B26)/$F$25</f>
        <v>6.5562170603162386E-3</v>
      </c>
      <c r="C27" s="443">
        <f>(C25-C26)/$F$25</f>
        <v>1.2906256099941458E-2</v>
      </c>
      <c r="D27" s="443">
        <f>(D25-D26)/$F$25</f>
        <v>1.8934218231504978E-2</v>
      </c>
      <c r="E27" s="444">
        <f>(E25-E26)/$F$25</f>
        <v>2.4999999999999963E-2</v>
      </c>
      <c r="F27" s="445">
        <f>E27</f>
        <v>2.4999999999999963E-2</v>
      </c>
    </row>
    <row r="28" spans="1:12" ht="17.25" customHeight="1">
      <c r="A28" s="438" t="s">
        <v>1262</v>
      </c>
      <c r="B28" s="439">
        <f>B36</f>
        <v>5357</v>
      </c>
      <c r="C28" s="335">
        <f>B36+C36</f>
        <v>10765</v>
      </c>
      <c r="D28" s="335">
        <f>B36+C36+D36</f>
        <v>16245</v>
      </c>
      <c r="E28" s="440">
        <f>B36+C36+D36+E36</f>
        <v>21785</v>
      </c>
      <c r="F28" s="441">
        <f>E28</f>
        <v>21785</v>
      </c>
    </row>
    <row r="29" spans="1:12" ht="17.25" customHeight="1">
      <c r="A29" s="438" t="s">
        <v>1260</v>
      </c>
      <c r="B29" s="439">
        <f>B28-($F$28*B27)</f>
        <v>5214.1728113410109</v>
      </c>
      <c r="C29" s="335">
        <f>C28-($F$28*C27)</f>
        <v>10483.837210862775</v>
      </c>
      <c r="D29" s="335">
        <f>D28-($F$28*D27)</f>
        <v>15832.518055826664</v>
      </c>
      <c r="E29" s="440">
        <f>E28-($F$28*E27)</f>
        <v>21240.375</v>
      </c>
      <c r="F29" s="441">
        <f>E29</f>
        <v>21240.375</v>
      </c>
    </row>
    <row r="30" spans="1:12" ht="17.25" customHeight="1" thickBot="1">
      <c r="A30" s="446" t="s">
        <v>1261</v>
      </c>
      <c r="B30" s="447">
        <f>B29</f>
        <v>5214.1728113410109</v>
      </c>
      <c r="C30" s="448">
        <f>C29-B29</f>
        <v>5269.6643995217646</v>
      </c>
      <c r="D30" s="448">
        <f>D29-C29</f>
        <v>5348.6808449638884</v>
      </c>
      <c r="E30" s="449">
        <f>E29-D29</f>
        <v>5407.8569441733362</v>
      </c>
      <c r="F30" s="450">
        <f>SUM(B30:E30)</f>
        <v>21240.375</v>
      </c>
    </row>
    <row r="31" spans="1:12" ht="24" customHeight="1" thickBot="1"/>
    <row r="32" spans="1:12" s="428" customFormat="1" ht="19.5" customHeight="1" thickBot="1">
      <c r="A32" s="429"/>
      <c r="B32" s="611" t="s">
        <v>1269</v>
      </c>
      <c r="C32" s="612"/>
      <c r="D32" s="612"/>
      <c r="E32" s="613"/>
      <c r="F32" s="618" t="s">
        <v>1301</v>
      </c>
      <c r="G32" s="619"/>
      <c r="H32" s="619"/>
      <c r="I32" s="620"/>
      <c r="J32" s="275"/>
    </row>
    <row r="33" spans="1:13" ht="15" customHeight="1">
      <c r="A33" s="262"/>
      <c r="B33" s="606" t="s">
        <v>1002</v>
      </c>
      <c r="C33" s="599" t="s">
        <v>807</v>
      </c>
      <c r="D33" s="599" t="s">
        <v>808</v>
      </c>
      <c r="E33" s="594" t="s">
        <v>809</v>
      </c>
      <c r="F33" s="595" t="s">
        <v>810</v>
      </c>
      <c r="G33" s="597" t="s">
        <v>811</v>
      </c>
      <c r="H33" s="597" t="s">
        <v>812</v>
      </c>
      <c r="I33" s="609" t="s">
        <v>813</v>
      </c>
    </row>
    <row r="34" spans="1:13" ht="26.25" customHeight="1" thickBot="1">
      <c r="A34" s="262"/>
      <c r="B34" s="606"/>
      <c r="C34" s="599"/>
      <c r="D34" s="599"/>
      <c r="E34" s="594"/>
      <c r="F34" s="596"/>
      <c r="G34" s="598"/>
      <c r="H34" s="598"/>
      <c r="I34" s="610"/>
    </row>
    <row r="35" spans="1:13" ht="17.25" customHeight="1">
      <c r="A35" s="263" t="s">
        <v>1539</v>
      </c>
      <c r="B35" s="264">
        <f>B36/B37*100000</f>
        <v>2699.9830496304012</v>
      </c>
      <c r="C35" s="265">
        <f t="shared" ref="C35:I35" si="1">C36/C37*100000</f>
        <v>2725.6875737168584</v>
      </c>
      <c r="D35" s="265">
        <f t="shared" si="1"/>
        <v>2761.9763136036208</v>
      </c>
      <c r="E35" s="266">
        <f t="shared" si="1"/>
        <v>2792.2169301759236</v>
      </c>
      <c r="F35" s="264">
        <f t="shared" si="1"/>
        <v>2576.6235918522279</v>
      </c>
      <c r="G35" s="265">
        <f t="shared" si="1"/>
        <v>2604.2973396741927</v>
      </c>
      <c r="H35" s="265">
        <f t="shared" si="1"/>
        <v>2643.3370910658937</v>
      </c>
      <c r="I35" s="266">
        <f t="shared" si="1"/>
        <v>2672.4933610926064</v>
      </c>
    </row>
    <row r="36" spans="1:13" ht="17.25" customHeight="1">
      <c r="A36" s="267" t="s">
        <v>1532</v>
      </c>
      <c r="B36" s="268">
        <f>ROUND(INDEX(Data!CF$5:CF$154,MATCH('Payment for performance '!$A$1,Data!$CE$5:$CE$154,0)),0)</f>
        <v>5357</v>
      </c>
      <c r="C36" s="269">
        <f>ROUND(INDEX(Data!CG$5:CG$154,MATCH('Payment for performance '!$A$1,Data!$CE$5:$CE$154,0)),0)</f>
        <v>5408</v>
      </c>
      <c r="D36" s="269">
        <f>ROUND(INDEX(Data!CH$5:CH$154,MATCH('Payment for performance '!$A$1,Data!$CE$5:$CE$154,0)),0)</f>
        <v>5480</v>
      </c>
      <c r="E36" s="270">
        <f>ROUND(INDEX(Data!CI$5:CI$154,MATCH('Payment for performance '!$A$1,Data!$CE$5:$CE$154,0)),0)</f>
        <v>5540</v>
      </c>
      <c r="F36" s="268">
        <f>ROUND(B30,0)</f>
        <v>5214</v>
      </c>
      <c r="G36" s="269">
        <f>ROUND(C30,0)</f>
        <v>5270</v>
      </c>
      <c r="H36" s="269">
        <f>ROUND(D30,0)</f>
        <v>5349</v>
      </c>
      <c r="I36" s="270">
        <f>ROUND(E30,0)</f>
        <v>5408</v>
      </c>
      <c r="J36" s="310"/>
      <c r="K36" s="310"/>
    </row>
    <row r="37" spans="1:13" ht="17.25" customHeight="1" thickBot="1">
      <c r="A37" s="271" t="s">
        <v>1533</v>
      </c>
      <c r="B37" s="272">
        <f>B11</f>
        <v>198408.65299999999</v>
      </c>
      <c r="C37" s="273">
        <f t="shared" ref="C37:I37" si="2">C11</f>
        <v>198408.65299999999</v>
      </c>
      <c r="D37" s="273">
        <f t="shared" si="2"/>
        <v>198408.65299999999</v>
      </c>
      <c r="E37" s="274">
        <f t="shared" si="2"/>
        <v>198408.65299999999</v>
      </c>
      <c r="F37" s="272">
        <f t="shared" si="2"/>
        <v>202357.84599999999</v>
      </c>
      <c r="G37" s="273">
        <f t="shared" si="2"/>
        <v>202357.84599999999</v>
      </c>
      <c r="H37" s="273">
        <f t="shared" si="2"/>
        <v>202357.84599999999</v>
      </c>
      <c r="I37" s="274">
        <f t="shared" si="2"/>
        <v>202357.84599999999</v>
      </c>
      <c r="J37" s="310"/>
      <c r="K37" s="310"/>
    </row>
    <row r="38" spans="1:13" ht="19.5" customHeight="1">
      <c r="E38" s="614"/>
      <c r="F38" s="614"/>
      <c r="G38" s="311"/>
      <c r="H38" s="311"/>
      <c r="I38" s="311"/>
      <c r="J38" s="311"/>
      <c r="K38" s="311"/>
      <c r="L38" s="312"/>
      <c r="M38" s="313"/>
    </row>
    <row r="39" spans="1:13" ht="19.5" customHeight="1" thickBot="1">
      <c r="A39" s="297" t="s">
        <v>1617</v>
      </c>
      <c r="F39" s="314"/>
      <c r="G39" s="315"/>
      <c r="H39" s="315"/>
      <c r="I39" s="299" t="s">
        <v>1259</v>
      </c>
      <c r="J39" s="300">
        <f>SUM(F36:I36)/SUM(B36:E36)-1</f>
        <v>-2.497131053477164E-2</v>
      </c>
      <c r="K39" s="315"/>
    </row>
    <row r="40" spans="1:13" ht="18.75" customHeight="1" thickBot="1">
      <c r="A40" s="325"/>
      <c r="B40" s="326" t="s">
        <v>974</v>
      </c>
      <c r="C40" s="327" t="s">
        <v>971</v>
      </c>
      <c r="D40" s="327" t="s">
        <v>972</v>
      </c>
      <c r="E40" s="328" t="s">
        <v>973</v>
      </c>
      <c r="I40" s="299" t="s">
        <v>1264</v>
      </c>
      <c r="J40" s="302">
        <f>SUM(F36:I36)-SUM(B36:E36)</f>
        <v>-544</v>
      </c>
    </row>
    <row r="41" spans="1:13" ht="18" customHeight="1">
      <c r="A41" s="329" t="s">
        <v>1262</v>
      </c>
      <c r="B41" s="330">
        <f>B36</f>
        <v>5357</v>
      </c>
      <c r="C41" s="331">
        <f>B36+C36</f>
        <v>10765</v>
      </c>
      <c r="D41" s="331">
        <f>B36+C36+D36</f>
        <v>16245</v>
      </c>
      <c r="E41" s="332">
        <f>B36+C36+D36+E36</f>
        <v>21785</v>
      </c>
      <c r="F41" s="316"/>
      <c r="I41" s="305" t="s">
        <v>1527</v>
      </c>
      <c r="J41" s="306">
        <f>IF(-J40*$J$15&lt;0,0,IF(-J40*$J$15&gt;J42,J42,-J40*$J$15))</f>
        <v>810560</v>
      </c>
    </row>
    <row r="42" spans="1:13" ht="18.75" customHeight="1">
      <c r="A42" s="333" t="s">
        <v>1270</v>
      </c>
      <c r="B42" s="334">
        <f>F36</f>
        <v>5214</v>
      </c>
      <c r="C42" s="335">
        <f>F36+G36</f>
        <v>10484</v>
      </c>
      <c r="D42" s="335">
        <f>F36+G36+H36</f>
        <v>15833</v>
      </c>
      <c r="E42" s="336">
        <f>F36+G36+H36+I36</f>
        <v>21241</v>
      </c>
      <c r="F42" s="317"/>
      <c r="I42" s="299" t="s">
        <v>1530</v>
      </c>
      <c r="J42" s="303">
        <f>IFERROR(VLOOKUP($A$1,a!$AU$4:$AV$154,2,FALSE)*1000,0)</f>
        <v>3773121.3872832367</v>
      </c>
      <c r="K42" s="318"/>
    </row>
    <row r="43" spans="1:13" ht="18.75" customHeight="1" thickBot="1">
      <c r="A43" s="337" t="s">
        <v>1271</v>
      </c>
      <c r="B43" s="338">
        <f>B41-B42</f>
        <v>143</v>
      </c>
      <c r="C43" s="339">
        <f>C41-C42</f>
        <v>281</v>
      </c>
      <c r="D43" s="339">
        <f>D41-D42</f>
        <v>412</v>
      </c>
      <c r="E43" s="340">
        <f>E41-E42</f>
        <v>544</v>
      </c>
      <c r="F43" s="317"/>
      <c r="I43" s="299" t="s">
        <v>989</v>
      </c>
      <c r="J43" s="303">
        <f>IF(J42-J41&lt;0,0,J42-J41)</f>
        <v>2962561.3872832367</v>
      </c>
    </row>
    <row r="44" spans="1:13" ht="18.75" customHeight="1" thickBot="1">
      <c r="A44" s="218" t="s">
        <v>1274</v>
      </c>
      <c r="B44" s="219">
        <f>MIN(IF(B43/$E$43*$J$41&lt;0,0,B43/$E$43*$J$41),$J$41)</f>
        <v>213070</v>
      </c>
      <c r="C44" s="220">
        <f>MIN(IF(C43/$E$43*$J$41-$B44&lt;0,0,C43/$E$43*$J$41-$B44),$J$41-$B44)</f>
        <v>205620.00000000006</v>
      </c>
      <c r="D44" s="220">
        <f>MIN(IF(D43/$E$43*$J$41-$B44-$C44&lt;0,0,D43/$E$43*$J$41-$B44-$C44),$J$41-$B44-$C44)</f>
        <v>195189.99999999994</v>
      </c>
      <c r="E44" s="221">
        <f>MIN(IF(E43/$E$43*$J$41-$B44-$C44-$D44&lt;0,0,E43/$E$43*$J$41-$B44-$C44-$D44),$J$41-$B44-$C44-$D44)</f>
        <v>196680</v>
      </c>
      <c r="F44" s="317"/>
    </row>
    <row r="45" spans="1:13" ht="18.75" customHeight="1">
      <c r="F45" s="317"/>
      <c r="H45" s="319"/>
      <c r="I45" s="320"/>
      <c r="J45" s="300"/>
    </row>
    <row r="46" spans="1:13" ht="18.75" customHeight="1">
      <c r="F46" s="317"/>
      <c r="H46" s="319"/>
      <c r="I46" s="320"/>
      <c r="J46" s="300"/>
    </row>
    <row r="47" spans="1:13" ht="15.75">
      <c r="A47" s="282" t="s">
        <v>1628</v>
      </c>
    </row>
    <row r="48" spans="1:13" ht="16.5" customHeight="1" thickBot="1">
      <c r="A48" s="592" t="s">
        <v>1622</v>
      </c>
      <c r="B48" s="592"/>
      <c r="C48" s="592"/>
      <c r="D48" s="592"/>
      <c r="E48" s="592"/>
      <c r="F48" s="592"/>
      <c r="G48" s="592"/>
      <c r="H48" s="592"/>
      <c r="I48" s="592"/>
      <c r="J48" s="592"/>
      <c r="K48" s="277"/>
    </row>
    <row r="49" spans="1:11" ht="21.75" customHeight="1" thickBot="1">
      <c r="A49" s="261"/>
      <c r="B49" s="600" t="s">
        <v>1269</v>
      </c>
      <c r="C49" s="601"/>
      <c r="D49" s="601"/>
      <c r="E49" s="602"/>
      <c r="F49" s="603" t="s">
        <v>1534</v>
      </c>
      <c r="G49" s="604"/>
      <c r="H49" s="604"/>
      <c r="I49" s="605"/>
    </row>
    <row r="50" spans="1:11">
      <c r="A50" s="262"/>
      <c r="B50" s="606" t="s">
        <v>1002</v>
      </c>
      <c r="C50" s="599" t="s">
        <v>807</v>
      </c>
      <c r="D50" s="599" t="s">
        <v>808</v>
      </c>
      <c r="E50" s="594" t="s">
        <v>809</v>
      </c>
      <c r="F50" s="595" t="s">
        <v>810</v>
      </c>
      <c r="G50" s="597" t="s">
        <v>811</v>
      </c>
      <c r="H50" s="597" t="s">
        <v>812</v>
      </c>
      <c r="I50" s="609" t="s">
        <v>813</v>
      </c>
    </row>
    <row r="51" spans="1:11" ht="27" customHeight="1" thickBot="1">
      <c r="A51" s="262"/>
      <c r="B51" s="606"/>
      <c r="C51" s="599"/>
      <c r="D51" s="599"/>
      <c r="E51" s="594"/>
      <c r="F51" s="596"/>
      <c r="G51" s="598"/>
      <c r="H51" s="598"/>
      <c r="I51" s="610"/>
    </row>
    <row r="52" spans="1:11" ht="17.25" customHeight="1">
      <c r="A52" s="263" t="s">
        <v>1539</v>
      </c>
      <c r="B52" s="264">
        <f>B53/B54*100000</f>
        <v>2699.9830496304012</v>
      </c>
      <c r="C52" s="265">
        <f t="shared" ref="C52:I52" si="3">C53/C54*100000</f>
        <v>2725.6875737168584</v>
      </c>
      <c r="D52" s="265">
        <f t="shared" si="3"/>
        <v>2761.9763136036208</v>
      </c>
      <c r="E52" s="266">
        <f t="shared" si="3"/>
        <v>2792.2169301759236</v>
      </c>
      <c r="F52" s="264">
        <f t="shared" si="3"/>
        <v>2576.6235918522279</v>
      </c>
      <c r="G52" s="265">
        <f t="shared" si="3"/>
        <v>2604.2973396741927</v>
      </c>
      <c r="H52" s="265">
        <f t="shared" si="3"/>
        <v>2643.3370910658937</v>
      </c>
      <c r="I52" s="266">
        <f t="shared" si="3"/>
        <v>2672.4933610926064</v>
      </c>
    </row>
    <row r="53" spans="1:11" ht="17.25" customHeight="1">
      <c r="A53" s="267" t="s">
        <v>1532</v>
      </c>
      <c r="B53" s="268">
        <f>B36</f>
        <v>5357</v>
      </c>
      <c r="C53" s="269">
        <f t="shared" ref="C53:F53" si="4">C36</f>
        <v>5408</v>
      </c>
      <c r="D53" s="269">
        <f t="shared" si="4"/>
        <v>5480</v>
      </c>
      <c r="E53" s="270">
        <f t="shared" si="4"/>
        <v>5540</v>
      </c>
      <c r="F53" s="268">
        <f t="shared" si="4"/>
        <v>5214</v>
      </c>
      <c r="G53" s="269">
        <f>G36</f>
        <v>5270</v>
      </c>
      <c r="H53" s="269">
        <f t="shared" ref="H53:I53" si="5">H36</f>
        <v>5349</v>
      </c>
      <c r="I53" s="270">
        <f t="shared" si="5"/>
        <v>5408</v>
      </c>
      <c r="J53" s="310"/>
      <c r="K53" s="310"/>
    </row>
    <row r="54" spans="1:11" ht="17.25" customHeight="1" thickBot="1">
      <c r="A54" s="271" t="s">
        <v>1533</v>
      </c>
      <c r="B54" s="272">
        <f>B11</f>
        <v>198408.65299999999</v>
      </c>
      <c r="C54" s="273">
        <f t="shared" ref="C54:I54" si="6">C11</f>
        <v>198408.65299999999</v>
      </c>
      <c r="D54" s="273">
        <f t="shared" si="6"/>
        <v>198408.65299999999</v>
      </c>
      <c r="E54" s="274">
        <f t="shared" si="6"/>
        <v>198408.65299999999</v>
      </c>
      <c r="F54" s="272">
        <f t="shared" si="6"/>
        <v>202357.84599999999</v>
      </c>
      <c r="G54" s="273">
        <f t="shared" si="6"/>
        <v>202357.84599999999</v>
      </c>
      <c r="H54" s="273">
        <f t="shared" si="6"/>
        <v>202357.84599999999</v>
      </c>
      <c r="I54" s="274">
        <f t="shared" si="6"/>
        <v>202357.84599999999</v>
      </c>
      <c r="J54" s="310"/>
      <c r="K54" s="310"/>
    </row>
    <row r="55" spans="1:11" ht="18.75" customHeight="1">
      <c r="A55" s="321"/>
      <c r="B55" s="295"/>
      <c r="C55" s="295"/>
      <c r="D55" s="295"/>
      <c r="E55" s="295"/>
      <c r="F55" s="295"/>
      <c r="G55" s="295"/>
      <c r="H55" s="295"/>
      <c r="I55" s="295"/>
      <c r="J55" s="295"/>
    </row>
    <row r="56" spans="1:11" ht="18.75" customHeight="1" thickBot="1">
      <c r="A56" s="297" t="s">
        <v>1612</v>
      </c>
      <c r="I56" s="299" t="s">
        <v>1259</v>
      </c>
      <c r="J56" s="300">
        <f>IF(OR(G53="",H53="",I53=""),"",(SUM(F53:I53)/SUM(B53:E53))-1)</f>
        <v>-2.497131053477164E-2</v>
      </c>
    </row>
    <row r="57" spans="1:11" ht="18" customHeight="1" thickBot="1">
      <c r="A57" s="325"/>
      <c r="B57" s="326" t="s">
        <v>974</v>
      </c>
      <c r="C57" s="327" t="s">
        <v>971</v>
      </c>
      <c r="D57" s="327" t="s">
        <v>972</v>
      </c>
      <c r="E57" s="328" t="s">
        <v>973</v>
      </c>
      <c r="I57" s="299" t="s">
        <v>1264</v>
      </c>
      <c r="J57" s="302">
        <f>(IF(OR(G53="",H53="",I53=""),"",SUM(F53:I53)-SUM(B53:E53)))</f>
        <v>-544</v>
      </c>
    </row>
    <row r="58" spans="1:11" ht="17.25" customHeight="1">
      <c r="A58" s="329" t="s">
        <v>1262</v>
      </c>
      <c r="B58" s="330">
        <f>B53</f>
        <v>5357</v>
      </c>
      <c r="C58" s="331">
        <f>B53+C53</f>
        <v>10765</v>
      </c>
      <c r="D58" s="331">
        <f>B53+C53+D53</f>
        <v>16245</v>
      </c>
      <c r="E58" s="332">
        <f>B53+C53+D53+E53</f>
        <v>21785</v>
      </c>
      <c r="G58" s="322"/>
      <c r="H58" s="322"/>
      <c r="I58" s="305" t="s">
        <v>1527</v>
      </c>
      <c r="J58" s="306">
        <f>IF(J57="","",IF(-J57*$J$15&lt;0,0,IF(-J57*$J$15&gt;J59,J59,-J57*$J$15)))</f>
        <v>810560</v>
      </c>
    </row>
    <row r="59" spans="1:11" ht="17.25" customHeight="1">
      <c r="A59" s="333" t="s">
        <v>1270</v>
      </c>
      <c r="B59" s="334">
        <f>F53</f>
        <v>5214</v>
      </c>
      <c r="C59" s="335">
        <f>IF(G53="","",F53+G53)</f>
        <v>10484</v>
      </c>
      <c r="D59" s="335">
        <f>IF(H53="","",F53+G53+H53)</f>
        <v>15833</v>
      </c>
      <c r="E59" s="336">
        <f>IF(I53="","",F53+G53+H53+I53)</f>
        <v>21241</v>
      </c>
      <c r="G59" s="322"/>
      <c r="H59" s="322"/>
      <c r="I59" s="299" t="s">
        <v>1530</v>
      </c>
      <c r="J59" s="303">
        <f>IFERROR(VLOOKUP($A$1,a!$AU$4:$AV$154,2,FALSE)*1000,0)</f>
        <v>3773121.3872832367</v>
      </c>
    </row>
    <row r="60" spans="1:11" ht="17.25" customHeight="1" thickBot="1">
      <c r="A60" s="337" t="s">
        <v>1271</v>
      </c>
      <c r="B60" s="338">
        <f>B58-B59</f>
        <v>143</v>
      </c>
      <c r="C60" s="339">
        <f>IF(G53="",0,C58-C59)</f>
        <v>281</v>
      </c>
      <c r="D60" s="339">
        <f>IF(H53="",0,D58-D59)</f>
        <v>412</v>
      </c>
      <c r="E60" s="340">
        <f>IF(I53="",0,E58-E59)</f>
        <v>544</v>
      </c>
      <c r="G60" s="319"/>
      <c r="H60" s="319"/>
      <c r="I60" s="299" t="s">
        <v>989</v>
      </c>
      <c r="J60" s="303">
        <f>IF(J58="","",IF(J59-J58&lt;0,0,J59-J58))</f>
        <v>2962561.3872832367</v>
      </c>
    </row>
    <row r="61" spans="1:11" ht="17.25" customHeight="1" thickBot="1">
      <c r="A61" s="218" t="s">
        <v>1613</v>
      </c>
      <c r="B61" s="219">
        <f>IFERROR(MIN(IF(B60/$E$60*$J$58&lt;0,0,B60/$E$60*$J$58),$J$58),"")</f>
        <v>213070</v>
      </c>
      <c r="C61" s="220">
        <f>IFERROR(MIN(IF(C60/$E$60*$J$58-$B61&lt;0,0,C60/$E$60*$J$58-$B61),$J$58-$B61),"")</f>
        <v>205620.00000000006</v>
      </c>
      <c r="D61" s="220">
        <f>IFERROR(MIN(IF(D60/$E$60*$J$58-$B61-$C61&lt;0,0,D60/$E$60*$J$58-$B61-$C61),$J$58-$B61-$C61),"")</f>
        <v>195189.99999999994</v>
      </c>
      <c r="E61" s="221">
        <f>IFERROR(MIN(IF(E60/$E$60*$J$58-$B61-$C61-$D61&lt;0,0,E60/$E$60*$J$58-$B61-$C61-$D61),$J$58-$B61-$C61-$D61),"")</f>
        <v>196680</v>
      </c>
      <c r="G61" s="319"/>
      <c r="H61" s="320"/>
      <c r="I61" s="300"/>
    </row>
    <row r="62" spans="1:11" ht="18.75" customHeight="1">
      <c r="A62" s="321"/>
      <c r="B62" s="295"/>
      <c r="C62" s="295"/>
      <c r="D62" s="295"/>
      <c r="E62" s="295"/>
      <c r="F62" s="295"/>
      <c r="G62" s="295"/>
      <c r="H62" s="295"/>
      <c r="I62" s="295"/>
      <c r="J62" s="295"/>
    </row>
    <row r="63" spans="1:11" ht="18.75" customHeight="1" thickBot="1">
      <c r="A63" s="288" t="s">
        <v>1630</v>
      </c>
      <c r="B63" s="295"/>
      <c r="C63" s="295"/>
      <c r="D63" s="295"/>
      <c r="E63" s="295"/>
      <c r="F63" s="295"/>
      <c r="G63" s="295"/>
      <c r="H63" s="295"/>
      <c r="I63" s="295"/>
      <c r="J63" s="295"/>
    </row>
    <row r="64" spans="1:11" ht="18.75" customHeight="1" thickBot="1">
      <c r="A64" s="325"/>
      <c r="B64" s="520" t="s">
        <v>974</v>
      </c>
      <c r="C64" s="295"/>
      <c r="D64" s="591" t="str">
        <f>IFERROR(VLOOKUP(Information!$D$3,'CCGs with volatility'!$B$40:$D$48,3,0),"")</f>
        <v/>
      </c>
      <c r="E64" s="591"/>
      <c r="F64" s="591"/>
      <c r="G64" s="591"/>
      <c r="H64" s="591"/>
      <c r="I64" s="295"/>
      <c r="J64" s="295"/>
    </row>
    <row r="65" spans="1:10" ht="18.75" customHeight="1">
      <c r="A65" s="329" t="s">
        <v>1272</v>
      </c>
      <c r="B65" s="437">
        <f>ROUND(VLOOKUP(Information!D3,'Data Actual'!$C$5:$E$154,3,0),0)</f>
        <v>5547</v>
      </c>
      <c r="C65" s="295"/>
      <c r="D65" s="591"/>
      <c r="E65" s="591"/>
      <c r="F65" s="591"/>
      <c r="G65" s="591"/>
      <c r="H65" s="591"/>
      <c r="I65" s="532"/>
      <c r="J65" s="523"/>
    </row>
    <row r="66" spans="1:10" ht="18.75" customHeight="1">
      <c r="A66" s="341" t="s">
        <v>1273</v>
      </c>
      <c r="B66" s="441">
        <f>B65</f>
        <v>5547</v>
      </c>
      <c r="C66" s="295"/>
      <c r="D66" s="591"/>
      <c r="E66" s="591"/>
      <c r="F66" s="591"/>
      <c r="G66" s="591"/>
      <c r="H66" s="591"/>
      <c r="I66" s="532"/>
      <c r="J66" s="523"/>
    </row>
    <row r="67" spans="1:10" ht="18.75" customHeight="1" thickBot="1">
      <c r="A67" s="337" t="s">
        <v>1271</v>
      </c>
      <c r="B67" s="521">
        <f>IF(B65="",0,B53-B66)</f>
        <v>-190</v>
      </c>
      <c r="C67" s="295"/>
      <c r="D67" s="591"/>
      <c r="E67" s="591"/>
      <c r="F67" s="591"/>
      <c r="G67" s="591"/>
      <c r="H67" s="591"/>
      <c r="I67" s="532"/>
      <c r="J67" s="523"/>
    </row>
    <row r="68" spans="1:10" ht="18.75" customHeight="1" thickBot="1">
      <c r="A68" s="218" t="s">
        <v>1629</v>
      </c>
      <c r="B68" s="522">
        <f>IFERROR(MIN(IF(B67/$E$60*$J$58&lt;0,0,B67/$E$60*$J$58),IF(B$60/$E$60*J$58&lt;0,0,B$60/$E$60*J$58),$J$58),"")</f>
        <v>0</v>
      </c>
      <c r="C68" s="295"/>
      <c r="D68" s="591"/>
      <c r="E68" s="591"/>
      <c r="F68" s="591"/>
      <c r="G68" s="591"/>
      <c r="H68" s="591"/>
      <c r="I68" s="532"/>
      <c r="J68" s="523"/>
    </row>
    <row r="69" spans="1:10" ht="18.75" customHeight="1">
      <c r="A69" s="321"/>
      <c r="B69" s="295"/>
      <c r="C69" s="295"/>
      <c r="D69" s="295"/>
      <c r="E69" s="295"/>
      <c r="F69" s="295"/>
      <c r="G69" s="295"/>
      <c r="H69" s="295"/>
      <c r="I69" s="295"/>
      <c r="J69" s="295"/>
    </row>
    <row r="70" spans="1:10" ht="18.75" customHeight="1">
      <c r="A70" s="321"/>
      <c r="B70" s="295"/>
      <c r="C70" s="295"/>
      <c r="D70" s="295"/>
      <c r="E70" s="295"/>
      <c r="F70" s="295"/>
      <c r="G70" s="295"/>
      <c r="H70" s="295"/>
      <c r="I70" s="295"/>
      <c r="J70" s="295"/>
    </row>
    <row r="71" spans="1:10" ht="18.75" customHeight="1">
      <c r="B71" s="295"/>
      <c r="C71" s="295"/>
      <c r="D71" s="295"/>
      <c r="E71" s="295"/>
      <c r="F71" s="295"/>
      <c r="G71" s="295"/>
      <c r="H71" s="295"/>
      <c r="I71" s="295"/>
      <c r="J71" s="295"/>
    </row>
    <row r="72" spans="1:10" ht="18.75" customHeight="1">
      <c r="A72" s="321"/>
      <c r="B72" s="295"/>
      <c r="C72" s="295"/>
      <c r="D72" s="295"/>
      <c r="E72" s="295"/>
      <c r="F72" s="295"/>
      <c r="G72" s="295"/>
      <c r="H72" s="295"/>
      <c r="I72" s="295"/>
      <c r="J72" s="295"/>
    </row>
    <row r="73" spans="1:10" ht="18.75" customHeight="1">
      <c r="A73" s="321"/>
      <c r="B73" s="295"/>
      <c r="C73" s="295"/>
      <c r="D73" s="295"/>
      <c r="E73" s="295"/>
      <c r="F73" s="295"/>
      <c r="G73" s="295"/>
      <c r="H73" s="295"/>
      <c r="I73" s="295"/>
      <c r="J73" s="295"/>
    </row>
    <row r="74" spans="1:10" ht="18.75" customHeight="1">
      <c r="A74" s="321"/>
      <c r="B74" s="295"/>
      <c r="C74" s="295"/>
      <c r="D74" s="295"/>
      <c r="E74" s="295"/>
      <c r="F74" s="295"/>
      <c r="G74" s="295"/>
      <c r="H74" s="295"/>
      <c r="I74" s="295"/>
      <c r="J74" s="295"/>
    </row>
    <row r="75" spans="1:10" ht="18.75" customHeight="1">
      <c r="A75" s="321"/>
      <c r="B75" s="295"/>
      <c r="C75" s="295"/>
      <c r="D75" s="295"/>
      <c r="E75" s="295"/>
      <c r="F75" s="295"/>
      <c r="G75" s="295"/>
      <c r="H75" s="295"/>
      <c r="I75" s="295"/>
      <c r="J75" s="295"/>
    </row>
    <row r="76" spans="1:10" ht="18.75" customHeight="1">
      <c r="A76" s="321"/>
      <c r="B76" s="295"/>
      <c r="C76" s="295"/>
      <c r="D76" s="295"/>
      <c r="E76" s="295"/>
      <c r="F76" s="295"/>
      <c r="G76" s="295"/>
      <c r="H76" s="295"/>
      <c r="I76" s="295"/>
      <c r="J76" s="295"/>
    </row>
    <row r="77" spans="1:10" ht="18.75" customHeight="1">
      <c r="A77" s="321"/>
      <c r="B77" s="295"/>
      <c r="C77" s="295"/>
      <c r="D77" s="295"/>
      <c r="E77" s="295"/>
      <c r="F77" s="295"/>
      <c r="G77" s="295"/>
      <c r="H77" s="295"/>
      <c r="I77" s="295"/>
      <c r="J77" s="295"/>
    </row>
    <row r="78" spans="1:10" ht="18.75" customHeight="1">
      <c r="A78" s="321"/>
      <c r="B78" s="295"/>
      <c r="C78" s="295"/>
      <c r="D78" s="295"/>
      <c r="E78" s="295"/>
      <c r="F78" s="295"/>
      <c r="G78" s="295"/>
      <c r="H78" s="295"/>
      <c r="I78" s="295"/>
      <c r="J78" s="295"/>
    </row>
    <row r="79" spans="1:10" ht="18.75" customHeight="1">
      <c r="A79" s="321"/>
      <c r="B79" s="295"/>
      <c r="C79" s="295"/>
      <c r="D79" s="295"/>
      <c r="E79" s="295"/>
      <c r="F79" s="295"/>
      <c r="G79" s="295"/>
      <c r="H79" s="295"/>
      <c r="I79" s="295"/>
      <c r="J79" s="295"/>
    </row>
    <row r="80" spans="1:10" ht="18.75" customHeight="1">
      <c r="A80" s="321"/>
      <c r="B80" s="295"/>
      <c r="C80" s="295"/>
      <c r="D80" s="295"/>
      <c r="E80" s="295"/>
      <c r="F80" s="295"/>
      <c r="G80" s="295"/>
      <c r="H80" s="295"/>
      <c r="I80" s="295"/>
      <c r="J80" s="295"/>
    </row>
  </sheetData>
  <sheetProtection password="DCA1" sheet="1" objects="1" scenarios="1"/>
  <mergeCells count="36">
    <mergeCell ref="I50:I51"/>
    <mergeCell ref="D50:D51"/>
    <mergeCell ref="E50:E51"/>
    <mergeCell ref="F50:F51"/>
    <mergeCell ref="G50:G51"/>
    <mergeCell ref="H50:H51"/>
    <mergeCell ref="A5:J5"/>
    <mergeCell ref="H33:H34"/>
    <mergeCell ref="I33:I34"/>
    <mergeCell ref="B32:E32"/>
    <mergeCell ref="E38:F38"/>
    <mergeCell ref="G33:G34"/>
    <mergeCell ref="E23:F23"/>
    <mergeCell ref="H7:H8"/>
    <mergeCell ref="B33:B34"/>
    <mergeCell ref="B7:B8"/>
    <mergeCell ref="B6:E6"/>
    <mergeCell ref="F6:I6"/>
    <mergeCell ref="I7:I8"/>
    <mergeCell ref="F32:I32"/>
    <mergeCell ref="D64:H68"/>
    <mergeCell ref="A48:J48"/>
    <mergeCell ref="A22:J22"/>
    <mergeCell ref="E7:E8"/>
    <mergeCell ref="F7:F8"/>
    <mergeCell ref="G7:G8"/>
    <mergeCell ref="C7:C8"/>
    <mergeCell ref="D7:D8"/>
    <mergeCell ref="C33:C34"/>
    <mergeCell ref="D33:D34"/>
    <mergeCell ref="E33:E34"/>
    <mergeCell ref="F33:F34"/>
    <mergeCell ref="B49:E49"/>
    <mergeCell ref="F49:I49"/>
    <mergeCell ref="B50:B51"/>
    <mergeCell ref="C50:C51"/>
  </mergeCells>
  <conditionalFormatting sqref="J13">
    <cfRule type="expression" dxfId="52" priority="24">
      <formula>J13&lt;=-0.0345</formula>
    </cfRule>
    <cfRule type="expression" dxfId="51" priority="25">
      <formula>AND(J13&lt;=0,J13&gt;-0.0345)</formula>
    </cfRule>
    <cfRule type="expression" dxfId="50" priority="26">
      <formula>AND(J13&gt;0,J13&lt;1000000)</formula>
    </cfRule>
  </conditionalFormatting>
  <conditionalFormatting sqref="J39">
    <cfRule type="expression" dxfId="49" priority="15">
      <formula>J39&lt;=-0.0345</formula>
    </cfRule>
    <cfRule type="expression" dxfId="48" priority="16">
      <formula>AND(J39&lt;=0,J39&gt;-0.0345)</formula>
    </cfRule>
    <cfRule type="expression" dxfId="47" priority="17">
      <formula>AND(J39&gt;0,J39&lt;1000000)</formula>
    </cfRule>
  </conditionalFormatting>
  <conditionalFormatting sqref="K12">
    <cfRule type="expression" dxfId="46" priority="58">
      <formula>OR(K12&lt;0,K12&gt;#REF!)</formula>
    </cfRule>
    <cfRule type="expression" dxfId="45" priority="59">
      <formula>ISTEXT(K12)</formula>
    </cfRule>
  </conditionalFormatting>
  <conditionalFormatting sqref="J56">
    <cfRule type="expression" dxfId="44" priority="6">
      <formula>J56&lt;=-0.0345</formula>
    </cfRule>
    <cfRule type="expression" dxfId="43" priority="7">
      <formula>AND(J56&lt;=0,J56&gt;-0.0345)</formula>
    </cfRule>
    <cfRule type="expression" dxfId="42" priority="8">
      <formula>AND(J56&gt;0,J56&lt;1000000)</formula>
    </cfRule>
  </conditionalFormatting>
  <conditionalFormatting sqref="D64:H68">
    <cfRule type="expression" dxfId="41" priority="1">
      <formula>$D$64&lt;&gt;""</formula>
    </cfRule>
  </conditionalFormatting>
  <pageMargins left="0.7" right="0.7" top="0.75" bottom="0.75" header="0.3" footer="0.3"/>
  <pageSetup paperSize="9" scale="28"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0"/>
  <sheetViews>
    <sheetView zoomScale="75" zoomScaleNormal="75" workbookViewId="0">
      <pane ySplit="3" topLeftCell="A10" activePane="bottomLeft" state="frozen"/>
      <selection pane="bottomLeft" activeCell="A5" sqref="A5:J5"/>
    </sheetView>
  </sheetViews>
  <sheetFormatPr defaultRowHeight="15"/>
  <cols>
    <col min="1" max="1" width="40.85546875" style="275" customWidth="1"/>
    <col min="2" max="2" width="16" style="275" customWidth="1"/>
    <col min="3" max="11" width="16.140625" style="275" customWidth="1"/>
    <col min="12" max="12" width="15.85546875" style="275" customWidth="1"/>
    <col min="13" max="22" width="12.85546875" style="275" customWidth="1"/>
    <col min="23" max="16384" width="9.140625" style="275"/>
  </cols>
  <sheetData>
    <row r="1" spans="1:14" ht="21.75" customHeight="1" thickBot="1">
      <c r="A1" s="324" t="str">
        <f>Information!C3</f>
        <v>Barking and Dagenham</v>
      </c>
      <c r="I1" s="276"/>
      <c r="J1" s="455"/>
      <c r="K1" s="278"/>
      <c r="L1" s="277"/>
      <c r="M1" s="277"/>
      <c r="N1" s="277"/>
    </row>
    <row r="2" spans="1:14" ht="17.25" customHeight="1">
      <c r="H2" s="277"/>
      <c r="I2" s="278"/>
      <c r="J2" s="277"/>
      <c r="K2" s="278"/>
      <c r="L2" s="277"/>
      <c r="M2" s="277"/>
      <c r="N2" s="277"/>
    </row>
    <row r="3" spans="1:14" ht="18" customHeight="1">
      <c r="A3" s="279" t="s">
        <v>1000</v>
      </c>
      <c r="B3" s="280"/>
      <c r="C3" s="280"/>
      <c r="D3" s="280"/>
      <c r="E3" s="280"/>
      <c r="F3" s="280"/>
      <c r="G3" s="281"/>
      <c r="H3" s="277"/>
      <c r="I3" s="278"/>
      <c r="J3" s="277"/>
      <c r="K3" s="278"/>
      <c r="L3" s="277"/>
      <c r="M3" s="277"/>
      <c r="N3" s="277"/>
    </row>
    <row r="4" spans="1:14" ht="15.75">
      <c r="A4" s="282" t="s">
        <v>1610</v>
      </c>
    </row>
    <row r="5" spans="1:14" ht="74.25" customHeight="1" thickBot="1">
      <c r="A5" s="592" t="s">
        <v>1624</v>
      </c>
      <c r="B5" s="592"/>
      <c r="C5" s="592"/>
      <c r="D5" s="592"/>
      <c r="E5" s="592"/>
      <c r="F5" s="592"/>
      <c r="G5" s="592"/>
      <c r="H5" s="592"/>
      <c r="I5" s="592"/>
      <c r="J5" s="592"/>
      <c r="K5" s="277"/>
    </row>
    <row r="6" spans="1:14" ht="21.75" customHeight="1" thickBot="1">
      <c r="A6" s="261"/>
      <c r="B6" s="600" t="s">
        <v>1269</v>
      </c>
      <c r="C6" s="601"/>
      <c r="D6" s="601"/>
      <c r="E6" s="602"/>
      <c r="F6" s="603" t="s">
        <v>1534</v>
      </c>
      <c r="G6" s="604"/>
      <c r="H6" s="604"/>
      <c r="I6" s="605"/>
    </row>
    <row r="7" spans="1:14" ht="15" customHeight="1">
      <c r="A7" s="262"/>
      <c r="B7" s="606" t="s">
        <v>1002</v>
      </c>
      <c r="C7" s="599" t="s">
        <v>807</v>
      </c>
      <c r="D7" s="599" t="s">
        <v>808</v>
      </c>
      <c r="E7" s="594" t="s">
        <v>809</v>
      </c>
      <c r="F7" s="595" t="s">
        <v>810</v>
      </c>
      <c r="G7" s="597" t="s">
        <v>811</v>
      </c>
      <c r="H7" s="597" t="s">
        <v>812</v>
      </c>
      <c r="I7" s="609" t="s">
        <v>813</v>
      </c>
    </row>
    <row r="8" spans="1:14" ht="29.25" customHeight="1" thickBot="1">
      <c r="A8" s="262"/>
      <c r="B8" s="606"/>
      <c r="C8" s="599"/>
      <c r="D8" s="599"/>
      <c r="E8" s="594"/>
      <c r="F8" s="596"/>
      <c r="G8" s="598"/>
      <c r="H8" s="598"/>
      <c r="I8" s="610"/>
    </row>
    <row r="9" spans="1:14" ht="17.25" customHeight="1">
      <c r="A9" s="263" t="s">
        <v>1539</v>
      </c>
      <c r="B9" s="264">
        <f>'Payment for performance '!B52</f>
        <v>2699.9830496304012</v>
      </c>
      <c r="C9" s="265">
        <f>'Payment for performance '!C52</f>
        <v>2725.6875737168584</v>
      </c>
      <c r="D9" s="265">
        <f>'Payment for performance '!D52</f>
        <v>2761.9763136036208</v>
      </c>
      <c r="E9" s="266">
        <f>'Payment for performance '!E52</f>
        <v>2792.2169301759236</v>
      </c>
      <c r="F9" s="264">
        <f>'Payment for performance '!F52</f>
        <v>2576.6235918522279</v>
      </c>
      <c r="G9" s="265">
        <f>'Payment for performance '!G52</f>
        <v>2604.2973396741927</v>
      </c>
      <c r="H9" s="265">
        <f>'Payment for performance '!H52</f>
        <v>2643.3370910658937</v>
      </c>
      <c r="I9" s="266">
        <f>'Payment for performance '!I52</f>
        <v>2672.4933610926064</v>
      </c>
    </row>
    <row r="10" spans="1:14" ht="17.25" customHeight="1">
      <c r="A10" s="267" t="s">
        <v>1532</v>
      </c>
      <c r="B10" s="506">
        <f>'Payment for performance '!B53</f>
        <v>5357</v>
      </c>
      <c r="C10" s="507">
        <f>'Payment for performance '!C53</f>
        <v>5408</v>
      </c>
      <c r="D10" s="507">
        <f>'Payment for performance '!D53</f>
        <v>5480</v>
      </c>
      <c r="E10" s="508">
        <f>'Payment for performance '!E53</f>
        <v>5540</v>
      </c>
      <c r="F10" s="506">
        <f>'Payment for performance '!F53</f>
        <v>5214</v>
      </c>
      <c r="G10" s="509"/>
      <c r="H10" s="509"/>
      <c r="I10" s="510"/>
      <c r="J10" s="310"/>
      <c r="K10" s="310"/>
    </row>
    <row r="11" spans="1:14" ht="17.25" customHeight="1" thickBot="1">
      <c r="A11" s="271" t="s">
        <v>1533</v>
      </c>
      <c r="B11" s="511">
        <f>'Payment for performance '!B54</f>
        <v>198408.65299999999</v>
      </c>
      <c r="C11" s="512">
        <f>'Payment for performance '!C54</f>
        <v>198408.65299999999</v>
      </c>
      <c r="D11" s="512">
        <f>'Payment for performance '!D54</f>
        <v>198408.65299999999</v>
      </c>
      <c r="E11" s="513">
        <f>'Payment for performance '!E54</f>
        <v>198408.65299999999</v>
      </c>
      <c r="F11" s="511">
        <f>'Payment for performance '!F54</f>
        <v>202357.84599999999</v>
      </c>
      <c r="G11" s="512">
        <f>'Payment for performance '!G54</f>
        <v>202357.84599999999</v>
      </c>
      <c r="H11" s="512">
        <f>'Payment for performance '!H54</f>
        <v>202357.84599999999</v>
      </c>
      <c r="I11" s="513">
        <f>'Payment for performance '!I54</f>
        <v>202357.84599999999</v>
      </c>
      <c r="J11" s="310"/>
      <c r="K11" s="310"/>
    </row>
    <row r="12" spans="1:14" ht="18.75" customHeight="1">
      <c r="A12" s="321"/>
      <c r="B12" s="295"/>
      <c r="C12" s="295"/>
      <c r="D12" s="295"/>
      <c r="E12" s="295"/>
      <c r="F12" s="295"/>
      <c r="G12" s="295"/>
      <c r="H12" s="295"/>
      <c r="I12" s="295"/>
      <c r="J12" s="295"/>
    </row>
    <row r="13" spans="1:14" ht="18.75" customHeight="1" thickBot="1">
      <c r="A13" s="297" t="s">
        <v>1536</v>
      </c>
      <c r="I13" s="299" t="s">
        <v>1259</v>
      </c>
      <c r="J13" s="300" t="str">
        <f>IF(OR(G10="",H10="",I10=""),"",(SUM(F10:I10)/SUM(B10:E10))-1)</f>
        <v/>
      </c>
    </row>
    <row r="14" spans="1:14" ht="18" customHeight="1" thickBot="1">
      <c r="A14" s="325"/>
      <c r="B14" s="326" t="s">
        <v>974</v>
      </c>
      <c r="C14" s="327" t="s">
        <v>971</v>
      </c>
      <c r="D14" s="327" t="s">
        <v>972</v>
      </c>
      <c r="E14" s="328" t="s">
        <v>973</v>
      </c>
      <c r="I14" s="299" t="s">
        <v>1264</v>
      </c>
      <c r="J14" s="302" t="str">
        <f>(IF(OR(G10="",H10="",I10=""),"",SUM(F10:I10)-SUM(B10:E10)))</f>
        <v/>
      </c>
    </row>
    <row r="15" spans="1:14" ht="17.25" customHeight="1">
      <c r="A15" s="329" t="s">
        <v>1262</v>
      </c>
      <c r="B15" s="330">
        <f>B10</f>
        <v>5357</v>
      </c>
      <c r="C15" s="331">
        <f>B10+C10</f>
        <v>10765</v>
      </c>
      <c r="D15" s="331">
        <f>B10+C10+D10</f>
        <v>16245</v>
      </c>
      <c r="E15" s="332">
        <f>B10+C10+D10+E10</f>
        <v>21785</v>
      </c>
      <c r="G15" s="322"/>
      <c r="H15" s="322"/>
      <c r="I15" s="305" t="s">
        <v>1527</v>
      </c>
      <c r="J15" s="306" t="str">
        <f>IF(J14="","",IF(-J14*'Payment for performance '!$J$15&lt;0,0,IF(-J14*'Payment for performance '!$J$15&gt;J16,J16,-J14*'Payment for performance '!$J$15)))</f>
        <v/>
      </c>
    </row>
    <row r="16" spans="1:14" ht="17.25" customHeight="1">
      <c r="A16" s="333" t="s">
        <v>1270</v>
      </c>
      <c r="B16" s="342">
        <f>F10</f>
        <v>5214</v>
      </c>
      <c r="C16" s="343" t="str">
        <f>IF(G10="","",F10+G10)</f>
        <v/>
      </c>
      <c r="D16" s="343" t="str">
        <f>IF(H10="","",F10+G10+H10)</f>
        <v/>
      </c>
      <c r="E16" s="344" t="str">
        <f>IF(I10="","",F10+G10+H10+I10)</f>
        <v/>
      </c>
      <c r="G16" s="322"/>
      <c r="H16" s="322"/>
      <c r="I16" s="299" t="s">
        <v>1530</v>
      </c>
      <c r="J16" s="303">
        <f>IFERROR(VLOOKUP($A$1,a!$AU$4:$AV$154,2,FALSE)*1000,0)</f>
        <v>3773121.3872832367</v>
      </c>
    </row>
    <row r="17" spans="1:10" ht="17.25" customHeight="1" thickBot="1">
      <c r="A17" s="337" t="s">
        <v>1271</v>
      </c>
      <c r="B17" s="338">
        <f>B15-B16</f>
        <v>143</v>
      </c>
      <c r="C17" s="339">
        <f>IF(G10="",0,C15-C16)</f>
        <v>0</v>
      </c>
      <c r="D17" s="339">
        <f>IF(H10="",0,D15-D16)</f>
        <v>0</v>
      </c>
      <c r="E17" s="340">
        <f>IF(I10="",0,E15-E16)</f>
        <v>0</v>
      </c>
      <c r="G17" s="319"/>
      <c r="H17" s="319"/>
      <c r="I17" s="299" t="s">
        <v>989</v>
      </c>
      <c r="J17" s="303" t="str">
        <f>IF(J15="","",IF(J16-J15&lt;0,0,J16-J15))</f>
        <v/>
      </c>
    </row>
    <row r="18" spans="1:10" ht="17.25" customHeight="1" thickBot="1">
      <c r="A18" s="218" t="s">
        <v>1274</v>
      </c>
      <c r="B18" s="219" t="str">
        <f>IFERROR(MIN(IF(B17/$E$17*$J$15&lt;0,0,B17/$E$17*$J$15),$J$15),"")</f>
        <v/>
      </c>
      <c r="C18" s="220" t="str">
        <f>IFERROR(MIN(IF(C17/$E$17*$J$15-$B18&lt;0,0,C17/$E$17*$J$15-$B18),$J$15-$B18),"")</f>
        <v/>
      </c>
      <c r="D18" s="220" t="str">
        <f>IFERROR(MIN(IF(D17/$E$17*$J$15-$B18-$C18&lt;0,0,D17/$E$17*$J$15-$B18-$C18),$J$15-$B18-$C18),"")</f>
        <v/>
      </c>
      <c r="E18" s="221" t="str">
        <f>IFERROR(MIN(IF(E17/$E$17*$J$15-$B18-$C18-$D18&lt;0,0,E17/$E$17*$J$15-$B18-$C18-$D18),$J$15-$B18-$C18-$D18),"")</f>
        <v/>
      </c>
      <c r="G18" s="319"/>
      <c r="H18" s="320"/>
      <c r="I18" s="300"/>
    </row>
    <row r="19" spans="1:10" ht="18.75" customHeight="1">
      <c r="A19" s="321"/>
      <c r="B19" s="295"/>
      <c r="C19" s="295"/>
      <c r="D19" s="295"/>
      <c r="E19" s="295"/>
      <c r="F19" s="295"/>
      <c r="G19" s="295"/>
      <c r="H19" s="295"/>
      <c r="I19" s="295"/>
      <c r="J19" s="295"/>
    </row>
    <row r="20" spans="1:10" ht="18.75" customHeight="1" thickBot="1">
      <c r="A20" s="297" t="s">
        <v>1537</v>
      </c>
      <c r="G20" s="295"/>
      <c r="H20" s="295"/>
      <c r="I20" s="295"/>
      <c r="J20" s="295"/>
    </row>
    <row r="21" spans="1:10" ht="18.75" customHeight="1" thickBot="1">
      <c r="A21" s="325"/>
      <c r="B21" s="326" t="s">
        <v>974</v>
      </c>
      <c r="C21" s="327" t="s">
        <v>971</v>
      </c>
      <c r="D21" s="327" t="s">
        <v>972</v>
      </c>
      <c r="E21" s="328" t="s">
        <v>973</v>
      </c>
      <c r="G21" s="295"/>
      <c r="H21" s="295"/>
      <c r="I21" s="295"/>
      <c r="J21" s="295"/>
    </row>
    <row r="22" spans="1:10" ht="18.75" customHeight="1">
      <c r="A22" s="329" t="s">
        <v>1272</v>
      </c>
      <c r="B22" s="330">
        <f>'Payment for performance '!B65</f>
        <v>5547</v>
      </c>
      <c r="C22" s="225"/>
      <c r="D22" s="225"/>
      <c r="E22" s="226"/>
      <c r="F22" s="323"/>
      <c r="G22" s="295"/>
      <c r="H22" s="295"/>
      <c r="I22" s="295"/>
      <c r="J22" s="295"/>
    </row>
    <row r="23" spans="1:10" ht="18.75" customHeight="1">
      <c r="A23" s="341" t="s">
        <v>1273</v>
      </c>
      <c r="B23" s="342">
        <f>B22</f>
        <v>5547</v>
      </c>
      <c r="C23" s="343">
        <f>B22+C22</f>
        <v>5547</v>
      </c>
      <c r="D23" s="343">
        <f>B22+C22+D22</f>
        <v>5547</v>
      </c>
      <c r="E23" s="344">
        <f>B22+C22+D22+E22</f>
        <v>5547</v>
      </c>
      <c r="F23" s="323"/>
      <c r="G23" s="295"/>
      <c r="H23" s="295"/>
      <c r="I23" s="295"/>
      <c r="J23" s="295"/>
    </row>
    <row r="24" spans="1:10" ht="18.75" customHeight="1" thickBot="1">
      <c r="A24" s="337" t="s">
        <v>1271</v>
      </c>
      <c r="B24" s="345">
        <f>IF(B22="",0,B15-B23)</f>
        <v>-190</v>
      </c>
      <c r="C24" s="346">
        <f t="shared" ref="C24:E24" si="0">IF(C22="",0,C15-C23)</f>
        <v>0</v>
      </c>
      <c r="D24" s="346">
        <f>IF(D22="",0,D15-D23)</f>
        <v>0</v>
      </c>
      <c r="E24" s="347">
        <f t="shared" si="0"/>
        <v>0</v>
      </c>
      <c r="G24" s="295"/>
      <c r="H24" s="295"/>
      <c r="I24" s="295"/>
      <c r="J24" s="295"/>
    </row>
    <row r="25" spans="1:10" ht="18.75" customHeight="1" thickBot="1">
      <c r="A25" s="218" t="s">
        <v>1274</v>
      </c>
      <c r="B25" s="222" t="str">
        <f>IFERROR(MIN(IF(B24/$E$17*$J$15&lt;0,0,B24/$E$17*$J$15),IF(B$17/$E$17*J$15&lt;0,0,B$17/$E$17*J$15),$J$15),"")</f>
        <v/>
      </c>
      <c r="C25" s="223" t="str">
        <f>IFERROR(MIN(IF(C24/$E$17*$J$15-$B25&lt;0,0,C24/$E$17*$J$15-$B25),IF(C$17/$E$17*J$15-$B25&lt;0,0,C$17/$E$17*J$15-$B25),$J$15-$B25),"")</f>
        <v/>
      </c>
      <c r="D25" s="223" t="str">
        <f>IFERROR(MIN(IF(D24/$E$17*$J$15-$B25-$C25&lt;0,0,D24/$E$17*$J$15-$B25-$C25),IF(D$17/$E$17*J$15-$B25-$C25&lt;0,0,D$17/$E$17*J$15-$B25-$C25),$J$15-$B25-$C25),"")</f>
        <v/>
      </c>
      <c r="E25" s="224" t="str">
        <f>IFERROR(MIN(IF(E24/$E$17*$J$15-$B25-$C25-$D25&lt;0,0,E24/$E$17*$J$15-$B25-$C25-$D25),IF(E$17/$E$17*J$15-$B25-$C25-$D25&lt;0,0,E$17/$E$17*J$15-$B25-$C25-$D25),$J$15-$B25-$C25-$D25),"")</f>
        <v/>
      </c>
      <c r="G25" s="295"/>
      <c r="H25" s="295"/>
      <c r="I25" s="295"/>
      <c r="J25" s="295"/>
    </row>
    <row r="26" spans="1:10" ht="18.75" customHeight="1">
      <c r="A26" s="295"/>
      <c r="B26" s="295"/>
      <c r="C26" s="295"/>
      <c r="D26" s="295"/>
      <c r="E26" s="295"/>
      <c r="F26" s="295"/>
      <c r="G26" s="295"/>
      <c r="H26" s="295"/>
      <c r="I26" s="295"/>
      <c r="J26" s="295"/>
    </row>
    <row r="27" spans="1:10" ht="18.75" customHeight="1">
      <c r="A27" s="321"/>
      <c r="B27" s="295"/>
      <c r="C27" s="295"/>
      <c r="D27" s="295"/>
      <c r="E27" s="295"/>
      <c r="F27" s="295"/>
      <c r="G27" s="295"/>
      <c r="H27" s="295"/>
      <c r="I27" s="295"/>
      <c r="J27" s="295"/>
    </row>
    <row r="28" spans="1:10" ht="18.75" customHeight="1">
      <c r="A28" s="321"/>
      <c r="B28" s="295"/>
      <c r="C28" s="295"/>
      <c r="D28" s="295"/>
      <c r="E28" s="295"/>
      <c r="F28" s="295"/>
      <c r="G28" s="295"/>
      <c r="H28" s="295"/>
      <c r="I28" s="295"/>
      <c r="J28" s="295"/>
    </row>
    <row r="29" spans="1:10" ht="18.75" customHeight="1">
      <c r="A29" s="321"/>
      <c r="B29" s="295"/>
      <c r="C29" s="295"/>
      <c r="D29" s="295"/>
      <c r="E29" s="295"/>
      <c r="F29" s="295"/>
      <c r="G29" s="295"/>
      <c r="H29" s="295"/>
      <c r="I29" s="295"/>
      <c r="J29" s="295"/>
    </row>
    <row r="30" spans="1:10" ht="18.75" customHeight="1">
      <c r="A30" s="321"/>
      <c r="B30" s="295"/>
      <c r="C30" s="295"/>
      <c r="D30" s="295"/>
      <c r="E30" s="295"/>
      <c r="F30" s="295"/>
      <c r="G30" s="295"/>
      <c r="H30" s="295"/>
      <c r="I30" s="295"/>
      <c r="J30" s="295"/>
    </row>
  </sheetData>
  <sheetProtection formatCells="0" formatColumns="0" formatRows="0" insertColumns="0" insertRows="0" autoFilter="0"/>
  <mergeCells count="11">
    <mergeCell ref="G7:G8"/>
    <mergeCell ref="H7:H8"/>
    <mergeCell ref="I7:I8"/>
    <mergeCell ref="A5:J5"/>
    <mergeCell ref="B6:E6"/>
    <mergeCell ref="F6:I6"/>
    <mergeCell ref="B7:B8"/>
    <mergeCell ref="C7:C8"/>
    <mergeCell ref="D7:D8"/>
    <mergeCell ref="E7:E8"/>
    <mergeCell ref="F7:F8"/>
  </mergeCells>
  <conditionalFormatting sqref="J13">
    <cfRule type="expression" dxfId="40" priority="1">
      <formula>J13&lt;=-0.0345</formula>
    </cfRule>
    <cfRule type="expression" dxfId="39" priority="2">
      <formula>AND(J13&lt;=0,J13&gt;-0.0345)</formula>
    </cfRule>
    <cfRule type="expression" dxfId="38" priority="3">
      <formula>AND(J13&gt;0,J13&lt;1000000)</formula>
    </cfRule>
  </conditionalFormatting>
  <pageMargins left="0.7" right="0.7" top="0.75" bottom="0.75" header="0.3" footer="0.3"/>
  <pageSetup paperSize="9" scale="28"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AP63"/>
  <sheetViews>
    <sheetView zoomScale="85" zoomScaleNormal="85" workbookViewId="0">
      <pane ySplit="4" topLeftCell="A5" activePane="bottomLeft" state="frozen"/>
      <selection pane="bottomLeft"/>
    </sheetView>
  </sheetViews>
  <sheetFormatPr defaultRowHeight="15"/>
  <cols>
    <col min="1" max="1" width="46.7109375" style="275" customWidth="1"/>
    <col min="2" max="2" width="13.140625" style="275" customWidth="1"/>
    <col min="3" max="3" width="23.28515625" style="275" customWidth="1"/>
    <col min="4" max="4" width="18.85546875" style="275" customWidth="1"/>
    <col min="5" max="5" width="19" style="275" customWidth="1"/>
    <col min="6" max="6" width="18" style="275" customWidth="1"/>
    <col min="7" max="8" width="18.140625" style="275" customWidth="1"/>
    <col min="9" max="9" width="20.42578125" style="275" customWidth="1"/>
    <col min="10" max="10" width="18.85546875" style="275" customWidth="1"/>
    <col min="11" max="12" width="18.140625" style="275" customWidth="1"/>
    <col min="13" max="13" width="19.85546875" style="275" customWidth="1"/>
    <col min="14" max="14" width="20.140625" style="275" customWidth="1"/>
    <col min="15" max="15" width="6.28515625" style="275" customWidth="1"/>
    <col min="16" max="16" width="11.140625" style="275" customWidth="1"/>
    <col min="17" max="17" width="13.5703125" style="275" customWidth="1"/>
    <col min="18" max="18" width="13.28515625" style="275" customWidth="1"/>
    <col min="19" max="19" width="13.140625" style="275" customWidth="1"/>
    <col min="20" max="20" width="16.7109375" style="275" customWidth="1"/>
    <col min="21" max="21" width="13.7109375" style="275" customWidth="1"/>
    <col min="22" max="16384" width="9.140625" style="275"/>
  </cols>
  <sheetData>
    <row r="1" spans="1:20" ht="25.5" customHeight="1" thickBot="1">
      <c r="A1" s="324" t="str">
        <f>Information!C3</f>
        <v>Barking and Dagenham</v>
      </c>
      <c r="B1" s="350"/>
      <c r="D1" s="351"/>
      <c r="H1" s="276"/>
    </row>
    <row r="2" spans="1:20" ht="16.5" customHeight="1" thickBot="1">
      <c r="A2" s="352"/>
      <c r="B2" s="352"/>
      <c r="G2" s="53"/>
      <c r="H2" s="353" t="s">
        <v>1538</v>
      </c>
      <c r="L2" s="349" t="s">
        <v>1294</v>
      </c>
    </row>
    <row r="3" spans="1:20" ht="15" customHeight="1" thickBot="1">
      <c r="A3" s="628" t="s">
        <v>1559</v>
      </c>
      <c r="B3" s="628"/>
      <c r="C3" s="628"/>
      <c r="D3" s="628"/>
      <c r="E3" s="628"/>
      <c r="F3" s="354"/>
      <c r="G3" s="55"/>
      <c r="H3" s="353" t="s">
        <v>913</v>
      </c>
      <c r="L3" s="349" t="s">
        <v>1295</v>
      </c>
    </row>
    <row r="4" spans="1:20" ht="45" customHeight="1">
      <c r="A4" s="628"/>
      <c r="B4" s="628"/>
      <c r="C4" s="628"/>
      <c r="D4" s="628"/>
      <c r="E4" s="628"/>
      <c r="F4" s="354"/>
      <c r="H4" s="277"/>
      <c r="I4" s="285"/>
    </row>
    <row r="5" spans="1:20" s="285" customFormat="1" ht="24" customHeight="1">
      <c r="A5" s="355" t="s">
        <v>790</v>
      </c>
      <c r="B5" s="356"/>
      <c r="C5" s="357"/>
      <c r="D5" s="289"/>
    </row>
    <row r="6" spans="1:20" s="285" customFormat="1" ht="20.25" customHeight="1" thickBot="1">
      <c r="A6" s="358" t="s">
        <v>1275</v>
      </c>
      <c r="B6" s="356"/>
      <c r="C6" s="357"/>
      <c r="D6" s="289"/>
    </row>
    <row r="7" spans="1:20" s="285" customFormat="1" ht="21.75" customHeight="1">
      <c r="A7" s="603" t="s">
        <v>791</v>
      </c>
      <c r="B7" s="605"/>
      <c r="C7" s="641" t="s">
        <v>1296</v>
      </c>
      <c r="D7" s="648" t="s">
        <v>792</v>
      </c>
      <c r="E7" s="641" t="s">
        <v>793</v>
      </c>
      <c r="G7" s="359" t="s">
        <v>1535</v>
      </c>
      <c r="H7" s="360"/>
      <c r="I7" s="360"/>
    </row>
    <row r="8" spans="1:20" s="285" customFormat="1" ht="16.5" customHeight="1" thickBot="1">
      <c r="A8" s="644"/>
      <c r="B8" s="645"/>
      <c r="C8" s="642"/>
      <c r="D8" s="646"/>
      <c r="E8" s="643"/>
      <c r="G8" s="647" t="s">
        <v>1560</v>
      </c>
      <c r="H8" s="647"/>
      <c r="I8" s="647"/>
      <c r="J8" s="289"/>
      <c r="K8" s="289"/>
      <c r="L8" s="289"/>
      <c r="M8" s="289"/>
      <c r="N8" s="289"/>
      <c r="O8" s="289"/>
      <c r="P8" s="289"/>
      <c r="Q8" s="289"/>
      <c r="R8" s="289"/>
      <c r="S8" s="289"/>
      <c r="T8" s="289"/>
    </row>
    <row r="9" spans="1:20" s="285" customFormat="1" ht="15.75" customHeight="1">
      <c r="A9" s="630" t="s">
        <v>794</v>
      </c>
      <c r="B9" s="394" t="s">
        <v>930</v>
      </c>
      <c r="C9" s="395">
        <f>INDEX(Data!$O$5:$O$154,MATCH($A$1,Data!$D$5:$D$154,0))</f>
        <v>696.8</v>
      </c>
      <c r="D9" s="396">
        <f>D10/D11*100000</f>
        <v>663.36112119051495</v>
      </c>
      <c r="E9" s="397">
        <f>E10/E11*100000</f>
        <v>635.5052190230607</v>
      </c>
      <c r="G9" s="647"/>
      <c r="H9" s="647"/>
      <c r="I9" s="647"/>
      <c r="J9" s="286"/>
      <c r="K9" s="286"/>
      <c r="L9" s="289"/>
      <c r="M9" s="289"/>
      <c r="N9" s="289"/>
      <c r="O9" s="289"/>
      <c r="P9" s="289"/>
      <c r="Q9" s="289"/>
      <c r="R9" s="289"/>
      <c r="S9" s="289"/>
      <c r="T9" s="289"/>
    </row>
    <row r="10" spans="1:20" s="285" customFormat="1" ht="15.75" customHeight="1">
      <c r="A10" s="631"/>
      <c r="B10" s="398" t="s">
        <v>795</v>
      </c>
      <c r="C10" s="399">
        <f>INDEX(Data!$E$5:$E$154,MATCH($A$1,Data!$D$5:$D$154,0))</f>
        <v>135</v>
      </c>
      <c r="D10" s="399">
        <f>INDEX(Data!$G$5:$G$154,MATCH($A$1,Data!$D$5:$D$154,0))</f>
        <v>130</v>
      </c>
      <c r="E10" s="399">
        <f>INDEX(Data!$H$5:$H$154,MATCH($A$1,Data!$D$5:$D$154,0))</f>
        <v>125</v>
      </c>
      <c r="G10" s="647"/>
      <c r="H10" s="647"/>
      <c r="I10" s="647"/>
      <c r="J10" s="289"/>
      <c r="K10" s="289"/>
      <c r="L10" s="289"/>
      <c r="M10" s="289"/>
      <c r="N10" s="289"/>
      <c r="O10" s="289"/>
      <c r="P10" s="289"/>
      <c r="Q10" s="289"/>
      <c r="R10" s="289"/>
      <c r="S10" s="289"/>
      <c r="T10" s="289"/>
    </row>
    <row r="11" spans="1:20" s="285" customFormat="1" ht="15.75" customHeight="1" thickBot="1">
      <c r="A11" s="632"/>
      <c r="B11" s="400" t="s">
        <v>796</v>
      </c>
      <c r="C11" s="401">
        <f>INDEX(Data!$K$5:$K$154,MATCH($A$1,Data!$D$5:$D$154,0))</f>
        <v>19515</v>
      </c>
      <c r="D11" s="401">
        <f>INDEX(Data!$M$5:$M$154,MATCH($A$1,Data!$D$5:$D$154,0))</f>
        <v>19597.168999999998</v>
      </c>
      <c r="E11" s="401">
        <f>INDEX(Data!$N$5:$N$154,MATCH($A$1,Data!$D$5:$D$154,0))</f>
        <v>19669.39</v>
      </c>
      <c r="G11" s="647"/>
      <c r="H11" s="647"/>
      <c r="I11" s="647"/>
      <c r="J11" s="289"/>
      <c r="K11" s="289"/>
      <c r="L11" s="289"/>
      <c r="M11" s="289"/>
      <c r="N11" s="289"/>
      <c r="O11" s="289"/>
      <c r="P11" s="289"/>
      <c r="Q11" s="289"/>
      <c r="R11" s="289"/>
      <c r="S11" s="289"/>
      <c r="T11" s="289"/>
    </row>
    <row r="12" spans="1:20" s="289" customFormat="1" ht="20.25" customHeight="1">
      <c r="A12" s="293"/>
      <c r="B12" s="361"/>
      <c r="C12" s="362" t="s">
        <v>1284</v>
      </c>
      <c r="D12" s="363">
        <f>IF(D10=0,0,D10-C10)</f>
        <v>-5</v>
      </c>
      <c r="E12" s="364">
        <f>IF(E10=0,0,E10-D10)</f>
        <v>-5</v>
      </c>
      <c r="F12" s="365"/>
      <c r="G12" s="647"/>
      <c r="H12" s="647"/>
      <c r="I12" s="647"/>
    </row>
    <row r="13" spans="1:20" s="289" customFormat="1" ht="19.5" customHeight="1">
      <c r="A13" s="293"/>
      <c r="B13" s="294"/>
      <c r="C13" s="366" t="s">
        <v>1285</v>
      </c>
      <c r="D13" s="367">
        <f>IF(D10=0,0,D10/C10-1)</f>
        <v>-3.703703703703709E-2</v>
      </c>
      <c r="E13" s="367">
        <f>IF(E10=0,0,E10/D10-1)</f>
        <v>-3.8461538461538436E-2</v>
      </c>
      <c r="F13" s="365"/>
      <c r="G13" s="647"/>
      <c r="H13" s="647"/>
      <c r="I13" s="647"/>
    </row>
    <row r="14" spans="1:20" s="289" customFormat="1" ht="15.75" customHeight="1" thickBot="1">
      <c r="A14" s="569" t="s">
        <v>1276</v>
      </c>
      <c r="B14" s="294"/>
      <c r="C14" s="368"/>
      <c r="D14" s="369"/>
      <c r="E14" s="369"/>
      <c r="F14" s="365"/>
      <c r="G14" s="647"/>
      <c r="H14" s="647"/>
      <c r="I14" s="647"/>
    </row>
    <row r="15" spans="1:20" s="285" customFormat="1" ht="21.75" customHeight="1">
      <c r="A15" s="603" t="s">
        <v>791</v>
      </c>
      <c r="B15" s="605"/>
      <c r="C15" s="641" t="s">
        <v>1297</v>
      </c>
      <c r="D15" s="641" t="s">
        <v>1568</v>
      </c>
      <c r="E15" s="641" t="s">
        <v>1569</v>
      </c>
      <c r="G15" s="647"/>
      <c r="H15" s="647"/>
      <c r="I15" s="647"/>
    </row>
    <row r="16" spans="1:20" s="285" customFormat="1" ht="16.5" customHeight="1" thickBot="1">
      <c r="A16" s="644"/>
      <c r="B16" s="645"/>
      <c r="C16" s="642"/>
      <c r="D16" s="646"/>
      <c r="E16" s="643"/>
      <c r="G16" s="647"/>
      <c r="H16" s="647"/>
      <c r="I16" s="647"/>
      <c r="J16" s="289"/>
      <c r="K16" s="289"/>
      <c r="L16" s="289"/>
      <c r="M16" s="289"/>
      <c r="N16" s="289"/>
      <c r="O16" s="289"/>
      <c r="P16" s="289"/>
      <c r="Q16" s="289"/>
      <c r="R16" s="289"/>
      <c r="S16" s="289"/>
      <c r="T16" s="289"/>
    </row>
    <row r="17" spans="1:20" s="285" customFormat="1" ht="15.75" customHeight="1">
      <c r="A17" s="630" t="s">
        <v>794</v>
      </c>
      <c r="B17" s="394" t="s">
        <v>930</v>
      </c>
      <c r="C17" s="395">
        <f>INDEX(Data!$P$5:$P$154,MATCH($A$1,Data!$D$5:$D$154,0))</f>
        <v>696</v>
      </c>
      <c r="D17" s="396">
        <f>D18/D19*100000</f>
        <v>663.36112119051495</v>
      </c>
      <c r="E17" s="396">
        <f>E18/E19*100000</f>
        <v>635.5052190230607</v>
      </c>
      <c r="G17" s="370"/>
      <c r="H17" s="289"/>
      <c r="I17" s="289"/>
      <c r="J17" s="286"/>
      <c r="K17" s="286"/>
      <c r="L17" s="289"/>
      <c r="M17" s="289"/>
      <c r="N17" s="289"/>
      <c r="O17" s="289"/>
      <c r="P17" s="289"/>
      <c r="Q17" s="289"/>
      <c r="R17" s="289"/>
      <c r="S17" s="289"/>
      <c r="T17" s="289"/>
    </row>
    <row r="18" spans="1:20" s="285" customFormat="1" ht="15.75" customHeight="1">
      <c r="A18" s="631"/>
      <c r="B18" s="398" t="s">
        <v>795</v>
      </c>
      <c r="C18" s="399">
        <f>INDEX(Data!$F$5:$F$154,MATCH($A$1,Data!$D$5:$D$154,0))</f>
        <v>135</v>
      </c>
      <c r="D18" s="402">
        <f>C18*(1+D13)</f>
        <v>130</v>
      </c>
      <c r="E18" s="402">
        <f>D18*(1+E13)</f>
        <v>125</v>
      </c>
      <c r="G18" s="371"/>
      <c r="H18" s="289"/>
      <c r="I18" s="289"/>
      <c r="J18" s="289"/>
      <c r="K18" s="289"/>
      <c r="L18" s="289"/>
      <c r="M18" s="289"/>
      <c r="N18" s="289"/>
      <c r="O18" s="289"/>
      <c r="P18" s="289"/>
      <c r="Q18" s="289"/>
      <c r="R18" s="289"/>
      <c r="S18" s="289"/>
      <c r="T18" s="289"/>
    </row>
    <row r="19" spans="1:20" s="285" customFormat="1" ht="15.75" customHeight="1" thickBot="1">
      <c r="A19" s="632"/>
      <c r="B19" s="400" t="s">
        <v>796</v>
      </c>
      <c r="C19" s="401">
        <f>INDEX(Data!$L$5:$L$154,MATCH($A$1,Data!$D$5:$D$154,0))</f>
        <v>19540</v>
      </c>
      <c r="D19" s="401">
        <f>INDEX(Data!$M$5:$M$154,MATCH($A$1,Data!$D$5:$D$154,0))</f>
        <v>19597.168999999998</v>
      </c>
      <c r="E19" s="401">
        <f>INDEX(Data!$N$5:$N$154,MATCH($A$1,Data!$D$5:$D$154,0))</f>
        <v>19669.39</v>
      </c>
      <c r="G19" s="289"/>
      <c r="H19" s="289"/>
      <c r="I19" s="289"/>
      <c r="J19" s="289"/>
      <c r="K19" s="289"/>
      <c r="L19" s="289"/>
      <c r="M19" s="289"/>
      <c r="N19" s="289"/>
      <c r="O19" s="289"/>
      <c r="P19" s="289"/>
      <c r="Q19" s="289"/>
      <c r="R19" s="289"/>
      <c r="S19" s="289"/>
      <c r="T19" s="289"/>
    </row>
    <row r="20" spans="1:20" s="289" customFormat="1" ht="21" customHeight="1">
      <c r="A20" s="372"/>
      <c r="B20" s="294"/>
      <c r="C20" s="362" t="s">
        <v>1284</v>
      </c>
      <c r="D20" s="363">
        <f>IF(D18=0,0,D18-C18)</f>
        <v>-5</v>
      </c>
      <c r="E20" s="364">
        <f>IF(E18=0,0,E18-D18)</f>
        <v>-5</v>
      </c>
      <c r="F20" s="365"/>
      <c r="G20" s="373"/>
      <c r="H20" s="373"/>
      <c r="I20" s="373"/>
    </row>
    <row r="21" spans="1:20" s="289" customFormat="1" ht="18.75" customHeight="1">
      <c r="A21" s="372"/>
      <c r="B21" s="294"/>
      <c r="C21" s="366" t="s">
        <v>1285</v>
      </c>
      <c r="D21" s="367">
        <f>IF(D18=0,0,D18/C18-1)</f>
        <v>-3.703703703703709E-2</v>
      </c>
      <c r="E21" s="367">
        <f>IF(E18=0,0,E18/D18-1)</f>
        <v>-3.8461538461538436E-2</v>
      </c>
      <c r="F21" s="365"/>
      <c r="G21" s="365"/>
    </row>
    <row r="22" spans="1:20" s="289" customFormat="1" ht="15" customHeight="1">
      <c r="A22" s="372"/>
      <c r="B22" s="294"/>
      <c r="C22" s="374"/>
      <c r="D22" s="369"/>
      <c r="E22" s="369"/>
      <c r="F22" s="365"/>
      <c r="G22" s="365"/>
    </row>
    <row r="23" spans="1:20" s="289" customFormat="1" ht="15" customHeight="1">
      <c r="A23" s="355" t="s">
        <v>797</v>
      </c>
      <c r="B23" s="294"/>
      <c r="C23" s="365"/>
      <c r="D23" s="321"/>
      <c r="E23" s="375"/>
      <c r="F23" s="375"/>
      <c r="G23" s="365"/>
      <c r="H23" s="365"/>
    </row>
    <row r="24" spans="1:20" s="289" customFormat="1" ht="21" customHeight="1" thickBot="1">
      <c r="A24" s="358" t="s">
        <v>1275</v>
      </c>
      <c r="B24" s="294"/>
      <c r="C24" s="365"/>
      <c r="D24" s="321"/>
      <c r="E24" s="375"/>
      <c r="F24" s="375"/>
      <c r="G24" s="365"/>
      <c r="H24" s="365"/>
    </row>
    <row r="25" spans="1:20" s="289" customFormat="1" ht="22.5" customHeight="1">
      <c r="A25" s="603" t="s">
        <v>791</v>
      </c>
      <c r="B25" s="605"/>
      <c r="C25" s="641" t="s">
        <v>1296</v>
      </c>
      <c r="D25" s="641" t="s">
        <v>792</v>
      </c>
      <c r="E25" s="641" t="s">
        <v>1567</v>
      </c>
      <c r="F25" s="365"/>
      <c r="G25" s="365"/>
    </row>
    <row r="26" spans="1:20" s="289" customFormat="1" ht="15.75" customHeight="1" thickBot="1">
      <c r="A26" s="639"/>
      <c r="B26" s="640"/>
      <c r="C26" s="642"/>
      <c r="D26" s="646"/>
      <c r="E26" s="643"/>
      <c r="F26" s="365"/>
      <c r="G26" s="376" t="s">
        <v>1535</v>
      </c>
    </row>
    <row r="27" spans="1:20" s="285" customFormat="1" ht="17.25" customHeight="1">
      <c r="A27" s="630" t="s">
        <v>798</v>
      </c>
      <c r="B27" s="403" t="s">
        <v>931</v>
      </c>
      <c r="C27" s="395">
        <f>INDEX(Data!$AF$5:$AF$154,MATCH($A$1,Data!$D$5:$D$154,0))</f>
        <v>88.3</v>
      </c>
      <c r="D27" s="396">
        <f>IFERROR(D28/D29*100,0)</f>
        <v>89.285714285714292</v>
      </c>
      <c r="E27" s="397">
        <f>IFERROR(E28/E29*100,0)</f>
        <v>90</v>
      </c>
      <c r="F27" s="377"/>
      <c r="G27" s="625" t="s">
        <v>1561</v>
      </c>
      <c r="H27" s="625"/>
      <c r="I27" s="625"/>
      <c r="J27" s="286"/>
      <c r="K27" s="286"/>
      <c r="L27" s="289"/>
      <c r="M27" s="289"/>
      <c r="N27" s="289"/>
      <c r="O27" s="289"/>
      <c r="P27" s="289"/>
      <c r="Q27" s="289"/>
      <c r="R27" s="289"/>
      <c r="S27" s="289"/>
      <c r="T27" s="289"/>
    </row>
    <row r="28" spans="1:20" s="285" customFormat="1" ht="17.25" customHeight="1">
      <c r="A28" s="631"/>
      <c r="B28" s="404" t="s">
        <v>795</v>
      </c>
      <c r="C28" s="399">
        <f>INDEX(Data!$R$5:$R$154,MATCH($A$1,Data!$D$5:$D$154,0))</f>
        <v>115</v>
      </c>
      <c r="D28" s="399">
        <f>INDEX(Data!$T$5:$T$154,MATCH($A$1,Data!$D$5:$D$154,0))</f>
        <v>125</v>
      </c>
      <c r="E28" s="399">
        <f>INDEX(Data!$U$5:$U$154,MATCH($A$1,Data!$D$5:$D$154,0))</f>
        <v>135</v>
      </c>
      <c r="F28" s="378"/>
      <c r="G28" s="625"/>
      <c r="H28" s="625"/>
      <c r="I28" s="625"/>
      <c r="J28" s="289"/>
      <c r="K28" s="289"/>
      <c r="L28" s="289"/>
      <c r="M28" s="289"/>
      <c r="N28" s="289"/>
      <c r="O28" s="289"/>
      <c r="P28" s="289"/>
      <c r="Q28" s="289"/>
      <c r="R28" s="289"/>
      <c r="S28" s="289"/>
      <c r="T28" s="289"/>
    </row>
    <row r="29" spans="1:20" s="285" customFormat="1" ht="17.25" customHeight="1" thickBot="1">
      <c r="A29" s="632"/>
      <c r="B29" s="405" t="s">
        <v>796</v>
      </c>
      <c r="C29" s="401">
        <f>INDEX(Data!$V$5:$V$154,MATCH($A$1,Data!$D$5:$D$154,0))</f>
        <v>130</v>
      </c>
      <c r="D29" s="406">
        <f>INDEX(Data!$X$5:$X$154,MATCH($A$1,Data!$D$5:$D$154,0))</f>
        <v>140</v>
      </c>
      <c r="E29" s="407">
        <f>INDEX(Data!$Y$5:$Y$154,MATCH($A$1,Data!$D$5:$D$154,0))</f>
        <v>150</v>
      </c>
      <c r="F29" s="378"/>
      <c r="G29" s="625"/>
      <c r="H29" s="625"/>
      <c r="I29" s="625"/>
      <c r="J29" s="286"/>
      <c r="K29" s="286"/>
      <c r="L29" s="289"/>
      <c r="M29" s="289"/>
      <c r="N29" s="289"/>
      <c r="O29" s="289"/>
      <c r="P29" s="289"/>
      <c r="Q29" s="289"/>
      <c r="R29" s="289"/>
      <c r="S29" s="289"/>
      <c r="T29" s="289"/>
    </row>
    <row r="30" spans="1:20" s="285" customFormat="1" ht="17.25" customHeight="1">
      <c r="A30" s="293"/>
      <c r="B30" s="361"/>
      <c r="C30" s="379" t="s">
        <v>911</v>
      </c>
      <c r="D30" s="363">
        <f>IF(D28=0,0,D28-C28)</f>
        <v>10</v>
      </c>
      <c r="E30" s="363">
        <f>IF(E28=0,0,E28-D28)</f>
        <v>10</v>
      </c>
      <c r="F30" s="289"/>
      <c r="G30" s="625"/>
      <c r="H30" s="625"/>
      <c r="I30" s="625"/>
      <c r="J30" s="289"/>
      <c r="K30" s="289"/>
      <c r="L30" s="289"/>
      <c r="M30" s="289"/>
      <c r="N30" s="289"/>
      <c r="O30" s="289"/>
      <c r="P30" s="289"/>
      <c r="Q30" s="289"/>
      <c r="R30" s="289"/>
      <c r="S30" s="289"/>
      <c r="T30" s="289"/>
    </row>
    <row r="31" spans="1:20" s="285" customFormat="1" ht="22.5" customHeight="1">
      <c r="A31" s="293"/>
      <c r="B31" s="294"/>
      <c r="C31" s="368" t="s">
        <v>912</v>
      </c>
      <c r="D31" s="367">
        <f>IFERROR(IF(D28=0,0,(D28/C28)-1),0)</f>
        <v>8.6956521739130377E-2</v>
      </c>
      <c r="E31" s="367">
        <f>IF(E28=0,0,E28/D28-1)</f>
        <v>8.0000000000000071E-2</v>
      </c>
      <c r="G31" s="625"/>
      <c r="H31" s="625"/>
      <c r="I31" s="625"/>
    </row>
    <row r="32" spans="1:20" s="285" customFormat="1" ht="17.25" customHeight="1" thickBot="1">
      <c r="A32" s="569" t="s">
        <v>1276</v>
      </c>
      <c r="B32" s="294"/>
      <c r="C32" s="368"/>
      <c r="D32" s="369"/>
      <c r="E32" s="369"/>
      <c r="F32" s="289"/>
      <c r="G32" s="625"/>
      <c r="H32" s="625"/>
      <c r="I32" s="625"/>
      <c r="J32" s="289"/>
    </row>
    <row r="33" spans="1:42" s="289" customFormat="1" ht="22.5" customHeight="1">
      <c r="A33" s="603" t="s">
        <v>791</v>
      </c>
      <c r="B33" s="605"/>
      <c r="C33" s="641" t="s">
        <v>1297</v>
      </c>
      <c r="D33" s="641" t="s">
        <v>1568</v>
      </c>
      <c r="E33" s="641" t="s">
        <v>1569</v>
      </c>
      <c r="F33" s="365"/>
      <c r="G33" s="625"/>
      <c r="H33" s="625"/>
      <c r="I33" s="625"/>
    </row>
    <row r="34" spans="1:42" s="289" customFormat="1" ht="15.75" customHeight="1" thickBot="1">
      <c r="A34" s="639"/>
      <c r="B34" s="640"/>
      <c r="C34" s="642"/>
      <c r="D34" s="646"/>
      <c r="E34" s="643"/>
      <c r="F34" s="365"/>
      <c r="G34" s="625"/>
      <c r="H34" s="625"/>
      <c r="I34" s="625"/>
    </row>
    <row r="35" spans="1:42" s="285" customFormat="1" ht="17.25" customHeight="1">
      <c r="A35" s="630" t="s">
        <v>798</v>
      </c>
      <c r="B35" s="403" t="s">
        <v>931</v>
      </c>
      <c r="C35" s="408">
        <f>INDEX(Data!$AG$5:$AG$154,MATCH($A$1,Data!$D$5:$D$154,0))</f>
        <v>88.3</v>
      </c>
      <c r="D35" s="397">
        <f>IFERROR(D36/D37*100,0)</f>
        <v>89.285714285714292</v>
      </c>
      <c r="E35" s="397">
        <f>IFERROR(E36/E37*100,0)</f>
        <v>90</v>
      </c>
      <c r="F35" s="377"/>
      <c r="G35" s="625"/>
      <c r="H35" s="625"/>
      <c r="I35" s="625"/>
      <c r="J35" s="286"/>
      <c r="K35" s="286"/>
      <c r="L35" s="289"/>
      <c r="M35" s="289"/>
      <c r="N35" s="289"/>
      <c r="O35" s="289"/>
      <c r="P35" s="289"/>
      <c r="Q35" s="289"/>
      <c r="R35" s="289"/>
      <c r="S35" s="289"/>
      <c r="T35" s="289"/>
    </row>
    <row r="36" spans="1:42" s="285" customFormat="1" ht="17.25" customHeight="1">
      <c r="A36" s="631"/>
      <c r="B36" s="404" t="s">
        <v>795</v>
      </c>
      <c r="C36" s="409">
        <f>INDEX(Data!$S$5:$S$154,MATCH($A$1,Data!$D$5:$D$154,0))</f>
        <v>115</v>
      </c>
      <c r="D36" s="410">
        <f>IF(C28=0,D28,C36*(1+D31))</f>
        <v>125</v>
      </c>
      <c r="E36" s="410">
        <f>IF(C28=0,E28,D36*(1+E31))</f>
        <v>135</v>
      </c>
      <c r="F36" s="378"/>
      <c r="G36" s="625"/>
      <c r="H36" s="625"/>
      <c r="I36" s="625"/>
      <c r="J36" s="289"/>
      <c r="K36" s="289"/>
      <c r="L36" s="289"/>
      <c r="M36" s="289"/>
      <c r="N36" s="289"/>
      <c r="O36" s="289"/>
      <c r="P36" s="289"/>
      <c r="Q36" s="289"/>
      <c r="R36" s="289"/>
      <c r="S36" s="289"/>
      <c r="T36" s="289"/>
    </row>
    <row r="37" spans="1:42" s="285" customFormat="1" ht="17.25" customHeight="1" thickBot="1">
      <c r="A37" s="632"/>
      <c r="B37" s="405" t="s">
        <v>796</v>
      </c>
      <c r="C37" s="411">
        <f>INDEX(Data!$W$5:$W$154,MATCH($A$1,Data!$D$5:$D$154,0))</f>
        <v>130</v>
      </c>
      <c r="D37" s="407">
        <f>IF(C29=0,D29,IF(D29=C29,C37,D36/D27*100))</f>
        <v>140</v>
      </c>
      <c r="E37" s="407">
        <f>IF(C29=0,E29,IF(E29=D29,D37,E36/E27*100))</f>
        <v>150</v>
      </c>
      <c r="F37" s="456"/>
      <c r="G37" s="625"/>
      <c r="H37" s="625"/>
      <c r="I37" s="625"/>
      <c r="J37" s="286"/>
      <c r="K37" s="286"/>
      <c r="L37" s="289"/>
      <c r="M37" s="289"/>
      <c r="N37" s="289"/>
      <c r="O37" s="289"/>
      <c r="P37" s="289"/>
      <c r="Q37" s="289"/>
      <c r="R37" s="289"/>
      <c r="S37" s="289"/>
      <c r="T37" s="289"/>
    </row>
    <row r="38" spans="1:42" s="285" customFormat="1" ht="17.25" customHeight="1">
      <c r="A38" s="372"/>
      <c r="B38" s="294"/>
      <c r="C38" s="379" t="s">
        <v>911</v>
      </c>
      <c r="D38" s="363">
        <f>IF(D36=0,0,D36-C36)</f>
        <v>10</v>
      </c>
      <c r="E38" s="363">
        <f>IF(E36=0,0,E36-D36)</f>
        <v>10</v>
      </c>
      <c r="F38" s="378"/>
      <c r="G38" s="288"/>
      <c r="H38" s="380"/>
      <c r="I38" s="286"/>
      <c r="J38" s="286"/>
      <c r="K38" s="286"/>
      <c r="L38" s="289"/>
      <c r="M38" s="289"/>
      <c r="N38" s="289"/>
      <c r="O38" s="289"/>
      <c r="P38" s="289"/>
      <c r="Q38" s="289"/>
      <c r="R38" s="289"/>
      <c r="S38" s="289"/>
      <c r="T38" s="289"/>
    </row>
    <row r="39" spans="1:42" s="285" customFormat="1" ht="18" customHeight="1">
      <c r="A39" s="372"/>
      <c r="B39" s="294"/>
      <c r="C39" s="368" t="s">
        <v>912</v>
      </c>
      <c r="D39" s="367">
        <f>IF(D36=0,0,(D36/C36)-1)</f>
        <v>8.6956521739130377E-2</v>
      </c>
      <c r="E39" s="367">
        <f>IF(E36=0,0,E36/D36-1)</f>
        <v>8.0000000000000071E-2</v>
      </c>
      <c r="F39" s="378"/>
      <c r="G39" s="288"/>
      <c r="H39" s="380"/>
      <c r="I39" s="286"/>
      <c r="J39" s="286"/>
      <c r="K39" s="286"/>
      <c r="L39" s="289"/>
      <c r="M39" s="289"/>
      <c r="N39" s="289"/>
      <c r="O39" s="289"/>
      <c r="P39" s="289"/>
      <c r="Q39" s="289"/>
      <c r="R39" s="289"/>
      <c r="S39" s="289"/>
      <c r="T39" s="289"/>
    </row>
    <row r="40" spans="1:42" s="285" customFormat="1" ht="14.25">
      <c r="A40" s="294"/>
      <c r="B40" s="294"/>
      <c r="C40" s="294"/>
      <c r="D40" s="381"/>
      <c r="E40" s="382"/>
      <c r="F40" s="383"/>
    </row>
    <row r="41" spans="1:42" s="285" customFormat="1" ht="22.5" customHeight="1">
      <c r="A41" s="384" t="s">
        <v>799</v>
      </c>
      <c r="C41" s="294"/>
      <c r="D41" s="381"/>
      <c r="E41" s="382"/>
      <c r="F41" s="294"/>
    </row>
    <row r="42" spans="1:42" s="285" customFormat="1" ht="22.5" customHeight="1" thickBot="1">
      <c r="A42" s="358" t="s">
        <v>1275</v>
      </c>
      <c r="C42" s="294"/>
      <c r="D42" s="381"/>
      <c r="E42" s="382"/>
      <c r="F42" s="294"/>
    </row>
    <row r="43" spans="1:42" s="285" customFormat="1">
      <c r="A43" s="633" t="s">
        <v>791</v>
      </c>
      <c r="B43" s="634"/>
      <c r="C43" s="603" t="s">
        <v>800</v>
      </c>
      <c r="D43" s="604"/>
      <c r="E43" s="604"/>
      <c r="F43" s="604"/>
      <c r="G43" s="603" t="s">
        <v>801</v>
      </c>
      <c r="H43" s="604"/>
      <c r="I43" s="604"/>
      <c r="J43" s="605"/>
      <c r="K43" s="603" t="s">
        <v>802</v>
      </c>
      <c r="L43" s="604"/>
      <c r="M43" s="604"/>
      <c r="N43" s="605"/>
      <c r="O43" s="284"/>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row>
    <row r="44" spans="1:42" s="285" customFormat="1" ht="22.5" customHeight="1">
      <c r="A44" s="635"/>
      <c r="B44" s="636"/>
      <c r="C44" s="626" t="s">
        <v>803</v>
      </c>
      <c r="D44" s="621" t="s">
        <v>804</v>
      </c>
      <c r="E44" s="621" t="s">
        <v>805</v>
      </c>
      <c r="F44" s="623" t="s">
        <v>806</v>
      </c>
      <c r="G44" s="626" t="s">
        <v>807</v>
      </c>
      <c r="H44" s="621" t="s">
        <v>808</v>
      </c>
      <c r="I44" s="621" t="s">
        <v>809</v>
      </c>
      <c r="J44" s="623" t="s">
        <v>810</v>
      </c>
      <c r="K44" s="626" t="s">
        <v>811</v>
      </c>
      <c r="L44" s="621" t="s">
        <v>812</v>
      </c>
      <c r="M44" s="621" t="s">
        <v>813</v>
      </c>
      <c r="N44" s="623" t="s">
        <v>814</v>
      </c>
      <c r="O44" s="284"/>
      <c r="P44" s="385" t="s">
        <v>1535</v>
      </c>
      <c r="Q44" s="288"/>
      <c r="R44" s="289"/>
      <c r="S44" s="289"/>
      <c r="T44" s="289"/>
      <c r="U44" s="289"/>
      <c r="V44" s="289"/>
      <c r="W44" s="289"/>
      <c r="X44" s="289"/>
      <c r="Y44" s="289"/>
      <c r="Z44" s="289"/>
      <c r="AA44" s="289"/>
      <c r="AB44" s="289"/>
      <c r="AC44" s="289"/>
      <c r="AD44" s="289"/>
      <c r="AE44" s="289"/>
      <c r="AF44" s="289"/>
      <c r="AG44" s="289"/>
      <c r="AH44" s="289"/>
      <c r="AI44" s="289"/>
      <c r="AJ44" s="289"/>
      <c r="AK44" s="289"/>
      <c r="AL44" s="289"/>
      <c r="AM44" s="289"/>
    </row>
    <row r="45" spans="1:42" s="285" customFormat="1" ht="16.5" customHeight="1" thickBot="1">
      <c r="A45" s="637"/>
      <c r="B45" s="638"/>
      <c r="C45" s="649"/>
      <c r="D45" s="650"/>
      <c r="E45" s="650"/>
      <c r="F45" s="651"/>
      <c r="G45" s="627"/>
      <c r="H45" s="622"/>
      <c r="I45" s="622"/>
      <c r="J45" s="624"/>
      <c r="K45" s="627"/>
      <c r="L45" s="622"/>
      <c r="M45" s="622"/>
      <c r="N45" s="624"/>
      <c r="O45" s="294"/>
      <c r="P45" s="625" t="s">
        <v>1562</v>
      </c>
      <c r="Q45" s="625"/>
      <c r="R45" s="625"/>
      <c r="S45" s="625"/>
      <c r="T45" s="286"/>
      <c r="U45" s="286"/>
      <c r="V45" s="289"/>
      <c r="W45" s="289"/>
      <c r="X45" s="289"/>
      <c r="Y45" s="289"/>
      <c r="Z45" s="289"/>
      <c r="AA45" s="289"/>
      <c r="AB45" s="289"/>
      <c r="AC45" s="289"/>
      <c r="AD45" s="289"/>
      <c r="AE45" s="289"/>
      <c r="AF45" s="289"/>
      <c r="AG45" s="289"/>
      <c r="AH45" s="289"/>
      <c r="AI45" s="289"/>
      <c r="AJ45" s="289"/>
      <c r="AK45" s="289"/>
      <c r="AL45" s="289"/>
      <c r="AM45" s="289"/>
      <c r="AN45" s="289"/>
      <c r="AO45" s="289"/>
      <c r="AP45" s="289"/>
    </row>
    <row r="46" spans="1:42" s="285" customFormat="1" ht="16.5" customHeight="1">
      <c r="A46" s="630" t="s">
        <v>932</v>
      </c>
      <c r="B46" s="412" t="s">
        <v>993</v>
      </c>
      <c r="C46" s="413">
        <f t="shared" ref="C46:N46" si="0">C47/C48*100000</f>
        <v>553.57704373770537</v>
      </c>
      <c r="D46" s="414">
        <f t="shared" si="0"/>
        <v>360.51979202468794</v>
      </c>
      <c r="E46" s="414">
        <f t="shared" si="0"/>
        <v>434.37881635428931</v>
      </c>
      <c r="F46" s="415">
        <f t="shared" si="0"/>
        <v>338.71152691706561</v>
      </c>
      <c r="G46" s="413">
        <f t="shared" si="0"/>
        <v>357.29064020787513</v>
      </c>
      <c r="H46" s="414">
        <f t="shared" si="0"/>
        <v>360.14896532953816</v>
      </c>
      <c r="I46" s="414">
        <f t="shared" si="0"/>
        <v>433.75083721236041</v>
      </c>
      <c r="J46" s="416">
        <f t="shared" si="0"/>
        <v>338.02479251957595</v>
      </c>
      <c r="K46" s="413">
        <f t="shared" si="0"/>
        <v>356.95979127067255</v>
      </c>
      <c r="L46" s="414">
        <f t="shared" si="0"/>
        <v>359.76497627083501</v>
      </c>
      <c r="M46" s="414">
        <f t="shared" si="0"/>
        <v>433.40108252509941</v>
      </c>
      <c r="N46" s="416">
        <f t="shared" si="0"/>
        <v>337.79014522361985</v>
      </c>
      <c r="O46" s="386"/>
      <c r="P46" s="625"/>
      <c r="Q46" s="625"/>
      <c r="R46" s="625"/>
      <c r="S46" s="625"/>
      <c r="T46" s="289"/>
      <c r="U46" s="289"/>
      <c r="V46" s="289"/>
      <c r="W46" s="289"/>
      <c r="X46" s="289"/>
      <c r="Y46" s="289"/>
      <c r="Z46" s="289"/>
      <c r="AA46" s="289"/>
      <c r="AB46" s="289"/>
      <c r="AC46" s="289"/>
      <c r="AD46" s="289"/>
      <c r="AE46" s="289"/>
      <c r="AF46" s="289"/>
      <c r="AG46" s="289"/>
      <c r="AH46" s="289"/>
      <c r="AI46" s="289"/>
      <c r="AJ46" s="289"/>
      <c r="AK46" s="289"/>
      <c r="AL46" s="289"/>
      <c r="AM46" s="289"/>
    </row>
    <row r="47" spans="1:42" s="285" customFormat="1" ht="16.5" customHeight="1">
      <c r="A47" s="631"/>
      <c r="B47" s="404" t="s">
        <v>795</v>
      </c>
      <c r="C47" s="417">
        <f>INDEX(Data!AU$5:AU$154,MATCH('Supporting Metrics'!$A$1,Data!$D$5:$D$154,0))</f>
        <v>757</v>
      </c>
      <c r="D47" s="418">
        <f>INDEX(Data!AV$5:AV$154,MATCH('Supporting Metrics'!$A$1,Data!$D$5:$D$154,0))</f>
        <v>493</v>
      </c>
      <c r="E47" s="418">
        <f>INDEX(Data!AW$5:AW$154,MATCH('Supporting Metrics'!$A$1,Data!$D$5:$D$154,0))</f>
        <v>594</v>
      </c>
      <c r="F47" s="419">
        <f>INDEX(Data!AX$5:AX$154,MATCH('Supporting Metrics'!$A$1,Data!$D$5:$D$154,0))</f>
        <v>474</v>
      </c>
      <c r="G47" s="417">
        <f>INDEX(Data!BC$5:BC$154,MATCH('Supporting Metrics'!$A$1,Data!$D$5:$D$154,0))</f>
        <v>500</v>
      </c>
      <c r="H47" s="418">
        <f>INDEX(Data!BD$5:BD$154,MATCH('Supporting Metrics'!$A$1,Data!$D$5:$D$154,0))</f>
        <v>504</v>
      </c>
      <c r="I47" s="418">
        <f>INDEX(Data!BE$5:BE$154,MATCH('Supporting Metrics'!$A$1,Data!$D$5:$D$154,0))</f>
        <v>607</v>
      </c>
      <c r="J47" s="420">
        <f>INDEX(Data!BF$5:BF$154,MATCH('Supporting Metrics'!$A$1,Data!$D$5:$D$154,0))</f>
        <v>482</v>
      </c>
      <c r="K47" s="417">
        <f>INDEX(Data!BG$5:BG$154,MATCH('Supporting Metrics'!$A$1,Data!$D$5:$D$154,0))</f>
        <v>509</v>
      </c>
      <c r="L47" s="418">
        <f>INDEX(Data!BH$5:BH$154,MATCH('Supporting Metrics'!$A$1,Data!$D$5:$D$154,0))</f>
        <v>513</v>
      </c>
      <c r="M47" s="418">
        <f>INDEX(Data!BI$5:BI$154,MATCH('Supporting Metrics'!$A$1,Data!$D$5:$D$154,0))</f>
        <v>618</v>
      </c>
      <c r="N47" s="420">
        <f>INDEX(Data!BJ$5:BJ$154,MATCH('Supporting Metrics'!$A$1,Data!$D$5:$D$154,0))</f>
        <v>491</v>
      </c>
      <c r="O47" s="295"/>
      <c r="P47" s="625"/>
      <c r="Q47" s="625"/>
      <c r="R47" s="625"/>
      <c r="S47" s="625"/>
      <c r="T47" s="289"/>
      <c r="U47" s="289"/>
      <c r="V47" s="289"/>
      <c r="W47" s="289"/>
      <c r="X47" s="289"/>
      <c r="Y47" s="289"/>
      <c r="Z47" s="289"/>
      <c r="AA47" s="289"/>
      <c r="AB47" s="289"/>
      <c r="AC47" s="289"/>
      <c r="AD47" s="289"/>
      <c r="AE47" s="289"/>
      <c r="AF47" s="289"/>
      <c r="AG47" s="289"/>
      <c r="AH47" s="289"/>
      <c r="AI47" s="289"/>
      <c r="AJ47" s="289"/>
      <c r="AK47" s="289"/>
      <c r="AL47" s="289"/>
      <c r="AM47" s="289"/>
    </row>
    <row r="48" spans="1:42" s="285" customFormat="1" ht="16.5" customHeight="1" thickBot="1">
      <c r="A48" s="632"/>
      <c r="B48" s="405" t="s">
        <v>796</v>
      </c>
      <c r="C48" s="421">
        <f>INDEX(Data!$CA$5:$CA$154,MATCH('Supporting Metrics'!$A$1,Data!$D$5:$D$154,0))</f>
        <v>136747</v>
      </c>
      <c r="D48" s="422">
        <f>INDEX(Data!$CA$5:$CA$154,MATCH('Supporting Metrics'!$A$1,Data!$D$5:$D$154,0))</f>
        <v>136747</v>
      </c>
      <c r="E48" s="422">
        <f>INDEX(Data!$CA$5:$CA$154,MATCH('Supporting Metrics'!$A$1,Data!$D$5:$D$154,0))</f>
        <v>136747</v>
      </c>
      <c r="F48" s="423">
        <f>INDEX(Data!$CB$5:$CB$154,MATCH('Supporting Metrics'!$A$1,Data!$D$5:$D$154,0))</f>
        <v>139942.09299999999</v>
      </c>
      <c r="G48" s="421">
        <f>INDEX(Data!$CB$5:$CB$154,MATCH('Supporting Metrics'!$A$1,Data!$D$5:$D$154,0))</f>
        <v>139942.09299999999</v>
      </c>
      <c r="H48" s="422">
        <f>INDEX(Data!$CB$5:$CB$154,MATCH('Supporting Metrics'!$A$1,Data!$D$5:$D$154,0))</f>
        <v>139942.09299999999</v>
      </c>
      <c r="I48" s="422">
        <f>INDEX(Data!$CB$5:$CB$154,MATCH('Supporting Metrics'!$A$1,Data!$D$5:$D$154,0))</f>
        <v>139942.09299999999</v>
      </c>
      <c r="J48" s="424">
        <f>INDEX(Data!$CC$5:$CC$154,MATCH('Supporting Metrics'!$A$1,Data!$D$5:$D$154,0))</f>
        <v>142593.09099999996</v>
      </c>
      <c r="K48" s="421">
        <f>INDEX(Data!$CC$5:$CC$154,MATCH('Supporting Metrics'!$A$1,Data!$D$5:$D$154,0))</f>
        <v>142593.09099999996</v>
      </c>
      <c r="L48" s="422">
        <f>INDEX(Data!$CC$5:$CC$154,MATCH('Supporting Metrics'!$A$1,Data!$D$5:$D$154,0))</f>
        <v>142593.09099999996</v>
      </c>
      <c r="M48" s="422">
        <f>INDEX(Data!$CC$5:$CC$154,MATCH('Supporting Metrics'!$A$1,Data!$D$5:$D$154,0))</f>
        <v>142593.09099999996</v>
      </c>
      <c r="N48" s="424">
        <f>INDEX(Data!$CD$5:$CD$154,MATCH('Supporting Metrics'!$A$1,Data!$D$5:$D$154,0))</f>
        <v>145356.51999999999</v>
      </c>
      <c r="O48" s="387"/>
      <c r="P48" s="625"/>
      <c r="Q48" s="625"/>
      <c r="R48" s="625"/>
      <c r="S48" s="625"/>
    </row>
    <row r="49" spans="1:42" s="289" customFormat="1" ht="19.5" customHeight="1">
      <c r="A49" s="293"/>
      <c r="B49" s="294"/>
      <c r="C49" s="388"/>
      <c r="D49" s="388"/>
      <c r="E49" s="388"/>
      <c r="F49" s="388"/>
      <c r="G49" s="389"/>
      <c r="H49" s="389"/>
      <c r="I49" s="390" t="s">
        <v>911</v>
      </c>
      <c r="J49" s="313">
        <f>IF(SUM(G47:J47)=0,0,SUM(G47:J47)-SUM(C47:F47))</f>
        <v>-225</v>
      </c>
      <c r="K49" s="389"/>
      <c r="L49" s="389"/>
      <c r="M49" s="390" t="s">
        <v>911</v>
      </c>
      <c r="N49" s="313">
        <f>IF(SUM(K47:N47)=0,0,SUM(K47:N47)-SUM(G47:J47))</f>
        <v>38</v>
      </c>
      <c r="P49" s="625"/>
      <c r="Q49" s="625"/>
      <c r="R49" s="625"/>
      <c r="S49" s="625"/>
    </row>
    <row r="50" spans="1:42" s="289" customFormat="1" ht="19.5" customHeight="1">
      <c r="A50" s="293"/>
      <c r="B50" s="294"/>
      <c r="C50" s="388"/>
      <c r="D50" s="388"/>
      <c r="E50" s="388"/>
      <c r="F50" s="388"/>
      <c r="G50" s="301"/>
      <c r="H50" s="301"/>
      <c r="I50" s="390" t="s">
        <v>912</v>
      </c>
      <c r="J50" s="300">
        <f>IF(SUM(G47:J47)=0,0,(SUM(G47:J47)/SUM(C47:F47))-1)</f>
        <v>-9.7066436583261417E-2</v>
      </c>
      <c r="K50" s="301"/>
      <c r="L50" s="301"/>
      <c r="M50" s="390" t="s">
        <v>912</v>
      </c>
      <c r="N50" s="300">
        <f>IF(SUM(K47:N47)=0,0,(SUM(K47:N47)/SUM(G47:J47))-1)</f>
        <v>1.815575728619212E-2</v>
      </c>
      <c r="P50" s="625"/>
      <c r="Q50" s="625"/>
      <c r="R50" s="625"/>
      <c r="S50" s="625"/>
    </row>
    <row r="51" spans="1:42" s="289" customFormat="1" ht="17.25" customHeight="1" thickBot="1">
      <c r="A51" s="569" t="s">
        <v>1276</v>
      </c>
      <c r="B51" s="294"/>
      <c r="C51" s="388"/>
      <c r="D51" s="388"/>
      <c r="E51" s="388"/>
      <c r="F51" s="388"/>
      <c r="G51" s="301"/>
      <c r="H51" s="301"/>
      <c r="I51" s="390"/>
      <c r="J51" s="301"/>
      <c r="K51" s="301"/>
      <c r="L51" s="301"/>
      <c r="M51" s="390"/>
      <c r="N51" s="301"/>
      <c r="P51" s="625"/>
      <c r="Q51" s="625"/>
      <c r="R51" s="625"/>
      <c r="S51" s="625"/>
    </row>
    <row r="52" spans="1:42" s="285" customFormat="1">
      <c r="A52" s="633" t="s">
        <v>791</v>
      </c>
      <c r="B52" s="634"/>
      <c r="C52" s="603" t="s">
        <v>1564</v>
      </c>
      <c r="D52" s="604"/>
      <c r="E52" s="604"/>
      <c r="F52" s="604"/>
      <c r="G52" s="603" t="s">
        <v>1565</v>
      </c>
      <c r="H52" s="604"/>
      <c r="I52" s="604"/>
      <c r="J52" s="605"/>
      <c r="K52" s="603" t="s">
        <v>1566</v>
      </c>
      <c r="L52" s="604"/>
      <c r="M52" s="604"/>
      <c r="N52" s="605"/>
      <c r="O52" s="284"/>
      <c r="P52" s="625"/>
      <c r="Q52" s="625"/>
      <c r="R52" s="625"/>
      <c r="S52" s="625"/>
      <c r="T52" s="289"/>
      <c r="U52" s="289"/>
      <c r="V52" s="289"/>
      <c r="W52" s="289"/>
      <c r="X52" s="289"/>
      <c r="Y52" s="289"/>
      <c r="Z52" s="289"/>
      <c r="AA52" s="289"/>
      <c r="AB52" s="289"/>
      <c r="AC52" s="289"/>
      <c r="AD52" s="289"/>
      <c r="AE52" s="289"/>
      <c r="AF52" s="289"/>
      <c r="AG52" s="289"/>
      <c r="AH52" s="289"/>
      <c r="AI52" s="289"/>
      <c r="AJ52" s="289"/>
      <c r="AK52" s="289"/>
      <c r="AL52" s="289"/>
      <c r="AM52" s="289"/>
    </row>
    <row r="53" spans="1:42" s="285" customFormat="1" ht="22.5" customHeight="1">
      <c r="A53" s="635"/>
      <c r="B53" s="636"/>
      <c r="C53" s="626" t="s">
        <v>803</v>
      </c>
      <c r="D53" s="621" t="s">
        <v>804</v>
      </c>
      <c r="E53" s="621" t="s">
        <v>805</v>
      </c>
      <c r="F53" s="623" t="s">
        <v>806</v>
      </c>
      <c r="G53" s="626" t="s">
        <v>807</v>
      </c>
      <c r="H53" s="621" t="s">
        <v>808</v>
      </c>
      <c r="I53" s="621" t="s">
        <v>809</v>
      </c>
      <c r="J53" s="623" t="s">
        <v>810</v>
      </c>
      <c r="K53" s="626" t="s">
        <v>811</v>
      </c>
      <c r="L53" s="621" t="s">
        <v>812</v>
      </c>
      <c r="M53" s="621" t="s">
        <v>813</v>
      </c>
      <c r="N53" s="623" t="s">
        <v>814</v>
      </c>
      <c r="O53" s="284"/>
      <c r="P53" s="625"/>
      <c r="Q53" s="625"/>
      <c r="R53" s="625"/>
      <c r="S53" s="625"/>
      <c r="T53" s="289"/>
      <c r="U53" s="289"/>
      <c r="V53" s="289"/>
      <c r="W53" s="289"/>
      <c r="X53" s="289"/>
      <c r="Y53" s="289"/>
      <c r="Z53" s="289"/>
      <c r="AA53" s="289"/>
      <c r="AB53" s="289"/>
      <c r="AC53" s="289"/>
      <c r="AD53" s="289"/>
      <c r="AE53" s="289"/>
      <c r="AF53" s="289"/>
      <c r="AG53" s="289"/>
      <c r="AH53" s="289"/>
      <c r="AI53" s="289"/>
      <c r="AJ53" s="289"/>
      <c r="AK53" s="289"/>
      <c r="AL53" s="289"/>
      <c r="AM53" s="289"/>
    </row>
    <row r="54" spans="1:42" s="285" customFormat="1" ht="16.5" customHeight="1" thickBot="1">
      <c r="A54" s="637"/>
      <c r="B54" s="638"/>
      <c r="C54" s="627"/>
      <c r="D54" s="622"/>
      <c r="E54" s="622"/>
      <c r="F54" s="624"/>
      <c r="G54" s="627"/>
      <c r="H54" s="622"/>
      <c r="I54" s="622"/>
      <c r="J54" s="624"/>
      <c r="K54" s="627"/>
      <c r="L54" s="622"/>
      <c r="M54" s="622"/>
      <c r="N54" s="624"/>
      <c r="O54" s="294"/>
      <c r="P54" s="289"/>
      <c r="Q54" s="629"/>
      <c r="R54" s="286"/>
      <c r="S54" s="286"/>
      <c r="T54" s="286"/>
      <c r="U54" s="286"/>
      <c r="V54" s="289"/>
      <c r="W54" s="289"/>
      <c r="X54" s="289"/>
      <c r="Y54" s="289"/>
      <c r="Z54" s="289"/>
      <c r="AA54" s="289"/>
      <c r="AB54" s="289"/>
      <c r="AC54" s="289"/>
      <c r="AD54" s="289"/>
      <c r="AE54" s="289"/>
      <c r="AF54" s="289"/>
      <c r="AG54" s="289"/>
      <c r="AH54" s="289"/>
      <c r="AI54" s="289"/>
      <c r="AJ54" s="289"/>
      <c r="AK54" s="289"/>
      <c r="AL54" s="289"/>
      <c r="AM54" s="289"/>
      <c r="AN54" s="289"/>
      <c r="AO54" s="289"/>
      <c r="AP54" s="289"/>
    </row>
    <row r="55" spans="1:42" s="285" customFormat="1" ht="16.5" customHeight="1">
      <c r="A55" s="630" t="s">
        <v>932</v>
      </c>
      <c r="B55" s="412" t="s">
        <v>993</v>
      </c>
      <c r="C55" s="413">
        <f t="shared" ref="C55:N55" si="1">C56/C57*100000</f>
        <v>553.57704373770537</v>
      </c>
      <c r="D55" s="414">
        <f t="shared" si="1"/>
        <v>360.51979202468794</v>
      </c>
      <c r="E55" s="414">
        <f t="shared" si="1"/>
        <v>434.37881635428931</v>
      </c>
      <c r="F55" s="415">
        <f t="shared" si="1"/>
        <v>338.71152691706561</v>
      </c>
      <c r="G55" s="413">
        <f t="shared" si="1"/>
        <v>357.29064020787513</v>
      </c>
      <c r="H55" s="414">
        <f t="shared" si="1"/>
        <v>360.14896532953821</v>
      </c>
      <c r="I55" s="414">
        <f t="shared" si="1"/>
        <v>433.75083721236041</v>
      </c>
      <c r="J55" s="416">
        <f t="shared" si="1"/>
        <v>338.02479251957595</v>
      </c>
      <c r="K55" s="413">
        <f t="shared" si="1"/>
        <v>356.95979127067255</v>
      </c>
      <c r="L55" s="414">
        <f t="shared" si="1"/>
        <v>359.76497627083501</v>
      </c>
      <c r="M55" s="414">
        <f t="shared" si="1"/>
        <v>433.40108252509941</v>
      </c>
      <c r="N55" s="416">
        <f t="shared" si="1"/>
        <v>337.79014522361979</v>
      </c>
      <c r="O55" s="386"/>
      <c r="P55" s="289"/>
      <c r="Q55" s="629"/>
      <c r="R55" s="391"/>
      <c r="S55" s="289"/>
      <c r="T55" s="289"/>
      <c r="U55" s="289"/>
      <c r="V55" s="289"/>
      <c r="W55" s="289"/>
      <c r="X55" s="289"/>
      <c r="Y55" s="289"/>
      <c r="Z55" s="289"/>
      <c r="AA55" s="289"/>
      <c r="AB55" s="289"/>
      <c r="AC55" s="289"/>
      <c r="AD55" s="289"/>
      <c r="AE55" s="289"/>
      <c r="AF55" s="289"/>
      <c r="AG55" s="289"/>
      <c r="AH55" s="289"/>
      <c r="AI55" s="289"/>
      <c r="AJ55" s="289"/>
      <c r="AK55" s="289"/>
      <c r="AL55" s="289"/>
      <c r="AM55" s="289"/>
    </row>
    <row r="56" spans="1:42" s="285" customFormat="1" ht="16.5" customHeight="1">
      <c r="A56" s="631"/>
      <c r="B56" s="404" t="s">
        <v>795</v>
      </c>
      <c r="C56" s="417">
        <f>INDEX(Data!AY$5:AY$154,MATCH('Supporting Metrics'!$A$1,Data!$D$5:$D$154,0))</f>
        <v>757</v>
      </c>
      <c r="D56" s="418">
        <f>INDEX(Data!AZ$5:AZ$154,MATCH('Supporting Metrics'!$A$1,Data!$D$5:$D$154,0))</f>
        <v>493</v>
      </c>
      <c r="E56" s="418">
        <f>INDEX(Data!BA$5:BA$154,MATCH('Supporting Metrics'!$A$1,Data!$D$5:$D$154,0))</f>
        <v>594</v>
      </c>
      <c r="F56" s="419">
        <f>INDEX(Data!BB$5:BB$154,MATCH('Supporting Metrics'!$A$1,Data!$D$5:$D$154,0))</f>
        <v>474</v>
      </c>
      <c r="G56" s="425">
        <f>G47/C47*C56</f>
        <v>500</v>
      </c>
      <c r="H56" s="426">
        <f t="shared" ref="H56:J56" si="2">H47/D47*D56</f>
        <v>504.00000000000006</v>
      </c>
      <c r="I56" s="426">
        <f t="shared" si="2"/>
        <v>607</v>
      </c>
      <c r="J56" s="427">
        <f t="shared" si="2"/>
        <v>482</v>
      </c>
      <c r="K56" s="425">
        <f>K47/G47*G56</f>
        <v>509</v>
      </c>
      <c r="L56" s="426">
        <f t="shared" ref="L56" si="3">L47/H47*H56</f>
        <v>513</v>
      </c>
      <c r="M56" s="426">
        <f t="shared" ref="M56" si="4">M47/I47*I56</f>
        <v>618</v>
      </c>
      <c r="N56" s="427">
        <f t="shared" ref="N56" si="5">N47/J47*J56</f>
        <v>490.99999999999994</v>
      </c>
      <c r="O56" s="295"/>
      <c r="P56" s="289"/>
      <c r="Q56" s="629"/>
      <c r="R56" s="289"/>
      <c r="S56" s="289"/>
      <c r="T56" s="289"/>
      <c r="U56" s="289"/>
      <c r="V56" s="289"/>
      <c r="W56" s="289"/>
      <c r="X56" s="289"/>
      <c r="Y56" s="289"/>
      <c r="Z56" s="289"/>
      <c r="AA56" s="289"/>
      <c r="AB56" s="289"/>
      <c r="AC56" s="289"/>
      <c r="AD56" s="289"/>
      <c r="AE56" s="289"/>
      <c r="AF56" s="289"/>
      <c r="AG56" s="289"/>
      <c r="AH56" s="289"/>
      <c r="AI56" s="289"/>
      <c r="AJ56" s="289"/>
      <c r="AK56" s="289"/>
      <c r="AL56" s="289"/>
      <c r="AM56" s="289"/>
    </row>
    <row r="57" spans="1:42" s="285" customFormat="1" ht="16.5" customHeight="1" thickBot="1">
      <c r="A57" s="632"/>
      <c r="B57" s="405" t="s">
        <v>796</v>
      </c>
      <c r="C57" s="421">
        <f>INDEX(Data!$CA$5:$CA$154,MATCH('Supporting Metrics'!$A$1,Data!$D$5:$D$154,0))</f>
        <v>136747</v>
      </c>
      <c r="D57" s="422">
        <f>INDEX(Data!$CA$5:$CA$154,MATCH('Supporting Metrics'!$A$1,Data!$D$5:$D$154,0))</f>
        <v>136747</v>
      </c>
      <c r="E57" s="422">
        <f>INDEX(Data!$CA$5:$CA$154,MATCH('Supporting Metrics'!$A$1,Data!$D$5:$D$154,0))</f>
        <v>136747</v>
      </c>
      <c r="F57" s="423">
        <f>INDEX(Data!$CB$5:$CB$154,MATCH('Supporting Metrics'!$A$1,Data!$D$5:$D$154,0))</f>
        <v>139942.09299999999</v>
      </c>
      <c r="G57" s="421">
        <f>INDEX(Data!$CB$5:$CB$154,MATCH('Supporting Metrics'!$A$1,Data!$D$5:$D$154,0))</f>
        <v>139942.09299999999</v>
      </c>
      <c r="H57" s="422">
        <f>INDEX(Data!$CB$5:$CB$154,MATCH('Supporting Metrics'!$A$1,Data!$D$5:$D$154,0))</f>
        <v>139942.09299999999</v>
      </c>
      <c r="I57" s="422">
        <f>INDEX(Data!$CB$5:$CB$154,MATCH('Supporting Metrics'!$A$1,Data!$D$5:$D$154,0))</f>
        <v>139942.09299999999</v>
      </c>
      <c r="J57" s="424">
        <f>INDEX(Data!$CC$5:$CC$154,MATCH('Supporting Metrics'!$A$1,Data!$D$5:$D$154,0))</f>
        <v>142593.09099999996</v>
      </c>
      <c r="K57" s="421">
        <f>INDEX(Data!$CC$5:$CC$154,MATCH('Supporting Metrics'!$A$1,Data!$D$5:$D$154,0))</f>
        <v>142593.09099999996</v>
      </c>
      <c r="L57" s="422">
        <f>INDEX(Data!$CC$5:$CC$154,MATCH('Supporting Metrics'!$A$1,Data!$D$5:$D$154,0))</f>
        <v>142593.09099999996</v>
      </c>
      <c r="M57" s="422">
        <f>INDEX(Data!$CC$5:$CC$154,MATCH('Supporting Metrics'!$A$1,Data!$D$5:$D$154,0))</f>
        <v>142593.09099999996</v>
      </c>
      <c r="N57" s="424">
        <f>INDEX(Data!$CD$5:$CD$154,MATCH('Supporting Metrics'!$A$1,Data!$D$5:$D$154,0))</f>
        <v>145356.51999999999</v>
      </c>
      <c r="O57" s="387"/>
      <c r="P57" s="289"/>
    </row>
    <row r="58" spans="1:42" s="289" customFormat="1" ht="16.5" customHeight="1">
      <c r="A58" s="372"/>
      <c r="B58" s="294"/>
      <c r="C58" s="388"/>
      <c r="D58" s="388"/>
      <c r="E58" s="388"/>
      <c r="F58" s="388"/>
      <c r="G58" s="301"/>
      <c r="H58" s="301"/>
      <c r="I58" s="390" t="s">
        <v>911</v>
      </c>
      <c r="J58" s="313">
        <f>IF(SUM(G56:J56)=0,0,SUM(G56:J56)-SUM(C56:F56))</f>
        <v>-225</v>
      </c>
      <c r="K58" s="389"/>
      <c r="L58" s="389"/>
      <c r="M58" s="390" t="s">
        <v>911</v>
      </c>
      <c r="N58" s="313">
        <f>IF(SUM(K56:N56)=0,0,SUM(K56:N56)-SUM(G56:J56))</f>
        <v>38</v>
      </c>
      <c r="P58" s="392"/>
      <c r="Q58" s="285"/>
    </row>
    <row r="59" spans="1:42" ht="18.75" customHeight="1">
      <c r="A59" s="285"/>
      <c r="B59" s="285"/>
      <c r="C59" s="285"/>
      <c r="D59" s="285"/>
      <c r="E59" s="285"/>
      <c r="F59" s="285"/>
      <c r="G59" s="285"/>
      <c r="H59" s="285"/>
      <c r="I59" s="390" t="s">
        <v>912</v>
      </c>
      <c r="J59" s="300">
        <f>IF(SUM(G56:J56)=0,0,(SUM(G56:J56)/SUM(C56:F56))-1)</f>
        <v>-9.7066436583261417E-2</v>
      </c>
      <c r="K59" s="301"/>
      <c r="L59" s="301"/>
      <c r="M59" s="390" t="s">
        <v>912</v>
      </c>
      <c r="N59" s="300">
        <f>IF(SUM(K56:N56)=0,0,(SUM(K56:N56)/SUM(G56:J56))-1)</f>
        <v>1.815575728619212E-2</v>
      </c>
    </row>
    <row r="60" spans="1:42">
      <c r="A60" s="359" t="s">
        <v>926</v>
      </c>
      <c r="B60" s="285"/>
      <c r="C60" s="285"/>
      <c r="D60" s="285"/>
      <c r="E60" s="285"/>
      <c r="F60" s="285"/>
      <c r="G60" s="285"/>
      <c r="H60" s="285"/>
      <c r="I60" s="285"/>
    </row>
    <row r="61" spans="1:42">
      <c r="A61" s="393" t="s">
        <v>968</v>
      </c>
      <c r="B61" s="285"/>
      <c r="C61" s="285"/>
      <c r="D61" s="285"/>
      <c r="E61" s="285"/>
      <c r="F61" s="285"/>
      <c r="G61" s="285"/>
      <c r="H61" s="285"/>
      <c r="I61" s="285"/>
    </row>
    <row r="62" spans="1:42">
      <c r="B62" s="285"/>
      <c r="C62" s="285"/>
      <c r="D62" s="285"/>
      <c r="E62" s="285"/>
      <c r="F62" s="285"/>
      <c r="G62" s="285"/>
      <c r="H62" s="285"/>
      <c r="I62" s="285"/>
    </row>
    <row r="63" spans="1:42">
      <c r="A63" s="359"/>
      <c r="B63" s="285"/>
      <c r="C63" s="285"/>
      <c r="D63" s="285"/>
      <c r="E63" s="285"/>
    </row>
  </sheetData>
  <sheetProtection password="DCA1" sheet="1" objects="1" scenarios="1"/>
  <mergeCells count="59">
    <mergeCell ref="A46:A48"/>
    <mergeCell ref="A43:B45"/>
    <mergeCell ref="C43:F43"/>
    <mergeCell ref="G43:J43"/>
    <mergeCell ref="A27:A29"/>
    <mergeCell ref="A35:A37"/>
    <mergeCell ref="D33:D34"/>
    <mergeCell ref="E33:E34"/>
    <mergeCell ref="K43:N43"/>
    <mergeCell ref="C44:C45"/>
    <mergeCell ref="D44:D45"/>
    <mergeCell ref="E44:E45"/>
    <mergeCell ref="F44:F45"/>
    <mergeCell ref="H44:H45"/>
    <mergeCell ref="G44:G45"/>
    <mergeCell ref="N44:N45"/>
    <mergeCell ref="M44:M45"/>
    <mergeCell ref="L44:L45"/>
    <mergeCell ref="K44:K45"/>
    <mergeCell ref="J44:J45"/>
    <mergeCell ref="G8:I16"/>
    <mergeCell ref="A7:B8"/>
    <mergeCell ref="E15:E16"/>
    <mergeCell ref="C7:C8"/>
    <mergeCell ref="D7:D8"/>
    <mergeCell ref="A9:A11"/>
    <mergeCell ref="A25:B26"/>
    <mergeCell ref="C25:C26"/>
    <mergeCell ref="E7:E8"/>
    <mergeCell ref="A15:B16"/>
    <mergeCell ref="C15:C16"/>
    <mergeCell ref="D15:D16"/>
    <mergeCell ref="D25:D26"/>
    <mergeCell ref="E25:E26"/>
    <mergeCell ref="A3:E4"/>
    <mergeCell ref="G27:I37"/>
    <mergeCell ref="Q54:Q56"/>
    <mergeCell ref="A55:A57"/>
    <mergeCell ref="A52:B54"/>
    <mergeCell ref="C52:F52"/>
    <mergeCell ref="G52:J52"/>
    <mergeCell ref="K52:N52"/>
    <mergeCell ref="C53:C54"/>
    <mergeCell ref="D53:D54"/>
    <mergeCell ref="E53:E54"/>
    <mergeCell ref="F53:F54"/>
    <mergeCell ref="G53:G54"/>
    <mergeCell ref="A17:A19"/>
    <mergeCell ref="A33:B34"/>
    <mergeCell ref="C33:C34"/>
    <mergeCell ref="H53:H54"/>
    <mergeCell ref="I53:I54"/>
    <mergeCell ref="N53:N54"/>
    <mergeCell ref="I44:I45"/>
    <mergeCell ref="P45:S53"/>
    <mergeCell ref="M53:M54"/>
    <mergeCell ref="J53:J54"/>
    <mergeCell ref="K53:K54"/>
    <mergeCell ref="L53:L54"/>
  </mergeCells>
  <conditionalFormatting sqref="E9">
    <cfRule type="expression" dxfId="37" priority="57">
      <formula>ISTEXT(E10)</formula>
    </cfRule>
    <cfRule type="expression" dxfId="36" priority="60">
      <formula>OR(E9&gt;D9,E9&lt;0,E10&gt;E11)</formula>
    </cfRule>
    <cfRule type="expression" dxfId="35" priority="61">
      <formula>AND(E9&lt;=D9,E10&gt;0)</formula>
    </cfRule>
  </conditionalFormatting>
  <conditionalFormatting sqref="E27">
    <cfRule type="expression" dxfId="34" priority="64">
      <formula>ISTEXT(E28)</formula>
    </cfRule>
    <cfRule type="expression" dxfId="33" priority="65">
      <formula>AND(E27&gt;=D27,E27&lt;=100,E27&gt;0)</formula>
    </cfRule>
    <cfRule type="expression" dxfId="32" priority="66">
      <formula>OR(AND(E27&lt;D27,E27&gt;0),E27&lt;0,E27&gt;100,E28&gt;E29)</formula>
    </cfRule>
  </conditionalFormatting>
  <conditionalFormatting sqref="K46:N46">
    <cfRule type="expression" dxfId="31" priority="50">
      <formula>OR(K46&gt;G46,K46&lt;0,K47&gt;K48)</formula>
    </cfRule>
    <cfRule type="expression" dxfId="30" priority="51">
      <formula>AND(K46&lt;=G46,K46&gt;0)</formula>
    </cfRule>
    <cfRule type="expression" dxfId="29" priority="52">
      <formula>ISTEXT(K47)</formula>
    </cfRule>
  </conditionalFormatting>
  <conditionalFormatting sqref="G46:J46">
    <cfRule type="expression" dxfId="28" priority="58">
      <formula>OR(G46&gt;C46,G46&lt;0,G47&gt;G48)</formula>
    </cfRule>
    <cfRule type="expression" dxfId="27" priority="59">
      <formula>AND(G46&lt;=C46,G46&gt;0)</formula>
    </cfRule>
    <cfRule type="expression" dxfId="26" priority="69">
      <formula>ISTEXT(G47)</formula>
    </cfRule>
  </conditionalFormatting>
  <conditionalFormatting sqref="D9">
    <cfRule type="expression" dxfId="25" priority="70">
      <formula>ISTEXT(D10)</formula>
    </cfRule>
    <cfRule type="expression" dxfId="24" priority="71">
      <formula>OR(D9&gt;C9,D9&lt;0,D10&gt;D11)</formula>
    </cfRule>
    <cfRule type="expression" dxfId="23" priority="72">
      <formula>AND(D9&lt;=C9,D10&gt;0)</formula>
    </cfRule>
  </conditionalFormatting>
  <conditionalFormatting sqref="D27">
    <cfRule type="expression" dxfId="22" priority="30">
      <formula>ISTEXT(D28)</formula>
    </cfRule>
    <cfRule type="expression" dxfId="21" priority="31">
      <formula>OR(AND(ROUND(D27,1)&lt;ROUND(C27,1),D28&gt;0),D27&gt;100,D27&lt;0,D28&gt;D29)</formula>
    </cfRule>
    <cfRule type="expression" dxfId="20" priority="32">
      <formula>AND(ROUND(D27,1)&gt;=ROUND(C27,1),D28&gt;0,D29&gt;0)</formula>
    </cfRule>
  </conditionalFormatting>
  <conditionalFormatting sqref="D17:E17">
    <cfRule type="expression" dxfId="19" priority="27">
      <formula>ISTEXT(D18)</formula>
    </cfRule>
    <cfRule type="expression" dxfId="18" priority="28">
      <formula>OR(D17&gt;C17,D17&lt;0,D18&gt;D19)</formula>
    </cfRule>
    <cfRule type="expression" dxfId="17" priority="29">
      <formula>AND(D17&lt;=C17,D18&gt;0)</formula>
    </cfRule>
  </conditionalFormatting>
  <conditionalFormatting sqref="E35">
    <cfRule type="expression" dxfId="16" priority="21">
      <formula>ISTEXT(E36)</formula>
    </cfRule>
    <cfRule type="expression" dxfId="15" priority="22">
      <formula>AND(E35&gt;=D35,E35&lt;=100,E35&gt;0)</formula>
    </cfRule>
    <cfRule type="expression" dxfId="14" priority="23">
      <formula>OR(AND(E35&lt;D35,E35&gt;0),E35&lt;0,E35&gt;100,E36&gt;E37)</formula>
    </cfRule>
  </conditionalFormatting>
  <conditionalFormatting sqref="D37:E37">
    <cfRule type="expression" dxfId="13" priority="20">
      <formula>AND(D37&lt;C37-2.5,D37&gt;0)</formula>
    </cfRule>
  </conditionalFormatting>
  <conditionalFormatting sqref="D35">
    <cfRule type="expression" dxfId="12" priority="16">
      <formula>ISTEXT(D36)</formula>
    </cfRule>
    <cfRule type="expression" dxfId="11" priority="17">
      <formula>OR(AND(ROUND(D35,1)&lt;ROUND(C35,1),D36&gt;0),D35&gt;100,D35&lt;0,D36&gt;D37)</formula>
    </cfRule>
    <cfRule type="expression" dxfId="10" priority="18">
      <formula>AND(ROUND(D35,1)&gt;=ROUND(C35,1),D36&gt;0,D37&gt;0)</formula>
    </cfRule>
  </conditionalFormatting>
  <conditionalFormatting sqref="K55:N55">
    <cfRule type="expression" dxfId="9" priority="10">
      <formula>OR(K55&gt;G55,K55&lt;0,K56&gt;K57)</formula>
    </cfRule>
    <cfRule type="expression" dxfId="8" priority="11">
      <formula>AND(K55&lt;=G55,K55&gt;0)</formula>
    </cfRule>
    <cfRule type="expression" dxfId="7" priority="12">
      <formula>ISTEXT(K56)</formula>
    </cfRule>
  </conditionalFormatting>
  <conditionalFormatting sqref="G55:J55">
    <cfRule type="expression" dxfId="6" priority="13">
      <formula>OR(G55&gt;C55,G55&lt;0,G56&gt;G57)</formula>
    </cfRule>
    <cfRule type="expression" dxfId="5" priority="14">
      <formula>AND(G55&lt;=C55,G55&gt;0)</formula>
    </cfRule>
    <cfRule type="expression" dxfId="4" priority="15">
      <formula>ISTEXT(G56)</formula>
    </cfRule>
  </conditionalFormatting>
  <conditionalFormatting sqref="D29">
    <cfRule type="expression" dxfId="3" priority="9">
      <formula>AND(D29&lt;C29-2.5,D29&gt;0)</formula>
    </cfRule>
  </conditionalFormatting>
  <conditionalFormatting sqref="E29">
    <cfRule type="expression" dxfId="2" priority="8">
      <formula>AND(E29&lt;D29,E29&gt;0)</formula>
    </cfRule>
  </conditionalFormatting>
  <dataValidations count="1">
    <dataValidation type="list" allowBlank="1" showInputMessage="1" showErrorMessage="1" sqref="G18">
      <formula1>$L$2:$L$3</formula1>
    </dataValidation>
  </dataValidations>
  <pageMargins left="0.7" right="0.7" top="0.75" bottom="0.75" header="0.3" footer="0.3"/>
  <pageSetup paperSize="9" scale="32" fitToHeight="0" orientation="landscape" r:id="rId1"/>
  <ignoredErrors>
    <ignoredError sqref="G56:N56 D29:E29"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4"/>
  <sheetViews>
    <sheetView zoomScale="85" zoomScaleNormal="85" workbookViewId="0"/>
  </sheetViews>
  <sheetFormatPr defaultRowHeight="12.75"/>
  <cols>
    <col min="1" max="1" width="2.7109375" style="524" customWidth="1"/>
    <col min="2" max="2" width="10.28515625" style="524" customWidth="1"/>
    <col min="3" max="3" width="45" style="524" customWidth="1"/>
    <col min="4" max="4" width="12.7109375" style="524" bestFit="1" customWidth="1"/>
    <col min="5" max="5" width="27" style="524" bestFit="1" customWidth="1"/>
    <col min="6" max="23" width="11.28515625" style="524" customWidth="1"/>
    <col min="24" max="24" width="9.140625" style="524"/>
    <col min="25" max="25" width="40" style="524" bestFit="1" customWidth="1"/>
    <col min="26" max="16384" width="9.140625" style="524"/>
  </cols>
  <sheetData>
    <row r="1" spans="2:25" ht="18">
      <c r="B1" s="533" t="s">
        <v>1662</v>
      </c>
      <c r="C1" s="534"/>
      <c r="D1" s="534"/>
      <c r="E1" s="534"/>
      <c r="F1" s="534"/>
      <c r="G1" s="534"/>
      <c r="H1" s="534"/>
      <c r="I1" s="534"/>
      <c r="J1" s="534"/>
      <c r="K1" s="534"/>
      <c r="L1" s="534"/>
      <c r="M1" s="534"/>
      <c r="N1" s="534"/>
      <c r="O1" s="534"/>
      <c r="P1" s="534"/>
      <c r="Q1" s="534"/>
      <c r="R1" s="534"/>
      <c r="S1" s="534"/>
      <c r="T1" s="534"/>
      <c r="U1" s="534"/>
      <c r="V1" s="534"/>
      <c r="W1" s="534"/>
      <c r="X1" s="534"/>
      <c r="Y1" s="534"/>
    </row>
    <row r="2" spans="2:25">
      <c r="B2" s="534"/>
      <c r="C2" s="534"/>
      <c r="D2" s="534"/>
      <c r="E2" s="534"/>
      <c r="F2" s="534"/>
      <c r="G2" s="534"/>
      <c r="H2" s="534"/>
      <c r="I2" s="534"/>
      <c r="J2" s="534"/>
      <c r="K2" s="534"/>
      <c r="L2" s="534"/>
      <c r="M2" s="534"/>
      <c r="N2" s="534"/>
      <c r="O2" s="534"/>
      <c r="P2" s="534"/>
      <c r="Q2" s="534"/>
      <c r="R2" s="534"/>
      <c r="S2" s="534"/>
      <c r="T2" s="534"/>
      <c r="U2" s="534"/>
      <c r="V2" s="534"/>
      <c r="W2" s="534"/>
      <c r="X2" s="534"/>
      <c r="Y2" s="534"/>
    </row>
    <row r="3" spans="2:25">
      <c r="B3" s="534" t="s">
        <v>1663</v>
      </c>
      <c r="C3" s="534"/>
      <c r="D3" s="534"/>
      <c r="E3" s="534"/>
      <c r="F3" s="534"/>
      <c r="G3" s="534"/>
      <c r="H3" s="534"/>
      <c r="I3" s="534"/>
      <c r="J3" s="534"/>
      <c r="K3" s="534"/>
      <c r="L3" s="534"/>
      <c r="M3" s="534"/>
      <c r="N3" s="534"/>
      <c r="O3" s="534"/>
      <c r="P3" s="534"/>
      <c r="Q3" s="534"/>
      <c r="R3" s="534"/>
      <c r="S3" s="534"/>
      <c r="T3" s="534"/>
      <c r="U3" s="534"/>
      <c r="V3" s="534"/>
      <c r="W3" s="534"/>
      <c r="X3" s="534"/>
      <c r="Y3" s="534"/>
    </row>
    <row r="4" spans="2:25">
      <c r="B4" s="534" t="s">
        <v>1664</v>
      </c>
      <c r="C4" s="534"/>
      <c r="D4" s="534"/>
      <c r="E4" s="534"/>
      <c r="F4" s="534"/>
      <c r="G4" s="534"/>
      <c r="H4" s="534"/>
      <c r="I4" s="534"/>
      <c r="J4" s="534"/>
      <c r="K4" s="534"/>
      <c r="L4" s="534"/>
      <c r="M4" s="534"/>
      <c r="N4" s="534"/>
      <c r="O4" s="534"/>
      <c r="P4" s="534"/>
      <c r="Q4" s="534"/>
      <c r="R4" s="534"/>
      <c r="S4" s="534"/>
      <c r="T4" s="534"/>
      <c r="U4" s="534"/>
      <c r="V4" s="534"/>
      <c r="W4" s="534"/>
      <c r="X4" s="534"/>
      <c r="Y4" s="534"/>
    </row>
    <row r="5" spans="2:25" ht="13.5" thickBot="1">
      <c r="B5" s="534"/>
      <c r="C5" s="534"/>
      <c r="D5" s="534"/>
      <c r="E5" s="534"/>
      <c r="F5" s="534"/>
      <c r="G5" s="534"/>
      <c r="H5" s="534"/>
      <c r="I5" s="534"/>
      <c r="J5" s="534"/>
      <c r="K5" s="534"/>
      <c r="L5" s="534"/>
      <c r="M5" s="534"/>
      <c r="N5" s="534"/>
      <c r="O5" s="534"/>
      <c r="P5" s="534"/>
      <c r="Q5" s="534"/>
      <c r="R5" s="534"/>
      <c r="S5" s="534"/>
      <c r="T5" s="534"/>
      <c r="U5" s="534"/>
      <c r="V5" s="534"/>
      <c r="W5" s="534"/>
      <c r="X5" s="534"/>
      <c r="Y5" s="534"/>
    </row>
    <row r="6" spans="2:25" ht="27" thickBot="1">
      <c r="B6" s="535" t="s">
        <v>8</v>
      </c>
      <c r="C6" s="536" t="s">
        <v>991</v>
      </c>
      <c r="D6" s="536" t="s">
        <v>822</v>
      </c>
      <c r="E6" s="537" t="s">
        <v>823</v>
      </c>
      <c r="F6" s="525">
        <v>41640</v>
      </c>
      <c r="G6" s="526">
        <v>41671</v>
      </c>
      <c r="H6" s="526">
        <v>41699</v>
      </c>
      <c r="I6" s="526">
        <v>41730</v>
      </c>
      <c r="J6" s="526">
        <v>41760</v>
      </c>
      <c r="K6" s="526">
        <v>41791</v>
      </c>
      <c r="L6" s="526">
        <v>41821</v>
      </c>
      <c r="M6" s="526">
        <v>41852</v>
      </c>
      <c r="N6" s="526">
        <v>41883</v>
      </c>
      <c r="O6" s="526">
        <v>41913</v>
      </c>
      <c r="P6" s="526">
        <v>41944</v>
      </c>
      <c r="Q6" s="526">
        <v>41974</v>
      </c>
      <c r="R6" s="526">
        <v>42005</v>
      </c>
      <c r="S6" s="526">
        <v>42036</v>
      </c>
      <c r="T6" s="527">
        <v>42064</v>
      </c>
      <c r="U6" s="528" t="s">
        <v>1631</v>
      </c>
      <c r="V6" s="529" t="s">
        <v>1632</v>
      </c>
      <c r="W6" s="530" t="s">
        <v>1633</v>
      </c>
      <c r="X6" s="531" t="s">
        <v>1655</v>
      </c>
      <c r="Y6" s="538"/>
    </row>
    <row r="7" spans="2:25">
      <c r="B7" s="539" t="s">
        <v>940</v>
      </c>
      <c r="C7" s="540" t="s">
        <v>941</v>
      </c>
      <c r="D7" s="540" t="s">
        <v>647</v>
      </c>
      <c r="E7" s="541" t="s">
        <v>45</v>
      </c>
      <c r="F7" s="542">
        <v>6785</v>
      </c>
      <c r="G7" s="543">
        <v>6295</v>
      </c>
      <c r="H7" s="543">
        <v>6939</v>
      </c>
      <c r="I7" s="543">
        <v>7100</v>
      </c>
      <c r="J7" s="543">
        <v>7134</v>
      </c>
      <c r="K7" s="543">
        <v>7162</v>
      </c>
      <c r="L7" s="543">
        <v>2610</v>
      </c>
      <c r="M7" s="543">
        <v>2480</v>
      </c>
      <c r="N7" s="543">
        <v>2569</v>
      </c>
      <c r="O7" s="543">
        <v>2725</v>
      </c>
      <c r="P7" s="543">
        <v>2441</v>
      </c>
      <c r="Q7" s="543">
        <v>2752</v>
      </c>
      <c r="R7" s="543">
        <v>2715</v>
      </c>
      <c r="S7" s="543">
        <v>2418</v>
      </c>
      <c r="T7" s="544">
        <v>2625</v>
      </c>
      <c r="U7" s="542">
        <f>MAX(F7:T7)-MIN(F7:T7)</f>
        <v>4744</v>
      </c>
      <c r="V7" s="543">
        <f>MIN(F7:T7)</f>
        <v>2418</v>
      </c>
      <c r="W7" s="545">
        <f>U7/V7</f>
        <v>1.9619520264681556</v>
      </c>
      <c r="X7" s="540" t="s">
        <v>1634</v>
      </c>
      <c r="Y7" s="541" t="s">
        <v>1656</v>
      </c>
    </row>
    <row r="8" spans="2:25">
      <c r="B8" s="546" t="s">
        <v>278</v>
      </c>
      <c r="C8" s="547" t="s">
        <v>277</v>
      </c>
      <c r="D8" s="547" t="s">
        <v>689</v>
      </c>
      <c r="E8" s="548" t="s">
        <v>209</v>
      </c>
      <c r="F8" s="549">
        <v>1555</v>
      </c>
      <c r="G8" s="550">
        <v>1466</v>
      </c>
      <c r="H8" s="550">
        <v>1696</v>
      </c>
      <c r="I8" s="550">
        <v>1472</v>
      </c>
      <c r="J8" s="550">
        <v>1527</v>
      </c>
      <c r="K8" s="550">
        <v>1469</v>
      </c>
      <c r="L8" s="550">
        <v>1444</v>
      </c>
      <c r="M8" s="550">
        <v>2112</v>
      </c>
      <c r="N8" s="550">
        <v>2295</v>
      </c>
      <c r="O8" s="550">
        <v>2202</v>
      </c>
      <c r="P8" s="550">
        <v>2141</v>
      </c>
      <c r="Q8" s="550">
        <v>2297</v>
      </c>
      <c r="R8" s="550">
        <v>2135</v>
      </c>
      <c r="S8" s="550">
        <v>1972</v>
      </c>
      <c r="T8" s="551">
        <v>2374</v>
      </c>
      <c r="U8" s="549">
        <f t="shared" ref="U8:U15" si="0">MAX(F8:T8)-MIN(F8:T8)</f>
        <v>930</v>
      </c>
      <c r="V8" s="550">
        <f t="shared" ref="V8:V15" si="1">MIN(F8:T8)</f>
        <v>1444</v>
      </c>
      <c r="W8" s="552">
        <f t="shared" ref="W8:W15" si="2">U8/V8</f>
        <v>0.64404432132963985</v>
      </c>
      <c r="X8" s="547" t="s">
        <v>1635</v>
      </c>
      <c r="Y8" s="548" t="s">
        <v>1657</v>
      </c>
    </row>
    <row r="9" spans="2:25">
      <c r="B9" s="546" t="s">
        <v>326</v>
      </c>
      <c r="C9" s="547" t="s">
        <v>325</v>
      </c>
      <c r="D9" s="547" t="s">
        <v>699</v>
      </c>
      <c r="E9" s="548" t="s">
        <v>245</v>
      </c>
      <c r="F9" s="549">
        <v>975</v>
      </c>
      <c r="G9" s="550">
        <v>907</v>
      </c>
      <c r="H9" s="550">
        <v>995</v>
      </c>
      <c r="I9" s="550">
        <v>935</v>
      </c>
      <c r="J9" s="550">
        <v>990</v>
      </c>
      <c r="K9" s="550">
        <v>930</v>
      </c>
      <c r="L9" s="550">
        <v>971</v>
      </c>
      <c r="M9" s="550">
        <v>1758</v>
      </c>
      <c r="N9" s="550">
        <v>1942</v>
      </c>
      <c r="O9" s="550">
        <v>1906</v>
      </c>
      <c r="P9" s="550">
        <v>1905</v>
      </c>
      <c r="Q9" s="550">
        <v>1934</v>
      </c>
      <c r="R9" s="550">
        <v>1894</v>
      </c>
      <c r="S9" s="550">
        <v>1743</v>
      </c>
      <c r="T9" s="551">
        <v>2111</v>
      </c>
      <c r="U9" s="549">
        <f t="shared" si="0"/>
        <v>1204</v>
      </c>
      <c r="V9" s="550">
        <f t="shared" si="1"/>
        <v>907</v>
      </c>
      <c r="W9" s="552">
        <f t="shared" si="2"/>
        <v>1.3274531422271223</v>
      </c>
      <c r="X9" s="547" t="s">
        <v>1635</v>
      </c>
      <c r="Y9" s="548" t="s">
        <v>1657</v>
      </c>
    </row>
    <row r="10" spans="2:25">
      <c r="B10" s="546" t="s">
        <v>437</v>
      </c>
      <c r="C10" s="547" t="s">
        <v>436</v>
      </c>
      <c r="D10" s="547" t="s">
        <v>725</v>
      </c>
      <c r="E10" s="548" t="s">
        <v>324</v>
      </c>
      <c r="F10" s="549">
        <v>1750</v>
      </c>
      <c r="G10" s="550">
        <v>1645</v>
      </c>
      <c r="H10" s="550">
        <v>1829</v>
      </c>
      <c r="I10" s="550">
        <v>1694</v>
      </c>
      <c r="J10" s="550">
        <v>1750</v>
      </c>
      <c r="K10" s="550">
        <v>1628</v>
      </c>
      <c r="L10" s="550">
        <v>1667</v>
      </c>
      <c r="M10" s="550">
        <v>1640</v>
      </c>
      <c r="N10" s="550">
        <v>1689</v>
      </c>
      <c r="O10" s="550">
        <v>1633</v>
      </c>
      <c r="P10" s="550">
        <v>1618</v>
      </c>
      <c r="Q10" s="550">
        <v>1711</v>
      </c>
      <c r="R10" s="550">
        <v>1574</v>
      </c>
      <c r="S10" s="550">
        <v>1207</v>
      </c>
      <c r="T10" s="551">
        <v>1397</v>
      </c>
      <c r="U10" s="549">
        <f t="shared" si="0"/>
        <v>622</v>
      </c>
      <c r="V10" s="550">
        <f t="shared" si="1"/>
        <v>1207</v>
      </c>
      <c r="W10" s="552">
        <f t="shared" si="2"/>
        <v>0.51532725766362886</v>
      </c>
      <c r="X10" s="547" t="s">
        <v>1636</v>
      </c>
      <c r="Y10" s="548" t="s">
        <v>1658</v>
      </c>
    </row>
    <row r="11" spans="2:25">
      <c r="B11" s="546" t="s">
        <v>509</v>
      </c>
      <c r="C11" s="547" t="s">
        <v>508</v>
      </c>
      <c r="D11" s="547" t="s">
        <v>749</v>
      </c>
      <c r="E11" s="548" t="s">
        <v>399</v>
      </c>
      <c r="F11" s="549">
        <v>2222</v>
      </c>
      <c r="G11" s="550">
        <v>2050</v>
      </c>
      <c r="H11" s="550">
        <v>2380</v>
      </c>
      <c r="I11" s="550">
        <v>2327</v>
      </c>
      <c r="J11" s="550">
        <v>2534</v>
      </c>
      <c r="K11" s="550">
        <v>2378</v>
      </c>
      <c r="L11" s="550">
        <v>242</v>
      </c>
      <c r="M11" s="550">
        <v>239</v>
      </c>
      <c r="N11" s="550">
        <v>243</v>
      </c>
      <c r="O11" s="550">
        <v>225</v>
      </c>
      <c r="P11" s="550">
        <v>231</v>
      </c>
      <c r="Q11" s="550">
        <v>248</v>
      </c>
      <c r="R11" s="550">
        <v>201</v>
      </c>
      <c r="S11" s="550">
        <v>183</v>
      </c>
      <c r="T11" s="551">
        <v>213</v>
      </c>
      <c r="U11" s="549">
        <f t="shared" si="0"/>
        <v>2351</v>
      </c>
      <c r="V11" s="550">
        <f t="shared" si="1"/>
        <v>183</v>
      </c>
      <c r="W11" s="552">
        <f t="shared" si="2"/>
        <v>12.846994535519126</v>
      </c>
      <c r="X11" s="547" t="s">
        <v>1634</v>
      </c>
      <c r="Y11" s="548" t="s">
        <v>1656</v>
      </c>
    </row>
    <row r="12" spans="2:25">
      <c r="B12" s="546" t="s">
        <v>512</v>
      </c>
      <c r="C12" s="547" t="s">
        <v>511</v>
      </c>
      <c r="D12" s="547" t="s">
        <v>750</v>
      </c>
      <c r="E12" s="548" t="s">
        <v>402</v>
      </c>
      <c r="F12" s="549">
        <v>5031</v>
      </c>
      <c r="G12" s="550">
        <v>4626</v>
      </c>
      <c r="H12" s="550">
        <v>5001</v>
      </c>
      <c r="I12" s="550">
        <v>4814</v>
      </c>
      <c r="J12" s="550">
        <v>5024</v>
      </c>
      <c r="K12" s="550">
        <v>4852</v>
      </c>
      <c r="L12" s="550">
        <v>4869</v>
      </c>
      <c r="M12" s="550">
        <v>4726</v>
      </c>
      <c r="N12" s="550">
        <v>5007</v>
      </c>
      <c r="O12" s="550">
        <v>5278</v>
      </c>
      <c r="P12" s="550">
        <v>4876</v>
      </c>
      <c r="Q12" s="550">
        <v>2656</v>
      </c>
      <c r="R12" s="550">
        <v>5303</v>
      </c>
      <c r="S12" s="550">
        <v>4827</v>
      </c>
      <c r="T12" s="551">
        <v>5159</v>
      </c>
      <c r="U12" s="549">
        <f t="shared" si="0"/>
        <v>2647</v>
      </c>
      <c r="V12" s="550">
        <f t="shared" si="1"/>
        <v>2656</v>
      </c>
      <c r="W12" s="552">
        <f t="shared" si="2"/>
        <v>0.99661144578313254</v>
      </c>
      <c r="X12" s="547" t="s">
        <v>1637</v>
      </c>
      <c r="Y12" s="548" t="s">
        <v>1659</v>
      </c>
    </row>
    <row r="13" spans="2:25">
      <c r="B13" s="546" t="s">
        <v>515</v>
      </c>
      <c r="C13" s="547" t="s">
        <v>514</v>
      </c>
      <c r="D13" s="547" t="s">
        <v>663</v>
      </c>
      <c r="E13" s="548" t="s">
        <v>110</v>
      </c>
      <c r="F13" s="549">
        <v>1214</v>
      </c>
      <c r="G13" s="550">
        <v>1237</v>
      </c>
      <c r="H13" s="550">
        <v>1398</v>
      </c>
      <c r="I13" s="550">
        <v>1837</v>
      </c>
      <c r="J13" s="550">
        <v>1780</v>
      </c>
      <c r="K13" s="550">
        <v>1781</v>
      </c>
      <c r="L13" s="550">
        <v>1768</v>
      </c>
      <c r="M13" s="550">
        <v>1678</v>
      </c>
      <c r="N13" s="550">
        <v>1896</v>
      </c>
      <c r="O13" s="550">
        <v>1866</v>
      </c>
      <c r="P13" s="550">
        <v>1879</v>
      </c>
      <c r="Q13" s="550">
        <v>2050</v>
      </c>
      <c r="R13" s="550">
        <v>1849</v>
      </c>
      <c r="S13" s="550">
        <v>1693</v>
      </c>
      <c r="T13" s="551">
        <v>1916</v>
      </c>
      <c r="U13" s="549">
        <f t="shared" si="0"/>
        <v>836</v>
      </c>
      <c r="V13" s="550">
        <f t="shared" si="1"/>
        <v>1214</v>
      </c>
      <c r="W13" s="552">
        <f t="shared" si="2"/>
        <v>0.6886326194398682</v>
      </c>
      <c r="X13" s="547" t="s">
        <v>1638</v>
      </c>
      <c r="Y13" s="548" t="s">
        <v>1660</v>
      </c>
    </row>
    <row r="14" spans="2:25">
      <c r="B14" s="546" t="s">
        <v>520</v>
      </c>
      <c r="C14" s="547" t="s">
        <v>947</v>
      </c>
      <c r="D14" s="547" t="s">
        <v>757</v>
      </c>
      <c r="E14" s="548" t="s">
        <v>423</v>
      </c>
      <c r="F14" s="549">
        <v>1739</v>
      </c>
      <c r="G14" s="550">
        <v>1664</v>
      </c>
      <c r="H14" s="550">
        <v>1903</v>
      </c>
      <c r="I14" s="550">
        <v>1816</v>
      </c>
      <c r="J14" s="550">
        <v>1841</v>
      </c>
      <c r="K14" s="550">
        <v>1939</v>
      </c>
      <c r="L14" s="550">
        <v>1178</v>
      </c>
      <c r="M14" s="550">
        <v>1120</v>
      </c>
      <c r="N14" s="550">
        <v>1041</v>
      </c>
      <c r="O14" s="550">
        <v>1052</v>
      </c>
      <c r="P14" s="550">
        <v>1075</v>
      </c>
      <c r="Q14" s="550">
        <v>1155</v>
      </c>
      <c r="R14" s="550">
        <v>1148</v>
      </c>
      <c r="S14" s="550">
        <v>1022</v>
      </c>
      <c r="T14" s="551">
        <v>1214</v>
      </c>
      <c r="U14" s="549">
        <f t="shared" si="0"/>
        <v>917</v>
      </c>
      <c r="V14" s="550">
        <f t="shared" si="1"/>
        <v>1022</v>
      </c>
      <c r="W14" s="552">
        <f t="shared" si="2"/>
        <v>0.89726027397260277</v>
      </c>
      <c r="X14" s="547" t="s">
        <v>1634</v>
      </c>
      <c r="Y14" s="548" t="s">
        <v>1656</v>
      </c>
    </row>
    <row r="15" spans="2:25" ht="13.5" thickBot="1">
      <c r="B15" s="553" t="s">
        <v>592</v>
      </c>
      <c r="C15" s="554" t="s">
        <v>591</v>
      </c>
      <c r="D15" s="554" t="s">
        <v>664</v>
      </c>
      <c r="E15" s="555" t="s">
        <v>114</v>
      </c>
      <c r="F15" s="556">
        <v>747</v>
      </c>
      <c r="G15" s="557">
        <v>691</v>
      </c>
      <c r="H15" s="557">
        <v>769</v>
      </c>
      <c r="I15" s="557">
        <v>1002</v>
      </c>
      <c r="J15" s="557">
        <v>957</v>
      </c>
      <c r="K15" s="557">
        <v>949</v>
      </c>
      <c r="L15" s="557">
        <v>950</v>
      </c>
      <c r="M15" s="557">
        <v>919</v>
      </c>
      <c r="N15" s="557">
        <v>909</v>
      </c>
      <c r="O15" s="557">
        <v>1014</v>
      </c>
      <c r="P15" s="557">
        <v>951</v>
      </c>
      <c r="Q15" s="557">
        <v>987</v>
      </c>
      <c r="R15" s="557">
        <v>865</v>
      </c>
      <c r="S15" s="557">
        <v>908</v>
      </c>
      <c r="T15" s="558">
        <v>1076</v>
      </c>
      <c r="U15" s="556">
        <f t="shared" si="0"/>
        <v>385</v>
      </c>
      <c r="V15" s="557">
        <f t="shared" si="1"/>
        <v>691</v>
      </c>
      <c r="W15" s="559">
        <f t="shared" si="2"/>
        <v>0.55716353111432704</v>
      </c>
      <c r="X15" s="554" t="s">
        <v>1638</v>
      </c>
      <c r="Y15" s="555" t="s">
        <v>1660</v>
      </c>
    </row>
    <row r="16" spans="2:25">
      <c r="B16" s="534"/>
      <c r="C16" s="534"/>
      <c r="D16" s="534"/>
      <c r="E16" s="534"/>
      <c r="F16" s="534"/>
      <c r="G16" s="534"/>
      <c r="H16" s="534"/>
      <c r="I16" s="534"/>
      <c r="J16" s="534"/>
      <c r="K16" s="534"/>
      <c r="L16" s="534"/>
      <c r="M16" s="534"/>
      <c r="N16" s="534"/>
      <c r="O16" s="534"/>
      <c r="P16" s="534"/>
      <c r="Q16" s="534"/>
      <c r="R16" s="534"/>
      <c r="S16" s="534"/>
      <c r="T16" s="534"/>
      <c r="U16" s="534"/>
      <c r="V16" s="534"/>
      <c r="W16" s="534"/>
      <c r="X16" s="534"/>
      <c r="Y16" s="534"/>
    </row>
    <row r="17" spans="2:25">
      <c r="B17" s="534" t="s">
        <v>1665</v>
      </c>
      <c r="C17" s="534"/>
      <c r="D17" s="534"/>
      <c r="E17" s="534"/>
      <c r="F17" s="534"/>
      <c r="G17" s="534"/>
      <c r="H17" s="534"/>
      <c r="I17" s="534"/>
      <c r="J17" s="534"/>
      <c r="K17" s="534"/>
      <c r="L17" s="534"/>
      <c r="M17" s="534"/>
      <c r="N17" s="534"/>
      <c r="O17" s="534"/>
      <c r="P17" s="534"/>
      <c r="Q17" s="534"/>
      <c r="R17" s="534"/>
      <c r="S17" s="534"/>
      <c r="T17" s="534"/>
      <c r="U17" s="534"/>
      <c r="V17" s="534"/>
      <c r="W17" s="534"/>
      <c r="X17" s="534"/>
      <c r="Y17" s="534"/>
    </row>
    <row r="18" spans="2:25">
      <c r="B18" s="534"/>
      <c r="C18" s="534"/>
      <c r="D18" s="534"/>
      <c r="E18" s="534"/>
      <c r="F18" s="534"/>
      <c r="G18" s="534"/>
      <c r="H18" s="534"/>
      <c r="I18" s="534"/>
      <c r="J18" s="534"/>
      <c r="K18" s="534"/>
      <c r="L18" s="534"/>
      <c r="M18" s="534"/>
      <c r="N18" s="534"/>
      <c r="O18" s="534"/>
      <c r="P18" s="534"/>
      <c r="Q18" s="534"/>
      <c r="R18" s="534"/>
      <c r="S18" s="534"/>
      <c r="T18" s="534"/>
      <c r="U18" s="534"/>
      <c r="V18" s="534"/>
      <c r="W18" s="534"/>
      <c r="X18" s="534"/>
      <c r="Y18" s="534"/>
    </row>
    <row r="19" spans="2:25" ht="15">
      <c r="B19" s="560" t="s">
        <v>1639</v>
      </c>
      <c r="C19" s="534"/>
      <c r="D19" s="534"/>
      <c r="E19" s="534"/>
      <c r="F19" s="534"/>
      <c r="G19" s="534"/>
      <c r="H19" s="534"/>
      <c r="I19" s="534"/>
      <c r="J19" s="534"/>
      <c r="K19" s="534"/>
      <c r="L19" s="534"/>
      <c r="M19" s="534"/>
      <c r="N19" s="534"/>
      <c r="O19" s="534"/>
      <c r="P19" s="534"/>
      <c r="Q19" s="534"/>
      <c r="R19" s="534"/>
      <c r="S19" s="534"/>
      <c r="T19" s="534"/>
      <c r="U19" s="534"/>
      <c r="V19" s="534"/>
      <c r="W19" s="534"/>
      <c r="X19" s="534"/>
      <c r="Y19" s="534"/>
    </row>
    <row r="20" spans="2:25" ht="13.5" thickBot="1">
      <c r="B20" s="534"/>
      <c r="C20" s="534"/>
      <c r="D20" s="534"/>
      <c r="E20" s="534"/>
      <c r="F20" s="534"/>
      <c r="G20" s="534"/>
      <c r="H20" s="534"/>
      <c r="I20" s="534"/>
      <c r="J20" s="534"/>
      <c r="K20" s="534"/>
      <c r="L20" s="534"/>
      <c r="M20" s="534"/>
      <c r="N20" s="534"/>
      <c r="O20" s="534"/>
      <c r="P20" s="534"/>
      <c r="Q20" s="534"/>
      <c r="R20" s="534"/>
      <c r="S20" s="534"/>
      <c r="T20" s="534"/>
      <c r="U20" s="534"/>
      <c r="V20" s="534"/>
      <c r="W20" s="534"/>
      <c r="X20" s="534"/>
      <c r="Y20" s="534"/>
    </row>
    <row r="21" spans="2:25" ht="30.75" thickBot="1">
      <c r="B21" s="535" t="s">
        <v>8</v>
      </c>
      <c r="C21" s="536" t="s">
        <v>991</v>
      </c>
      <c r="D21" s="536" t="s">
        <v>822</v>
      </c>
      <c r="E21" s="536" t="s">
        <v>823</v>
      </c>
      <c r="F21" s="561" t="s">
        <v>1640</v>
      </c>
      <c r="G21" s="562" t="s">
        <v>1641</v>
      </c>
      <c r="H21" s="534"/>
      <c r="I21" s="534"/>
      <c r="J21" s="534"/>
      <c r="K21" s="534"/>
      <c r="L21" s="534"/>
      <c r="M21" s="534"/>
      <c r="N21" s="534"/>
      <c r="O21" s="534"/>
      <c r="P21" s="534"/>
      <c r="Q21" s="534"/>
      <c r="R21" s="534"/>
      <c r="S21" s="534"/>
      <c r="T21" s="534"/>
      <c r="U21" s="534"/>
      <c r="V21" s="534"/>
      <c r="W21" s="534"/>
      <c r="X21" s="534"/>
      <c r="Y21" s="534"/>
    </row>
    <row r="22" spans="2:25" ht="12" customHeight="1">
      <c r="B22" s="539" t="s">
        <v>940</v>
      </c>
      <c r="C22" s="540" t="s">
        <v>941</v>
      </c>
      <c r="D22" s="540" t="s">
        <v>647</v>
      </c>
      <c r="E22" s="540" t="s">
        <v>45</v>
      </c>
      <c r="F22" s="563">
        <v>0.92077050419502393</v>
      </c>
      <c r="G22" s="564">
        <v>0.57672512967485412</v>
      </c>
      <c r="H22" s="534"/>
      <c r="I22" s="534"/>
      <c r="J22" s="534"/>
      <c r="K22" s="534"/>
      <c r="L22" s="534"/>
      <c r="M22" s="534"/>
      <c r="N22" s="534"/>
      <c r="O22" s="534"/>
      <c r="P22" s="534"/>
      <c r="Q22" s="534"/>
      <c r="R22" s="534"/>
      <c r="S22" s="534"/>
      <c r="T22" s="534"/>
      <c r="U22" s="534"/>
      <c r="V22" s="534"/>
      <c r="W22" s="534"/>
      <c r="X22" s="534"/>
      <c r="Y22" s="534"/>
    </row>
    <row r="23" spans="2:25" ht="12" customHeight="1">
      <c r="B23" s="546" t="s">
        <v>278</v>
      </c>
      <c r="C23" s="547" t="s">
        <v>277</v>
      </c>
      <c r="D23" s="547" t="s">
        <v>689</v>
      </c>
      <c r="E23" s="547" t="s">
        <v>209</v>
      </c>
      <c r="F23" s="565">
        <v>0.87346890278209766</v>
      </c>
      <c r="G23" s="566">
        <v>0.9163648095733915</v>
      </c>
      <c r="H23" s="534"/>
      <c r="I23" s="534"/>
      <c r="J23" s="534"/>
      <c r="K23" s="534"/>
      <c r="L23" s="534"/>
      <c r="M23" s="534"/>
      <c r="N23" s="534"/>
      <c r="O23" s="534"/>
      <c r="P23" s="534"/>
      <c r="Q23" s="534"/>
      <c r="R23" s="534"/>
      <c r="S23" s="534"/>
      <c r="T23" s="534"/>
      <c r="U23" s="534"/>
      <c r="V23" s="534"/>
      <c r="W23" s="534"/>
      <c r="X23" s="534"/>
      <c r="Y23" s="534"/>
    </row>
    <row r="24" spans="2:25" ht="12" customHeight="1">
      <c r="B24" s="546" t="s">
        <v>326</v>
      </c>
      <c r="C24" s="547" t="s">
        <v>325</v>
      </c>
      <c r="D24" s="547" t="s">
        <v>699</v>
      </c>
      <c r="E24" s="547" t="s">
        <v>245</v>
      </c>
      <c r="F24" s="565">
        <v>0.90130079881269376</v>
      </c>
      <c r="G24" s="566">
        <v>0.89001487101015098</v>
      </c>
      <c r="H24" s="534"/>
      <c r="I24" s="534"/>
      <c r="J24" s="534"/>
      <c r="K24" s="534"/>
      <c r="L24" s="534"/>
      <c r="M24" s="534"/>
      <c r="N24" s="534"/>
      <c r="O24" s="534"/>
      <c r="P24" s="534"/>
      <c r="Q24" s="534"/>
      <c r="R24" s="534"/>
      <c r="S24" s="534"/>
      <c r="T24" s="534"/>
      <c r="U24" s="534"/>
      <c r="V24" s="534"/>
      <c r="W24" s="534"/>
      <c r="X24" s="534"/>
      <c r="Y24" s="534"/>
    </row>
    <row r="25" spans="2:25" ht="12" customHeight="1">
      <c r="B25" s="546" t="s">
        <v>437</v>
      </c>
      <c r="C25" s="547" t="s">
        <v>436</v>
      </c>
      <c r="D25" s="547" t="s">
        <v>725</v>
      </c>
      <c r="E25" s="547" t="s">
        <v>324</v>
      </c>
      <c r="F25" s="565">
        <v>0.99120345866140824</v>
      </c>
      <c r="G25" s="566">
        <v>0.97685443777148961</v>
      </c>
      <c r="H25" s="534"/>
      <c r="I25" s="534"/>
      <c r="J25" s="534"/>
      <c r="K25" s="534"/>
      <c r="L25" s="534"/>
      <c r="M25" s="534"/>
      <c r="N25" s="534"/>
      <c r="O25" s="534"/>
      <c r="P25" s="534"/>
      <c r="Q25" s="534"/>
      <c r="R25" s="534"/>
      <c r="S25" s="534"/>
      <c r="T25" s="534"/>
      <c r="U25" s="534"/>
      <c r="V25" s="534"/>
      <c r="W25" s="534"/>
      <c r="X25" s="534"/>
      <c r="Y25" s="534"/>
    </row>
    <row r="26" spans="2:25" ht="12" customHeight="1">
      <c r="B26" s="546" t="s">
        <v>509</v>
      </c>
      <c r="C26" s="547" t="s">
        <v>508</v>
      </c>
      <c r="D26" s="547" t="s">
        <v>749</v>
      </c>
      <c r="E26" s="547" t="s">
        <v>399</v>
      </c>
      <c r="F26" s="565">
        <v>0.84012652695981527</v>
      </c>
      <c r="G26" s="566">
        <v>0.91754700170915304</v>
      </c>
      <c r="H26" s="534"/>
      <c r="I26" s="534"/>
      <c r="J26" s="534"/>
      <c r="K26" s="534"/>
      <c r="L26" s="534"/>
      <c r="M26" s="534"/>
      <c r="N26" s="534"/>
      <c r="O26" s="534"/>
      <c r="P26" s="534"/>
      <c r="Q26" s="534"/>
      <c r="R26" s="534"/>
      <c r="S26" s="534"/>
      <c r="T26" s="534"/>
      <c r="U26" s="534"/>
      <c r="V26" s="534"/>
      <c r="W26" s="534"/>
      <c r="X26" s="534"/>
      <c r="Y26" s="534"/>
    </row>
    <row r="27" spans="2:25" ht="12" customHeight="1">
      <c r="B27" s="546" t="s">
        <v>512</v>
      </c>
      <c r="C27" s="547" t="s">
        <v>511</v>
      </c>
      <c r="D27" s="547" t="s">
        <v>750</v>
      </c>
      <c r="E27" s="547" t="s">
        <v>402</v>
      </c>
      <c r="F27" s="565">
        <v>0.9848494436057601</v>
      </c>
      <c r="G27" s="566">
        <v>0.97357382475367316</v>
      </c>
      <c r="H27" s="534"/>
      <c r="I27" s="534"/>
      <c r="J27" s="534"/>
      <c r="K27" s="534"/>
      <c r="L27" s="534"/>
      <c r="M27" s="534"/>
      <c r="N27" s="534"/>
      <c r="O27" s="534"/>
      <c r="P27" s="534"/>
      <c r="Q27" s="534"/>
      <c r="R27" s="534"/>
      <c r="S27" s="534"/>
      <c r="T27" s="534"/>
      <c r="U27" s="534"/>
      <c r="V27" s="534"/>
      <c r="W27" s="534"/>
      <c r="X27" s="534"/>
      <c r="Y27" s="534"/>
    </row>
    <row r="28" spans="2:25" ht="12" customHeight="1">
      <c r="B28" s="546" t="s">
        <v>515</v>
      </c>
      <c r="C28" s="547" t="s">
        <v>514</v>
      </c>
      <c r="D28" s="547" t="s">
        <v>663</v>
      </c>
      <c r="E28" s="547" t="s">
        <v>110</v>
      </c>
      <c r="F28" s="565">
        <v>0.98632197441285308</v>
      </c>
      <c r="G28" s="566">
        <v>0.45065597273665609</v>
      </c>
      <c r="H28" s="534"/>
      <c r="I28" s="534"/>
      <c r="J28" s="534"/>
      <c r="K28" s="534"/>
      <c r="L28" s="534"/>
      <c r="M28" s="534"/>
      <c r="N28" s="534"/>
      <c r="O28" s="534"/>
      <c r="P28" s="534"/>
      <c r="Q28" s="534"/>
      <c r="R28" s="534"/>
      <c r="S28" s="534"/>
      <c r="T28" s="534"/>
      <c r="U28" s="534"/>
      <c r="V28" s="534"/>
      <c r="W28" s="534"/>
      <c r="X28" s="534"/>
      <c r="Y28" s="534"/>
    </row>
    <row r="29" spans="2:25" ht="12" customHeight="1">
      <c r="B29" s="546" t="s">
        <v>520</v>
      </c>
      <c r="C29" s="547" t="s">
        <v>947</v>
      </c>
      <c r="D29" s="547" t="s">
        <v>757</v>
      </c>
      <c r="E29" s="547" t="s">
        <v>423</v>
      </c>
      <c r="F29" s="565">
        <v>0.96192606025868099</v>
      </c>
      <c r="G29" s="566">
        <v>0.23542783946131415</v>
      </c>
      <c r="H29" s="534"/>
      <c r="I29" s="534"/>
      <c r="J29" s="534"/>
      <c r="K29" s="534"/>
      <c r="L29" s="534"/>
      <c r="M29" s="534"/>
      <c r="N29" s="534"/>
      <c r="O29" s="534"/>
      <c r="P29" s="534"/>
      <c r="Q29" s="534"/>
      <c r="R29" s="534"/>
      <c r="S29" s="534"/>
      <c r="T29" s="534"/>
      <c r="U29" s="534"/>
      <c r="V29" s="534"/>
      <c r="W29" s="534"/>
      <c r="X29" s="534"/>
      <c r="Y29" s="534"/>
    </row>
    <row r="30" spans="2:25" ht="12" customHeight="1" thickBot="1">
      <c r="B30" s="553" t="s">
        <v>592</v>
      </c>
      <c r="C30" s="554" t="s">
        <v>591</v>
      </c>
      <c r="D30" s="554" t="s">
        <v>664</v>
      </c>
      <c r="E30" s="554" t="s">
        <v>114</v>
      </c>
      <c r="F30" s="567">
        <v>0.99350636688052107</v>
      </c>
      <c r="G30" s="568">
        <v>0.29185522954068943</v>
      </c>
      <c r="H30" s="534"/>
      <c r="I30" s="534"/>
      <c r="J30" s="534"/>
      <c r="K30" s="534"/>
      <c r="L30" s="534"/>
      <c r="M30" s="534"/>
      <c r="N30" s="534"/>
      <c r="O30" s="534"/>
      <c r="P30" s="534"/>
      <c r="Q30" s="534"/>
      <c r="R30" s="534"/>
      <c r="S30" s="534"/>
      <c r="T30" s="534"/>
      <c r="U30" s="534"/>
      <c r="V30" s="534"/>
      <c r="W30" s="534"/>
      <c r="X30" s="534"/>
      <c r="Y30" s="534"/>
    </row>
    <row r="31" spans="2:25">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row>
    <row r="32" spans="2:25">
      <c r="B32" s="534" t="s">
        <v>1642</v>
      </c>
      <c r="C32" s="534"/>
      <c r="D32" s="534"/>
      <c r="E32" s="534"/>
      <c r="F32" s="534"/>
      <c r="G32" s="534"/>
      <c r="H32" s="534"/>
      <c r="I32" s="534"/>
      <c r="J32" s="534"/>
      <c r="K32" s="534"/>
      <c r="L32" s="534"/>
      <c r="M32" s="534"/>
      <c r="N32" s="534"/>
      <c r="O32" s="534"/>
      <c r="P32" s="534"/>
      <c r="Q32" s="534"/>
      <c r="R32" s="534"/>
      <c r="S32" s="534"/>
      <c r="T32" s="534"/>
      <c r="U32" s="534"/>
      <c r="V32" s="534"/>
      <c r="W32" s="534"/>
      <c r="X32" s="534"/>
      <c r="Y32" s="534"/>
    </row>
    <row r="33" spans="2:25">
      <c r="B33" s="534" t="s">
        <v>1643</v>
      </c>
      <c r="C33" s="534"/>
      <c r="D33" s="534"/>
      <c r="E33" s="534"/>
      <c r="F33" s="534"/>
      <c r="G33" s="534"/>
      <c r="H33" s="534"/>
      <c r="I33" s="534"/>
      <c r="J33" s="534"/>
      <c r="K33" s="534"/>
      <c r="L33" s="534"/>
      <c r="M33" s="534"/>
      <c r="N33" s="534"/>
      <c r="O33" s="534"/>
      <c r="P33" s="534"/>
      <c r="Q33" s="534"/>
      <c r="R33" s="534"/>
      <c r="S33" s="534"/>
      <c r="T33" s="534"/>
      <c r="U33" s="534"/>
      <c r="V33" s="534"/>
      <c r="W33" s="534"/>
      <c r="X33" s="534"/>
      <c r="Y33" s="534"/>
    </row>
    <row r="34" spans="2:25">
      <c r="B34" s="534" t="s">
        <v>1644</v>
      </c>
      <c r="C34" s="534"/>
      <c r="D34" s="534"/>
      <c r="E34" s="534"/>
      <c r="F34" s="534"/>
      <c r="G34" s="534"/>
      <c r="H34" s="534"/>
      <c r="I34" s="534"/>
      <c r="J34" s="534"/>
      <c r="K34" s="534"/>
      <c r="L34" s="534"/>
      <c r="M34" s="534"/>
      <c r="N34" s="534"/>
      <c r="O34" s="534"/>
      <c r="P34" s="534"/>
      <c r="Q34" s="534"/>
      <c r="R34" s="534"/>
      <c r="S34" s="534"/>
      <c r="T34" s="534"/>
      <c r="U34" s="534"/>
      <c r="V34" s="534"/>
      <c r="W34" s="534"/>
      <c r="X34" s="534"/>
      <c r="Y34" s="534"/>
    </row>
    <row r="35" spans="2:25">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row>
    <row r="36" spans="2:25">
      <c r="B36" s="534"/>
      <c r="C36" s="534"/>
      <c r="D36" s="534"/>
      <c r="E36" s="534"/>
      <c r="F36" s="534"/>
      <c r="G36" s="534"/>
      <c r="H36" s="534"/>
      <c r="I36" s="534"/>
      <c r="J36" s="534"/>
      <c r="K36" s="534"/>
      <c r="L36" s="534"/>
      <c r="M36" s="534"/>
      <c r="N36" s="534"/>
      <c r="O36" s="534"/>
      <c r="P36" s="534"/>
      <c r="Q36" s="534"/>
      <c r="R36" s="534"/>
      <c r="S36" s="534"/>
      <c r="T36" s="534"/>
      <c r="U36" s="534"/>
      <c r="V36" s="534"/>
      <c r="W36" s="534"/>
      <c r="X36" s="534"/>
      <c r="Y36" s="534"/>
    </row>
    <row r="37" spans="2:25">
      <c r="B37" s="534"/>
      <c r="C37" s="534"/>
      <c r="D37" s="534"/>
      <c r="E37" s="534"/>
      <c r="F37" s="534"/>
      <c r="G37" s="534"/>
      <c r="H37" s="534"/>
      <c r="I37" s="534"/>
      <c r="J37" s="534"/>
      <c r="K37" s="534"/>
      <c r="L37" s="534"/>
      <c r="M37" s="534"/>
      <c r="N37" s="534"/>
      <c r="O37" s="534"/>
      <c r="P37" s="534"/>
      <c r="Q37" s="534"/>
      <c r="R37" s="534"/>
      <c r="S37" s="534"/>
      <c r="T37" s="534"/>
      <c r="U37" s="534"/>
      <c r="V37" s="534"/>
      <c r="W37" s="534"/>
      <c r="X37" s="534"/>
      <c r="Y37" s="534"/>
    </row>
    <row r="38" spans="2:25">
      <c r="B38" s="534"/>
      <c r="C38" s="534"/>
      <c r="D38" s="534"/>
      <c r="E38" s="534"/>
      <c r="F38" s="534"/>
      <c r="G38" s="534"/>
      <c r="H38" s="534"/>
      <c r="I38" s="534"/>
      <c r="J38" s="534"/>
      <c r="K38" s="534"/>
      <c r="L38" s="534"/>
      <c r="M38" s="534"/>
      <c r="N38" s="534"/>
      <c r="O38" s="534"/>
      <c r="P38" s="534"/>
      <c r="Q38" s="534"/>
      <c r="R38" s="534"/>
      <c r="S38" s="534"/>
      <c r="T38" s="534"/>
      <c r="U38" s="534"/>
      <c r="V38" s="534"/>
      <c r="W38" s="534"/>
      <c r="X38" s="534"/>
      <c r="Y38" s="534"/>
    </row>
    <row r="39" spans="2:25" hidden="1">
      <c r="B39" s="534"/>
      <c r="C39" s="534"/>
      <c r="D39" s="534" t="s">
        <v>1645</v>
      </c>
      <c r="E39" s="534"/>
      <c r="F39" s="534"/>
      <c r="G39" s="534"/>
      <c r="H39" s="534"/>
      <c r="I39" s="534"/>
      <c r="J39" s="534"/>
      <c r="K39" s="534"/>
      <c r="L39" s="534"/>
      <c r="M39" s="534"/>
      <c r="N39" s="534"/>
      <c r="O39" s="534"/>
      <c r="P39" s="534"/>
      <c r="Q39" s="534"/>
      <c r="R39" s="534"/>
      <c r="S39" s="534"/>
      <c r="T39" s="534"/>
      <c r="U39" s="534"/>
      <c r="V39" s="534"/>
      <c r="W39" s="534"/>
      <c r="X39" s="534"/>
      <c r="Y39" s="534"/>
    </row>
    <row r="40" spans="2:25" hidden="1">
      <c r="B40" s="534" t="s">
        <v>647</v>
      </c>
      <c r="C40" s="534" t="s">
        <v>45</v>
      </c>
      <c r="D40" s="534" t="s">
        <v>1646</v>
      </c>
      <c r="E40" s="534"/>
      <c r="F40" s="534"/>
      <c r="G40" s="534"/>
      <c r="H40" s="534"/>
      <c r="I40" s="534"/>
      <c r="J40" s="534"/>
      <c r="K40" s="534"/>
      <c r="L40" s="534"/>
      <c r="M40" s="534"/>
      <c r="N40" s="534"/>
      <c r="O40" s="534"/>
      <c r="P40" s="534"/>
      <c r="Q40" s="534"/>
      <c r="R40" s="534"/>
      <c r="S40" s="534"/>
      <c r="T40" s="534"/>
      <c r="U40" s="534"/>
      <c r="V40" s="534"/>
      <c r="W40" s="534"/>
      <c r="X40" s="534"/>
      <c r="Y40" s="534"/>
    </row>
    <row r="41" spans="2:25" hidden="1">
      <c r="B41" s="534" t="s">
        <v>689</v>
      </c>
      <c r="C41" s="534" t="s">
        <v>209</v>
      </c>
      <c r="D41" s="534" t="s">
        <v>1647</v>
      </c>
      <c r="E41" s="534"/>
      <c r="F41" s="534"/>
      <c r="G41" s="534"/>
      <c r="H41" s="534"/>
      <c r="I41" s="534"/>
      <c r="J41" s="534"/>
      <c r="K41" s="534"/>
      <c r="L41" s="534"/>
      <c r="M41" s="534"/>
      <c r="N41" s="534"/>
      <c r="O41" s="534"/>
      <c r="P41" s="534"/>
      <c r="Q41" s="534"/>
      <c r="R41" s="534"/>
      <c r="S41" s="534"/>
      <c r="T41" s="534"/>
      <c r="U41" s="534"/>
      <c r="V41" s="534"/>
      <c r="W41" s="534"/>
      <c r="X41" s="534"/>
      <c r="Y41" s="534"/>
    </row>
    <row r="42" spans="2:25" hidden="1">
      <c r="B42" s="534" t="s">
        <v>699</v>
      </c>
      <c r="C42" s="534" t="s">
        <v>245</v>
      </c>
      <c r="D42" s="534" t="s">
        <v>1648</v>
      </c>
      <c r="E42" s="534"/>
      <c r="F42" s="534"/>
      <c r="G42" s="534"/>
      <c r="H42" s="534"/>
      <c r="I42" s="534"/>
      <c r="J42" s="534"/>
      <c r="K42" s="534"/>
      <c r="L42" s="534"/>
      <c r="M42" s="534"/>
      <c r="N42" s="534"/>
      <c r="O42" s="534"/>
      <c r="P42" s="534"/>
      <c r="Q42" s="534"/>
      <c r="R42" s="534"/>
      <c r="S42" s="534"/>
      <c r="T42" s="534"/>
      <c r="U42" s="534"/>
      <c r="V42" s="534"/>
      <c r="W42" s="534"/>
      <c r="X42" s="534"/>
      <c r="Y42" s="534"/>
    </row>
    <row r="43" spans="2:25" hidden="1">
      <c r="B43" s="534" t="s">
        <v>725</v>
      </c>
      <c r="C43" s="534" t="s">
        <v>324</v>
      </c>
      <c r="D43" s="534" t="s">
        <v>1649</v>
      </c>
      <c r="E43" s="534"/>
      <c r="F43" s="534"/>
      <c r="G43" s="534"/>
      <c r="H43" s="534"/>
      <c r="I43" s="534"/>
      <c r="J43" s="534"/>
      <c r="K43" s="534"/>
      <c r="L43" s="534"/>
      <c r="M43" s="534"/>
      <c r="N43" s="534"/>
      <c r="O43" s="534"/>
      <c r="P43" s="534"/>
      <c r="Q43" s="534"/>
      <c r="R43" s="534"/>
      <c r="S43" s="534"/>
      <c r="T43" s="534"/>
      <c r="U43" s="534"/>
      <c r="V43" s="534"/>
      <c r="W43" s="534"/>
      <c r="X43" s="534"/>
      <c r="Y43" s="534"/>
    </row>
    <row r="44" spans="2:25" hidden="1">
      <c r="B44" s="534" t="s">
        <v>749</v>
      </c>
      <c r="C44" s="534" t="s">
        <v>399</v>
      </c>
      <c r="D44" s="534" t="s">
        <v>1650</v>
      </c>
      <c r="E44" s="534"/>
      <c r="F44" s="534"/>
      <c r="G44" s="534"/>
      <c r="H44" s="534"/>
      <c r="I44" s="534"/>
      <c r="J44" s="534"/>
      <c r="K44" s="534"/>
      <c r="L44" s="534"/>
      <c r="M44" s="534"/>
      <c r="N44" s="534"/>
      <c r="O44" s="534"/>
      <c r="P44" s="534"/>
      <c r="Q44" s="534"/>
      <c r="R44" s="534"/>
      <c r="S44" s="534"/>
      <c r="T44" s="534"/>
      <c r="U44" s="534"/>
      <c r="V44" s="534"/>
      <c r="W44" s="534"/>
      <c r="X44" s="534"/>
      <c r="Y44" s="534"/>
    </row>
    <row r="45" spans="2:25" hidden="1">
      <c r="B45" s="534" t="s">
        <v>750</v>
      </c>
      <c r="C45" s="534" t="s">
        <v>402</v>
      </c>
      <c r="D45" s="534" t="s">
        <v>1651</v>
      </c>
      <c r="E45" s="534"/>
      <c r="F45" s="534"/>
      <c r="G45" s="534"/>
      <c r="H45" s="534"/>
      <c r="I45" s="534"/>
      <c r="J45" s="534"/>
      <c r="K45" s="534"/>
      <c r="L45" s="534"/>
      <c r="M45" s="534"/>
      <c r="N45" s="534"/>
      <c r="O45" s="534"/>
      <c r="P45" s="534"/>
      <c r="Q45" s="534"/>
      <c r="R45" s="534"/>
      <c r="S45" s="534"/>
      <c r="T45" s="534"/>
      <c r="U45" s="534"/>
      <c r="V45" s="534"/>
      <c r="W45" s="534"/>
      <c r="X45" s="534"/>
      <c r="Y45" s="534"/>
    </row>
    <row r="46" spans="2:25" hidden="1">
      <c r="B46" s="534" t="s">
        <v>663</v>
      </c>
      <c r="C46" s="534" t="s">
        <v>110</v>
      </c>
      <c r="D46" s="534" t="s">
        <v>1652</v>
      </c>
      <c r="E46" s="534"/>
      <c r="F46" s="534"/>
      <c r="G46" s="534"/>
      <c r="H46" s="534"/>
      <c r="I46" s="534"/>
      <c r="J46" s="534"/>
      <c r="K46" s="534"/>
      <c r="L46" s="534"/>
      <c r="M46" s="534"/>
      <c r="N46" s="534"/>
      <c r="O46" s="534"/>
      <c r="P46" s="534"/>
      <c r="Q46" s="534"/>
      <c r="R46" s="534"/>
      <c r="S46" s="534"/>
      <c r="T46" s="534"/>
      <c r="U46" s="534"/>
      <c r="V46" s="534"/>
      <c r="W46" s="534"/>
      <c r="X46" s="534"/>
      <c r="Y46" s="534"/>
    </row>
    <row r="47" spans="2:25" hidden="1">
      <c r="B47" s="534" t="s">
        <v>757</v>
      </c>
      <c r="C47" s="534" t="s">
        <v>423</v>
      </c>
      <c r="D47" s="534" t="s">
        <v>1653</v>
      </c>
      <c r="E47" s="534"/>
      <c r="F47" s="534"/>
      <c r="G47" s="534"/>
      <c r="H47" s="534"/>
      <c r="I47" s="534"/>
      <c r="J47" s="534"/>
      <c r="K47" s="534"/>
      <c r="L47" s="534"/>
      <c r="M47" s="534"/>
      <c r="N47" s="534"/>
      <c r="O47" s="534"/>
      <c r="P47" s="534"/>
      <c r="Q47" s="534"/>
      <c r="R47" s="534"/>
      <c r="S47" s="534"/>
      <c r="T47" s="534"/>
      <c r="U47" s="534"/>
      <c r="V47" s="534"/>
      <c r="W47" s="534"/>
      <c r="X47" s="534"/>
      <c r="Y47" s="534"/>
    </row>
    <row r="48" spans="2:25" hidden="1">
      <c r="B48" s="534" t="s">
        <v>664</v>
      </c>
      <c r="C48" s="534" t="s">
        <v>114</v>
      </c>
      <c r="D48" s="534" t="s">
        <v>1654</v>
      </c>
      <c r="E48" s="534"/>
      <c r="F48" s="534"/>
      <c r="G48" s="534"/>
      <c r="H48" s="534"/>
      <c r="I48" s="534"/>
      <c r="J48" s="534"/>
      <c r="K48" s="534"/>
      <c r="L48" s="534"/>
      <c r="M48" s="534"/>
      <c r="N48" s="534"/>
      <c r="O48" s="534"/>
      <c r="P48" s="534"/>
      <c r="Q48" s="534"/>
      <c r="R48" s="534"/>
      <c r="S48" s="534"/>
      <c r="T48" s="534"/>
      <c r="U48" s="534"/>
      <c r="V48" s="534"/>
      <c r="W48" s="534"/>
      <c r="X48" s="534"/>
      <c r="Y48" s="534"/>
    </row>
    <row r="49" spans="2:25">
      <c r="B49" s="534"/>
      <c r="C49" s="534"/>
      <c r="D49" s="534"/>
      <c r="E49" s="534"/>
      <c r="F49" s="534"/>
      <c r="G49" s="534"/>
      <c r="H49" s="534"/>
      <c r="I49" s="534"/>
      <c r="J49" s="534"/>
      <c r="K49" s="534"/>
      <c r="L49" s="534"/>
      <c r="M49" s="534"/>
      <c r="N49" s="534"/>
      <c r="O49" s="534"/>
      <c r="P49" s="534"/>
      <c r="Q49" s="534"/>
      <c r="R49" s="534"/>
      <c r="S49" s="534"/>
      <c r="T49" s="534"/>
      <c r="U49" s="534"/>
      <c r="V49" s="534"/>
      <c r="W49" s="534"/>
      <c r="X49" s="534"/>
      <c r="Y49" s="534"/>
    </row>
    <row r="50" spans="2:25">
      <c r="B50" s="534"/>
      <c r="C50" s="534"/>
      <c r="D50" s="534"/>
      <c r="E50" s="534"/>
      <c r="F50" s="534"/>
      <c r="G50" s="534"/>
      <c r="H50" s="534"/>
      <c r="I50" s="534"/>
      <c r="J50" s="534"/>
      <c r="K50" s="534"/>
      <c r="L50" s="534"/>
      <c r="M50" s="534"/>
      <c r="N50" s="534"/>
      <c r="O50" s="534"/>
      <c r="P50" s="534"/>
      <c r="Q50" s="534"/>
      <c r="R50" s="534"/>
      <c r="S50" s="534"/>
      <c r="T50" s="534"/>
      <c r="U50" s="534"/>
      <c r="V50" s="534"/>
      <c r="W50" s="534"/>
      <c r="X50" s="534"/>
      <c r="Y50" s="534"/>
    </row>
    <row r="51" spans="2:25">
      <c r="B51" s="534"/>
      <c r="C51" s="534"/>
      <c r="D51" s="534"/>
      <c r="E51" s="534"/>
      <c r="F51" s="534"/>
      <c r="G51" s="534"/>
      <c r="H51" s="534"/>
      <c r="I51" s="534"/>
      <c r="J51" s="534"/>
      <c r="K51" s="534"/>
      <c r="L51" s="534"/>
      <c r="M51" s="534"/>
      <c r="N51" s="534"/>
      <c r="O51" s="534"/>
      <c r="P51" s="534"/>
      <c r="Q51" s="534"/>
      <c r="R51" s="534"/>
      <c r="S51" s="534"/>
      <c r="T51" s="534"/>
      <c r="U51" s="534"/>
      <c r="V51" s="534"/>
      <c r="W51" s="534"/>
      <c r="X51" s="534"/>
      <c r="Y51" s="534"/>
    </row>
    <row r="52" spans="2:25">
      <c r="B52" s="534"/>
      <c r="C52" s="534"/>
      <c r="D52" s="534"/>
      <c r="E52" s="534"/>
      <c r="F52" s="534"/>
      <c r="G52" s="534"/>
      <c r="H52" s="534"/>
      <c r="I52" s="534"/>
      <c r="J52" s="534"/>
      <c r="K52" s="534"/>
      <c r="L52" s="534"/>
      <c r="M52" s="534"/>
      <c r="N52" s="534"/>
      <c r="O52" s="534"/>
      <c r="P52" s="534"/>
      <c r="Q52" s="534"/>
      <c r="R52" s="534"/>
      <c r="S52" s="534"/>
      <c r="T52" s="534"/>
      <c r="U52" s="534"/>
      <c r="V52" s="534"/>
      <c r="W52" s="534"/>
      <c r="X52" s="534"/>
      <c r="Y52" s="534"/>
    </row>
    <row r="53" spans="2:25">
      <c r="B53" s="534"/>
      <c r="C53" s="534"/>
      <c r="D53" s="534"/>
      <c r="E53" s="534"/>
      <c r="F53" s="534"/>
      <c r="G53" s="534"/>
      <c r="H53" s="534"/>
      <c r="I53" s="534"/>
      <c r="J53" s="534"/>
      <c r="K53" s="534"/>
      <c r="L53" s="534"/>
      <c r="M53" s="534"/>
      <c r="N53" s="534"/>
      <c r="O53" s="534"/>
      <c r="P53" s="534"/>
      <c r="Q53" s="534"/>
      <c r="R53" s="534"/>
      <c r="S53" s="534"/>
      <c r="T53" s="534"/>
      <c r="U53" s="534"/>
      <c r="V53" s="534"/>
      <c r="W53" s="534"/>
      <c r="X53" s="534"/>
      <c r="Y53" s="534"/>
    </row>
    <row r="54" spans="2:25">
      <c r="B54" s="534"/>
      <c r="C54" s="534"/>
      <c r="D54" s="534"/>
      <c r="E54" s="534"/>
      <c r="F54" s="534"/>
      <c r="G54" s="534"/>
      <c r="H54" s="534"/>
      <c r="I54" s="534"/>
      <c r="J54" s="534"/>
      <c r="K54" s="534"/>
      <c r="L54" s="534"/>
      <c r="M54" s="534"/>
      <c r="N54" s="534"/>
      <c r="O54" s="534"/>
      <c r="P54" s="534"/>
      <c r="Q54" s="534"/>
      <c r="R54" s="534"/>
      <c r="S54" s="534"/>
      <c r="T54" s="534"/>
      <c r="U54" s="534"/>
      <c r="V54" s="534"/>
      <c r="W54" s="534"/>
      <c r="X54" s="534"/>
      <c r="Y54" s="534"/>
    </row>
  </sheetData>
  <sheetProtection password="DCA1"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A348"/>
  <sheetViews>
    <sheetView topLeftCell="M1" workbookViewId="0">
      <selection activeCell="AB13" sqref="AB13"/>
    </sheetView>
  </sheetViews>
  <sheetFormatPr defaultRowHeight="15"/>
  <cols>
    <col min="13" max="13" width="26.28515625" bestFit="1" customWidth="1"/>
    <col min="16" max="16" width="19.28515625" style="1" customWidth="1"/>
    <col min="17" max="17" width="9.140625" style="1"/>
    <col min="26" max="26" width="10" bestFit="1" customWidth="1"/>
    <col min="39" max="39" width="22.5703125" bestFit="1" customWidth="1"/>
    <col min="40" max="40" width="27.7109375" bestFit="1" customWidth="1"/>
    <col min="41" max="41" width="45.85546875" bestFit="1" customWidth="1"/>
    <col min="42" max="42" width="6.5703125" bestFit="1" customWidth="1"/>
    <col min="47" max="47" width="27.7109375" bestFit="1" customWidth="1"/>
    <col min="48" max="48" width="9.5703125" bestFit="1" customWidth="1"/>
    <col min="49" max="49" width="11" bestFit="1" customWidth="1"/>
    <col min="50" max="50" width="22.5703125" bestFit="1" customWidth="1"/>
    <col min="51" max="51" width="27.7109375" bestFit="1" customWidth="1"/>
    <col min="52" max="52" width="45.85546875" bestFit="1" customWidth="1"/>
    <col min="53" max="53" width="10.5703125" bestFit="1" customWidth="1"/>
  </cols>
  <sheetData>
    <row r="1" spans="1:53">
      <c r="A1" s="61"/>
      <c r="B1" s="61"/>
      <c r="C1" s="61"/>
      <c r="D1" s="61"/>
      <c r="E1" s="61"/>
      <c r="F1" s="61"/>
      <c r="G1" s="61"/>
      <c r="H1" s="61"/>
      <c r="I1" s="61"/>
      <c r="J1" s="61"/>
      <c r="K1" s="61"/>
      <c r="L1" s="61"/>
      <c r="M1" s="61"/>
      <c r="N1" s="61"/>
      <c r="O1" s="61"/>
      <c r="P1" s="62"/>
      <c r="Q1" s="62"/>
      <c r="R1" s="61"/>
      <c r="S1" s="61"/>
      <c r="T1" s="61"/>
      <c r="U1" s="61" t="s">
        <v>0</v>
      </c>
      <c r="V1" s="61"/>
      <c r="W1" s="61"/>
      <c r="X1" s="61"/>
      <c r="Y1" s="61"/>
      <c r="Z1" s="61"/>
      <c r="AA1" s="61"/>
      <c r="AB1" s="61"/>
      <c r="AC1" s="61"/>
      <c r="AD1" s="61"/>
      <c r="AE1" s="61"/>
      <c r="AF1" s="61"/>
      <c r="AG1" s="61"/>
      <c r="AH1" s="61"/>
      <c r="AI1" s="61"/>
      <c r="AJ1" s="61"/>
      <c r="AK1" s="61"/>
      <c r="AL1" s="61"/>
      <c r="AO1" t="s">
        <v>983</v>
      </c>
      <c r="AY1" t="s">
        <v>922</v>
      </c>
      <c r="AZ1" t="s">
        <v>8</v>
      </c>
      <c r="BA1" t="s">
        <v>984</v>
      </c>
    </row>
    <row r="2" spans="1:53">
      <c r="A2" s="61"/>
      <c r="B2" s="61" t="s">
        <v>1</v>
      </c>
      <c r="C2" s="61" t="s">
        <v>1</v>
      </c>
      <c r="D2" s="61"/>
      <c r="E2" s="61" t="s">
        <v>2</v>
      </c>
      <c r="F2" s="61"/>
      <c r="G2" s="61"/>
      <c r="H2" s="61"/>
      <c r="I2" s="61"/>
      <c r="J2" s="61"/>
      <c r="K2" s="61" t="s">
        <v>1</v>
      </c>
      <c r="L2" s="61"/>
      <c r="M2" s="61" t="s">
        <v>1</v>
      </c>
      <c r="N2" s="61" t="s">
        <v>1</v>
      </c>
      <c r="O2" s="61"/>
      <c r="P2" s="61" t="s">
        <v>640</v>
      </c>
      <c r="Q2" s="62"/>
      <c r="R2" s="61"/>
      <c r="S2" s="61" t="s">
        <v>3</v>
      </c>
      <c r="T2" s="61"/>
      <c r="U2" s="61" t="s">
        <v>4</v>
      </c>
      <c r="V2" s="61" t="s">
        <v>5</v>
      </c>
      <c r="W2" s="63">
        <v>3173</v>
      </c>
      <c r="X2" s="61">
        <v>10032</v>
      </c>
      <c r="Y2" s="61"/>
      <c r="Z2" s="61"/>
      <c r="AA2" s="61" t="s">
        <v>789</v>
      </c>
      <c r="AB2" s="61"/>
      <c r="AC2" s="61"/>
      <c r="AD2" s="61"/>
      <c r="AE2" s="61" t="s">
        <v>917</v>
      </c>
      <c r="AF2" s="61"/>
      <c r="AG2" s="61" t="s">
        <v>914</v>
      </c>
      <c r="AH2" s="61"/>
      <c r="AI2" s="61"/>
      <c r="AJ2" s="61"/>
      <c r="AK2" s="61"/>
      <c r="AL2" s="61" t="s">
        <v>1</v>
      </c>
      <c r="AM2" t="s">
        <v>975</v>
      </c>
      <c r="AN2" t="s">
        <v>922</v>
      </c>
      <c r="AO2" t="s">
        <v>8</v>
      </c>
      <c r="AP2" t="s">
        <v>976</v>
      </c>
      <c r="AU2" s="86" t="s">
        <v>980</v>
      </c>
      <c r="AV2" s="85"/>
      <c r="AX2" t="str">
        <f>AY2&amp;COUNTIF($AY2:AY$3,AY2)</f>
        <v>Barking and Dagenham1</v>
      </c>
      <c r="AY2" s="87" t="s">
        <v>9</v>
      </c>
      <c r="AZ2" s="87" t="s">
        <v>937</v>
      </c>
      <c r="BA2" s="89">
        <v>4184.8649999999998</v>
      </c>
    </row>
    <row r="3" spans="1:53">
      <c r="A3" s="61"/>
      <c r="B3" s="61" t="s">
        <v>6</v>
      </c>
      <c r="C3" s="61" t="s">
        <v>6</v>
      </c>
      <c r="D3" s="61"/>
      <c r="E3" s="61" t="s">
        <v>7</v>
      </c>
      <c r="F3" s="61"/>
      <c r="G3" s="61"/>
      <c r="H3" s="61"/>
      <c r="I3" s="61"/>
      <c r="J3" s="61"/>
      <c r="K3" s="61" t="s">
        <v>8</v>
      </c>
      <c r="L3" s="61"/>
      <c r="M3" s="61" t="s">
        <v>919</v>
      </c>
      <c r="N3" s="61" t="s">
        <v>15</v>
      </c>
      <c r="O3" s="61" t="s">
        <v>641</v>
      </c>
      <c r="P3" s="64" t="s">
        <v>9</v>
      </c>
      <c r="Q3" s="62" t="str">
        <f>O3</f>
        <v>E09000002</v>
      </c>
      <c r="R3" s="61"/>
      <c r="S3" s="61" t="s">
        <v>10</v>
      </c>
      <c r="T3" s="61"/>
      <c r="U3" s="61" t="s">
        <v>11</v>
      </c>
      <c r="V3" s="61" t="s">
        <v>12</v>
      </c>
      <c r="W3" s="63">
        <v>2443</v>
      </c>
      <c r="X3" s="61">
        <v>7321</v>
      </c>
      <c r="Y3" s="61"/>
      <c r="Z3" s="61" t="s">
        <v>641</v>
      </c>
      <c r="AA3" s="64" t="s">
        <v>9</v>
      </c>
      <c r="AB3" s="61" t="s">
        <v>641</v>
      </c>
      <c r="AC3" s="61"/>
      <c r="AD3" s="61"/>
      <c r="AE3" s="61" t="s">
        <v>918</v>
      </c>
      <c r="AF3" s="61"/>
      <c r="AG3" s="61" t="s">
        <v>915</v>
      </c>
      <c r="AH3" s="61"/>
      <c r="AI3" s="61"/>
      <c r="AJ3" s="61"/>
      <c r="AK3" s="61"/>
      <c r="AL3" s="61" t="s">
        <v>923</v>
      </c>
      <c r="AM3" t="s">
        <v>1004</v>
      </c>
      <c r="AN3" s="82" t="s">
        <v>9</v>
      </c>
      <c r="AO3" s="82" t="s">
        <v>937</v>
      </c>
      <c r="AP3" s="83">
        <v>13055</v>
      </c>
      <c r="AU3" s="86" t="s">
        <v>922</v>
      </c>
      <c r="AV3" t="s">
        <v>637</v>
      </c>
      <c r="AX3" t="str">
        <f>AY3&amp;COUNTIF($AY3:AY$3,AY3)</f>
        <v>Barnet1</v>
      </c>
      <c r="AY3" s="87" t="s">
        <v>16</v>
      </c>
      <c r="AZ3" s="87" t="s">
        <v>30</v>
      </c>
      <c r="BA3" s="89">
        <v>6634.3239999999996</v>
      </c>
    </row>
    <row r="4" spans="1:53">
      <c r="A4" s="61"/>
      <c r="B4" s="61" t="s">
        <v>13</v>
      </c>
      <c r="C4" s="61" t="s">
        <v>13</v>
      </c>
      <c r="D4" s="61"/>
      <c r="E4" s="61" t="s">
        <v>14</v>
      </c>
      <c r="F4" s="61"/>
      <c r="G4" s="61"/>
      <c r="H4" s="61"/>
      <c r="I4" s="61"/>
      <c r="J4" s="61"/>
      <c r="K4" s="61" t="s">
        <v>15</v>
      </c>
      <c r="L4" s="61"/>
      <c r="M4" s="61" t="s">
        <v>920</v>
      </c>
      <c r="N4" s="61" t="s">
        <v>927</v>
      </c>
      <c r="O4" s="61" t="s">
        <v>642</v>
      </c>
      <c r="P4" s="64" t="s">
        <v>16</v>
      </c>
      <c r="Q4" s="62" t="str">
        <f t="shared" ref="Q4:Q67" si="0">O4</f>
        <v>E09000003</v>
      </c>
      <c r="R4" s="61"/>
      <c r="S4" s="61"/>
      <c r="T4" s="61"/>
      <c r="U4" s="61" t="s">
        <v>17</v>
      </c>
      <c r="V4" s="61" t="s">
        <v>18</v>
      </c>
      <c r="W4" s="63">
        <v>3012</v>
      </c>
      <c r="X4" s="61">
        <v>10382</v>
      </c>
      <c r="Y4" s="61"/>
      <c r="Z4" s="61" t="s">
        <v>642</v>
      </c>
      <c r="AA4" s="64" t="s">
        <v>16</v>
      </c>
      <c r="AB4" s="61" t="s">
        <v>642</v>
      </c>
      <c r="AC4" s="61"/>
      <c r="AD4" s="61"/>
      <c r="AE4" s="61" t="s">
        <v>21</v>
      </c>
      <c r="AF4" s="61"/>
      <c r="AG4" s="61" t="s">
        <v>916</v>
      </c>
      <c r="AH4" s="61"/>
      <c r="AI4" s="61"/>
      <c r="AJ4" s="61"/>
      <c r="AK4" s="61"/>
      <c r="AL4" s="61" t="s">
        <v>924</v>
      </c>
      <c r="AM4" t="s">
        <v>1005</v>
      </c>
      <c r="AN4" s="50" t="s">
        <v>16</v>
      </c>
      <c r="AO4" s="50" t="s">
        <v>30</v>
      </c>
      <c r="AP4" s="84">
        <v>21540</v>
      </c>
      <c r="AU4" t="s">
        <v>9</v>
      </c>
      <c r="AV4" s="85">
        <v>3773.1213872832368</v>
      </c>
      <c r="AX4" t="str">
        <f>AY4&amp;COUNTIF($AY$3:AY4,AY4)</f>
        <v>Barnsley1</v>
      </c>
      <c r="AY4" s="87" t="s">
        <v>23</v>
      </c>
      <c r="AZ4" s="87" t="s">
        <v>35</v>
      </c>
      <c r="BA4" s="89">
        <v>5676.0039999999999</v>
      </c>
    </row>
    <row r="5" spans="1:53">
      <c r="A5" s="61"/>
      <c r="B5" s="61" t="s">
        <v>19</v>
      </c>
      <c r="C5" s="61" t="s">
        <v>19</v>
      </c>
      <c r="D5" s="61"/>
      <c r="E5" s="61" t="s">
        <v>20</v>
      </c>
      <c r="F5" s="61"/>
      <c r="G5" s="61"/>
      <c r="H5" s="61"/>
      <c r="I5" s="61"/>
      <c r="J5" s="61"/>
      <c r="K5" s="61" t="s">
        <v>21</v>
      </c>
      <c r="L5" s="61"/>
      <c r="M5" s="61" t="s">
        <v>22</v>
      </c>
      <c r="N5" s="61" t="s">
        <v>918</v>
      </c>
      <c r="O5" s="61" t="s">
        <v>643</v>
      </c>
      <c r="P5" s="64" t="s">
        <v>23</v>
      </c>
      <c r="Q5" s="62" t="str">
        <f t="shared" si="0"/>
        <v>E08000016</v>
      </c>
      <c r="R5" s="61"/>
      <c r="S5" s="61"/>
      <c r="T5" s="61"/>
      <c r="U5" s="61" t="s">
        <v>24</v>
      </c>
      <c r="V5" s="61" t="s">
        <v>25</v>
      </c>
      <c r="W5" s="63">
        <v>4185</v>
      </c>
      <c r="X5" s="61">
        <v>13055</v>
      </c>
      <c r="Y5" s="61"/>
      <c r="Z5" s="61" t="s">
        <v>643</v>
      </c>
      <c r="AA5" s="64" t="s">
        <v>23</v>
      </c>
      <c r="AB5" s="61" t="s">
        <v>643</v>
      </c>
      <c r="AC5" s="61"/>
      <c r="AD5" s="61"/>
      <c r="AE5" s="61" t="s">
        <v>15</v>
      </c>
      <c r="AF5" s="61"/>
      <c r="AG5" s="61" t="s">
        <v>921</v>
      </c>
      <c r="AH5" s="61"/>
      <c r="AI5" s="61"/>
      <c r="AJ5" s="61"/>
      <c r="AK5" s="61"/>
      <c r="AL5" s="61" t="s">
        <v>925</v>
      </c>
      <c r="AM5" t="s">
        <v>1006</v>
      </c>
      <c r="AN5" s="82" t="s">
        <v>23</v>
      </c>
      <c r="AO5" s="82" t="s">
        <v>35</v>
      </c>
      <c r="AP5" s="83">
        <v>18358</v>
      </c>
      <c r="AU5" t="s">
        <v>16</v>
      </c>
      <c r="AV5" s="85">
        <v>6225.4335260115604</v>
      </c>
      <c r="AX5" t="str">
        <f>AY5&amp;COUNTIF($AY$3:AY5,AY5)</f>
        <v>Bath and North East Somerset1</v>
      </c>
      <c r="AY5" s="87" t="s">
        <v>29</v>
      </c>
      <c r="AZ5" s="87" t="s">
        <v>49</v>
      </c>
      <c r="BA5" s="89">
        <v>3344.7</v>
      </c>
    </row>
    <row r="6" spans="1:53">
      <c r="A6" s="61"/>
      <c r="B6" s="61" t="s">
        <v>26</v>
      </c>
      <c r="C6" s="61" t="s">
        <v>26</v>
      </c>
      <c r="D6" s="61"/>
      <c r="E6" s="61" t="s">
        <v>27</v>
      </c>
      <c r="F6" s="61"/>
      <c r="G6" s="61"/>
      <c r="H6" s="61"/>
      <c r="I6" s="61"/>
      <c r="J6" s="61"/>
      <c r="K6" s="61" t="s">
        <v>1001</v>
      </c>
      <c r="L6" s="61"/>
      <c r="M6" s="61" t="s">
        <v>8</v>
      </c>
      <c r="N6" s="61"/>
      <c r="O6" s="61" t="s">
        <v>644</v>
      </c>
      <c r="P6" s="64" t="s">
        <v>29</v>
      </c>
      <c r="Q6" s="62" t="str">
        <f t="shared" si="0"/>
        <v>E06000022</v>
      </c>
      <c r="R6" s="61"/>
      <c r="S6" s="61"/>
      <c r="T6" s="61"/>
      <c r="U6" s="61" t="s">
        <v>30</v>
      </c>
      <c r="V6" s="61" t="s">
        <v>31</v>
      </c>
      <c r="W6" s="63">
        <v>6634</v>
      </c>
      <c r="X6" s="61">
        <v>21540</v>
      </c>
      <c r="Y6" s="61"/>
      <c r="Z6" s="61" t="s">
        <v>644</v>
      </c>
      <c r="AA6" s="64" t="s">
        <v>29</v>
      </c>
      <c r="AB6" s="61" t="s">
        <v>644</v>
      </c>
      <c r="AC6" s="61"/>
      <c r="AD6" s="61"/>
      <c r="AE6" s="61"/>
      <c r="AF6" s="61"/>
      <c r="AG6" s="61" t="s">
        <v>28</v>
      </c>
      <c r="AH6" s="61"/>
      <c r="AI6" s="61"/>
      <c r="AJ6" s="61"/>
      <c r="AK6" s="61"/>
      <c r="AL6" s="61"/>
      <c r="AM6" t="s">
        <v>1007</v>
      </c>
      <c r="AN6" s="50" t="s">
        <v>29</v>
      </c>
      <c r="AO6" s="50" t="s">
        <v>49</v>
      </c>
      <c r="AP6" s="84">
        <v>11091</v>
      </c>
      <c r="AU6" t="s">
        <v>23</v>
      </c>
      <c r="AV6" s="85">
        <v>5305.7803468208094</v>
      </c>
      <c r="AX6" t="str">
        <f>AY6&amp;COUNTIF($AY$3:AY6,AY6)</f>
        <v>Bedford1</v>
      </c>
      <c r="AY6" s="87" t="s">
        <v>34</v>
      </c>
      <c r="AZ6" s="87" t="s">
        <v>53</v>
      </c>
      <c r="BA6" s="89">
        <v>2845.3890000000001</v>
      </c>
    </row>
    <row r="7" spans="1:53">
      <c r="A7" s="61"/>
      <c r="B7" s="61" t="s">
        <v>32</v>
      </c>
      <c r="C7" s="61" t="s">
        <v>32</v>
      </c>
      <c r="D7" s="61"/>
      <c r="E7" s="61" t="s">
        <v>33</v>
      </c>
      <c r="F7" s="61"/>
      <c r="G7" s="61"/>
      <c r="H7" s="61"/>
      <c r="I7" s="61"/>
      <c r="J7" s="61"/>
      <c r="K7" s="61"/>
      <c r="L7" s="61"/>
      <c r="M7" s="61" t="s">
        <v>15</v>
      </c>
      <c r="N7" s="61"/>
      <c r="O7" s="61" t="s">
        <v>645</v>
      </c>
      <c r="P7" s="64" t="s">
        <v>34</v>
      </c>
      <c r="Q7" s="62" t="str">
        <f t="shared" si="0"/>
        <v>E06000055</v>
      </c>
      <c r="R7" s="61"/>
      <c r="S7" s="61"/>
      <c r="T7" s="61"/>
      <c r="U7" s="61" t="s">
        <v>35</v>
      </c>
      <c r="V7" s="61" t="s">
        <v>36</v>
      </c>
      <c r="W7" s="63">
        <v>5676</v>
      </c>
      <c r="X7" s="61">
        <v>18358</v>
      </c>
      <c r="Y7" s="61"/>
      <c r="Z7" s="61" t="s">
        <v>645</v>
      </c>
      <c r="AA7" s="64" t="s">
        <v>34</v>
      </c>
      <c r="AB7" s="61" t="s">
        <v>645</v>
      </c>
      <c r="AC7" s="61"/>
      <c r="AD7" s="61"/>
      <c r="AE7" s="61"/>
      <c r="AF7" s="61"/>
      <c r="AG7" s="61"/>
      <c r="AH7" s="61"/>
      <c r="AI7" s="61"/>
      <c r="AJ7" s="61"/>
      <c r="AK7" s="61"/>
      <c r="AL7" s="61"/>
      <c r="AM7" t="s">
        <v>1008</v>
      </c>
      <c r="AN7" s="82" t="s">
        <v>34</v>
      </c>
      <c r="AO7" s="82" t="s">
        <v>53</v>
      </c>
      <c r="AP7" s="83">
        <v>9396</v>
      </c>
      <c r="AU7" t="s">
        <v>29</v>
      </c>
      <c r="AV7" s="85">
        <v>3205.4913294797689</v>
      </c>
      <c r="AX7" t="str">
        <f>AY7&amp;COUNTIF($AY$3:AY7,AY7)</f>
        <v>Bexley1</v>
      </c>
      <c r="AY7" s="87" t="s">
        <v>39</v>
      </c>
      <c r="AZ7" s="87" t="s">
        <v>57</v>
      </c>
      <c r="BA7" s="89">
        <v>4255.05</v>
      </c>
    </row>
    <row r="8" spans="1:53">
      <c r="A8" s="61"/>
      <c r="B8" s="61" t="s">
        <v>37</v>
      </c>
      <c r="C8" s="61" t="s">
        <v>638</v>
      </c>
      <c r="D8" s="61"/>
      <c r="E8" s="61"/>
      <c r="F8" s="61"/>
      <c r="G8" s="61"/>
      <c r="H8" s="61"/>
      <c r="I8" s="61"/>
      <c r="J8" s="61"/>
      <c r="K8" s="61"/>
      <c r="L8" s="61"/>
      <c r="M8" s="61" t="s">
        <v>38</v>
      </c>
      <c r="N8" s="61"/>
      <c r="O8" s="61" t="s">
        <v>646</v>
      </c>
      <c r="P8" s="64" t="s">
        <v>39</v>
      </c>
      <c r="Q8" s="62" t="str">
        <f t="shared" si="0"/>
        <v>E09000004</v>
      </c>
      <c r="R8" s="61"/>
      <c r="S8" s="61"/>
      <c r="T8" s="61"/>
      <c r="U8" s="61" t="s">
        <v>40</v>
      </c>
      <c r="V8" s="61" t="s">
        <v>41</v>
      </c>
      <c r="W8" s="63">
        <v>4854</v>
      </c>
      <c r="X8" s="61">
        <v>16041</v>
      </c>
      <c r="Y8" s="61"/>
      <c r="Z8" s="61" t="s">
        <v>646</v>
      </c>
      <c r="AA8" s="64" t="s">
        <v>39</v>
      </c>
      <c r="AB8" s="61" t="s">
        <v>646</v>
      </c>
      <c r="AC8" s="61"/>
      <c r="AD8" s="61"/>
      <c r="AE8" s="61"/>
      <c r="AF8" s="61"/>
      <c r="AG8" s="61"/>
      <c r="AH8" s="61"/>
      <c r="AI8" s="61"/>
      <c r="AJ8" s="61"/>
      <c r="AK8" s="61"/>
      <c r="AL8" s="61"/>
      <c r="AM8" t="s">
        <v>1009</v>
      </c>
      <c r="AN8" s="50" t="s">
        <v>39</v>
      </c>
      <c r="AO8" s="50" t="s">
        <v>57</v>
      </c>
      <c r="AP8" s="84">
        <v>13708</v>
      </c>
      <c r="AU8" t="s">
        <v>34</v>
      </c>
      <c r="AV8" s="85">
        <v>2715.6069364161849</v>
      </c>
      <c r="AX8" t="str">
        <f>AY8&amp;COUNTIF($AY$3:AY8,AY8)</f>
        <v>Birmingham1</v>
      </c>
      <c r="AY8" s="88" t="s">
        <v>45</v>
      </c>
      <c r="AZ8" s="88" t="s">
        <v>65</v>
      </c>
      <c r="BA8" s="89">
        <v>4619.440219092332</v>
      </c>
    </row>
    <row r="9" spans="1:53">
      <c r="A9" s="61"/>
      <c r="B9" s="61" t="s">
        <v>42</v>
      </c>
      <c r="C9" s="61" t="s">
        <v>28</v>
      </c>
      <c r="D9" s="61"/>
      <c r="E9" s="65" t="s">
        <v>43</v>
      </c>
      <c r="F9" s="61"/>
      <c r="G9" s="61"/>
      <c r="H9" s="61"/>
      <c r="I9" s="61"/>
      <c r="J9" s="61"/>
      <c r="K9" s="61"/>
      <c r="L9" s="61"/>
      <c r="M9" s="61" t="s">
        <v>44</v>
      </c>
      <c r="N9" s="61"/>
      <c r="O9" s="61" t="s">
        <v>647</v>
      </c>
      <c r="P9" s="64" t="s">
        <v>45</v>
      </c>
      <c r="Q9" s="62" t="str">
        <f t="shared" si="0"/>
        <v>E08000025</v>
      </c>
      <c r="R9" s="61"/>
      <c r="S9" s="61"/>
      <c r="T9" s="61"/>
      <c r="U9" s="61" t="s">
        <v>46</v>
      </c>
      <c r="V9" s="61" t="s">
        <v>47</v>
      </c>
      <c r="W9" s="63">
        <v>2277</v>
      </c>
      <c r="X9" s="61">
        <v>7526</v>
      </c>
      <c r="Y9" s="61"/>
      <c r="Z9" s="61" t="s">
        <v>647</v>
      </c>
      <c r="AA9" s="64" t="s">
        <v>45</v>
      </c>
      <c r="AB9" s="61" t="s">
        <v>647</v>
      </c>
      <c r="AC9" s="61"/>
      <c r="AD9" s="61"/>
      <c r="AE9" s="61"/>
      <c r="AF9" s="61"/>
      <c r="AG9" s="61"/>
      <c r="AH9" s="61"/>
      <c r="AI9" s="61"/>
      <c r="AJ9" s="61"/>
      <c r="AK9" s="61"/>
      <c r="AL9" s="61"/>
      <c r="AM9" t="s">
        <v>1010</v>
      </c>
      <c r="AN9" s="82" t="s">
        <v>45</v>
      </c>
      <c r="AO9" s="82" t="s">
        <v>493</v>
      </c>
      <c r="AP9" s="83">
        <v>10977</v>
      </c>
      <c r="AU9" t="s">
        <v>39</v>
      </c>
      <c r="AV9" s="85">
        <v>3961.849710982659</v>
      </c>
      <c r="AX9" t="str">
        <f>AY9&amp;COUNTIF($AY$3:AY9,AY9)</f>
        <v>Birmingham2</v>
      </c>
      <c r="AY9" s="88" t="s">
        <v>45</v>
      </c>
      <c r="AZ9" s="88" t="s">
        <v>493</v>
      </c>
      <c r="BA9" s="89">
        <v>3695.5521752738655</v>
      </c>
    </row>
    <row r="10" spans="1:53">
      <c r="A10" s="61"/>
      <c r="B10" s="61"/>
      <c r="C10" s="61"/>
      <c r="D10" s="61"/>
      <c r="E10" s="61"/>
      <c r="F10" s="61"/>
      <c r="G10" s="61"/>
      <c r="H10" s="61"/>
      <c r="I10" s="61"/>
      <c r="J10" s="61"/>
      <c r="K10" s="61"/>
      <c r="L10" s="61"/>
      <c r="M10" s="61"/>
      <c r="N10" s="61"/>
      <c r="O10" s="61" t="s">
        <v>648</v>
      </c>
      <c r="P10" s="64" t="s">
        <v>48</v>
      </c>
      <c r="Q10" s="62" t="str">
        <f t="shared" si="0"/>
        <v>E06000008</v>
      </c>
      <c r="R10" s="61"/>
      <c r="S10" s="61"/>
      <c r="T10" s="61"/>
      <c r="U10" s="61" t="s">
        <v>49</v>
      </c>
      <c r="V10" s="61" t="s">
        <v>50</v>
      </c>
      <c r="W10" s="63">
        <v>3345</v>
      </c>
      <c r="X10" s="61">
        <v>11091</v>
      </c>
      <c r="Y10" s="61"/>
      <c r="Z10" s="61" t="s">
        <v>648</v>
      </c>
      <c r="AA10" s="64" t="s">
        <v>48</v>
      </c>
      <c r="AB10" s="61" t="s">
        <v>648</v>
      </c>
      <c r="AC10" s="61"/>
      <c r="AD10" s="61"/>
      <c r="AE10" s="61"/>
      <c r="AF10" s="61"/>
      <c r="AG10" s="61"/>
      <c r="AH10" s="61"/>
      <c r="AI10" s="61"/>
      <c r="AJ10" s="61"/>
      <c r="AK10" s="61"/>
      <c r="AL10" s="61"/>
      <c r="AM10" t="s">
        <v>1011</v>
      </c>
      <c r="AN10" s="82" t="s">
        <v>45</v>
      </c>
      <c r="AO10" s="82" t="s">
        <v>65</v>
      </c>
      <c r="AP10" s="83">
        <v>14448</v>
      </c>
      <c r="AU10" t="s">
        <v>45</v>
      </c>
      <c r="AV10" s="85">
        <v>21454.046242774566</v>
      </c>
      <c r="AX10" t="str">
        <f>AY10&amp;COUNTIF($AY$3:AY10,AY10)</f>
        <v>Birmingham3</v>
      </c>
      <c r="AY10" s="88" t="s">
        <v>45</v>
      </c>
      <c r="AZ10" s="88" t="s">
        <v>61</v>
      </c>
      <c r="BA10" s="89">
        <v>17353.027605633804</v>
      </c>
    </row>
    <row r="11" spans="1:53">
      <c r="A11" s="61"/>
      <c r="B11" s="61"/>
      <c r="C11" s="61"/>
      <c r="D11" s="61"/>
      <c r="E11" s="66" t="s">
        <v>51</v>
      </c>
      <c r="F11" s="61"/>
      <c r="G11" s="61"/>
      <c r="H11" s="61"/>
      <c r="I11" s="61"/>
      <c r="J11" s="61"/>
      <c r="K11" s="61"/>
      <c r="L11" s="61"/>
      <c r="M11" s="61"/>
      <c r="N11" s="61"/>
      <c r="O11" s="61" t="s">
        <v>649</v>
      </c>
      <c r="P11" s="64" t="s">
        <v>52</v>
      </c>
      <c r="Q11" s="62" t="str">
        <f t="shared" si="0"/>
        <v>E06000009</v>
      </c>
      <c r="R11" s="61"/>
      <c r="S11" s="61"/>
      <c r="T11" s="61"/>
      <c r="U11" s="61" t="s">
        <v>53</v>
      </c>
      <c r="V11" s="61" t="s">
        <v>54</v>
      </c>
      <c r="W11" s="63">
        <v>6814</v>
      </c>
      <c r="X11" s="61">
        <v>23350</v>
      </c>
      <c r="Y11" s="61"/>
      <c r="Z11" s="61" t="s">
        <v>649</v>
      </c>
      <c r="AA11" s="64" t="s">
        <v>52</v>
      </c>
      <c r="AB11" s="61" t="s">
        <v>649</v>
      </c>
      <c r="AC11" s="61"/>
      <c r="AD11" s="61"/>
      <c r="AE11" s="61"/>
      <c r="AF11" s="61"/>
      <c r="AG11" s="61"/>
      <c r="AH11" s="61"/>
      <c r="AI11" s="61"/>
      <c r="AJ11" s="61"/>
      <c r="AK11" s="61"/>
      <c r="AL11" s="61"/>
      <c r="AM11" t="s">
        <v>1012</v>
      </c>
      <c r="AN11" s="82" t="s">
        <v>45</v>
      </c>
      <c r="AO11" s="82" t="s">
        <v>941</v>
      </c>
      <c r="AP11" s="83">
        <v>48806</v>
      </c>
      <c r="AU11" t="s">
        <v>48</v>
      </c>
      <c r="AV11" s="85">
        <v>3123.1213872832368</v>
      </c>
      <c r="AX11" t="str">
        <f>AY11&amp;COUNTIF($AY$3:AY11,AY11)</f>
        <v>Blackburn with Darwen1</v>
      </c>
      <c r="AY11" s="87" t="s">
        <v>48</v>
      </c>
      <c r="AZ11" s="87" t="s">
        <v>69</v>
      </c>
      <c r="BA11" s="89">
        <v>3503.576</v>
      </c>
    </row>
    <row r="12" spans="1:53">
      <c r="A12" s="61"/>
      <c r="B12" s="61"/>
      <c r="C12" s="61"/>
      <c r="D12" s="61"/>
      <c r="E12" s="61" t="s">
        <v>55</v>
      </c>
      <c r="F12" s="61"/>
      <c r="G12" s="61"/>
      <c r="H12" s="61"/>
      <c r="I12" s="61"/>
      <c r="J12" s="61"/>
      <c r="K12" s="61"/>
      <c r="L12" s="61"/>
      <c r="M12" s="61"/>
      <c r="N12" s="61"/>
      <c r="O12" s="61" t="s">
        <v>650</v>
      </c>
      <c r="P12" s="64" t="s">
        <v>56</v>
      </c>
      <c r="Q12" s="62" t="str">
        <f t="shared" si="0"/>
        <v>E08000001</v>
      </c>
      <c r="R12" s="61"/>
      <c r="S12" s="61"/>
      <c r="T12" s="61"/>
      <c r="U12" s="61" t="s">
        <v>57</v>
      </c>
      <c r="V12" s="61" t="s">
        <v>58</v>
      </c>
      <c r="W12" s="63">
        <v>4255</v>
      </c>
      <c r="X12" s="61">
        <v>13708</v>
      </c>
      <c r="Y12" s="61"/>
      <c r="Z12" s="61" t="s">
        <v>650</v>
      </c>
      <c r="AA12" s="64" t="s">
        <v>56</v>
      </c>
      <c r="AB12" s="61" t="s">
        <v>650</v>
      </c>
      <c r="AC12" s="61"/>
      <c r="AD12" s="61"/>
      <c r="AE12" s="61"/>
      <c r="AF12" s="61"/>
      <c r="AG12" s="61"/>
      <c r="AH12" s="61"/>
      <c r="AI12" s="61"/>
      <c r="AJ12" s="61"/>
      <c r="AK12" s="61"/>
      <c r="AL12" s="61"/>
      <c r="AM12" t="s">
        <v>1013</v>
      </c>
      <c r="AN12" s="50" t="s">
        <v>48</v>
      </c>
      <c r="AO12" s="50" t="s">
        <v>69</v>
      </c>
      <c r="AP12" s="84">
        <v>10806</v>
      </c>
      <c r="AU12" t="s">
        <v>52</v>
      </c>
      <c r="AV12" s="85">
        <v>3593.0635838150288</v>
      </c>
      <c r="AX12" t="str">
        <f>AY12&amp;COUNTIF($AY$3:AY12,AY12)</f>
        <v>Blackpool1</v>
      </c>
      <c r="AY12" s="87" t="s">
        <v>52</v>
      </c>
      <c r="AZ12" s="87" t="s">
        <v>73</v>
      </c>
      <c r="BA12" s="89">
        <v>4141.8879999999999</v>
      </c>
    </row>
    <row r="13" spans="1:53">
      <c r="A13" s="61"/>
      <c r="B13" s="61"/>
      <c r="C13" s="61"/>
      <c r="D13" s="61"/>
      <c r="E13" s="61" t="s">
        <v>59</v>
      </c>
      <c r="F13" s="61"/>
      <c r="G13" s="61"/>
      <c r="H13" s="61"/>
      <c r="I13" s="61"/>
      <c r="J13" s="61"/>
      <c r="K13" s="61"/>
      <c r="L13" s="61"/>
      <c r="M13" s="61"/>
      <c r="N13" s="61"/>
      <c r="O13" s="61" t="s">
        <v>869</v>
      </c>
      <c r="P13" s="64" t="s">
        <v>60</v>
      </c>
      <c r="Q13" s="62" t="str">
        <f t="shared" si="0"/>
        <v>E06000028 &amp; E06000029</v>
      </c>
      <c r="R13" s="61"/>
      <c r="S13" s="61"/>
      <c r="T13" s="61"/>
      <c r="U13" s="61" t="s">
        <v>61</v>
      </c>
      <c r="V13" s="61" t="s">
        <v>62</v>
      </c>
      <c r="W13" s="63">
        <v>17353</v>
      </c>
      <c r="X13" s="61">
        <v>48807</v>
      </c>
      <c r="Y13" s="61"/>
      <c r="Z13" s="61" t="s">
        <v>869</v>
      </c>
      <c r="AA13" s="64" t="s">
        <v>908</v>
      </c>
      <c r="AB13" s="61" t="s">
        <v>869</v>
      </c>
      <c r="AC13" s="61"/>
      <c r="AD13" s="61"/>
      <c r="AE13" s="61"/>
      <c r="AF13" s="61"/>
      <c r="AG13" s="61"/>
      <c r="AH13" s="61"/>
      <c r="AI13" s="61"/>
      <c r="AJ13" s="61"/>
      <c r="AK13" s="61"/>
      <c r="AL13" s="61"/>
      <c r="AM13" t="s">
        <v>1014</v>
      </c>
      <c r="AN13" s="82" t="s">
        <v>52</v>
      </c>
      <c r="AO13" s="82" t="s">
        <v>73</v>
      </c>
      <c r="AP13" s="83">
        <v>12432</v>
      </c>
      <c r="AU13" t="s">
        <v>56</v>
      </c>
      <c r="AV13" s="85">
        <v>5479.7687861271679</v>
      </c>
      <c r="AX13" t="str">
        <f>AY13&amp;COUNTIF($AY$3:AY13,AY13)</f>
        <v>Bolton1</v>
      </c>
      <c r="AY13" s="87" t="s">
        <v>56</v>
      </c>
      <c r="AZ13" s="87" t="s">
        <v>77</v>
      </c>
      <c r="BA13" s="89">
        <v>6371.3029999999999</v>
      </c>
    </row>
    <row r="14" spans="1:53">
      <c r="A14" s="61"/>
      <c r="B14" s="61"/>
      <c r="C14" s="61"/>
      <c r="D14" s="61"/>
      <c r="E14" s="61" t="s">
        <v>63</v>
      </c>
      <c r="F14" s="61"/>
      <c r="G14" s="61"/>
      <c r="H14" s="61"/>
      <c r="I14" s="61"/>
      <c r="J14" s="61"/>
      <c r="K14" s="61" t="s">
        <v>1</v>
      </c>
      <c r="L14" s="61"/>
      <c r="M14" s="61"/>
      <c r="N14" s="61"/>
      <c r="O14" s="61" t="s">
        <v>651</v>
      </c>
      <c r="P14" s="64" t="s">
        <v>64</v>
      </c>
      <c r="Q14" s="62" t="str">
        <f t="shared" si="0"/>
        <v>E06000036</v>
      </c>
      <c r="R14" s="61"/>
      <c r="S14" s="61"/>
      <c r="T14" s="61"/>
      <c r="U14" s="61" t="s">
        <v>65</v>
      </c>
      <c r="V14" s="61" t="s">
        <v>66</v>
      </c>
      <c r="W14" s="63">
        <v>4619</v>
      </c>
      <c r="X14" s="61">
        <v>14448</v>
      </c>
      <c r="Y14" s="61"/>
      <c r="Z14" s="61" t="s">
        <v>651</v>
      </c>
      <c r="AA14" s="64" t="s">
        <v>64</v>
      </c>
      <c r="AB14" s="61" t="s">
        <v>651</v>
      </c>
      <c r="AC14" s="61"/>
      <c r="AD14" s="61"/>
      <c r="AE14" s="61"/>
      <c r="AF14" s="61"/>
      <c r="AG14" s="61"/>
      <c r="AH14" s="61"/>
      <c r="AI14" s="61"/>
      <c r="AJ14" s="61"/>
      <c r="AK14" s="61"/>
      <c r="AL14" s="61"/>
      <c r="AM14" t="s">
        <v>1015</v>
      </c>
      <c r="AN14" s="50" t="s">
        <v>56</v>
      </c>
      <c r="AO14" s="50" t="s">
        <v>77</v>
      </c>
      <c r="AP14" s="84">
        <v>18960</v>
      </c>
      <c r="AT14" s="85"/>
      <c r="AU14" s="232" t="s">
        <v>60</v>
      </c>
      <c r="AV14" s="233">
        <v>6373.9884393063585</v>
      </c>
      <c r="AX14" t="str">
        <f>AY14&amp;COUNTIF($AY$3:AY14,AY14)</f>
        <v>Bournemouth1</v>
      </c>
      <c r="AY14" s="87" t="s">
        <v>908</v>
      </c>
      <c r="AZ14" s="87" t="s">
        <v>185</v>
      </c>
      <c r="BA14" s="89">
        <v>4051.2730000000001</v>
      </c>
    </row>
    <row r="15" spans="1:53">
      <c r="A15" s="61"/>
      <c r="B15" s="61"/>
      <c r="C15" s="61"/>
      <c r="D15" s="61"/>
      <c r="E15" s="61" t="s">
        <v>67</v>
      </c>
      <c r="F15" s="61"/>
      <c r="G15" s="61"/>
      <c r="H15" s="61"/>
      <c r="I15" s="61"/>
      <c r="J15" s="61"/>
      <c r="K15" s="61" t="s">
        <v>639</v>
      </c>
      <c r="L15" s="61"/>
      <c r="M15" s="61"/>
      <c r="N15" s="61"/>
      <c r="O15" s="61" t="s">
        <v>652</v>
      </c>
      <c r="P15" s="64" t="s">
        <v>68</v>
      </c>
      <c r="Q15" s="62" t="str">
        <f t="shared" si="0"/>
        <v>E08000032</v>
      </c>
      <c r="R15" s="61"/>
      <c r="S15" s="61"/>
      <c r="T15" s="61"/>
      <c r="U15" s="61" t="s">
        <v>69</v>
      </c>
      <c r="V15" s="61" t="s">
        <v>70</v>
      </c>
      <c r="W15" s="63">
        <v>3505</v>
      </c>
      <c r="X15" s="61">
        <v>10806</v>
      </c>
      <c r="Y15" s="61"/>
      <c r="Z15" s="61" t="s">
        <v>652</v>
      </c>
      <c r="AA15" s="64" t="s">
        <v>68</v>
      </c>
      <c r="AB15" s="61" t="s">
        <v>652</v>
      </c>
      <c r="AC15" s="61"/>
      <c r="AD15" s="61"/>
      <c r="AE15" s="61"/>
      <c r="AF15" s="61"/>
      <c r="AG15" s="61"/>
      <c r="AH15" s="61"/>
      <c r="AI15" s="61"/>
      <c r="AJ15" s="61"/>
      <c r="AK15" s="61"/>
      <c r="AL15" s="61"/>
      <c r="AM15" t="s">
        <v>1016</v>
      </c>
      <c r="AN15" s="82" t="s">
        <v>60</v>
      </c>
      <c r="AO15" s="82" t="s">
        <v>1017</v>
      </c>
      <c r="AP15" s="83">
        <v>12223</v>
      </c>
      <c r="AU15" t="s">
        <v>64</v>
      </c>
      <c r="AV15" s="85">
        <v>1761.2716763005781</v>
      </c>
      <c r="AX15" t="str">
        <f>AY15&amp;COUNTIF($AY$3:AY15,AY15)</f>
        <v>Bracknell Forest1</v>
      </c>
      <c r="AY15" s="87" t="s">
        <v>64</v>
      </c>
      <c r="AZ15" s="87" t="s">
        <v>80</v>
      </c>
      <c r="BA15" s="89">
        <v>1658.414</v>
      </c>
    </row>
    <row r="16" spans="1:53">
      <c r="A16" s="61"/>
      <c r="B16" s="61"/>
      <c r="C16" s="61"/>
      <c r="D16" s="61"/>
      <c r="E16" s="61" t="s">
        <v>71</v>
      </c>
      <c r="F16" s="61"/>
      <c r="G16" s="61"/>
      <c r="H16" s="61"/>
      <c r="I16" s="61"/>
      <c r="J16" s="61"/>
      <c r="K16" s="61" t="s">
        <v>978</v>
      </c>
      <c r="L16" s="61"/>
      <c r="M16" s="61"/>
      <c r="N16" s="61"/>
      <c r="O16" s="61" t="s">
        <v>653</v>
      </c>
      <c r="P16" s="64" t="s">
        <v>72</v>
      </c>
      <c r="Q16" s="62" t="str">
        <f t="shared" si="0"/>
        <v>E09000005</v>
      </c>
      <c r="R16" s="61"/>
      <c r="S16" s="61"/>
      <c r="T16" s="61"/>
      <c r="U16" s="61" t="s">
        <v>73</v>
      </c>
      <c r="V16" s="61" t="s">
        <v>74</v>
      </c>
      <c r="W16" s="63">
        <v>4142</v>
      </c>
      <c r="X16" s="61">
        <v>12432</v>
      </c>
      <c r="Y16" s="61"/>
      <c r="Z16" s="61" t="s">
        <v>653</v>
      </c>
      <c r="AA16" s="64" t="s">
        <v>72</v>
      </c>
      <c r="AB16" s="61" t="s">
        <v>653</v>
      </c>
      <c r="AC16" s="61"/>
      <c r="AD16" s="61"/>
      <c r="AE16" s="61"/>
      <c r="AF16" s="61"/>
      <c r="AG16" s="61"/>
      <c r="AH16" s="61"/>
      <c r="AI16" s="61"/>
      <c r="AJ16" s="61"/>
      <c r="AK16" s="61"/>
      <c r="AL16" s="61"/>
      <c r="AM16" t="s">
        <v>1018</v>
      </c>
      <c r="AN16" s="50" t="s">
        <v>64</v>
      </c>
      <c r="AO16" s="50" t="s">
        <v>80</v>
      </c>
      <c r="AP16" s="84">
        <v>6094</v>
      </c>
      <c r="AU16" t="s">
        <v>68</v>
      </c>
      <c r="AV16" s="85">
        <v>9866.184971098266</v>
      </c>
      <c r="AX16" t="str">
        <f>AY16&amp;COUNTIF($AY$3:AY16,AY16)</f>
        <v>Bradford1</v>
      </c>
      <c r="AY16" s="88" t="s">
        <v>68</v>
      </c>
      <c r="AZ16" s="88" t="s">
        <v>4</v>
      </c>
      <c r="BA16" s="89">
        <v>2309.5598967741935</v>
      </c>
    </row>
    <row r="17" spans="1:53">
      <c r="A17" s="61"/>
      <c r="B17" s="61"/>
      <c r="C17" s="61"/>
      <c r="D17" s="61"/>
      <c r="E17" s="61" t="s">
        <v>75</v>
      </c>
      <c r="F17" s="61"/>
      <c r="G17" s="61"/>
      <c r="H17" s="61"/>
      <c r="I17" s="61"/>
      <c r="J17" s="61"/>
      <c r="K17" s="61" t="s">
        <v>979</v>
      </c>
      <c r="L17" s="61"/>
      <c r="M17" s="61"/>
      <c r="N17" s="61"/>
      <c r="O17" s="61" t="s">
        <v>654</v>
      </c>
      <c r="P17" s="64" t="s">
        <v>76</v>
      </c>
      <c r="Q17" s="62" t="str">
        <f t="shared" si="0"/>
        <v>E06000043</v>
      </c>
      <c r="R17" s="61"/>
      <c r="S17" s="61"/>
      <c r="T17" s="61"/>
      <c r="U17" s="61" t="s">
        <v>77</v>
      </c>
      <c r="V17" s="61" t="s">
        <v>78</v>
      </c>
      <c r="W17" s="63">
        <v>6371</v>
      </c>
      <c r="X17" s="61">
        <v>18960</v>
      </c>
      <c r="Y17" s="61"/>
      <c r="Z17" s="61" t="s">
        <v>654</v>
      </c>
      <c r="AA17" s="64" t="s">
        <v>76</v>
      </c>
      <c r="AB17" s="61" t="s">
        <v>654</v>
      </c>
      <c r="AC17" s="61"/>
      <c r="AD17" s="61"/>
      <c r="AE17" s="61"/>
      <c r="AF17" s="61"/>
      <c r="AG17" s="61"/>
      <c r="AH17" s="61"/>
      <c r="AI17" s="61"/>
      <c r="AJ17" s="61"/>
      <c r="AK17" s="61"/>
      <c r="AL17" s="61"/>
      <c r="AM17" t="s">
        <v>1019</v>
      </c>
      <c r="AN17" s="82" t="s">
        <v>68</v>
      </c>
      <c r="AO17" s="82" t="s">
        <v>87</v>
      </c>
      <c r="AP17" s="83">
        <v>21314</v>
      </c>
      <c r="AU17" t="s">
        <v>72</v>
      </c>
      <c r="AV17" s="85">
        <v>5731.7919075144509</v>
      </c>
      <c r="AX17" t="str">
        <f>AY17&amp;COUNTIF($AY$3:AY17,AY17)</f>
        <v>Bradford2</v>
      </c>
      <c r="AY17" s="88" t="s">
        <v>68</v>
      </c>
      <c r="AZ17" s="88" t="s">
        <v>87</v>
      </c>
      <c r="BA17" s="89">
        <v>6758.8591096774198</v>
      </c>
    </row>
    <row r="18" spans="1:53">
      <c r="A18" s="61"/>
      <c r="B18" s="61"/>
      <c r="C18" s="61"/>
      <c r="D18" s="61"/>
      <c r="E18" s="61"/>
      <c r="F18" s="61"/>
      <c r="G18" s="61"/>
      <c r="H18" s="61"/>
      <c r="I18" s="61"/>
      <c r="J18" s="61"/>
      <c r="K18" s="61"/>
      <c r="L18" s="61"/>
      <c r="M18" s="61"/>
      <c r="N18" s="61"/>
      <c r="O18" s="61" t="s">
        <v>655</v>
      </c>
      <c r="P18" s="64" t="s">
        <v>79</v>
      </c>
      <c r="Q18" s="62" t="str">
        <f t="shared" si="0"/>
        <v>E06000023</v>
      </c>
      <c r="R18" s="61"/>
      <c r="S18" s="61"/>
      <c r="T18" s="61"/>
      <c r="U18" s="61" t="s">
        <v>80</v>
      </c>
      <c r="V18" s="61" t="s">
        <v>81</v>
      </c>
      <c r="W18" s="63">
        <v>1905</v>
      </c>
      <c r="X18" s="61">
        <v>6931</v>
      </c>
      <c r="Y18" s="61"/>
      <c r="Z18" s="61" t="s">
        <v>655</v>
      </c>
      <c r="AA18" s="64" t="s">
        <v>79</v>
      </c>
      <c r="AB18" s="61" t="s">
        <v>655</v>
      </c>
      <c r="AC18" s="61"/>
      <c r="AD18" s="61"/>
      <c r="AE18" s="61"/>
      <c r="AF18" s="61"/>
      <c r="AG18" s="61"/>
      <c r="AH18" s="61"/>
      <c r="AI18" s="61"/>
      <c r="AJ18" s="61"/>
      <c r="AK18" s="61"/>
      <c r="AL18" s="61"/>
      <c r="AM18" t="s">
        <v>1020</v>
      </c>
      <c r="AN18" s="82" t="s">
        <v>68</v>
      </c>
      <c r="AO18" s="82" t="s">
        <v>84</v>
      </c>
      <c r="AP18" s="83">
        <v>5705</v>
      </c>
      <c r="AU18" t="s">
        <v>76</v>
      </c>
      <c r="AV18" s="85">
        <v>5221.0982658959538</v>
      </c>
      <c r="AX18" t="str">
        <f>AY18&amp;COUNTIF($AY$3:AY18,AY18)</f>
        <v>Bradford3</v>
      </c>
      <c r="AY18" s="88" t="s">
        <v>68</v>
      </c>
      <c r="AZ18" s="88" t="s">
        <v>84</v>
      </c>
      <c r="BA18" s="89">
        <v>1460.4569935483871</v>
      </c>
    </row>
    <row r="19" spans="1:53">
      <c r="A19" s="61"/>
      <c r="B19" s="61"/>
      <c r="C19" s="61"/>
      <c r="D19" s="61"/>
      <c r="E19" s="65" t="s">
        <v>82</v>
      </c>
      <c r="F19" s="61"/>
      <c r="G19" s="61"/>
      <c r="H19" s="61"/>
      <c r="I19" s="61"/>
      <c r="J19" s="61"/>
      <c r="K19" s="61"/>
      <c r="L19" s="61"/>
      <c r="M19" s="61"/>
      <c r="N19" s="61"/>
      <c r="O19" s="61" t="s">
        <v>656</v>
      </c>
      <c r="P19" s="64" t="s">
        <v>83</v>
      </c>
      <c r="Q19" s="62" t="str">
        <f t="shared" si="0"/>
        <v>E09000006</v>
      </c>
      <c r="R19" s="61"/>
      <c r="S19" s="61"/>
      <c r="T19" s="61"/>
      <c r="U19" s="61" t="s">
        <v>84</v>
      </c>
      <c r="V19" s="61" t="s">
        <v>85</v>
      </c>
      <c r="W19" s="63">
        <v>1460</v>
      </c>
      <c r="X19" s="61">
        <v>5705</v>
      </c>
      <c r="Y19" s="61"/>
      <c r="Z19" s="61" t="s">
        <v>656</v>
      </c>
      <c r="AA19" s="64" t="s">
        <v>83</v>
      </c>
      <c r="AB19" s="61" t="s">
        <v>656</v>
      </c>
      <c r="AC19" s="61"/>
      <c r="AD19" s="61"/>
      <c r="AE19" s="61"/>
      <c r="AF19" s="61"/>
      <c r="AG19" s="61"/>
      <c r="AH19" s="61"/>
      <c r="AI19" s="61"/>
      <c r="AJ19" s="61"/>
      <c r="AK19" s="61"/>
      <c r="AL19" s="61"/>
      <c r="AM19" t="s">
        <v>1021</v>
      </c>
      <c r="AN19" s="82" t="s">
        <v>68</v>
      </c>
      <c r="AO19" s="82" t="s">
        <v>4</v>
      </c>
      <c r="AP19" s="83">
        <v>7118</v>
      </c>
      <c r="AU19" t="s">
        <v>79</v>
      </c>
      <c r="AV19" s="85">
        <v>8070.5202312138726</v>
      </c>
      <c r="AX19" t="str">
        <f>AY19&amp;COUNTIF($AY$3:AY19,AY19)</f>
        <v>Brent1</v>
      </c>
      <c r="AY19" s="87" t="s">
        <v>72</v>
      </c>
      <c r="AZ19" s="87" t="s">
        <v>91</v>
      </c>
      <c r="BA19" s="89">
        <v>6155.585</v>
      </c>
    </row>
    <row r="20" spans="1:53">
      <c r="A20" s="61"/>
      <c r="B20" s="61"/>
      <c r="C20" s="61"/>
      <c r="D20" s="61"/>
      <c r="E20" s="61"/>
      <c r="F20" s="61"/>
      <c r="G20" s="61"/>
      <c r="H20" s="61"/>
      <c r="I20" s="61"/>
      <c r="J20" s="61"/>
      <c r="K20" s="61"/>
      <c r="L20" s="61"/>
      <c r="M20" s="61"/>
      <c r="N20" s="61"/>
      <c r="O20" s="61" t="s">
        <v>657</v>
      </c>
      <c r="P20" s="64" t="s">
        <v>86</v>
      </c>
      <c r="Q20" s="62" t="str">
        <f t="shared" si="0"/>
        <v>E10000002</v>
      </c>
      <c r="R20" s="61"/>
      <c r="S20" s="61"/>
      <c r="T20" s="61"/>
      <c r="U20" s="61" t="s">
        <v>87</v>
      </c>
      <c r="V20" s="61" t="s">
        <v>88</v>
      </c>
      <c r="W20" s="63">
        <v>6759</v>
      </c>
      <c r="X20" s="61">
        <v>21314</v>
      </c>
      <c r="Y20" s="61"/>
      <c r="Z20" s="61" t="s">
        <v>657</v>
      </c>
      <c r="AA20" s="64" t="s">
        <v>86</v>
      </c>
      <c r="AB20" s="61" t="s">
        <v>657</v>
      </c>
      <c r="AC20" s="61"/>
      <c r="AD20" s="61"/>
      <c r="AE20" s="61"/>
      <c r="AF20" s="61"/>
      <c r="AG20" s="61"/>
      <c r="AH20" s="61"/>
      <c r="AI20" s="61"/>
      <c r="AJ20" s="61"/>
      <c r="AK20" s="61"/>
      <c r="AL20" s="61"/>
      <c r="AM20" t="s">
        <v>1022</v>
      </c>
      <c r="AN20" s="50" t="s">
        <v>72</v>
      </c>
      <c r="AO20" s="50" t="s">
        <v>91</v>
      </c>
      <c r="AP20" s="84">
        <v>19832</v>
      </c>
      <c r="AU20" t="s">
        <v>83</v>
      </c>
      <c r="AV20" s="85">
        <v>5558.3815028901736</v>
      </c>
      <c r="AX20" t="str">
        <f>AY20&amp;COUNTIF($AY$3:AY20,AY20)</f>
        <v>Brighton and Hove1</v>
      </c>
      <c r="AY20" s="87" t="s">
        <v>76</v>
      </c>
      <c r="AZ20" s="87" t="s">
        <v>956</v>
      </c>
      <c r="BA20" s="89">
        <v>5631.3590000000004</v>
      </c>
    </row>
    <row r="21" spans="1:53">
      <c r="A21" s="61"/>
      <c r="B21" s="61"/>
      <c r="C21" s="61"/>
      <c r="D21" s="61"/>
      <c r="E21" s="66" t="s">
        <v>89</v>
      </c>
      <c r="F21" s="61"/>
      <c r="G21" s="61"/>
      <c r="H21" s="61"/>
      <c r="I21" s="61"/>
      <c r="J21" s="61"/>
      <c r="K21" s="61"/>
      <c r="L21" s="61"/>
      <c r="M21" s="61"/>
      <c r="N21" s="61"/>
      <c r="O21" s="61" t="s">
        <v>658</v>
      </c>
      <c r="P21" s="64" t="s">
        <v>90</v>
      </c>
      <c r="Q21" s="62" t="str">
        <f t="shared" si="0"/>
        <v>E08000002</v>
      </c>
      <c r="R21" s="61"/>
      <c r="S21" s="61"/>
      <c r="T21" s="61"/>
      <c r="U21" s="61" t="s">
        <v>91</v>
      </c>
      <c r="V21" s="61" t="s">
        <v>92</v>
      </c>
      <c r="W21" s="63">
        <v>6156</v>
      </c>
      <c r="X21" s="61">
        <v>19832</v>
      </c>
      <c r="Y21" s="61"/>
      <c r="Z21" s="61" t="s">
        <v>658</v>
      </c>
      <c r="AA21" s="64" t="s">
        <v>90</v>
      </c>
      <c r="AB21" s="61" t="s">
        <v>658</v>
      </c>
      <c r="AC21" s="61"/>
      <c r="AD21" s="61"/>
      <c r="AE21" s="61"/>
      <c r="AF21" s="61"/>
      <c r="AG21" s="61"/>
      <c r="AH21" s="61"/>
      <c r="AI21" s="61"/>
      <c r="AJ21" s="61"/>
      <c r="AK21" s="61"/>
      <c r="AL21" s="61"/>
      <c r="AM21" t="s">
        <v>1023</v>
      </c>
      <c r="AN21" s="82" t="s">
        <v>76</v>
      </c>
      <c r="AO21" s="82" t="s">
        <v>956</v>
      </c>
      <c r="AP21" s="83">
        <v>18065</v>
      </c>
      <c r="AU21" t="s">
        <v>86</v>
      </c>
      <c r="AV21" s="85">
        <v>7626.3005780346821</v>
      </c>
      <c r="AX21" t="str">
        <f>AY21&amp;COUNTIF($AY$3:AY21,AY21)</f>
        <v>Bristol, City of1</v>
      </c>
      <c r="AY21" s="87" t="s">
        <v>79</v>
      </c>
      <c r="AZ21" s="87" t="s">
        <v>99</v>
      </c>
      <c r="BA21" s="89">
        <v>9296.6769999999997</v>
      </c>
    </row>
    <row r="22" spans="1:53">
      <c r="A22" s="61"/>
      <c r="B22" s="61"/>
      <c r="C22" s="61"/>
      <c r="D22" s="61"/>
      <c r="E22" s="61" t="s">
        <v>93</v>
      </c>
      <c r="F22" s="61"/>
      <c r="G22" s="61"/>
      <c r="H22" s="61"/>
      <c r="I22" s="61"/>
      <c r="J22" s="61"/>
      <c r="K22" s="61"/>
      <c r="L22" s="61"/>
      <c r="M22" s="61"/>
      <c r="N22" s="61"/>
      <c r="O22" s="61" t="s">
        <v>659</v>
      </c>
      <c r="P22" s="64" t="s">
        <v>94</v>
      </c>
      <c r="Q22" s="62" t="str">
        <f t="shared" si="0"/>
        <v>E08000033</v>
      </c>
      <c r="R22" s="61"/>
      <c r="S22" s="61"/>
      <c r="T22" s="61"/>
      <c r="U22" s="61" t="s">
        <v>95</v>
      </c>
      <c r="V22" s="61" t="s">
        <v>96</v>
      </c>
      <c r="W22" s="63">
        <v>5631</v>
      </c>
      <c r="X22" s="61">
        <v>18065</v>
      </c>
      <c r="Y22" s="61"/>
      <c r="Z22" s="61" t="s">
        <v>659</v>
      </c>
      <c r="AA22" s="64" t="s">
        <v>94</v>
      </c>
      <c r="AB22" s="61" t="s">
        <v>659</v>
      </c>
      <c r="AC22" s="61"/>
      <c r="AD22" s="61"/>
      <c r="AE22" s="61"/>
      <c r="AF22" s="61"/>
      <c r="AG22" s="61"/>
      <c r="AH22" s="61"/>
      <c r="AI22" s="61"/>
      <c r="AJ22" s="61"/>
      <c r="AK22" s="61"/>
      <c r="AL22" s="61"/>
      <c r="AM22" t="s">
        <v>1024</v>
      </c>
      <c r="AN22" s="50" t="s">
        <v>79</v>
      </c>
      <c r="AO22" s="50" t="s">
        <v>99</v>
      </c>
      <c r="AP22" s="84">
        <v>27924</v>
      </c>
      <c r="AU22" t="s">
        <v>90</v>
      </c>
      <c r="AV22" s="85">
        <v>3389.3063583815028</v>
      </c>
      <c r="AX22" t="str">
        <f>AY22&amp;COUNTIF($AY$3:AY22,AY22)</f>
        <v>Bromley1</v>
      </c>
      <c r="AY22" s="87" t="s">
        <v>83</v>
      </c>
      <c r="AZ22" s="87" t="s">
        <v>103</v>
      </c>
      <c r="BA22" s="89">
        <v>5456.2529999999997</v>
      </c>
    </row>
    <row r="23" spans="1:53">
      <c r="A23" s="61"/>
      <c r="B23" s="61"/>
      <c r="C23" s="61"/>
      <c r="D23" s="61"/>
      <c r="E23" s="61" t="s">
        <v>97</v>
      </c>
      <c r="F23" s="61"/>
      <c r="G23" s="61"/>
      <c r="H23" s="61"/>
      <c r="I23" s="61"/>
      <c r="J23" s="61"/>
      <c r="K23" s="61"/>
      <c r="L23" s="61"/>
      <c r="M23" s="61"/>
      <c r="N23" s="61"/>
      <c r="O23" s="61" t="s">
        <v>660</v>
      </c>
      <c r="P23" s="64" t="s">
        <v>98</v>
      </c>
      <c r="Q23" s="62" t="str">
        <f t="shared" si="0"/>
        <v>E10000003</v>
      </c>
      <c r="R23" s="61"/>
      <c r="S23" s="61"/>
      <c r="T23" s="61"/>
      <c r="U23" s="61" t="s">
        <v>99</v>
      </c>
      <c r="V23" s="61" t="s">
        <v>100</v>
      </c>
      <c r="W23" s="63">
        <v>9297</v>
      </c>
      <c r="X23" s="61">
        <v>27924</v>
      </c>
      <c r="Y23" s="61"/>
      <c r="Z23" s="61" t="s">
        <v>660</v>
      </c>
      <c r="AA23" s="64" t="s">
        <v>98</v>
      </c>
      <c r="AB23" s="61" t="s">
        <v>660</v>
      </c>
      <c r="AC23" s="61"/>
      <c r="AD23" s="61"/>
      <c r="AE23" s="61"/>
      <c r="AF23" s="61"/>
      <c r="AG23" s="61"/>
      <c r="AH23" s="61"/>
      <c r="AI23" s="61"/>
      <c r="AJ23" s="61"/>
      <c r="AK23" s="61"/>
      <c r="AL23" s="61"/>
      <c r="AM23" t="s">
        <v>1025</v>
      </c>
      <c r="AN23" s="82" t="s">
        <v>83</v>
      </c>
      <c r="AO23" s="82" t="s">
        <v>103</v>
      </c>
      <c r="AP23" s="83">
        <v>19232</v>
      </c>
      <c r="AU23" t="s">
        <v>94</v>
      </c>
      <c r="AV23" s="85">
        <v>4001.7341040462429</v>
      </c>
      <c r="AX23" t="str">
        <f>AY23&amp;COUNTIF($AY$3:AY23,AY23)</f>
        <v>Buckinghamshire1</v>
      </c>
      <c r="AY23" s="88" t="s">
        <v>86</v>
      </c>
      <c r="AZ23" s="88" t="s">
        <v>382</v>
      </c>
      <c r="BA23" s="89">
        <v>96.052777429467085</v>
      </c>
    </row>
    <row r="24" spans="1:53">
      <c r="A24" s="61"/>
      <c r="B24" s="61"/>
      <c r="C24" s="61"/>
      <c r="D24" s="61"/>
      <c r="E24" s="61" t="s">
        <v>101</v>
      </c>
      <c r="F24" s="61"/>
      <c r="G24" s="61"/>
      <c r="H24" s="61"/>
      <c r="I24" s="61"/>
      <c r="J24" s="61"/>
      <c r="K24" s="61"/>
      <c r="L24" s="61"/>
      <c r="M24" s="61"/>
      <c r="N24" s="61"/>
      <c r="O24" s="61" t="s">
        <v>661</v>
      </c>
      <c r="P24" s="64" t="s">
        <v>102</v>
      </c>
      <c r="Q24" s="62" t="str">
        <f t="shared" si="0"/>
        <v>E09000007</v>
      </c>
      <c r="R24" s="61"/>
      <c r="S24" s="61"/>
      <c r="T24" s="61"/>
      <c r="U24" s="61" t="s">
        <v>103</v>
      </c>
      <c r="V24" s="61" t="s">
        <v>104</v>
      </c>
      <c r="W24" s="63">
        <v>5456</v>
      </c>
      <c r="X24" s="61">
        <v>19232</v>
      </c>
      <c r="Y24" s="61"/>
      <c r="Z24" s="61" t="s">
        <v>661</v>
      </c>
      <c r="AA24" s="64" t="s">
        <v>102</v>
      </c>
      <c r="AB24" s="61" t="s">
        <v>661</v>
      </c>
      <c r="AC24" s="61"/>
      <c r="AD24" s="61"/>
      <c r="AE24" s="61"/>
      <c r="AF24" s="61"/>
      <c r="AG24" s="61"/>
      <c r="AH24" s="61"/>
      <c r="AI24" s="61"/>
      <c r="AJ24" s="61"/>
      <c r="AK24" s="61"/>
      <c r="AL24" s="61"/>
      <c r="AM24" t="s">
        <v>1026</v>
      </c>
      <c r="AN24" s="50" t="s">
        <v>86</v>
      </c>
      <c r="AO24" s="50" t="s">
        <v>382</v>
      </c>
      <c r="AP24" s="84">
        <v>340</v>
      </c>
      <c r="AU24" t="s">
        <v>98</v>
      </c>
      <c r="AV24" s="85">
        <v>9956.9364161849717</v>
      </c>
      <c r="AX24" t="str">
        <f>AY24&amp;COUNTIF($AY$3:AY24,AY24)</f>
        <v>Buckinghamshire2</v>
      </c>
      <c r="AY24" s="88" t="s">
        <v>86</v>
      </c>
      <c r="AZ24" s="88" t="s">
        <v>140</v>
      </c>
      <c r="BA24" s="89">
        <v>4682.57289968652</v>
      </c>
    </row>
    <row r="25" spans="1:53">
      <c r="A25" s="61"/>
      <c r="B25" s="61"/>
      <c r="C25" s="61"/>
      <c r="D25" s="61"/>
      <c r="E25" s="61" t="s">
        <v>105</v>
      </c>
      <c r="F25" s="61"/>
      <c r="G25" s="61"/>
      <c r="H25" s="61"/>
      <c r="I25" s="61"/>
      <c r="J25" s="61"/>
      <c r="K25" s="61"/>
      <c r="L25" s="61"/>
      <c r="M25" s="61"/>
      <c r="N25" s="61"/>
      <c r="O25" s="61" t="s">
        <v>662</v>
      </c>
      <c r="P25" s="64" t="s">
        <v>106</v>
      </c>
      <c r="Q25" s="62" t="str">
        <f t="shared" si="0"/>
        <v>E06000056</v>
      </c>
      <c r="R25" s="61"/>
      <c r="S25" s="61"/>
      <c r="T25" s="61"/>
      <c r="U25" s="61" t="s">
        <v>107</v>
      </c>
      <c r="V25" s="61" t="s">
        <v>108</v>
      </c>
      <c r="W25" s="63">
        <v>3743</v>
      </c>
      <c r="X25" s="61">
        <v>11727</v>
      </c>
      <c r="Y25" s="61"/>
      <c r="Z25" s="61" t="s">
        <v>662</v>
      </c>
      <c r="AA25" s="64" t="s">
        <v>106</v>
      </c>
      <c r="AB25" s="61" t="s">
        <v>662</v>
      </c>
      <c r="AC25" s="61"/>
      <c r="AD25" s="61"/>
      <c r="AE25" s="61"/>
      <c r="AF25" s="61"/>
      <c r="AG25" s="61"/>
      <c r="AH25" s="61"/>
      <c r="AI25" s="61"/>
      <c r="AJ25" s="61"/>
      <c r="AK25" s="61"/>
      <c r="AL25" s="61"/>
      <c r="AM25" t="s">
        <v>1027</v>
      </c>
      <c r="AN25" s="50" t="s">
        <v>86</v>
      </c>
      <c r="AO25" s="50" t="s">
        <v>140</v>
      </c>
      <c r="AP25" s="84">
        <v>16088</v>
      </c>
      <c r="AU25" t="s">
        <v>102</v>
      </c>
      <c r="AV25" s="85">
        <v>5251.4450867052019</v>
      </c>
      <c r="AX25" t="str">
        <f>AY25&amp;COUNTIF($AY$3:AY25,AY25)</f>
        <v>Buckinghamshire3</v>
      </c>
      <c r="AY25" s="88" t="s">
        <v>86</v>
      </c>
      <c r="AZ25" s="88" t="s">
        <v>17</v>
      </c>
      <c r="BA25" s="89">
        <v>2881.5833228840124</v>
      </c>
    </row>
    <row r="26" spans="1:53">
      <c r="A26" s="61"/>
      <c r="B26" s="61"/>
      <c r="C26" s="61"/>
      <c r="D26" s="61"/>
      <c r="E26" s="61" t="s">
        <v>109</v>
      </c>
      <c r="F26" s="61"/>
      <c r="G26" s="61"/>
      <c r="H26" s="61"/>
      <c r="I26" s="61"/>
      <c r="J26" s="61"/>
      <c r="K26" s="61"/>
      <c r="L26" s="61"/>
      <c r="M26" s="61"/>
      <c r="N26" s="61"/>
      <c r="O26" s="61" t="s">
        <v>663</v>
      </c>
      <c r="P26" s="64" t="s">
        <v>110</v>
      </c>
      <c r="Q26" s="62" t="str">
        <f t="shared" si="0"/>
        <v>E06000049</v>
      </c>
      <c r="R26" s="61"/>
      <c r="S26" s="61"/>
      <c r="T26" s="61"/>
      <c r="U26" s="61" t="s">
        <v>111</v>
      </c>
      <c r="V26" s="61" t="s">
        <v>112</v>
      </c>
      <c r="W26" s="63">
        <v>4219</v>
      </c>
      <c r="X26" s="61">
        <v>13846</v>
      </c>
      <c r="Y26" s="61"/>
      <c r="Z26" s="61" t="s">
        <v>663</v>
      </c>
      <c r="AA26" s="64" t="s">
        <v>110</v>
      </c>
      <c r="AB26" s="61" t="s">
        <v>663</v>
      </c>
      <c r="AC26" s="61"/>
      <c r="AD26" s="61"/>
      <c r="AE26" s="61"/>
      <c r="AF26" s="61"/>
      <c r="AG26" s="61"/>
      <c r="AH26" s="61"/>
      <c r="AI26" s="61"/>
      <c r="AJ26" s="61"/>
      <c r="AK26" s="61"/>
      <c r="AL26" s="61"/>
      <c r="AM26" t="s">
        <v>1028</v>
      </c>
      <c r="AN26" s="50" t="s">
        <v>86</v>
      </c>
      <c r="AO26" s="50" t="s">
        <v>17</v>
      </c>
      <c r="AP26" s="84">
        <v>9959</v>
      </c>
      <c r="AU26" t="s">
        <v>106</v>
      </c>
      <c r="AV26" s="85">
        <v>4032.9479768786127</v>
      </c>
      <c r="AX26" t="str">
        <f>AY26&amp;COUNTIF($AY$3:AY26,AY26)</f>
        <v>Bury1</v>
      </c>
      <c r="AY26" s="87" t="s">
        <v>90</v>
      </c>
      <c r="AZ26" s="87" t="s">
        <v>107</v>
      </c>
      <c r="BA26" s="89">
        <v>3743.2579999999998</v>
      </c>
    </row>
    <row r="27" spans="1:53">
      <c r="A27" s="61"/>
      <c r="B27" s="61"/>
      <c r="C27" s="61"/>
      <c r="D27" s="61"/>
      <c r="E27" s="61" t="s">
        <v>113</v>
      </c>
      <c r="F27" s="61"/>
      <c r="G27" s="61"/>
      <c r="H27" s="61"/>
      <c r="I27" s="61"/>
      <c r="J27" s="61"/>
      <c r="K27" s="61"/>
      <c r="L27" s="61"/>
      <c r="M27" s="61"/>
      <c r="N27" s="61"/>
      <c r="O27" s="61" t="s">
        <v>664</v>
      </c>
      <c r="P27" s="64" t="s">
        <v>114</v>
      </c>
      <c r="Q27" s="62" t="str">
        <f t="shared" si="0"/>
        <v>E06000050</v>
      </c>
      <c r="R27" s="61"/>
      <c r="S27" s="61"/>
      <c r="T27" s="61"/>
      <c r="U27" s="61" t="s">
        <v>115</v>
      </c>
      <c r="V27" s="61" t="s">
        <v>116</v>
      </c>
      <c r="W27" s="63">
        <v>14857</v>
      </c>
      <c r="X27" s="61">
        <v>47034</v>
      </c>
      <c r="Y27" s="61"/>
      <c r="Z27" s="61" t="s">
        <v>664</v>
      </c>
      <c r="AA27" s="64" t="s">
        <v>114</v>
      </c>
      <c r="AB27" s="61" t="s">
        <v>664</v>
      </c>
      <c r="AC27" s="61"/>
      <c r="AD27" s="61"/>
      <c r="AE27" s="61"/>
      <c r="AF27" s="61"/>
      <c r="AG27" s="61"/>
      <c r="AH27" s="61"/>
      <c r="AI27" s="61"/>
      <c r="AJ27" s="61"/>
      <c r="AK27" s="61"/>
      <c r="AL27" s="61"/>
      <c r="AM27" t="s">
        <v>1029</v>
      </c>
      <c r="AN27" s="50"/>
      <c r="AO27" s="50" t="s">
        <v>977</v>
      </c>
      <c r="AP27" s="84" t="s">
        <v>977</v>
      </c>
      <c r="AU27" t="s">
        <v>110</v>
      </c>
      <c r="AV27" s="85">
        <v>6385.2601156069359</v>
      </c>
      <c r="AX27" t="str">
        <f>AY27&amp;COUNTIF($AY$3:AY27,AY27)</f>
        <v>Calderdale1</v>
      </c>
      <c r="AY27" s="87" t="s">
        <v>94</v>
      </c>
      <c r="AZ27" s="87" t="s">
        <v>111</v>
      </c>
      <c r="BA27" s="89">
        <v>4219.4939999999997</v>
      </c>
    </row>
    <row r="28" spans="1:53">
      <c r="A28" s="61"/>
      <c r="B28" s="61"/>
      <c r="C28" s="61"/>
      <c r="D28" s="61"/>
      <c r="E28" s="61"/>
      <c r="F28" s="61"/>
      <c r="G28" s="61"/>
      <c r="H28" s="61"/>
      <c r="I28" s="61"/>
      <c r="J28" s="61"/>
      <c r="K28" s="61"/>
      <c r="L28" s="61"/>
      <c r="M28" s="61"/>
      <c r="N28" s="61"/>
      <c r="O28" s="61" t="s">
        <v>665</v>
      </c>
      <c r="P28" s="64" t="s">
        <v>117</v>
      </c>
      <c r="Q28" s="62" t="str">
        <f t="shared" si="0"/>
        <v>E09000001</v>
      </c>
      <c r="R28" s="61"/>
      <c r="S28" s="61"/>
      <c r="T28" s="61"/>
      <c r="U28" s="61" t="s">
        <v>118</v>
      </c>
      <c r="V28" s="61" t="s">
        <v>119</v>
      </c>
      <c r="W28" s="63">
        <v>5893</v>
      </c>
      <c r="X28" s="61">
        <v>18170</v>
      </c>
      <c r="Y28" s="61"/>
      <c r="Z28" s="61" t="s">
        <v>665</v>
      </c>
      <c r="AA28" s="64" t="s">
        <v>117</v>
      </c>
      <c r="AB28" s="61" t="s">
        <v>665</v>
      </c>
      <c r="AC28" s="61"/>
      <c r="AD28" s="61"/>
      <c r="AE28" s="61"/>
      <c r="AF28" s="61"/>
      <c r="AG28" s="61"/>
      <c r="AH28" s="61"/>
      <c r="AI28" s="61"/>
      <c r="AJ28" s="61"/>
      <c r="AK28" s="61"/>
      <c r="AL28" s="61"/>
      <c r="AM28" t="s">
        <v>1030</v>
      </c>
      <c r="AN28" s="82" t="s">
        <v>90</v>
      </c>
      <c r="AO28" s="82" t="s">
        <v>107</v>
      </c>
      <c r="AP28" s="83">
        <v>11727</v>
      </c>
      <c r="AU28" t="s">
        <v>114</v>
      </c>
      <c r="AV28" s="85">
        <v>6389.3063583815028</v>
      </c>
      <c r="AX28" t="str">
        <f>AY28&amp;COUNTIF($AY$3:AY28,AY28)</f>
        <v>Cambridgeshire1</v>
      </c>
      <c r="AY28" s="87" t="s">
        <v>98</v>
      </c>
      <c r="AZ28" s="87" t="s">
        <v>115</v>
      </c>
      <c r="BA28" s="89">
        <v>10651.925999999999</v>
      </c>
    </row>
    <row r="29" spans="1:53">
      <c r="A29" s="61"/>
      <c r="B29" s="61"/>
      <c r="C29" s="61"/>
      <c r="D29" s="61"/>
      <c r="E29" s="65" t="s">
        <v>120</v>
      </c>
      <c r="F29" s="61"/>
      <c r="G29" s="61"/>
      <c r="H29" s="61"/>
      <c r="I29" s="61"/>
      <c r="J29" s="61"/>
      <c r="K29" s="61"/>
      <c r="L29" s="61"/>
      <c r="M29" s="61"/>
      <c r="N29" s="61"/>
      <c r="O29" s="61" t="s">
        <v>666</v>
      </c>
      <c r="P29" s="64" t="s">
        <v>1540</v>
      </c>
      <c r="Q29" s="62" t="str">
        <f t="shared" si="0"/>
        <v>E06000052</v>
      </c>
      <c r="R29" s="61"/>
      <c r="S29" s="61"/>
      <c r="T29" s="61"/>
      <c r="U29" s="61" t="s">
        <v>122</v>
      </c>
      <c r="V29" s="61" t="s">
        <v>123</v>
      </c>
      <c r="W29" s="63">
        <v>2521</v>
      </c>
      <c r="X29" s="61">
        <v>8048</v>
      </c>
      <c r="Y29" s="61"/>
      <c r="Z29" s="61" t="s">
        <v>666</v>
      </c>
      <c r="AA29" s="64" t="s">
        <v>121</v>
      </c>
      <c r="AB29" s="61" t="s">
        <v>666</v>
      </c>
      <c r="AC29" s="61"/>
      <c r="AD29" s="61"/>
      <c r="AE29" s="61"/>
      <c r="AF29" s="61"/>
      <c r="AG29" s="61"/>
      <c r="AH29" s="61"/>
      <c r="AI29" s="61"/>
      <c r="AJ29" s="61"/>
      <c r="AK29" s="61"/>
      <c r="AL29" s="61"/>
      <c r="AM29" t="s">
        <v>1031</v>
      </c>
      <c r="AN29" s="50" t="s">
        <v>94</v>
      </c>
      <c r="AO29" s="50" t="s">
        <v>111</v>
      </c>
      <c r="AP29" s="84">
        <v>13846</v>
      </c>
      <c r="AU29" t="s">
        <v>117</v>
      </c>
      <c r="AV29" s="85">
        <v>211.56069364161849</v>
      </c>
      <c r="AX29" t="str">
        <f>AY29&amp;COUNTIF($AY$3:AY29,AY29)</f>
        <v>Camden1</v>
      </c>
      <c r="AY29" s="87" t="s">
        <v>102</v>
      </c>
      <c r="AZ29" s="87" t="s">
        <v>118</v>
      </c>
      <c r="BA29" s="89">
        <v>5893.076</v>
      </c>
    </row>
    <row r="30" spans="1:53">
      <c r="A30" s="61"/>
      <c r="B30" s="61"/>
      <c r="C30" s="61"/>
      <c r="D30" s="61"/>
      <c r="E30" s="61"/>
      <c r="F30" s="61"/>
      <c r="G30" s="61"/>
      <c r="H30" s="61"/>
      <c r="I30" s="61"/>
      <c r="J30" s="61"/>
      <c r="K30" s="61"/>
      <c r="L30" s="61"/>
      <c r="M30" s="61"/>
      <c r="N30" s="61"/>
      <c r="O30" s="61" t="s">
        <v>667</v>
      </c>
      <c r="P30" s="64" t="s">
        <v>124</v>
      </c>
      <c r="Q30" s="62" t="str">
        <f t="shared" si="0"/>
        <v>E06000047</v>
      </c>
      <c r="R30" s="61"/>
      <c r="S30" s="61"/>
      <c r="T30" s="61"/>
      <c r="U30" s="61" t="s">
        <v>125</v>
      </c>
      <c r="V30" s="61" t="s">
        <v>126</v>
      </c>
      <c r="W30" s="63">
        <v>3727</v>
      </c>
      <c r="X30" s="61">
        <v>12564</v>
      </c>
      <c r="Y30" s="61"/>
      <c r="Z30" s="61" t="s">
        <v>667</v>
      </c>
      <c r="AA30" s="64" t="s">
        <v>124</v>
      </c>
      <c r="AB30" s="61" t="s">
        <v>667</v>
      </c>
      <c r="AC30" s="61"/>
      <c r="AD30" s="61"/>
      <c r="AE30" s="61"/>
      <c r="AF30" s="61"/>
      <c r="AG30" s="61"/>
      <c r="AH30" s="61"/>
      <c r="AI30" s="61"/>
      <c r="AJ30" s="61"/>
      <c r="AK30" s="61"/>
      <c r="AL30" s="61"/>
      <c r="AM30" t="s">
        <v>1032</v>
      </c>
      <c r="AN30" s="82" t="s">
        <v>98</v>
      </c>
      <c r="AO30" s="82" t="s">
        <v>115</v>
      </c>
      <c r="AP30" s="83">
        <v>34451</v>
      </c>
      <c r="AU30" s="232" t="s">
        <v>1540</v>
      </c>
      <c r="AV30" s="233">
        <v>10973.988439306358</v>
      </c>
      <c r="AX30" t="str">
        <f>AY30&amp;COUNTIF($AY$3:AY30,AY30)</f>
        <v>Central Bedfordshire1</v>
      </c>
      <c r="AY30" s="87" t="s">
        <v>106</v>
      </c>
      <c r="AZ30" s="87" t="s">
        <v>53</v>
      </c>
      <c r="BA30" s="89">
        <v>3969.0390000000002</v>
      </c>
    </row>
    <row r="31" spans="1:53">
      <c r="A31" s="61"/>
      <c r="B31" s="61"/>
      <c r="C31" s="61"/>
      <c r="D31" s="61"/>
      <c r="E31" s="61" t="s">
        <v>127</v>
      </c>
      <c r="F31" s="61"/>
      <c r="G31" s="61"/>
      <c r="H31" s="61"/>
      <c r="I31" s="61"/>
      <c r="J31" s="61"/>
      <c r="K31" s="61"/>
      <c r="L31" s="61"/>
      <c r="M31" s="61"/>
      <c r="N31" s="61"/>
      <c r="O31" s="61" t="s">
        <v>668</v>
      </c>
      <c r="P31" s="64" t="s">
        <v>128</v>
      </c>
      <c r="Q31" s="62" t="str">
        <f t="shared" si="0"/>
        <v>E08000026</v>
      </c>
      <c r="R31" s="61"/>
      <c r="S31" s="61"/>
      <c r="T31" s="61"/>
      <c r="U31" s="61" t="s">
        <v>129</v>
      </c>
      <c r="V31" s="61" t="s">
        <v>130</v>
      </c>
      <c r="W31" s="63">
        <v>3422</v>
      </c>
      <c r="X31" s="61">
        <v>10833</v>
      </c>
      <c r="Y31" s="61"/>
      <c r="Z31" s="61" t="s">
        <v>668</v>
      </c>
      <c r="AA31" s="64" t="s">
        <v>128</v>
      </c>
      <c r="AB31" s="61" t="s">
        <v>668</v>
      </c>
      <c r="AC31" s="61"/>
      <c r="AD31" s="61"/>
      <c r="AE31" s="61"/>
      <c r="AF31" s="61"/>
      <c r="AG31" s="61"/>
      <c r="AH31" s="61"/>
      <c r="AI31" s="61"/>
      <c r="AJ31" s="61"/>
      <c r="AK31" s="61"/>
      <c r="AL31" s="61"/>
      <c r="AM31" t="s">
        <v>1029</v>
      </c>
      <c r="AN31" s="82"/>
      <c r="AO31" s="82"/>
      <c r="AP31" s="83" t="s">
        <v>977</v>
      </c>
      <c r="AU31" t="s">
        <v>124</v>
      </c>
      <c r="AV31" s="85">
        <v>11327.456647398843</v>
      </c>
      <c r="AX31" t="str">
        <f>AY31&amp;COUNTIF($AY$3:AY31,AY31)</f>
        <v>Cheshire East1</v>
      </c>
      <c r="AY31" s="88" t="s">
        <v>110</v>
      </c>
      <c r="AZ31" s="88" t="s">
        <v>224</v>
      </c>
      <c r="BA31" s="89">
        <v>3466.4454358974363</v>
      </c>
    </row>
    <row r="32" spans="1:53">
      <c r="A32" s="61"/>
      <c r="B32" s="61"/>
      <c r="C32" s="61"/>
      <c r="D32" s="61"/>
      <c r="E32" s="61" t="s">
        <v>131</v>
      </c>
      <c r="F32" s="61"/>
      <c r="G32" s="61"/>
      <c r="H32" s="61"/>
      <c r="I32" s="61"/>
      <c r="J32" s="61"/>
      <c r="K32" s="61"/>
      <c r="L32" s="61"/>
      <c r="M32" s="61"/>
      <c r="N32" s="61"/>
      <c r="O32" s="61" t="s">
        <v>669</v>
      </c>
      <c r="P32" s="64" t="s">
        <v>132</v>
      </c>
      <c r="Q32" s="62" t="str">
        <f t="shared" si="0"/>
        <v>E09000008</v>
      </c>
      <c r="R32" s="61"/>
      <c r="S32" s="61"/>
      <c r="T32" s="61"/>
      <c r="U32" s="61" t="s">
        <v>133</v>
      </c>
      <c r="V32" s="61" t="s">
        <v>134</v>
      </c>
      <c r="W32" s="63">
        <v>4454</v>
      </c>
      <c r="X32" s="61">
        <v>13553</v>
      </c>
      <c r="Y32" s="61"/>
      <c r="Z32" s="61" t="s">
        <v>669</v>
      </c>
      <c r="AA32" s="64" t="s">
        <v>132</v>
      </c>
      <c r="AB32" s="61" t="s">
        <v>669</v>
      </c>
      <c r="AC32" s="61"/>
      <c r="AD32" s="61"/>
      <c r="AE32" s="61"/>
      <c r="AF32" s="61"/>
      <c r="AG32" s="61"/>
      <c r="AH32" s="61"/>
      <c r="AI32" s="61"/>
      <c r="AJ32" s="61"/>
      <c r="AK32" s="61"/>
      <c r="AL32" s="61"/>
      <c r="AM32" t="s">
        <v>1029</v>
      </c>
      <c r="AN32" s="82"/>
      <c r="AO32" s="82"/>
      <c r="AP32" s="83" t="s">
        <v>977</v>
      </c>
      <c r="AU32" t="s">
        <v>128</v>
      </c>
      <c r="AV32" s="85">
        <v>6294.2196531791906</v>
      </c>
      <c r="AX32" t="str">
        <f>AY32&amp;COUNTIF($AY$3:AY32,AY32)</f>
        <v>Cheshire East2</v>
      </c>
      <c r="AY32" s="88" t="s">
        <v>110</v>
      </c>
      <c r="AZ32" s="88" t="s">
        <v>514</v>
      </c>
      <c r="BA32" s="89">
        <v>3182.3105641025645</v>
      </c>
    </row>
    <row r="33" spans="1:53">
      <c r="A33" s="61"/>
      <c r="B33" s="61"/>
      <c r="C33" s="61"/>
      <c r="D33" s="61"/>
      <c r="E33" s="61" t="s">
        <v>135</v>
      </c>
      <c r="F33" s="61"/>
      <c r="G33" s="61"/>
      <c r="H33" s="61"/>
      <c r="I33" s="61"/>
      <c r="J33" s="61"/>
      <c r="K33" s="61"/>
      <c r="L33" s="61"/>
      <c r="M33" s="61"/>
      <c r="N33" s="61"/>
      <c r="O33" s="61" t="s">
        <v>670</v>
      </c>
      <c r="P33" s="64" t="s">
        <v>136</v>
      </c>
      <c r="Q33" s="62" t="str">
        <f t="shared" si="0"/>
        <v>E10000006</v>
      </c>
      <c r="R33" s="61"/>
      <c r="S33" s="61"/>
      <c r="T33" s="61"/>
      <c r="U33" s="61" t="s">
        <v>137</v>
      </c>
      <c r="V33" s="61" t="s">
        <v>138</v>
      </c>
      <c r="W33" s="63">
        <v>3943</v>
      </c>
      <c r="X33" s="61">
        <v>12564</v>
      </c>
      <c r="Y33" s="61"/>
      <c r="Z33" s="61" t="s">
        <v>670</v>
      </c>
      <c r="AA33" s="64" t="s">
        <v>136</v>
      </c>
      <c r="AB33" s="61" t="s">
        <v>670</v>
      </c>
      <c r="AC33" s="61"/>
      <c r="AD33" s="61"/>
      <c r="AE33" s="61"/>
      <c r="AF33" s="61"/>
      <c r="AG33" s="61"/>
      <c r="AH33" s="61"/>
      <c r="AI33" s="61"/>
      <c r="AJ33" s="61"/>
      <c r="AK33" s="61"/>
      <c r="AL33" s="61"/>
      <c r="AM33" t="s">
        <v>1029</v>
      </c>
      <c r="AN33" s="82"/>
      <c r="AO33" s="82"/>
      <c r="AP33" s="83" t="s">
        <v>977</v>
      </c>
      <c r="AU33" t="s">
        <v>132</v>
      </c>
      <c r="AV33" s="85">
        <v>6213.2947976878613</v>
      </c>
      <c r="AX33" t="str">
        <f>AY33&amp;COUNTIF($AY$3:AY33,AY33)</f>
        <v>Cheshire West and Chester1</v>
      </c>
      <c r="AY33" s="88" t="s">
        <v>114</v>
      </c>
      <c r="AZ33" s="88" t="s">
        <v>591</v>
      </c>
      <c r="BA33" s="89">
        <v>2030.114113207547</v>
      </c>
    </row>
    <row r="34" spans="1:53">
      <c r="A34" s="61"/>
      <c r="B34" s="61"/>
      <c r="C34" s="61"/>
      <c r="D34" s="61"/>
      <c r="E34" s="61"/>
      <c r="F34" s="61"/>
      <c r="G34" s="61"/>
      <c r="H34" s="61"/>
      <c r="I34" s="61"/>
      <c r="J34" s="61"/>
      <c r="K34" s="61"/>
      <c r="L34" s="61"/>
      <c r="M34" s="61"/>
      <c r="N34" s="61"/>
      <c r="O34" s="61" t="s">
        <v>671</v>
      </c>
      <c r="P34" s="64" t="s">
        <v>139</v>
      </c>
      <c r="Q34" s="62" t="str">
        <f t="shared" si="0"/>
        <v>E06000005</v>
      </c>
      <c r="R34" s="61"/>
      <c r="S34" s="61"/>
      <c r="T34" s="61"/>
      <c r="U34" s="61" t="s">
        <v>140</v>
      </c>
      <c r="V34" s="61" t="s">
        <v>141</v>
      </c>
      <c r="W34" s="63">
        <v>4683</v>
      </c>
      <c r="X34" s="61">
        <v>16088</v>
      </c>
      <c r="Y34" s="61"/>
      <c r="Z34" s="61" t="s">
        <v>671</v>
      </c>
      <c r="AA34" s="64" t="s">
        <v>139</v>
      </c>
      <c r="AB34" s="61" t="s">
        <v>671</v>
      </c>
      <c r="AC34" s="61"/>
      <c r="AD34" s="61"/>
      <c r="AE34" s="61"/>
      <c r="AF34" s="61"/>
      <c r="AG34" s="61"/>
      <c r="AH34" s="61"/>
      <c r="AI34" s="61"/>
      <c r="AJ34" s="61"/>
      <c r="AK34" s="61"/>
      <c r="AL34" s="61"/>
      <c r="AM34" t="s">
        <v>1029</v>
      </c>
      <c r="AN34" s="82"/>
      <c r="AO34" s="82"/>
      <c r="AP34" s="83" t="s">
        <v>977</v>
      </c>
      <c r="AU34" t="s">
        <v>136</v>
      </c>
      <c r="AV34" s="85">
        <v>10408.381502890174</v>
      </c>
      <c r="AX34" t="str">
        <f>AY34&amp;COUNTIF($AY$3:AY34,AY34)</f>
        <v>Cheshire West and Chester2</v>
      </c>
      <c r="AY34" s="88" t="s">
        <v>114</v>
      </c>
      <c r="AZ34" s="88" t="s">
        <v>605</v>
      </c>
      <c r="BA34" s="89">
        <v>4694.6388867924525</v>
      </c>
    </row>
    <row r="35" spans="1:53">
      <c r="A35" s="61"/>
      <c r="B35" s="61"/>
      <c r="C35" s="61"/>
      <c r="D35" s="61"/>
      <c r="E35" s="65" t="s">
        <v>142</v>
      </c>
      <c r="F35" s="61"/>
      <c r="G35" s="61"/>
      <c r="H35" s="61"/>
      <c r="I35" s="61"/>
      <c r="J35" s="61"/>
      <c r="K35" s="61"/>
      <c r="L35" s="61"/>
      <c r="M35" s="61"/>
      <c r="N35" s="61"/>
      <c r="O35" s="61" t="s">
        <v>672</v>
      </c>
      <c r="P35" s="64" t="s">
        <v>143</v>
      </c>
      <c r="Q35" s="62" t="str">
        <f t="shared" si="0"/>
        <v>E06000015</v>
      </c>
      <c r="R35" s="61"/>
      <c r="S35" s="61"/>
      <c r="T35" s="61"/>
      <c r="U35" s="61" t="s">
        <v>144</v>
      </c>
      <c r="V35" s="61" t="s">
        <v>145</v>
      </c>
      <c r="W35" s="63">
        <v>3412</v>
      </c>
      <c r="X35" s="61">
        <v>11332</v>
      </c>
      <c r="Y35" s="61"/>
      <c r="Z35" s="61" t="s">
        <v>672</v>
      </c>
      <c r="AA35" s="64" t="s">
        <v>143</v>
      </c>
      <c r="AB35" s="61" t="s">
        <v>672</v>
      </c>
      <c r="AC35" s="61"/>
      <c r="AD35" s="61"/>
      <c r="AE35" s="61"/>
      <c r="AF35" s="61"/>
      <c r="AG35" s="61"/>
      <c r="AH35" s="61"/>
      <c r="AI35" s="61"/>
      <c r="AJ35" s="61"/>
      <c r="AK35" s="61"/>
      <c r="AL35" s="61"/>
      <c r="AM35" t="s">
        <v>1033</v>
      </c>
      <c r="AN35" s="50" t="s">
        <v>102</v>
      </c>
      <c r="AO35" s="50" t="s">
        <v>118</v>
      </c>
      <c r="AP35" s="84">
        <v>18170</v>
      </c>
      <c r="AU35" t="s">
        <v>139</v>
      </c>
      <c r="AV35" s="85">
        <v>2073.6994219653179</v>
      </c>
      <c r="AX35" t="str">
        <f>AY35&amp;COUNTIF($AY$3:AY35,AY35)</f>
        <v>City of London1</v>
      </c>
      <c r="AY35" s="87" t="s">
        <v>117</v>
      </c>
      <c r="AZ35" s="87" t="s">
        <v>147</v>
      </c>
      <c r="BA35" s="89">
        <v>223.624</v>
      </c>
    </row>
    <row r="36" spans="1:53">
      <c r="A36" s="61"/>
      <c r="B36" s="61"/>
      <c r="C36" s="61"/>
      <c r="D36" s="61"/>
      <c r="E36" s="61"/>
      <c r="F36" s="61"/>
      <c r="G36" s="61"/>
      <c r="H36" s="61"/>
      <c r="I36" s="61"/>
      <c r="J36" s="61"/>
      <c r="K36" s="61"/>
      <c r="L36" s="61"/>
      <c r="M36" s="61"/>
      <c r="N36" s="61"/>
      <c r="O36" s="61" t="s">
        <v>673</v>
      </c>
      <c r="P36" s="64" t="s">
        <v>146</v>
      </c>
      <c r="Q36" s="62" t="str">
        <f t="shared" si="0"/>
        <v>E10000007</v>
      </c>
      <c r="R36" s="61"/>
      <c r="S36" s="61"/>
      <c r="T36" s="61"/>
      <c r="U36" s="61" t="s">
        <v>147</v>
      </c>
      <c r="V36" s="61" t="s">
        <v>148</v>
      </c>
      <c r="W36" s="63">
        <v>6663</v>
      </c>
      <c r="X36" s="61">
        <v>19381</v>
      </c>
      <c r="Y36" s="61"/>
      <c r="Z36" s="61" t="s">
        <v>673</v>
      </c>
      <c r="AA36" s="64" t="s">
        <v>146</v>
      </c>
      <c r="AB36" s="61" t="s">
        <v>673</v>
      </c>
      <c r="AC36" s="61"/>
      <c r="AD36" s="61"/>
      <c r="AE36" s="61"/>
      <c r="AF36" s="61"/>
      <c r="AG36" s="61"/>
      <c r="AH36" s="61"/>
      <c r="AI36" s="61"/>
      <c r="AJ36" s="61"/>
      <c r="AK36" s="61"/>
      <c r="AL36" s="61"/>
      <c r="AM36" t="s">
        <v>1034</v>
      </c>
      <c r="AN36" s="82" t="s">
        <v>106</v>
      </c>
      <c r="AO36" s="82" t="s">
        <v>53</v>
      </c>
      <c r="AP36" s="83">
        <v>13954</v>
      </c>
      <c r="AU36" t="s">
        <v>143</v>
      </c>
      <c r="AV36" s="85">
        <v>4585.5491329479764</v>
      </c>
      <c r="AX36" t="str">
        <f>AY36&amp;COUNTIF($AY$3:AY36,AY36)</f>
        <v>Cornwall1</v>
      </c>
      <c r="AY36" s="87" t="s">
        <v>121</v>
      </c>
      <c r="AZ36" s="87" t="s">
        <v>328</v>
      </c>
      <c r="BA36" s="89">
        <v>12803.01</v>
      </c>
    </row>
    <row r="37" spans="1:53">
      <c r="A37" s="61"/>
      <c r="B37" s="61"/>
      <c r="C37" s="61"/>
      <c r="D37" s="61"/>
      <c r="E37" s="66" t="s">
        <v>149</v>
      </c>
      <c r="F37" s="61"/>
      <c r="G37" s="61"/>
      <c r="H37" s="61"/>
      <c r="I37" s="61"/>
      <c r="J37" s="61"/>
      <c r="K37" s="61"/>
      <c r="L37" s="61"/>
      <c r="M37" s="61"/>
      <c r="N37" s="61"/>
      <c r="O37" s="61" t="s">
        <v>674</v>
      </c>
      <c r="P37" s="64" t="s">
        <v>150</v>
      </c>
      <c r="Q37" s="62" t="str">
        <f t="shared" si="0"/>
        <v>E10000008</v>
      </c>
      <c r="R37" s="61"/>
      <c r="S37" s="61"/>
      <c r="T37" s="61"/>
      <c r="U37" s="61" t="s">
        <v>151</v>
      </c>
      <c r="V37" s="61" t="s">
        <v>152</v>
      </c>
      <c r="W37" s="63">
        <v>8935</v>
      </c>
      <c r="X37" s="61">
        <v>31215</v>
      </c>
      <c r="Y37" s="61"/>
      <c r="Z37" s="61" t="s">
        <v>674</v>
      </c>
      <c r="AA37" s="64" t="s">
        <v>150</v>
      </c>
      <c r="AB37" s="61" t="s">
        <v>674</v>
      </c>
      <c r="AC37" s="61"/>
      <c r="AD37" s="61"/>
      <c r="AE37" s="61"/>
      <c r="AF37" s="61"/>
      <c r="AG37" s="61"/>
      <c r="AH37" s="61"/>
      <c r="AI37" s="61"/>
      <c r="AJ37" s="61"/>
      <c r="AK37" s="61"/>
      <c r="AL37" s="61"/>
      <c r="AM37" t="s">
        <v>1035</v>
      </c>
      <c r="AN37" s="50" t="s">
        <v>110</v>
      </c>
      <c r="AO37" s="50" t="s">
        <v>514</v>
      </c>
      <c r="AP37" s="84">
        <v>10481</v>
      </c>
      <c r="AU37" t="s">
        <v>146</v>
      </c>
      <c r="AV37" s="85">
        <v>15070.231213872834</v>
      </c>
      <c r="AX37" t="str">
        <f>AY37&amp;COUNTIF($AY$3:AY37,AY37)</f>
        <v>County Durham1</v>
      </c>
      <c r="AY37" s="88" t="s">
        <v>124</v>
      </c>
      <c r="AZ37" s="88" t="s">
        <v>193</v>
      </c>
      <c r="BA37" s="89">
        <v>7146.6788641975318</v>
      </c>
    </row>
    <row r="38" spans="1:53">
      <c r="A38" s="61"/>
      <c r="B38" s="61"/>
      <c r="C38" s="61"/>
      <c r="D38" s="61"/>
      <c r="E38" s="61" t="s">
        <v>153</v>
      </c>
      <c r="F38" s="61"/>
      <c r="G38" s="61"/>
      <c r="H38" s="61"/>
      <c r="I38" s="61"/>
      <c r="J38" s="61"/>
      <c r="K38" s="61"/>
      <c r="L38" s="61"/>
      <c r="M38" s="61"/>
      <c r="N38" s="61"/>
      <c r="O38" s="61" t="s">
        <v>675</v>
      </c>
      <c r="P38" s="64" t="s">
        <v>154</v>
      </c>
      <c r="Q38" s="62" t="str">
        <f t="shared" si="0"/>
        <v>E08000017</v>
      </c>
      <c r="R38" s="61"/>
      <c r="S38" s="61"/>
      <c r="T38" s="61"/>
      <c r="U38" s="61" t="s">
        <v>155</v>
      </c>
      <c r="V38" s="61" t="s">
        <v>156</v>
      </c>
      <c r="W38" s="63">
        <v>1210</v>
      </c>
      <c r="X38" s="61">
        <v>4123</v>
      </c>
      <c r="Y38" s="61"/>
      <c r="Z38" s="61" t="s">
        <v>675</v>
      </c>
      <c r="AA38" s="64" t="s">
        <v>154</v>
      </c>
      <c r="AB38" s="61" t="s">
        <v>675</v>
      </c>
      <c r="AC38" s="61"/>
      <c r="AD38" s="61"/>
      <c r="AE38" s="61"/>
      <c r="AF38" s="61"/>
      <c r="AG38" s="61"/>
      <c r="AH38" s="61"/>
      <c r="AI38" s="61"/>
      <c r="AJ38" s="61"/>
      <c r="AK38" s="61"/>
      <c r="AL38" s="61"/>
      <c r="AM38" t="s">
        <v>1036</v>
      </c>
      <c r="AN38" s="50" t="s">
        <v>110</v>
      </c>
      <c r="AO38" s="50" t="s">
        <v>224</v>
      </c>
      <c r="AP38" s="84">
        <v>11612</v>
      </c>
      <c r="AU38" t="s">
        <v>150</v>
      </c>
      <c r="AV38" s="85">
        <v>14522.543352601155</v>
      </c>
      <c r="AX38" t="str">
        <f>AY38&amp;COUNTIF($AY$3:AY38,AY38)</f>
        <v>County Durham2</v>
      </c>
      <c r="AY38" s="88" t="s">
        <v>124</v>
      </c>
      <c r="AZ38" s="88" t="s">
        <v>409</v>
      </c>
      <c r="BA38" s="89">
        <v>5789.2091358024691</v>
      </c>
    </row>
    <row r="39" spans="1:53">
      <c r="A39" s="61"/>
      <c r="B39" s="61"/>
      <c r="C39" s="61"/>
      <c r="D39" s="61"/>
      <c r="E39" s="61" t="s">
        <v>157</v>
      </c>
      <c r="F39" s="61"/>
      <c r="G39" s="61"/>
      <c r="H39" s="61"/>
      <c r="I39" s="61"/>
      <c r="J39" s="61"/>
      <c r="K39" s="61"/>
      <c r="L39" s="61"/>
      <c r="M39" s="61"/>
      <c r="N39" s="61"/>
      <c r="O39" s="61" t="s">
        <v>676</v>
      </c>
      <c r="P39" s="64" t="s">
        <v>158</v>
      </c>
      <c r="Q39" s="62" t="str">
        <f t="shared" si="0"/>
        <v>E10000009</v>
      </c>
      <c r="R39" s="61"/>
      <c r="S39" s="61"/>
      <c r="T39" s="61"/>
      <c r="U39" s="61" t="s">
        <v>159</v>
      </c>
      <c r="V39" s="61" t="s">
        <v>160</v>
      </c>
      <c r="W39" s="63">
        <v>8952</v>
      </c>
      <c r="X39" s="61">
        <v>28210</v>
      </c>
      <c r="Y39" s="61"/>
      <c r="Z39" s="61" t="s">
        <v>676</v>
      </c>
      <c r="AA39" s="64" t="s">
        <v>158</v>
      </c>
      <c r="AB39" s="61" t="s">
        <v>676</v>
      </c>
      <c r="AC39" s="61"/>
      <c r="AD39" s="61"/>
      <c r="AE39" s="61"/>
      <c r="AF39" s="61"/>
      <c r="AG39" s="61"/>
      <c r="AH39" s="61"/>
      <c r="AI39" s="61"/>
      <c r="AJ39" s="61"/>
      <c r="AK39" s="61"/>
      <c r="AL39" s="61"/>
      <c r="AM39" t="s">
        <v>1037</v>
      </c>
      <c r="AN39" s="82" t="s">
        <v>114</v>
      </c>
      <c r="AO39" s="82" t="s">
        <v>605</v>
      </c>
      <c r="AP39" s="83">
        <v>15812</v>
      </c>
      <c r="AU39" t="s">
        <v>154</v>
      </c>
      <c r="AV39" s="85">
        <v>6380.9248554913293</v>
      </c>
      <c r="AX39" t="str">
        <f>AY39&amp;COUNTIF($AY$3:AY39,AY39)</f>
        <v>Coventry1</v>
      </c>
      <c r="AY39" s="87" t="s">
        <v>128</v>
      </c>
      <c r="AZ39" s="87" t="s">
        <v>159</v>
      </c>
      <c r="BA39" s="89">
        <v>7109.0330000000004</v>
      </c>
    </row>
    <row r="40" spans="1:53">
      <c r="A40" s="61"/>
      <c r="B40" s="61"/>
      <c r="C40" s="61"/>
      <c r="D40" s="61"/>
      <c r="E40" s="61" t="s">
        <v>161</v>
      </c>
      <c r="F40" s="61"/>
      <c r="G40" s="61"/>
      <c r="H40" s="61"/>
      <c r="I40" s="61"/>
      <c r="J40" s="61"/>
      <c r="K40" s="61"/>
      <c r="L40" s="61"/>
      <c r="M40" s="61"/>
      <c r="N40" s="61"/>
      <c r="O40" s="61" t="s">
        <v>677</v>
      </c>
      <c r="P40" s="64" t="s">
        <v>162</v>
      </c>
      <c r="Q40" s="62" t="str">
        <f t="shared" si="0"/>
        <v>E08000027</v>
      </c>
      <c r="R40" s="61"/>
      <c r="S40" s="61"/>
      <c r="T40" s="61"/>
      <c r="U40" s="61" t="s">
        <v>163</v>
      </c>
      <c r="V40" s="61" t="s">
        <v>164</v>
      </c>
      <c r="W40" s="63">
        <v>1980</v>
      </c>
      <c r="X40" s="61">
        <v>7244</v>
      </c>
      <c r="Y40" s="61"/>
      <c r="Z40" s="61" t="s">
        <v>677</v>
      </c>
      <c r="AA40" s="64" t="s">
        <v>162</v>
      </c>
      <c r="AB40" s="61" t="s">
        <v>677</v>
      </c>
      <c r="AC40" s="61"/>
      <c r="AD40" s="61"/>
      <c r="AE40" s="61"/>
      <c r="AF40" s="61"/>
      <c r="AG40" s="61"/>
      <c r="AH40" s="61"/>
      <c r="AI40" s="61"/>
      <c r="AJ40" s="61"/>
      <c r="AK40" s="61"/>
      <c r="AL40" s="61"/>
      <c r="AM40" t="s">
        <v>1038</v>
      </c>
      <c r="AN40" s="82" t="s">
        <v>114</v>
      </c>
      <c r="AO40" s="82" t="s">
        <v>591</v>
      </c>
      <c r="AP40" s="83">
        <v>6295</v>
      </c>
      <c r="AU40" t="s">
        <v>158</v>
      </c>
      <c r="AV40" s="85">
        <v>7909.8265895953755</v>
      </c>
      <c r="AX40" t="str">
        <f>AY40&amp;COUNTIF($AY$3:AY40,AY40)</f>
        <v>Croydon1</v>
      </c>
      <c r="AY40" s="87" t="s">
        <v>132</v>
      </c>
      <c r="AZ40" s="87" t="s">
        <v>167</v>
      </c>
      <c r="BA40" s="89">
        <v>6422.8050000000003</v>
      </c>
    </row>
    <row r="41" spans="1:53">
      <c r="A41" s="61"/>
      <c r="B41" s="61"/>
      <c r="C41" s="61"/>
      <c r="D41" s="61"/>
      <c r="E41" s="61" t="s">
        <v>165</v>
      </c>
      <c r="F41" s="61"/>
      <c r="G41" s="61"/>
      <c r="H41" s="61"/>
      <c r="I41" s="61"/>
      <c r="J41" s="61"/>
      <c r="K41" s="61"/>
      <c r="L41" s="61"/>
      <c r="M41" s="61"/>
      <c r="N41" s="61"/>
      <c r="O41" s="61" t="s">
        <v>678</v>
      </c>
      <c r="P41" s="64" t="s">
        <v>166</v>
      </c>
      <c r="Q41" s="62" t="str">
        <f t="shared" si="0"/>
        <v>E09000009</v>
      </c>
      <c r="R41" s="61"/>
      <c r="S41" s="61"/>
      <c r="T41" s="61"/>
      <c r="U41" s="61" t="s">
        <v>167</v>
      </c>
      <c r="V41" s="61" t="s">
        <v>168</v>
      </c>
      <c r="W41" s="63">
        <v>6423</v>
      </c>
      <c r="X41" s="61">
        <v>21498</v>
      </c>
      <c r="Y41" s="61"/>
      <c r="Z41" s="61" t="s">
        <v>678</v>
      </c>
      <c r="AA41" s="64" t="s">
        <v>166</v>
      </c>
      <c r="AB41" s="61" t="s">
        <v>678</v>
      </c>
      <c r="AC41" s="61"/>
      <c r="AD41" s="61"/>
      <c r="AE41" s="61"/>
      <c r="AF41" s="61"/>
      <c r="AG41" s="61"/>
      <c r="AH41" s="61"/>
      <c r="AI41" s="61"/>
      <c r="AJ41" s="61"/>
      <c r="AK41" s="61"/>
      <c r="AL41" s="61"/>
      <c r="AM41" t="s">
        <v>1039</v>
      </c>
      <c r="AN41" s="50" t="s">
        <v>117</v>
      </c>
      <c r="AO41" s="50" t="s">
        <v>147</v>
      </c>
      <c r="AP41" s="84">
        <v>732</v>
      </c>
      <c r="AU41" t="s">
        <v>162</v>
      </c>
      <c r="AV41" s="85">
        <v>5979.7687861271679</v>
      </c>
      <c r="AX41" t="str">
        <f>AY41&amp;COUNTIF($AY$3:AY41,AY41)</f>
        <v>Cumbria1</v>
      </c>
      <c r="AY41" s="87" t="s">
        <v>136</v>
      </c>
      <c r="AZ41" s="87" t="s">
        <v>170</v>
      </c>
      <c r="BA41" s="89">
        <v>11491.433000000001</v>
      </c>
    </row>
    <row r="42" spans="1:53">
      <c r="A42" s="61"/>
      <c r="B42" s="61"/>
      <c r="C42" s="61"/>
      <c r="D42" s="61"/>
      <c r="E42" s="61"/>
      <c r="F42" s="61"/>
      <c r="G42" s="61"/>
      <c r="H42" s="61"/>
      <c r="I42" s="61"/>
      <c r="J42" s="61"/>
      <c r="K42" s="61"/>
      <c r="L42" s="61"/>
      <c r="M42" s="61"/>
      <c r="N42" s="61"/>
      <c r="O42" s="61" t="s">
        <v>679</v>
      </c>
      <c r="P42" s="64" t="s">
        <v>169</v>
      </c>
      <c r="Q42" s="62" t="str">
        <f t="shared" si="0"/>
        <v>E06000011</v>
      </c>
      <c r="R42" s="61"/>
      <c r="S42" s="61"/>
      <c r="T42" s="61"/>
      <c r="U42" s="61" t="s">
        <v>170</v>
      </c>
      <c r="V42" s="61" t="s">
        <v>171</v>
      </c>
      <c r="W42" s="63">
        <v>11581</v>
      </c>
      <c r="X42" s="61">
        <v>36332</v>
      </c>
      <c r="Y42" s="61"/>
      <c r="Z42" s="61" t="s">
        <v>679</v>
      </c>
      <c r="AA42" s="64" t="s">
        <v>169</v>
      </c>
      <c r="AB42" s="61" t="s">
        <v>679</v>
      </c>
      <c r="AC42" s="61"/>
      <c r="AD42" s="61"/>
      <c r="AE42" s="61"/>
      <c r="AF42" s="61"/>
      <c r="AG42" s="61"/>
      <c r="AH42" s="61"/>
      <c r="AI42" s="61"/>
      <c r="AJ42" s="61"/>
      <c r="AK42" s="61"/>
      <c r="AL42" s="61"/>
      <c r="AM42" t="s">
        <v>1040</v>
      </c>
      <c r="AN42" s="82" t="s">
        <v>121</v>
      </c>
      <c r="AO42" s="82" t="s">
        <v>328</v>
      </c>
      <c r="AP42" s="83">
        <v>37835</v>
      </c>
      <c r="AU42" t="s">
        <v>166</v>
      </c>
      <c r="AV42" s="85">
        <v>6440.1734104046245</v>
      </c>
      <c r="AX42" t="str">
        <f>AY42&amp;COUNTIF($AY$3:AY42,AY42)</f>
        <v>Darlington1</v>
      </c>
      <c r="AY42" s="87" t="s">
        <v>139</v>
      </c>
      <c r="AZ42" s="87" t="s">
        <v>174</v>
      </c>
      <c r="BA42" s="89">
        <v>2297.038</v>
      </c>
    </row>
    <row r="43" spans="1:53">
      <c r="A43" s="61"/>
      <c r="B43" s="61"/>
      <c r="C43" s="61"/>
      <c r="D43" s="61"/>
      <c r="E43" s="65" t="s">
        <v>172</v>
      </c>
      <c r="F43" s="61"/>
      <c r="G43" s="61"/>
      <c r="H43" s="61"/>
      <c r="I43" s="61"/>
      <c r="J43" s="61"/>
      <c r="K43" s="61"/>
      <c r="L43" s="61"/>
      <c r="M43" s="61"/>
      <c r="N43" s="61"/>
      <c r="O43" s="61" t="s">
        <v>680</v>
      </c>
      <c r="P43" s="64" t="s">
        <v>173</v>
      </c>
      <c r="Q43" s="62" t="str">
        <f t="shared" si="0"/>
        <v>E10000011</v>
      </c>
      <c r="R43" s="61"/>
      <c r="S43" s="61"/>
      <c r="T43" s="61"/>
      <c r="U43" s="61" t="s">
        <v>174</v>
      </c>
      <c r="V43" s="61" t="s">
        <v>175</v>
      </c>
      <c r="W43" s="63">
        <v>2297</v>
      </c>
      <c r="X43" s="61">
        <v>7175</v>
      </c>
      <c r="Y43" s="61"/>
      <c r="Z43" s="61" t="s">
        <v>680</v>
      </c>
      <c r="AA43" s="64" t="s">
        <v>173</v>
      </c>
      <c r="AB43" s="61" t="s">
        <v>680</v>
      </c>
      <c r="AC43" s="61"/>
      <c r="AD43" s="61"/>
      <c r="AE43" s="61"/>
      <c r="AF43" s="61"/>
      <c r="AG43" s="61"/>
      <c r="AH43" s="61"/>
      <c r="AI43" s="61"/>
      <c r="AJ43" s="61"/>
      <c r="AK43" s="61"/>
      <c r="AL43" s="61"/>
      <c r="AM43" t="s">
        <v>1041</v>
      </c>
      <c r="AN43" s="50" t="s">
        <v>124</v>
      </c>
      <c r="AO43" s="50" t="s">
        <v>409</v>
      </c>
      <c r="AP43" s="84">
        <v>17226</v>
      </c>
      <c r="AU43" t="s">
        <v>169</v>
      </c>
      <c r="AV43" s="85">
        <v>5916.184971098266</v>
      </c>
      <c r="AX43" t="str">
        <f>AY43&amp;COUNTIF($AY$3:AY43,AY43)</f>
        <v>Derby1</v>
      </c>
      <c r="AY43" s="87" t="s">
        <v>143</v>
      </c>
      <c r="AZ43" s="87" t="s">
        <v>551</v>
      </c>
      <c r="BA43" s="89">
        <v>5264.2749999999996</v>
      </c>
    </row>
    <row r="44" spans="1:53">
      <c r="A44" s="61"/>
      <c r="B44" s="61"/>
      <c r="C44" s="61"/>
      <c r="D44" s="61"/>
      <c r="E44" s="61"/>
      <c r="F44" s="61"/>
      <c r="G44" s="61"/>
      <c r="H44" s="61"/>
      <c r="I44" s="61"/>
      <c r="J44" s="61"/>
      <c r="K44" s="61"/>
      <c r="L44" s="61"/>
      <c r="M44" s="61"/>
      <c r="N44" s="61"/>
      <c r="O44" s="61" t="s">
        <v>681</v>
      </c>
      <c r="P44" s="64" t="s">
        <v>176</v>
      </c>
      <c r="Q44" s="62" t="str">
        <f t="shared" si="0"/>
        <v>E09000010</v>
      </c>
      <c r="R44" s="61"/>
      <c r="S44" s="61"/>
      <c r="T44" s="61"/>
      <c r="U44" s="61" t="s">
        <v>177</v>
      </c>
      <c r="V44" s="61" t="s">
        <v>178</v>
      </c>
      <c r="W44" s="63">
        <v>4792</v>
      </c>
      <c r="X44" s="61">
        <v>14947</v>
      </c>
      <c r="Y44" s="61"/>
      <c r="Z44" s="61" t="s">
        <v>681</v>
      </c>
      <c r="AA44" s="64" t="s">
        <v>176</v>
      </c>
      <c r="AB44" s="61" t="s">
        <v>681</v>
      </c>
      <c r="AC44" s="61"/>
      <c r="AD44" s="61"/>
      <c r="AE44" s="61"/>
      <c r="AF44" s="61"/>
      <c r="AG44" s="61"/>
      <c r="AH44" s="61"/>
      <c r="AI44" s="61"/>
      <c r="AJ44" s="61"/>
      <c r="AK44" s="61"/>
      <c r="AL44" s="61"/>
      <c r="AM44" t="s">
        <v>1042</v>
      </c>
      <c r="AN44" s="50" t="s">
        <v>124</v>
      </c>
      <c r="AO44" s="50" t="s">
        <v>193</v>
      </c>
      <c r="AP44" s="84">
        <v>21967</v>
      </c>
      <c r="AU44" t="s">
        <v>173</v>
      </c>
      <c r="AV44" s="85">
        <v>10563.872832369943</v>
      </c>
      <c r="AX44" t="str">
        <f>AY44&amp;COUNTIF($AY$3:AY44,AY44)</f>
        <v>Derbyshire1</v>
      </c>
      <c r="AY44" s="88" t="s">
        <v>146</v>
      </c>
      <c r="AZ44" s="88" t="s">
        <v>577</v>
      </c>
      <c r="BA44" s="89">
        <v>711.05538085539706</v>
      </c>
    </row>
    <row r="45" spans="1:53">
      <c r="A45" s="61"/>
      <c r="B45" s="61"/>
      <c r="C45" s="61"/>
      <c r="D45" s="61"/>
      <c r="E45" s="66" t="s">
        <v>179</v>
      </c>
      <c r="F45" s="61"/>
      <c r="G45" s="61"/>
      <c r="H45" s="61"/>
      <c r="I45" s="61"/>
      <c r="J45" s="61"/>
      <c r="K45" s="61"/>
      <c r="L45" s="61"/>
      <c r="M45" s="61"/>
      <c r="N45" s="61"/>
      <c r="O45" s="61" t="s">
        <v>682</v>
      </c>
      <c r="P45" s="64" t="s">
        <v>180</v>
      </c>
      <c r="Q45" s="62" t="str">
        <f t="shared" si="0"/>
        <v>E10000012</v>
      </c>
      <c r="R45" s="61"/>
      <c r="S45" s="61"/>
      <c r="T45" s="61"/>
      <c r="U45" s="61" t="s">
        <v>181</v>
      </c>
      <c r="V45" s="61" t="s">
        <v>182</v>
      </c>
      <c r="W45" s="63">
        <v>6920</v>
      </c>
      <c r="X45" s="61">
        <v>22078</v>
      </c>
      <c r="Y45" s="61"/>
      <c r="Z45" s="61" t="s">
        <v>682</v>
      </c>
      <c r="AA45" s="64" t="s">
        <v>180</v>
      </c>
      <c r="AB45" s="61" t="s">
        <v>682</v>
      </c>
      <c r="AC45" s="61"/>
      <c r="AD45" s="61"/>
      <c r="AE45" s="61"/>
      <c r="AF45" s="61"/>
      <c r="AG45" s="61"/>
      <c r="AH45" s="61"/>
      <c r="AI45" s="61"/>
      <c r="AJ45" s="61"/>
      <c r="AK45" s="61"/>
      <c r="AL45" s="61"/>
      <c r="AM45" t="s">
        <v>1043</v>
      </c>
      <c r="AN45" s="82" t="s">
        <v>128</v>
      </c>
      <c r="AO45" s="82" t="s">
        <v>159</v>
      </c>
      <c r="AP45" s="83">
        <v>21778</v>
      </c>
      <c r="AU45" t="s">
        <v>176</v>
      </c>
      <c r="AV45" s="85">
        <v>5352.023121387283</v>
      </c>
      <c r="AX45" t="str">
        <f>AY45&amp;COUNTIF($AY$3:AY45,AY45)</f>
        <v>Derbyshire2</v>
      </c>
      <c r="AY45" s="88" t="s">
        <v>146</v>
      </c>
      <c r="AZ45" s="88" t="s">
        <v>232</v>
      </c>
      <c r="BA45" s="89">
        <v>2099.3063625254581</v>
      </c>
    </row>
    <row r="46" spans="1:53">
      <c r="A46" s="61"/>
      <c r="B46" s="61"/>
      <c r="C46" s="61"/>
      <c r="D46" s="61"/>
      <c r="E46" s="61" t="s">
        <v>183</v>
      </c>
      <c r="F46" s="61"/>
      <c r="G46" s="61"/>
      <c r="H46" s="61"/>
      <c r="I46" s="61"/>
      <c r="J46" s="61"/>
      <c r="K46" s="61"/>
      <c r="L46" s="61"/>
      <c r="M46" s="61"/>
      <c r="N46" s="61"/>
      <c r="O46" s="61" t="s">
        <v>1619</v>
      </c>
      <c r="P46" s="64" t="s">
        <v>184</v>
      </c>
      <c r="Q46" s="62" t="str">
        <f t="shared" si="0"/>
        <v>E08000037</v>
      </c>
      <c r="R46" s="61"/>
      <c r="S46" s="61"/>
      <c r="T46" s="61"/>
      <c r="U46" s="61" t="s">
        <v>185</v>
      </c>
      <c r="V46" s="61" t="s">
        <v>186</v>
      </c>
      <c r="W46" s="63">
        <v>15843</v>
      </c>
      <c r="X46" s="61">
        <v>49424</v>
      </c>
      <c r="Y46" s="61"/>
      <c r="Z46" s="61" t="s">
        <v>1619</v>
      </c>
      <c r="AA46" s="64" t="s">
        <v>184</v>
      </c>
      <c r="AB46" s="61" t="s">
        <v>1619</v>
      </c>
      <c r="AC46" s="61"/>
      <c r="AD46" s="61"/>
      <c r="AE46" s="61"/>
      <c r="AF46" s="61"/>
      <c r="AG46" s="61"/>
      <c r="AH46" s="61"/>
      <c r="AI46" s="61"/>
      <c r="AJ46" s="61"/>
      <c r="AK46" s="61"/>
      <c r="AL46" s="61"/>
      <c r="AM46" t="s">
        <v>1044</v>
      </c>
      <c r="AN46" s="50" t="s">
        <v>132</v>
      </c>
      <c r="AO46" s="50" t="s">
        <v>167</v>
      </c>
      <c r="AP46" s="84">
        <v>21498</v>
      </c>
      <c r="AU46" t="s">
        <v>180</v>
      </c>
      <c r="AV46" s="85">
        <v>25129.190751445083</v>
      </c>
      <c r="AX46" t="str">
        <f>AY46&amp;COUNTIF($AY$3:AY46,AY46)</f>
        <v>Derbyshire3</v>
      </c>
      <c r="AY46" s="88" t="s">
        <v>146</v>
      </c>
      <c r="AZ46" s="88" t="s">
        <v>274</v>
      </c>
      <c r="BA46" s="89">
        <v>2370.1846028513232</v>
      </c>
    </row>
    <row r="47" spans="1:53">
      <c r="A47" s="61"/>
      <c r="B47" s="61"/>
      <c r="C47" s="61"/>
      <c r="D47" s="61"/>
      <c r="E47" s="61" t="s">
        <v>187</v>
      </c>
      <c r="F47" s="61"/>
      <c r="G47" s="61"/>
      <c r="H47" s="61"/>
      <c r="I47" s="61"/>
      <c r="J47" s="61"/>
      <c r="K47" s="61"/>
      <c r="L47" s="61"/>
      <c r="M47" s="61"/>
      <c r="N47" s="61"/>
      <c r="O47" s="61" t="s">
        <v>683</v>
      </c>
      <c r="P47" s="64" t="s">
        <v>188</v>
      </c>
      <c r="Q47" s="62" t="str">
        <f t="shared" si="0"/>
        <v>E10000013</v>
      </c>
      <c r="R47" s="61"/>
      <c r="S47" s="61"/>
      <c r="T47" s="61"/>
      <c r="U47" s="61" t="s">
        <v>189</v>
      </c>
      <c r="V47" s="61" t="s">
        <v>190</v>
      </c>
      <c r="W47" s="63">
        <v>7157</v>
      </c>
      <c r="X47" s="61">
        <v>20690</v>
      </c>
      <c r="Y47" s="61"/>
      <c r="Z47" s="61" t="s">
        <v>683</v>
      </c>
      <c r="AA47" s="64" t="s">
        <v>188</v>
      </c>
      <c r="AB47" s="61" t="s">
        <v>683</v>
      </c>
      <c r="AC47" s="61"/>
      <c r="AD47" s="61"/>
      <c r="AE47" s="61"/>
      <c r="AF47" s="61"/>
      <c r="AG47" s="61"/>
      <c r="AH47" s="61"/>
      <c r="AI47" s="61"/>
      <c r="AJ47" s="61"/>
      <c r="AK47" s="61"/>
      <c r="AL47" s="61"/>
      <c r="AM47" t="s">
        <v>1045</v>
      </c>
      <c r="AN47" s="82" t="s">
        <v>136</v>
      </c>
      <c r="AO47" s="82" t="s">
        <v>170</v>
      </c>
      <c r="AP47" s="83">
        <v>36013</v>
      </c>
      <c r="AU47" t="s">
        <v>184</v>
      </c>
      <c r="AV47" s="85">
        <v>4531.2138728323698</v>
      </c>
      <c r="AX47" t="str">
        <f>AY47&amp;COUNTIF($AY$3:AY47,AY47)</f>
        <v>Derbyshire4</v>
      </c>
      <c r="AY47" s="88" t="s">
        <v>146</v>
      </c>
      <c r="AZ47" s="88" t="s">
        <v>406</v>
      </c>
      <c r="BA47" s="89">
        <v>5925.4615071283088</v>
      </c>
    </row>
    <row r="48" spans="1:53">
      <c r="A48" s="61"/>
      <c r="B48" s="61"/>
      <c r="C48" s="61"/>
      <c r="D48" s="61"/>
      <c r="E48" s="61" t="s">
        <v>191</v>
      </c>
      <c r="F48" s="61"/>
      <c r="G48" s="61"/>
      <c r="H48" s="61"/>
      <c r="I48" s="61"/>
      <c r="J48" s="61"/>
      <c r="K48" s="61"/>
      <c r="L48" s="61"/>
      <c r="M48" s="61"/>
      <c r="N48" s="61"/>
      <c r="O48" s="61" t="s">
        <v>684</v>
      </c>
      <c r="P48" s="64" t="s">
        <v>192</v>
      </c>
      <c r="Q48" s="62" t="str">
        <f t="shared" si="0"/>
        <v>E09000011</v>
      </c>
      <c r="R48" s="61"/>
      <c r="S48" s="61"/>
      <c r="T48" s="61"/>
      <c r="U48" s="61" t="s">
        <v>193</v>
      </c>
      <c r="V48" s="61" t="s">
        <v>194</v>
      </c>
      <c r="W48" s="63">
        <v>7147</v>
      </c>
      <c r="X48" s="61">
        <v>21967</v>
      </c>
      <c r="Y48" s="61"/>
      <c r="Z48" s="61" t="s">
        <v>684</v>
      </c>
      <c r="AA48" s="64" t="s">
        <v>192</v>
      </c>
      <c r="AB48" s="61" t="s">
        <v>684</v>
      </c>
      <c r="AC48" s="61"/>
      <c r="AD48" s="61"/>
      <c r="AE48" s="61"/>
      <c r="AF48" s="61"/>
      <c r="AG48" s="61"/>
      <c r="AH48" s="61"/>
      <c r="AI48" s="61"/>
      <c r="AJ48" s="61"/>
      <c r="AK48" s="61"/>
      <c r="AL48" s="61"/>
      <c r="AM48" t="s">
        <v>1029</v>
      </c>
      <c r="AN48" s="82"/>
      <c r="AO48" s="82" t="s">
        <v>977</v>
      </c>
      <c r="AP48" s="83" t="s">
        <v>977</v>
      </c>
      <c r="AU48" t="s">
        <v>188</v>
      </c>
      <c r="AV48" s="85">
        <v>10401.445086705202</v>
      </c>
      <c r="AX48" t="str">
        <f>AY48&amp;COUNTIF($AY$3:AY48,AY48)</f>
        <v>Derbyshire5</v>
      </c>
      <c r="AY48" s="88" t="s">
        <v>146</v>
      </c>
      <c r="AZ48" s="88" t="s">
        <v>551</v>
      </c>
      <c r="BA48" s="89">
        <v>5519.1441466395108</v>
      </c>
    </row>
    <row r="49" spans="1:53">
      <c r="A49" s="61"/>
      <c r="B49" s="61"/>
      <c r="C49" s="61"/>
      <c r="D49" s="61"/>
      <c r="E49" s="61" t="s">
        <v>37</v>
      </c>
      <c r="F49" s="61"/>
      <c r="G49" s="61"/>
      <c r="H49" s="61"/>
      <c r="I49" s="61"/>
      <c r="J49" s="61"/>
      <c r="K49" s="61"/>
      <c r="L49" s="61"/>
      <c r="M49" s="61"/>
      <c r="N49" s="61"/>
      <c r="O49" s="61" t="s">
        <v>685</v>
      </c>
      <c r="P49" s="64" t="s">
        <v>195</v>
      </c>
      <c r="Q49" s="62" t="str">
        <f t="shared" si="0"/>
        <v>E09000012</v>
      </c>
      <c r="R49" s="61"/>
      <c r="S49" s="61"/>
      <c r="T49" s="61"/>
      <c r="U49" s="61" t="s">
        <v>196</v>
      </c>
      <c r="V49" s="61" t="s">
        <v>197</v>
      </c>
      <c r="W49" s="63">
        <v>6497</v>
      </c>
      <c r="X49" s="61">
        <v>22283</v>
      </c>
      <c r="Y49" s="61"/>
      <c r="Z49" s="61" t="s">
        <v>685</v>
      </c>
      <c r="AA49" s="64" t="s">
        <v>195</v>
      </c>
      <c r="AB49" s="61" t="s">
        <v>685</v>
      </c>
      <c r="AC49" s="61"/>
      <c r="AD49" s="61"/>
      <c r="AE49" s="61"/>
      <c r="AF49" s="61"/>
      <c r="AG49" s="61"/>
      <c r="AH49" s="61"/>
      <c r="AI49" s="61"/>
      <c r="AJ49" s="61"/>
      <c r="AK49" s="61"/>
      <c r="AL49" s="61"/>
      <c r="AM49" t="s">
        <v>1029</v>
      </c>
      <c r="AN49" s="82"/>
      <c r="AO49" s="82" t="s">
        <v>977</v>
      </c>
      <c r="AP49" s="83" t="s">
        <v>977</v>
      </c>
      <c r="AU49" t="s">
        <v>192</v>
      </c>
      <c r="AV49" s="85">
        <v>5205.2023121387283</v>
      </c>
      <c r="AX49" t="str">
        <f>AY49&amp;COUNTIF($AY$3:AY49,AY49)</f>
        <v>Devon1</v>
      </c>
      <c r="AY49" s="88" t="s">
        <v>150</v>
      </c>
      <c r="AZ49" s="88" t="s">
        <v>448</v>
      </c>
      <c r="BA49" s="89">
        <v>13088.769814004378</v>
      </c>
    </row>
    <row r="50" spans="1:53">
      <c r="A50" s="61"/>
      <c r="B50" s="61"/>
      <c r="C50" s="61"/>
      <c r="D50" s="61"/>
      <c r="E50" s="61"/>
      <c r="F50" s="61"/>
      <c r="G50" s="61"/>
      <c r="H50" s="61"/>
      <c r="I50" s="61"/>
      <c r="J50" s="61"/>
      <c r="K50" s="61"/>
      <c r="L50" s="61"/>
      <c r="M50" s="61"/>
      <c r="N50" s="61"/>
      <c r="O50" s="61" t="s">
        <v>686</v>
      </c>
      <c r="P50" s="64" t="s">
        <v>198</v>
      </c>
      <c r="Q50" s="62" t="str">
        <f t="shared" si="0"/>
        <v>E06000006</v>
      </c>
      <c r="R50" s="61"/>
      <c r="S50" s="61"/>
      <c r="T50" s="61"/>
      <c r="U50" s="61" t="s">
        <v>199</v>
      </c>
      <c r="V50" s="61" t="s">
        <v>200</v>
      </c>
      <c r="W50" s="63">
        <v>9063</v>
      </c>
      <c r="X50" s="61">
        <v>31426</v>
      </c>
      <c r="Y50" s="61"/>
      <c r="Z50" s="61" t="s">
        <v>686</v>
      </c>
      <c r="AA50" s="64" t="s">
        <v>198</v>
      </c>
      <c r="AB50" s="61" t="s">
        <v>686</v>
      </c>
      <c r="AC50" s="61"/>
      <c r="AD50" s="61"/>
      <c r="AE50" s="61"/>
      <c r="AF50" s="61"/>
      <c r="AG50" s="61"/>
      <c r="AH50" s="61"/>
      <c r="AI50" s="61"/>
      <c r="AJ50" s="61"/>
      <c r="AK50" s="61"/>
      <c r="AL50" s="61"/>
      <c r="AM50" t="s">
        <v>1029</v>
      </c>
      <c r="AN50" s="82"/>
      <c r="AO50" s="82" t="s">
        <v>977</v>
      </c>
      <c r="AP50" s="83" t="s">
        <v>977</v>
      </c>
      <c r="AU50" t="s">
        <v>195</v>
      </c>
      <c r="AV50" s="85">
        <v>5389.884393063584</v>
      </c>
      <c r="AX50" t="str">
        <f>AY50&amp;COUNTIF($AY$3:AY50,AY50)</f>
        <v>Devon2</v>
      </c>
      <c r="AY50" s="88" t="s">
        <v>150</v>
      </c>
      <c r="AZ50" s="88" t="s">
        <v>517</v>
      </c>
      <c r="BA50" s="89">
        <v>3299.0871859956237</v>
      </c>
    </row>
    <row r="51" spans="1:53">
      <c r="A51" s="61"/>
      <c r="B51" s="61"/>
      <c r="C51" s="61"/>
      <c r="D51" s="61"/>
      <c r="E51" s="65" t="s">
        <v>201</v>
      </c>
      <c r="F51" s="61"/>
      <c r="G51" s="61"/>
      <c r="H51" s="61"/>
      <c r="I51" s="61"/>
      <c r="J51" s="61"/>
      <c r="K51" s="61"/>
      <c r="L51" s="61"/>
      <c r="M51" s="61"/>
      <c r="N51" s="61"/>
      <c r="O51" s="61" t="s">
        <v>687</v>
      </c>
      <c r="P51" s="64" t="s">
        <v>202</v>
      </c>
      <c r="Q51" s="62" t="str">
        <f t="shared" si="0"/>
        <v>E09000013</v>
      </c>
      <c r="R51" s="61"/>
      <c r="S51" s="61"/>
      <c r="T51" s="61"/>
      <c r="U51" s="61" t="s">
        <v>203</v>
      </c>
      <c r="V51" s="61" t="s">
        <v>204</v>
      </c>
      <c r="W51" s="63">
        <v>8163</v>
      </c>
      <c r="X51" s="61">
        <v>26095</v>
      </c>
      <c r="Y51" s="61"/>
      <c r="Z51" s="61" t="s">
        <v>687</v>
      </c>
      <c r="AA51" s="64" t="s">
        <v>202</v>
      </c>
      <c r="AB51" s="61" t="s">
        <v>687</v>
      </c>
      <c r="AC51" s="61"/>
      <c r="AD51" s="61"/>
      <c r="AE51" s="61"/>
      <c r="AF51" s="61"/>
      <c r="AG51" s="61"/>
      <c r="AH51" s="61"/>
      <c r="AI51" s="61"/>
      <c r="AJ51" s="61"/>
      <c r="AK51" s="61"/>
      <c r="AL51" s="61"/>
      <c r="AM51" t="s">
        <v>1029</v>
      </c>
      <c r="AN51" s="82"/>
      <c r="AO51" s="82" t="s">
        <v>977</v>
      </c>
      <c r="AP51" s="83" t="s">
        <v>977</v>
      </c>
      <c r="AU51" t="s">
        <v>198</v>
      </c>
      <c r="AV51" s="85">
        <v>2731.5028901734104</v>
      </c>
      <c r="AX51" t="str">
        <f>AY51&amp;COUNTIF($AY$3:AY51,AY51)</f>
        <v>Doncaster1</v>
      </c>
      <c r="AY51" s="87" t="s">
        <v>154</v>
      </c>
      <c r="AZ51" s="87" t="s">
        <v>181</v>
      </c>
      <c r="BA51" s="89">
        <v>6920.2820000000002</v>
      </c>
    </row>
    <row r="52" spans="1:53">
      <c r="A52" s="61"/>
      <c r="B52" s="61"/>
      <c r="C52" s="61"/>
      <c r="D52" s="61"/>
      <c r="E52" s="61"/>
      <c r="F52" s="61"/>
      <c r="G52" s="61"/>
      <c r="H52" s="61"/>
      <c r="I52" s="61"/>
      <c r="J52" s="61"/>
      <c r="K52" s="61"/>
      <c r="L52" s="61"/>
      <c r="M52" s="61"/>
      <c r="N52" s="61"/>
      <c r="O52" s="61" t="s">
        <v>688</v>
      </c>
      <c r="P52" s="64" t="s">
        <v>205</v>
      </c>
      <c r="Q52" s="62" t="str">
        <f t="shared" si="0"/>
        <v>E10000014</v>
      </c>
      <c r="R52" s="61"/>
      <c r="S52" s="61"/>
      <c r="T52" s="61"/>
      <c r="U52" s="61" t="s">
        <v>206</v>
      </c>
      <c r="V52" s="61" t="s">
        <v>207</v>
      </c>
      <c r="W52" s="63">
        <v>5344</v>
      </c>
      <c r="X52" s="61">
        <v>17232</v>
      </c>
      <c r="Y52" s="61"/>
      <c r="Z52" s="61" t="s">
        <v>688</v>
      </c>
      <c r="AA52" s="64" t="s">
        <v>205</v>
      </c>
      <c r="AB52" s="61" t="s">
        <v>688</v>
      </c>
      <c r="AC52" s="61"/>
      <c r="AD52" s="61"/>
      <c r="AE52" s="61"/>
      <c r="AF52" s="61"/>
      <c r="AG52" s="61"/>
      <c r="AH52" s="61"/>
      <c r="AI52" s="61"/>
      <c r="AJ52" s="61"/>
      <c r="AK52" s="61"/>
      <c r="AL52" s="61"/>
      <c r="AM52" t="s">
        <v>1029</v>
      </c>
      <c r="AN52" s="82"/>
      <c r="AO52" s="82" t="s">
        <v>977</v>
      </c>
      <c r="AP52" s="83" t="s">
        <v>977</v>
      </c>
      <c r="AU52" t="s">
        <v>202</v>
      </c>
      <c r="AV52" s="85">
        <v>3800</v>
      </c>
      <c r="AX52" t="str">
        <f>AY52&amp;COUNTIF($AY$3:AY52,AY52)</f>
        <v>Dorset1</v>
      </c>
      <c r="AY52" s="87" t="s">
        <v>158</v>
      </c>
      <c r="AZ52" s="87" t="s">
        <v>185</v>
      </c>
      <c r="BA52" s="89">
        <v>8869.6110000000008</v>
      </c>
    </row>
    <row r="53" spans="1:53">
      <c r="A53" s="61"/>
      <c r="B53" s="61"/>
      <c r="C53" s="61"/>
      <c r="D53" s="61"/>
      <c r="E53" s="65" t="s">
        <v>208</v>
      </c>
      <c r="F53" s="61"/>
      <c r="G53" s="61"/>
      <c r="H53" s="61"/>
      <c r="I53" s="61"/>
      <c r="J53" s="61"/>
      <c r="K53" s="61"/>
      <c r="L53" s="61"/>
      <c r="M53" s="61"/>
      <c r="N53" s="61"/>
      <c r="O53" s="61" t="s">
        <v>689</v>
      </c>
      <c r="P53" s="64" t="s">
        <v>209</v>
      </c>
      <c r="Q53" s="62" t="str">
        <f t="shared" si="0"/>
        <v>E09000014</v>
      </c>
      <c r="R53" s="61"/>
      <c r="S53" s="61"/>
      <c r="T53" s="61"/>
      <c r="U53" s="61" t="s">
        <v>210</v>
      </c>
      <c r="V53" s="61" t="s">
        <v>211</v>
      </c>
      <c r="W53" s="63">
        <v>6217</v>
      </c>
      <c r="X53" s="61">
        <v>19212</v>
      </c>
      <c r="Y53" s="61"/>
      <c r="Z53" s="61" t="s">
        <v>689</v>
      </c>
      <c r="AA53" s="64" t="s">
        <v>209</v>
      </c>
      <c r="AB53" s="61" t="s">
        <v>689</v>
      </c>
      <c r="AC53" s="61"/>
      <c r="AD53" s="61"/>
      <c r="AE53" s="61"/>
      <c r="AF53" s="61"/>
      <c r="AG53" s="61"/>
      <c r="AH53" s="61"/>
      <c r="AI53" s="61"/>
      <c r="AJ53" s="61"/>
      <c r="AK53" s="61"/>
      <c r="AL53" s="61"/>
      <c r="AM53" t="s">
        <v>1046</v>
      </c>
      <c r="AN53" s="50" t="s">
        <v>139</v>
      </c>
      <c r="AO53" s="50" t="s">
        <v>174</v>
      </c>
      <c r="AP53" s="84">
        <v>7175</v>
      </c>
      <c r="AU53" t="s">
        <v>205</v>
      </c>
      <c r="AV53" s="85">
        <v>21047.109826589593</v>
      </c>
      <c r="AX53" t="str">
        <f>AY53&amp;COUNTIF($AY$3:AY53,AY53)</f>
        <v>Dudley1</v>
      </c>
      <c r="AY53" s="87" t="s">
        <v>162</v>
      </c>
      <c r="AZ53" s="87" t="s">
        <v>189</v>
      </c>
      <c r="BA53" s="89">
        <v>7157.4269999999997</v>
      </c>
    </row>
    <row r="54" spans="1:53">
      <c r="A54" s="61"/>
      <c r="B54" s="61"/>
      <c r="C54" s="61"/>
      <c r="D54" s="61"/>
      <c r="E54" s="61"/>
      <c r="F54" s="61"/>
      <c r="G54" s="61"/>
      <c r="H54" s="61"/>
      <c r="I54" s="61"/>
      <c r="J54" s="61"/>
      <c r="K54" s="61"/>
      <c r="L54" s="61"/>
      <c r="M54" s="61"/>
      <c r="N54" s="61"/>
      <c r="O54" s="61" t="s">
        <v>690</v>
      </c>
      <c r="P54" s="64" t="s">
        <v>212</v>
      </c>
      <c r="Q54" s="62" t="str">
        <f t="shared" si="0"/>
        <v>E09000015</v>
      </c>
      <c r="R54" s="61"/>
      <c r="S54" s="61"/>
      <c r="T54" s="61"/>
      <c r="U54" s="61" t="s">
        <v>213</v>
      </c>
      <c r="V54" s="61" t="s">
        <v>214</v>
      </c>
      <c r="W54" s="63">
        <v>2367</v>
      </c>
      <c r="X54" s="61">
        <v>7480</v>
      </c>
      <c r="Y54" s="61"/>
      <c r="Z54" s="61" t="s">
        <v>690</v>
      </c>
      <c r="AA54" s="64" t="s">
        <v>212</v>
      </c>
      <c r="AB54" s="61" t="s">
        <v>690</v>
      </c>
      <c r="AC54" s="61"/>
      <c r="AD54" s="61"/>
      <c r="AE54" s="61"/>
      <c r="AF54" s="61"/>
      <c r="AG54" s="61"/>
      <c r="AH54" s="61"/>
      <c r="AI54" s="61"/>
      <c r="AJ54" s="61"/>
      <c r="AK54" s="61"/>
      <c r="AL54" s="61"/>
      <c r="AM54" t="s">
        <v>1047</v>
      </c>
      <c r="AN54" s="82" t="s">
        <v>143</v>
      </c>
      <c r="AO54" s="82" t="s">
        <v>551</v>
      </c>
      <c r="AP54" s="83">
        <v>15866</v>
      </c>
      <c r="AU54" t="s">
        <v>209</v>
      </c>
      <c r="AV54" s="85">
        <v>4760.9826589595377</v>
      </c>
      <c r="AX54" t="str">
        <f>AY54&amp;COUNTIF($AY$3:AY54,AY54)</f>
        <v>Ealing1</v>
      </c>
      <c r="AY54" s="87" t="s">
        <v>166</v>
      </c>
      <c r="AZ54" s="87" t="s">
        <v>196</v>
      </c>
      <c r="BA54" s="89">
        <v>6497.1890000000003</v>
      </c>
    </row>
    <row r="55" spans="1:53">
      <c r="A55" s="61"/>
      <c r="B55" s="61"/>
      <c r="C55" s="61"/>
      <c r="D55" s="61"/>
      <c r="E55" s="66" t="s">
        <v>42</v>
      </c>
      <c r="F55" s="61"/>
      <c r="G55" s="61"/>
      <c r="H55" s="61"/>
      <c r="I55" s="61"/>
      <c r="J55" s="61"/>
      <c r="K55" s="61"/>
      <c r="L55" s="61"/>
      <c r="M55" s="61"/>
      <c r="N55" s="61"/>
      <c r="O55" s="61" t="s">
        <v>691</v>
      </c>
      <c r="P55" s="64" t="s">
        <v>215</v>
      </c>
      <c r="Q55" s="62" t="str">
        <f t="shared" si="0"/>
        <v>E06000001</v>
      </c>
      <c r="R55" s="61"/>
      <c r="S55" s="61"/>
      <c r="T55" s="61"/>
      <c r="U55" s="61" t="s">
        <v>216</v>
      </c>
      <c r="V55" s="61" t="s">
        <v>217</v>
      </c>
      <c r="W55" s="63">
        <v>2711</v>
      </c>
      <c r="X55" s="61">
        <v>9397</v>
      </c>
      <c r="Y55" s="61"/>
      <c r="Z55" s="61" t="s">
        <v>691</v>
      </c>
      <c r="AA55" s="64" t="s">
        <v>215</v>
      </c>
      <c r="AB55" s="61" t="s">
        <v>691</v>
      </c>
      <c r="AC55" s="61"/>
      <c r="AD55" s="61"/>
      <c r="AE55" s="61"/>
      <c r="AF55" s="61"/>
      <c r="AG55" s="61"/>
      <c r="AH55" s="61"/>
      <c r="AI55" s="61"/>
      <c r="AJ55" s="61"/>
      <c r="AK55" s="61"/>
      <c r="AL55" s="61"/>
      <c r="AM55" t="s">
        <v>1048</v>
      </c>
      <c r="AN55" s="50" t="s">
        <v>146</v>
      </c>
      <c r="AO55" s="50" t="s">
        <v>577</v>
      </c>
      <c r="AP55" s="84">
        <v>2178</v>
      </c>
      <c r="AU55" t="s">
        <v>212</v>
      </c>
      <c r="AV55" s="85">
        <v>3810.115606936416</v>
      </c>
      <c r="AX55" t="str">
        <f>AY55&amp;COUNTIF($AY$3:AY55,AY55)</f>
        <v>East Riding of Yorkshire1</v>
      </c>
      <c r="AY55" s="88" t="s">
        <v>169</v>
      </c>
      <c r="AZ55" s="88" t="s">
        <v>210</v>
      </c>
      <c r="BA55" s="89">
        <v>6217.0901666666659</v>
      </c>
    </row>
    <row r="56" spans="1:53">
      <c r="A56" s="61"/>
      <c r="B56" s="61"/>
      <c r="C56" s="61"/>
      <c r="D56" s="61"/>
      <c r="E56" s="61" t="s">
        <v>218</v>
      </c>
      <c r="F56" s="61"/>
      <c r="G56" s="61"/>
      <c r="H56" s="61"/>
      <c r="I56" s="61"/>
      <c r="J56" s="61"/>
      <c r="K56" s="61"/>
      <c r="L56" s="61"/>
      <c r="M56" s="61"/>
      <c r="N56" s="61"/>
      <c r="O56" s="61" t="s">
        <v>692</v>
      </c>
      <c r="P56" s="64" t="s">
        <v>219</v>
      </c>
      <c r="Q56" s="62" t="str">
        <f t="shared" si="0"/>
        <v>E09000016</v>
      </c>
      <c r="R56" s="61"/>
      <c r="S56" s="61"/>
      <c r="T56" s="61"/>
      <c r="U56" s="61" t="s">
        <v>220</v>
      </c>
      <c r="V56" s="61" t="s">
        <v>221</v>
      </c>
      <c r="W56" s="63">
        <v>4106</v>
      </c>
      <c r="X56" s="61">
        <v>12749</v>
      </c>
      <c r="Y56" s="61"/>
      <c r="Z56" s="61" t="s">
        <v>692</v>
      </c>
      <c r="AA56" s="64" t="s">
        <v>219</v>
      </c>
      <c r="AB56" s="61" t="s">
        <v>692</v>
      </c>
      <c r="AC56" s="61"/>
      <c r="AD56" s="61"/>
      <c r="AE56" s="61"/>
      <c r="AF56" s="61"/>
      <c r="AG56" s="61"/>
      <c r="AH56" s="61"/>
      <c r="AI56" s="61"/>
      <c r="AJ56" s="61"/>
      <c r="AK56" s="61"/>
      <c r="AL56" s="61"/>
      <c r="AM56" t="s">
        <v>1049</v>
      </c>
      <c r="AN56" s="50" t="s">
        <v>146</v>
      </c>
      <c r="AO56" s="50" t="s">
        <v>551</v>
      </c>
      <c r="AP56" s="84">
        <v>16963</v>
      </c>
      <c r="AU56" t="s">
        <v>215</v>
      </c>
      <c r="AV56" s="85">
        <v>1922.2543352601156</v>
      </c>
      <c r="AX56" t="str">
        <f>AY56&amp;COUNTIF($AY$3:AY56,AY56)</f>
        <v>East Riding of Yorkshire2</v>
      </c>
      <c r="AY56" s="88" t="s">
        <v>169</v>
      </c>
      <c r="AZ56" s="88" t="s">
        <v>589</v>
      </c>
      <c r="BA56" s="89">
        <v>410.26483333333334</v>
      </c>
    </row>
    <row r="57" spans="1:53">
      <c r="A57" s="61"/>
      <c r="B57" s="61"/>
      <c r="C57" s="61"/>
      <c r="D57" s="61"/>
      <c r="E57" s="61" t="s">
        <v>222</v>
      </c>
      <c r="F57" s="61"/>
      <c r="G57" s="61"/>
      <c r="H57" s="61"/>
      <c r="I57" s="61"/>
      <c r="J57" s="61"/>
      <c r="K57" s="61"/>
      <c r="L57" s="61"/>
      <c r="M57" s="61"/>
      <c r="N57" s="61"/>
      <c r="O57" s="61" t="s">
        <v>693</v>
      </c>
      <c r="P57" s="64" t="s">
        <v>223</v>
      </c>
      <c r="Q57" s="62" t="str">
        <f t="shared" si="0"/>
        <v>E06000019</v>
      </c>
      <c r="R57" s="61"/>
      <c r="S57" s="61"/>
      <c r="T57" s="61"/>
      <c r="U57" s="61" t="s">
        <v>224</v>
      </c>
      <c r="V57" s="61" t="s">
        <v>225</v>
      </c>
      <c r="W57" s="63">
        <v>3466</v>
      </c>
      <c r="X57" s="61">
        <v>11612</v>
      </c>
      <c r="Y57" s="61"/>
      <c r="Z57" s="61" t="s">
        <v>693</v>
      </c>
      <c r="AA57" s="64" t="s">
        <v>223</v>
      </c>
      <c r="AB57" s="61" t="s">
        <v>693</v>
      </c>
      <c r="AC57" s="61"/>
      <c r="AD57" s="61"/>
      <c r="AE57" s="61"/>
      <c r="AF57" s="61"/>
      <c r="AG57" s="61"/>
      <c r="AH57" s="61"/>
      <c r="AI57" s="61"/>
      <c r="AJ57" s="61"/>
      <c r="AK57" s="61"/>
      <c r="AL57" s="61"/>
      <c r="AM57" t="s">
        <v>1050</v>
      </c>
      <c r="AN57" s="50" t="s">
        <v>146</v>
      </c>
      <c r="AO57" s="50" t="s">
        <v>406</v>
      </c>
      <c r="AP57" s="84">
        <v>19439</v>
      </c>
      <c r="AU57" t="s">
        <v>219</v>
      </c>
      <c r="AV57" s="85">
        <v>4478.3236994219651</v>
      </c>
      <c r="AX57" t="str">
        <f>AY57&amp;COUNTIF($AY$3:AY57,AY57)</f>
        <v>East Sussex1</v>
      </c>
      <c r="AY57" s="88" t="s">
        <v>173</v>
      </c>
      <c r="AZ57" s="88" t="s">
        <v>220</v>
      </c>
      <c r="BA57" s="89">
        <v>4106.3905349544066</v>
      </c>
    </row>
    <row r="58" spans="1:53">
      <c r="A58" s="61"/>
      <c r="B58" s="61"/>
      <c r="C58" s="61"/>
      <c r="D58" s="61"/>
      <c r="E58" s="61" t="s">
        <v>226</v>
      </c>
      <c r="F58" s="61"/>
      <c r="G58" s="61"/>
      <c r="H58" s="61"/>
      <c r="I58" s="61"/>
      <c r="J58" s="61"/>
      <c r="K58" s="61"/>
      <c r="L58" s="61"/>
      <c r="M58" s="61"/>
      <c r="N58" s="61"/>
      <c r="O58" s="61" t="s">
        <v>694</v>
      </c>
      <c r="P58" s="64" t="s">
        <v>227</v>
      </c>
      <c r="Q58" s="62" t="str">
        <f t="shared" si="0"/>
        <v>E10000015</v>
      </c>
      <c r="R58" s="61"/>
      <c r="S58" s="61"/>
      <c r="T58" s="61"/>
      <c r="U58" s="61" t="s">
        <v>228</v>
      </c>
      <c r="V58" s="61" t="s">
        <v>229</v>
      </c>
      <c r="W58" s="63">
        <v>5952</v>
      </c>
      <c r="X58" s="61">
        <v>18518</v>
      </c>
      <c r="Y58" s="61"/>
      <c r="Z58" s="61" t="s">
        <v>694</v>
      </c>
      <c r="AA58" s="64" t="s">
        <v>227</v>
      </c>
      <c r="AB58" s="61" t="s">
        <v>694</v>
      </c>
      <c r="AC58" s="61"/>
      <c r="AD58" s="61"/>
      <c r="AE58" s="61"/>
      <c r="AF58" s="61"/>
      <c r="AG58" s="61"/>
      <c r="AH58" s="61"/>
      <c r="AI58" s="61"/>
      <c r="AJ58" s="61"/>
      <c r="AK58" s="61"/>
      <c r="AL58" s="61"/>
      <c r="AM58" t="s">
        <v>1051</v>
      </c>
      <c r="AN58" s="50" t="s">
        <v>146</v>
      </c>
      <c r="AO58" s="50" t="s">
        <v>274</v>
      </c>
      <c r="AP58" s="84">
        <v>7263</v>
      </c>
      <c r="AU58" t="s">
        <v>223</v>
      </c>
      <c r="AV58" s="85">
        <v>3379.7687861271675</v>
      </c>
      <c r="AX58" t="str">
        <f>AY58&amp;COUNTIF($AY$3:AY58,AY58)</f>
        <v>East Sussex2</v>
      </c>
      <c r="AY58" s="88" t="s">
        <v>173</v>
      </c>
      <c r="AZ58" s="88" t="s">
        <v>957</v>
      </c>
      <c r="BA58" s="89">
        <v>3998.3276261398178</v>
      </c>
    </row>
    <row r="59" spans="1:53">
      <c r="A59" s="61"/>
      <c r="B59" s="61"/>
      <c r="C59" s="61"/>
      <c r="D59" s="61"/>
      <c r="E59" s="61" t="s">
        <v>230</v>
      </c>
      <c r="F59" s="61"/>
      <c r="G59" s="61"/>
      <c r="H59" s="61"/>
      <c r="I59" s="61"/>
      <c r="J59" s="61"/>
      <c r="K59" s="61"/>
      <c r="L59" s="61"/>
      <c r="M59" s="61"/>
      <c r="N59" s="61"/>
      <c r="O59" s="61" t="s">
        <v>695</v>
      </c>
      <c r="P59" s="64" t="s">
        <v>231</v>
      </c>
      <c r="Q59" s="62" t="str">
        <f t="shared" si="0"/>
        <v>E09000017</v>
      </c>
      <c r="R59" s="61"/>
      <c r="S59" s="61"/>
      <c r="T59" s="61"/>
      <c r="U59" s="61" t="s">
        <v>232</v>
      </c>
      <c r="V59" s="61" t="s">
        <v>233</v>
      </c>
      <c r="W59" s="63">
        <v>2099</v>
      </c>
      <c r="X59" s="61">
        <v>6300</v>
      </c>
      <c r="Y59" s="61"/>
      <c r="Z59" s="61" t="s">
        <v>695</v>
      </c>
      <c r="AA59" s="64" t="s">
        <v>231</v>
      </c>
      <c r="AB59" s="61" t="s">
        <v>695</v>
      </c>
      <c r="AC59" s="61"/>
      <c r="AD59" s="61"/>
      <c r="AE59" s="61"/>
      <c r="AF59" s="61"/>
      <c r="AG59" s="61"/>
      <c r="AH59" s="61"/>
      <c r="AI59" s="61"/>
      <c r="AJ59" s="61"/>
      <c r="AK59" s="61"/>
      <c r="AL59" s="61"/>
      <c r="AM59" t="s">
        <v>1052</v>
      </c>
      <c r="AN59" s="50" t="s">
        <v>146</v>
      </c>
      <c r="AO59" s="50" t="s">
        <v>232</v>
      </c>
      <c r="AP59" s="84">
        <v>6300</v>
      </c>
      <c r="AU59" t="s">
        <v>227</v>
      </c>
      <c r="AV59" s="85">
        <v>18956.647398843932</v>
      </c>
      <c r="AX59" t="str">
        <f>AY59&amp;COUNTIF($AY$3:AY59,AY59)</f>
        <v>East Sussex3</v>
      </c>
      <c r="AY59" s="88" t="s">
        <v>173</v>
      </c>
      <c r="AZ59" s="88" t="s">
        <v>304</v>
      </c>
      <c r="BA59" s="89">
        <v>3746.1808389057746</v>
      </c>
    </row>
    <row r="60" spans="1:53">
      <c r="A60" s="61"/>
      <c r="B60" s="61"/>
      <c r="C60" s="61"/>
      <c r="D60" s="61"/>
      <c r="E60" s="61"/>
      <c r="F60" s="61"/>
      <c r="G60" s="61"/>
      <c r="H60" s="61"/>
      <c r="I60" s="61"/>
      <c r="J60" s="61"/>
      <c r="K60" s="61"/>
      <c r="L60" s="61"/>
      <c r="M60" s="61"/>
      <c r="N60" s="61"/>
      <c r="O60" s="61" t="s">
        <v>696</v>
      </c>
      <c r="P60" s="64" t="s">
        <v>234</v>
      </c>
      <c r="Q60" s="62" t="str">
        <f t="shared" si="0"/>
        <v>E09000018</v>
      </c>
      <c r="R60" s="61"/>
      <c r="S60" s="61"/>
      <c r="T60" s="61"/>
      <c r="U60" s="61" t="s">
        <v>235</v>
      </c>
      <c r="V60" s="61" t="s">
        <v>236</v>
      </c>
      <c r="W60" s="63">
        <v>3300</v>
      </c>
      <c r="X60" s="61">
        <v>10876</v>
      </c>
      <c r="Y60" s="61"/>
      <c r="Z60" s="61" t="s">
        <v>696</v>
      </c>
      <c r="AA60" s="64" t="s">
        <v>234</v>
      </c>
      <c r="AB60" s="61" t="s">
        <v>696</v>
      </c>
      <c r="AC60" s="61"/>
      <c r="AD60" s="61"/>
      <c r="AE60" s="61"/>
      <c r="AF60" s="61"/>
      <c r="AG60" s="61"/>
      <c r="AH60" s="61"/>
      <c r="AI60" s="61"/>
      <c r="AJ60" s="61"/>
      <c r="AK60" s="61"/>
      <c r="AL60" s="61"/>
      <c r="AM60" t="s">
        <v>1029</v>
      </c>
      <c r="AN60" s="50"/>
      <c r="AO60" s="50" t="s">
        <v>977</v>
      </c>
      <c r="AP60" s="84" t="s">
        <v>977</v>
      </c>
      <c r="AU60" t="s">
        <v>231</v>
      </c>
      <c r="AV60" s="85">
        <v>4520.8092485549132</v>
      </c>
      <c r="AX60" t="str">
        <f>AY60&amp;COUNTIF($AY$3:AY60,AY60)</f>
        <v>Enfield1</v>
      </c>
      <c r="AY60" s="87" t="s">
        <v>176</v>
      </c>
      <c r="AZ60" s="87" t="s">
        <v>938</v>
      </c>
      <c r="BA60" s="89">
        <v>5952.0789999999997</v>
      </c>
    </row>
    <row r="61" spans="1:53">
      <c r="A61" s="61"/>
      <c r="B61" s="61"/>
      <c r="C61" s="61"/>
      <c r="D61" s="61"/>
      <c r="E61" s="65" t="s">
        <v>237</v>
      </c>
      <c r="F61" s="61"/>
      <c r="G61" s="61"/>
      <c r="H61" s="61"/>
      <c r="I61" s="61"/>
      <c r="J61" s="61"/>
      <c r="K61" s="61"/>
      <c r="L61" s="61"/>
      <c r="M61" s="61"/>
      <c r="N61" s="61"/>
      <c r="O61" s="61" t="s">
        <v>697</v>
      </c>
      <c r="P61" s="64" t="s">
        <v>238</v>
      </c>
      <c r="Q61" s="62" t="str">
        <f t="shared" si="0"/>
        <v>E06000046</v>
      </c>
      <c r="R61" s="61"/>
      <c r="S61" s="61"/>
      <c r="T61" s="61"/>
      <c r="U61" s="61" t="s">
        <v>239</v>
      </c>
      <c r="V61" s="61" t="s">
        <v>240</v>
      </c>
      <c r="W61" s="63">
        <v>3680</v>
      </c>
      <c r="X61" s="61">
        <v>10961</v>
      </c>
      <c r="Y61" s="61"/>
      <c r="Z61" s="61" t="s">
        <v>697</v>
      </c>
      <c r="AA61" s="64" t="s">
        <v>238</v>
      </c>
      <c r="AB61" s="61" t="s">
        <v>697</v>
      </c>
      <c r="AC61" s="61"/>
      <c r="AD61" s="61"/>
      <c r="AE61" s="61"/>
      <c r="AF61" s="61"/>
      <c r="AG61" s="61"/>
      <c r="AH61" s="61"/>
      <c r="AI61" s="61"/>
      <c r="AJ61" s="61"/>
      <c r="AK61" s="61"/>
      <c r="AL61" s="61"/>
      <c r="AM61" t="s">
        <v>1029</v>
      </c>
      <c r="AN61" s="50"/>
      <c r="AO61" s="50" t="s">
        <v>977</v>
      </c>
      <c r="AP61" s="84" t="s">
        <v>977</v>
      </c>
      <c r="AU61" t="s">
        <v>234</v>
      </c>
      <c r="AV61" s="85">
        <v>4418.4971098265896</v>
      </c>
      <c r="AX61" t="str">
        <f>AY61&amp;COUNTIF($AY$3:AY61,AY61)</f>
        <v>Essex1</v>
      </c>
      <c r="AY61" s="88" t="s">
        <v>180</v>
      </c>
      <c r="AZ61" s="88" t="s">
        <v>379</v>
      </c>
      <c r="BA61" s="89">
        <v>7280.5705389908253</v>
      </c>
    </row>
    <row r="62" spans="1:53">
      <c r="A62" s="61"/>
      <c r="B62" s="61"/>
      <c r="C62" s="61"/>
      <c r="D62" s="61"/>
      <c r="E62" s="61"/>
      <c r="F62" s="61"/>
      <c r="G62" s="61"/>
      <c r="H62" s="61"/>
      <c r="I62" s="61"/>
      <c r="J62" s="61"/>
      <c r="K62" s="61"/>
      <c r="L62" s="61"/>
      <c r="M62" s="61"/>
      <c r="N62" s="61"/>
      <c r="O62" s="61" t="s">
        <v>698</v>
      </c>
      <c r="P62" s="64" t="s">
        <v>241</v>
      </c>
      <c r="Q62" s="62" t="str">
        <f t="shared" si="0"/>
        <v>E06000053</v>
      </c>
      <c r="R62" s="61"/>
      <c r="S62" s="61"/>
      <c r="T62" s="61"/>
      <c r="U62" s="61" t="s">
        <v>242</v>
      </c>
      <c r="V62" s="61" t="s">
        <v>243</v>
      </c>
      <c r="W62" s="63">
        <v>5194</v>
      </c>
      <c r="X62" s="61">
        <v>15678</v>
      </c>
      <c r="Y62" s="61"/>
      <c r="Z62" s="61" t="s">
        <v>698</v>
      </c>
      <c r="AA62" s="64" t="s">
        <v>241</v>
      </c>
      <c r="AB62" s="61" t="s">
        <v>698</v>
      </c>
      <c r="AC62" s="61"/>
      <c r="AD62" s="61"/>
      <c r="AE62" s="61"/>
      <c r="AF62" s="61"/>
      <c r="AG62" s="61"/>
      <c r="AH62" s="61"/>
      <c r="AI62" s="61"/>
      <c r="AJ62" s="61"/>
      <c r="AK62" s="61"/>
      <c r="AL62" s="61"/>
      <c r="AM62" t="s">
        <v>1029</v>
      </c>
      <c r="AN62" s="50"/>
      <c r="AO62" s="50" t="s">
        <v>977</v>
      </c>
      <c r="AP62" s="84" t="s">
        <v>977</v>
      </c>
      <c r="AU62" t="s">
        <v>238</v>
      </c>
      <c r="AV62" s="85">
        <v>3122.2543352601156</v>
      </c>
      <c r="AX62" t="str">
        <f>AY62&amp;COUNTIF($AY$3:AY62,AY62)</f>
        <v>Essex2</v>
      </c>
      <c r="AY62" s="88" t="s">
        <v>180</v>
      </c>
      <c r="AZ62" s="88" t="s">
        <v>412</v>
      </c>
      <c r="BA62" s="89">
        <v>6036.0285665137617</v>
      </c>
    </row>
    <row r="63" spans="1:53">
      <c r="A63" s="61"/>
      <c r="B63" s="61"/>
      <c r="C63" s="61"/>
      <c r="D63" s="61"/>
      <c r="E63" s="65" t="s">
        <v>244</v>
      </c>
      <c r="F63" s="61"/>
      <c r="G63" s="61"/>
      <c r="H63" s="61"/>
      <c r="I63" s="61"/>
      <c r="J63" s="61"/>
      <c r="K63" s="61"/>
      <c r="L63" s="61"/>
      <c r="M63" s="61"/>
      <c r="N63" s="61"/>
      <c r="O63" s="61" t="s">
        <v>699</v>
      </c>
      <c r="P63" s="64" t="s">
        <v>245</v>
      </c>
      <c r="Q63" s="62" t="str">
        <f t="shared" si="0"/>
        <v>E09000019</v>
      </c>
      <c r="R63" s="61"/>
      <c r="S63" s="61"/>
      <c r="T63" s="61"/>
      <c r="U63" s="61" t="s">
        <v>246</v>
      </c>
      <c r="V63" s="61" t="s">
        <v>247</v>
      </c>
      <c r="W63" s="63">
        <v>11596</v>
      </c>
      <c r="X63" s="61">
        <v>35989</v>
      </c>
      <c r="Y63" s="61"/>
      <c r="Z63" s="61" t="s">
        <v>699</v>
      </c>
      <c r="AA63" s="64" t="s">
        <v>245</v>
      </c>
      <c r="AB63" s="61" t="s">
        <v>699</v>
      </c>
      <c r="AC63" s="61"/>
      <c r="AD63" s="61"/>
      <c r="AE63" s="61"/>
      <c r="AF63" s="61"/>
      <c r="AG63" s="61"/>
      <c r="AH63" s="61"/>
      <c r="AI63" s="61"/>
      <c r="AJ63" s="61"/>
      <c r="AK63" s="61"/>
      <c r="AL63" s="61"/>
      <c r="AM63" t="s">
        <v>1053</v>
      </c>
      <c r="AN63" s="82" t="s">
        <v>150</v>
      </c>
      <c r="AO63" s="82" t="s">
        <v>517</v>
      </c>
      <c r="AP63" s="83">
        <v>10262</v>
      </c>
      <c r="AU63" t="s">
        <v>245</v>
      </c>
      <c r="AV63" s="85">
        <v>4907.8034682080925</v>
      </c>
      <c r="AX63" t="str">
        <f>AY63&amp;COUNTIF($AY$3:AY63,AY63)</f>
        <v>Essex3</v>
      </c>
      <c r="AY63" s="88" t="s">
        <v>180</v>
      </c>
      <c r="AZ63" s="88" t="s">
        <v>607</v>
      </c>
      <c r="BA63" s="89">
        <v>5538.2117775229353</v>
      </c>
    </row>
    <row r="64" spans="1:53">
      <c r="A64" s="61"/>
      <c r="B64" s="61"/>
      <c r="C64" s="61"/>
      <c r="D64" s="61"/>
      <c r="E64" s="61"/>
      <c r="F64" s="61"/>
      <c r="G64" s="61"/>
      <c r="H64" s="61"/>
      <c r="I64" s="61"/>
      <c r="J64" s="61"/>
      <c r="K64" s="61"/>
      <c r="L64" s="61"/>
      <c r="M64" s="61"/>
      <c r="N64" s="61"/>
      <c r="O64" s="61" t="s">
        <v>700</v>
      </c>
      <c r="P64" s="64" t="s">
        <v>248</v>
      </c>
      <c r="Q64" s="62" t="str">
        <f t="shared" si="0"/>
        <v>E09000020</v>
      </c>
      <c r="R64" s="61"/>
      <c r="S64" s="61"/>
      <c r="T64" s="61"/>
      <c r="U64" s="61" t="s">
        <v>249</v>
      </c>
      <c r="V64" s="61" t="s">
        <v>250</v>
      </c>
      <c r="W64" s="63">
        <v>4646</v>
      </c>
      <c r="X64" s="61">
        <v>15516</v>
      </c>
      <c r="Y64" s="61"/>
      <c r="Z64" s="61" t="s">
        <v>700</v>
      </c>
      <c r="AA64" s="64" t="s">
        <v>248</v>
      </c>
      <c r="AB64" s="61" t="s">
        <v>700</v>
      </c>
      <c r="AC64" s="61"/>
      <c r="AD64" s="61"/>
      <c r="AE64" s="61"/>
      <c r="AF64" s="61"/>
      <c r="AG64" s="61"/>
      <c r="AH64" s="61"/>
      <c r="AI64" s="61"/>
      <c r="AJ64" s="61"/>
      <c r="AK64" s="61"/>
      <c r="AL64" s="61"/>
      <c r="AM64" t="s">
        <v>1054</v>
      </c>
      <c r="AN64" s="82" t="s">
        <v>150</v>
      </c>
      <c r="AO64" s="82" t="s">
        <v>448</v>
      </c>
      <c r="AP64" s="83">
        <v>39986</v>
      </c>
      <c r="AU64" t="s">
        <v>248</v>
      </c>
      <c r="AV64" s="85">
        <v>3809.2485549132948</v>
      </c>
      <c r="AX64" t="str">
        <f>AY64&amp;COUNTIF($AY$3:AY64,AY64)</f>
        <v>Essex4</v>
      </c>
      <c r="AY64" s="88" t="s">
        <v>180</v>
      </c>
      <c r="AZ64" s="88" t="s">
        <v>40</v>
      </c>
      <c r="BA64" s="89">
        <v>4853.7136926605508</v>
      </c>
    </row>
    <row r="65" spans="1:53">
      <c r="A65" s="61"/>
      <c r="B65" s="61"/>
      <c r="C65" s="61"/>
      <c r="D65" s="61"/>
      <c r="E65" s="65" t="s">
        <v>251</v>
      </c>
      <c r="F65" s="61"/>
      <c r="G65" s="61"/>
      <c r="H65" s="61"/>
      <c r="I65" s="61"/>
      <c r="J65" s="61"/>
      <c r="K65" s="61"/>
      <c r="L65" s="61"/>
      <c r="M65" s="61"/>
      <c r="N65" s="61"/>
      <c r="O65" s="61" t="s">
        <v>701</v>
      </c>
      <c r="P65" s="64" t="s">
        <v>252</v>
      </c>
      <c r="Q65" s="62" t="str">
        <f t="shared" si="0"/>
        <v>E10000016</v>
      </c>
      <c r="R65" s="61"/>
      <c r="S65" s="61"/>
      <c r="T65" s="61"/>
      <c r="U65" s="61" t="s">
        <v>253</v>
      </c>
      <c r="V65" s="61" t="s">
        <v>254</v>
      </c>
      <c r="W65" s="63">
        <v>4739</v>
      </c>
      <c r="X65" s="61">
        <v>14697</v>
      </c>
      <c r="Y65" s="61"/>
      <c r="Z65" s="61" t="s">
        <v>701</v>
      </c>
      <c r="AA65" s="64" t="s">
        <v>252</v>
      </c>
      <c r="AB65" s="61" t="s">
        <v>701</v>
      </c>
      <c r="AC65" s="61"/>
      <c r="AD65" s="61"/>
      <c r="AE65" s="61"/>
      <c r="AF65" s="61"/>
      <c r="AG65" s="61"/>
      <c r="AH65" s="61"/>
      <c r="AI65" s="61"/>
      <c r="AJ65" s="61"/>
      <c r="AK65" s="61"/>
      <c r="AL65" s="61"/>
      <c r="AM65" t="s">
        <v>1029</v>
      </c>
      <c r="AN65" s="82"/>
      <c r="AO65" s="82" t="s">
        <v>977</v>
      </c>
      <c r="AP65" s="83" t="s">
        <v>977</v>
      </c>
      <c r="AU65" t="s">
        <v>252</v>
      </c>
      <c r="AV65" s="85">
        <v>26232.369942196532</v>
      </c>
      <c r="AX65" t="str">
        <f>AY65&amp;COUNTIF($AY$3:AY65,AY65)</f>
        <v>Essex5</v>
      </c>
      <c r="AY65" s="88" t="s">
        <v>180</v>
      </c>
      <c r="AZ65" s="88" t="s">
        <v>945</v>
      </c>
      <c r="BA65" s="89">
        <v>3422.4904243119263</v>
      </c>
    </row>
    <row r="66" spans="1:53">
      <c r="A66" s="61"/>
      <c r="B66" s="61"/>
      <c r="C66" s="61"/>
      <c r="D66" s="61"/>
      <c r="E66" s="61"/>
      <c r="F66" s="61"/>
      <c r="G66" s="61"/>
      <c r="H66" s="61"/>
      <c r="I66" s="61"/>
      <c r="J66" s="61"/>
      <c r="K66" s="61"/>
      <c r="L66" s="61"/>
      <c r="M66" s="61"/>
      <c r="N66" s="61"/>
      <c r="O66" s="61" t="s">
        <v>702</v>
      </c>
      <c r="P66" s="64" t="s">
        <v>255</v>
      </c>
      <c r="Q66" s="62" t="str">
        <f t="shared" si="0"/>
        <v>E06000010</v>
      </c>
      <c r="R66" s="61"/>
      <c r="S66" s="61"/>
      <c r="T66" s="61"/>
      <c r="U66" s="61" t="s">
        <v>256</v>
      </c>
      <c r="V66" s="61" t="s">
        <v>257</v>
      </c>
      <c r="W66" s="63">
        <v>4282</v>
      </c>
      <c r="X66" s="61">
        <v>13223</v>
      </c>
      <c r="Y66" s="61"/>
      <c r="Z66" s="61" t="s">
        <v>702</v>
      </c>
      <c r="AA66" s="64" t="s">
        <v>255</v>
      </c>
      <c r="AB66" s="61" t="s">
        <v>702</v>
      </c>
      <c r="AC66" s="61"/>
      <c r="AD66" s="61"/>
      <c r="AE66" s="61"/>
      <c r="AF66" s="61"/>
      <c r="AG66" s="61"/>
      <c r="AH66" s="61"/>
      <c r="AI66" s="61"/>
      <c r="AJ66" s="61"/>
      <c r="AK66" s="61"/>
      <c r="AL66" s="61"/>
      <c r="AM66" t="s">
        <v>1029</v>
      </c>
      <c r="AN66" s="82"/>
      <c r="AO66" s="82" t="s">
        <v>977</v>
      </c>
      <c r="AP66" s="83" t="s">
        <v>977</v>
      </c>
      <c r="AU66" t="s">
        <v>255</v>
      </c>
      <c r="AV66" s="85">
        <v>5729.4797687861274</v>
      </c>
      <c r="AX66" t="str">
        <f>AY66&amp;COUNTIF($AY$3:AY66,AY66)</f>
        <v>Gateshead1</v>
      </c>
      <c r="AY66" s="87" t="s">
        <v>184</v>
      </c>
      <c r="AZ66" s="87" t="s">
        <v>242</v>
      </c>
      <c r="BA66" s="89">
        <v>5194.2209999999995</v>
      </c>
    </row>
    <row r="67" spans="1:53">
      <c r="A67" s="61"/>
      <c r="B67" s="61"/>
      <c r="C67" s="61"/>
      <c r="D67" s="61"/>
      <c r="E67" s="61"/>
      <c r="F67" s="61"/>
      <c r="G67" s="61"/>
      <c r="H67" s="61"/>
      <c r="I67" s="61"/>
      <c r="J67" s="61"/>
      <c r="K67" s="61"/>
      <c r="L67" s="61"/>
      <c r="M67" s="61"/>
      <c r="N67" s="61"/>
      <c r="O67" s="61" t="s">
        <v>703</v>
      </c>
      <c r="P67" s="64" t="s">
        <v>258</v>
      </c>
      <c r="Q67" s="62" t="str">
        <f t="shared" si="0"/>
        <v>E09000021</v>
      </c>
      <c r="R67" s="61"/>
      <c r="S67" s="61"/>
      <c r="T67" s="61"/>
      <c r="U67" s="61" t="s">
        <v>259</v>
      </c>
      <c r="V67" s="61" t="s">
        <v>260</v>
      </c>
      <c r="W67" s="63">
        <v>6097</v>
      </c>
      <c r="X67" s="61">
        <v>18010</v>
      </c>
      <c r="Y67" s="61"/>
      <c r="Z67" s="61" t="s">
        <v>703</v>
      </c>
      <c r="AA67" s="64" t="s">
        <v>258</v>
      </c>
      <c r="AB67" s="61" t="s">
        <v>703</v>
      </c>
      <c r="AC67" s="61"/>
      <c r="AD67" s="61"/>
      <c r="AE67" s="61"/>
      <c r="AF67" s="61"/>
      <c r="AG67" s="61"/>
      <c r="AH67" s="61"/>
      <c r="AI67" s="61"/>
      <c r="AJ67" s="61"/>
      <c r="AK67" s="61"/>
      <c r="AL67" s="61"/>
      <c r="AM67" t="s">
        <v>1029</v>
      </c>
      <c r="AN67" s="82"/>
      <c r="AO67" s="82" t="s">
        <v>977</v>
      </c>
      <c r="AP67" s="83" t="s">
        <v>977</v>
      </c>
      <c r="AU67" t="s">
        <v>258</v>
      </c>
      <c r="AV67" s="85">
        <v>2856.0693641618495</v>
      </c>
      <c r="AX67" t="str">
        <f>AY67&amp;COUNTIF($AY$3:AY67,AY67)</f>
        <v>Gloucestershire1</v>
      </c>
      <c r="AY67" s="87" t="s">
        <v>188</v>
      </c>
      <c r="AZ67" s="87" t="s">
        <v>246</v>
      </c>
      <c r="BA67" s="89">
        <v>11595.761</v>
      </c>
    </row>
    <row r="68" spans="1:53">
      <c r="A68" s="61"/>
      <c r="B68" s="61"/>
      <c r="C68" s="61"/>
      <c r="D68" s="61"/>
      <c r="E68" s="61"/>
      <c r="F68" s="61"/>
      <c r="G68" s="61"/>
      <c r="H68" s="61"/>
      <c r="I68" s="61"/>
      <c r="J68" s="61"/>
      <c r="K68" s="61"/>
      <c r="L68" s="61"/>
      <c r="M68" s="61"/>
      <c r="N68" s="61"/>
      <c r="O68" s="61" t="s">
        <v>704</v>
      </c>
      <c r="P68" s="64" t="s">
        <v>261</v>
      </c>
      <c r="Q68" s="62" t="str">
        <f t="shared" ref="Q68:Q131" si="1">O68</f>
        <v>E08000034</v>
      </c>
      <c r="R68" s="61"/>
      <c r="S68" s="61"/>
      <c r="T68" s="61"/>
      <c r="U68" s="61" t="s">
        <v>262</v>
      </c>
      <c r="V68" s="61" t="s">
        <v>263</v>
      </c>
      <c r="W68" s="63">
        <v>3322</v>
      </c>
      <c r="X68" s="61">
        <v>11609</v>
      </c>
      <c r="Y68" s="61"/>
      <c r="Z68" s="61" t="s">
        <v>704</v>
      </c>
      <c r="AA68" s="64" t="s">
        <v>261</v>
      </c>
      <c r="AB68" s="61" t="s">
        <v>704</v>
      </c>
      <c r="AC68" s="61"/>
      <c r="AD68" s="61"/>
      <c r="AE68" s="61"/>
      <c r="AF68" s="61"/>
      <c r="AG68" s="61"/>
      <c r="AH68" s="61"/>
      <c r="AI68" s="61"/>
      <c r="AJ68" s="61"/>
      <c r="AK68" s="61"/>
      <c r="AL68" s="61"/>
      <c r="AM68" t="s">
        <v>1029</v>
      </c>
      <c r="AN68" s="82"/>
      <c r="AO68" s="82" t="s">
        <v>977</v>
      </c>
      <c r="AP68" s="83" t="s">
        <v>977</v>
      </c>
      <c r="AU68" t="s">
        <v>261</v>
      </c>
      <c r="AV68" s="85">
        <v>7674.8554913294793</v>
      </c>
      <c r="AX68" t="str">
        <f>AY68&amp;COUNTIF($AY$3:AY68,AY68)</f>
        <v>Greenwich1</v>
      </c>
      <c r="AY68" s="87" t="s">
        <v>192</v>
      </c>
      <c r="AZ68" s="87" t="s">
        <v>259</v>
      </c>
      <c r="BA68" s="89">
        <v>6097.1009999999997</v>
      </c>
    </row>
    <row r="69" spans="1:53">
      <c r="A69" s="61"/>
      <c r="B69" s="61"/>
      <c r="C69" s="61"/>
      <c r="D69" s="61"/>
      <c r="E69" s="61"/>
      <c r="F69" s="61"/>
      <c r="G69" s="61"/>
      <c r="H69" s="61"/>
      <c r="I69" s="61"/>
      <c r="J69" s="61"/>
      <c r="K69" s="61"/>
      <c r="L69" s="61"/>
      <c r="M69" s="61"/>
      <c r="N69" s="61"/>
      <c r="O69" s="61" t="s">
        <v>705</v>
      </c>
      <c r="P69" s="64" t="s">
        <v>264</v>
      </c>
      <c r="Q69" s="62" t="str">
        <f t="shared" si="1"/>
        <v>E08000011</v>
      </c>
      <c r="R69" s="61"/>
      <c r="S69" s="61"/>
      <c r="T69" s="61"/>
      <c r="U69" s="61" t="s">
        <v>265</v>
      </c>
      <c r="V69" s="61" t="s">
        <v>266</v>
      </c>
      <c r="W69" s="63">
        <v>2929</v>
      </c>
      <c r="X69" s="61">
        <v>9451</v>
      </c>
      <c r="Y69" s="61"/>
      <c r="Z69" s="61" t="s">
        <v>705</v>
      </c>
      <c r="AA69" s="64" t="s">
        <v>264</v>
      </c>
      <c r="AB69" s="61" t="s">
        <v>705</v>
      </c>
      <c r="AC69" s="61"/>
      <c r="AD69" s="61"/>
      <c r="AE69" s="61"/>
      <c r="AF69" s="61"/>
      <c r="AG69" s="61"/>
      <c r="AH69" s="61"/>
      <c r="AI69" s="61"/>
      <c r="AJ69" s="61"/>
      <c r="AK69" s="61"/>
      <c r="AL69" s="61"/>
      <c r="AM69" t="s">
        <v>1029</v>
      </c>
      <c r="AN69" s="82"/>
      <c r="AO69" s="82" t="s">
        <v>977</v>
      </c>
      <c r="AP69" s="83" t="s">
        <v>977</v>
      </c>
      <c r="AU69" t="s">
        <v>264</v>
      </c>
      <c r="AV69" s="85">
        <v>3878.6127167630057</v>
      </c>
      <c r="AX69" t="str">
        <f>AY69&amp;COUNTIF($AY$3:AY69,AY69)</f>
        <v>Hackney1</v>
      </c>
      <c r="AY69" s="87" t="s">
        <v>195</v>
      </c>
      <c r="AZ69" s="87" t="s">
        <v>147</v>
      </c>
      <c r="BA69" s="89">
        <v>6439.598</v>
      </c>
    </row>
    <row r="70" spans="1:53">
      <c r="A70" s="61"/>
      <c r="B70" s="61"/>
      <c r="C70" s="61"/>
      <c r="D70" s="61"/>
      <c r="E70" s="61"/>
      <c r="F70" s="61"/>
      <c r="G70" s="61"/>
      <c r="H70" s="61"/>
      <c r="I70" s="61"/>
      <c r="J70" s="61"/>
      <c r="K70" s="61"/>
      <c r="L70" s="61"/>
      <c r="M70" s="61"/>
      <c r="N70" s="61"/>
      <c r="O70" s="61" t="s">
        <v>706</v>
      </c>
      <c r="P70" s="64" t="s">
        <v>267</v>
      </c>
      <c r="Q70" s="62" t="str">
        <f t="shared" si="1"/>
        <v>E09000022</v>
      </c>
      <c r="R70" s="61"/>
      <c r="S70" s="61"/>
      <c r="T70" s="61"/>
      <c r="U70" s="61" t="s">
        <v>268</v>
      </c>
      <c r="V70" s="61" t="s">
        <v>269</v>
      </c>
      <c r="W70" s="63">
        <v>2829</v>
      </c>
      <c r="X70" s="61">
        <v>9152</v>
      </c>
      <c r="Y70" s="61"/>
      <c r="Z70" s="61" t="s">
        <v>706</v>
      </c>
      <c r="AA70" s="64" t="s">
        <v>267</v>
      </c>
      <c r="AB70" s="61" t="s">
        <v>706</v>
      </c>
      <c r="AC70" s="61"/>
      <c r="AD70" s="61"/>
      <c r="AE70" s="61"/>
      <c r="AF70" s="61"/>
      <c r="AG70" s="61"/>
      <c r="AH70" s="61"/>
      <c r="AI70" s="61"/>
      <c r="AJ70" s="61"/>
      <c r="AK70" s="61"/>
      <c r="AL70" s="61"/>
      <c r="AM70" t="s">
        <v>1029</v>
      </c>
      <c r="AN70" s="82"/>
      <c r="AO70" s="82" t="s">
        <v>977</v>
      </c>
      <c r="AP70" s="83" t="s">
        <v>977</v>
      </c>
      <c r="AU70" t="s">
        <v>267</v>
      </c>
      <c r="AV70" s="85">
        <v>6360.4046242774566</v>
      </c>
      <c r="AX70" t="str">
        <f>AY70&amp;COUNTIF($AY$3:AY70,AY70)</f>
        <v>Halton1</v>
      </c>
      <c r="AY70" s="87" t="s">
        <v>198</v>
      </c>
      <c r="AZ70" s="87" t="s">
        <v>265</v>
      </c>
      <c r="BA70" s="89">
        <v>2929.355</v>
      </c>
    </row>
    <row r="71" spans="1:53">
      <c r="A71" s="61"/>
      <c r="B71" s="61"/>
      <c r="C71" s="61"/>
      <c r="D71" s="61"/>
      <c r="E71" s="61"/>
      <c r="F71" s="61"/>
      <c r="G71" s="61"/>
      <c r="H71" s="61"/>
      <c r="I71" s="61"/>
      <c r="J71" s="61"/>
      <c r="K71" s="61"/>
      <c r="L71" s="61"/>
      <c r="M71" s="61"/>
      <c r="N71" s="61"/>
      <c r="O71" s="61" t="s">
        <v>707</v>
      </c>
      <c r="P71" s="64" t="s">
        <v>270</v>
      </c>
      <c r="Q71" s="62" t="str">
        <f t="shared" si="1"/>
        <v>E10000017</v>
      </c>
      <c r="R71" s="61"/>
      <c r="S71" s="61"/>
      <c r="T71" s="61"/>
      <c r="U71" s="61" t="s">
        <v>271</v>
      </c>
      <c r="V71" s="61" t="s">
        <v>272</v>
      </c>
      <c r="W71" s="63">
        <v>4209</v>
      </c>
      <c r="X71" s="61">
        <v>13148</v>
      </c>
      <c r="Y71" s="61"/>
      <c r="Z71" s="61" t="s">
        <v>707</v>
      </c>
      <c r="AA71" s="64" t="s">
        <v>270</v>
      </c>
      <c r="AB71" s="61" t="s">
        <v>707</v>
      </c>
      <c r="AC71" s="61"/>
      <c r="AD71" s="61"/>
      <c r="AE71" s="61"/>
      <c r="AF71" s="61"/>
      <c r="AG71" s="61"/>
      <c r="AH71" s="61"/>
      <c r="AI71" s="61"/>
      <c r="AJ71" s="61"/>
      <c r="AK71" s="61"/>
      <c r="AL71" s="61"/>
      <c r="AM71" t="s">
        <v>1055</v>
      </c>
      <c r="AN71" s="50" t="s">
        <v>154</v>
      </c>
      <c r="AO71" s="50" t="s">
        <v>181</v>
      </c>
      <c r="AP71" s="84">
        <v>22078</v>
      </c>
      <c r="AU71" t="s">
        <v>270</v>
      </c>
      <c r="AV71" s="85">
        <v>22974.566473988441</v>
      </c>
      <c r="AX71" t="str">
        <f>AY71&amp;COUNTIF($AY$3:AY71,AY71)</f>
        <v>Hammersmith and Fulham1</v>
      </c>
      <c r="AY71" s="87" t="s">
        <v>202</v>
      </c>
      <c r="AZ71" s="87" t="s">
        <v>271</v>
      </c>
      <c r="BA71" s="89">
        <v>4209.2470000000003</v>
      </c>
    </row>
    <row r="72" spans="1:53">
      <c r="A72" s="61"/>
      <c r="B72" s="61"/>
      <c r="C72" s="61"/>
      <c r="D72" s="61"/>
      <c r="E72" s="61"/>
      <c r="F72" s="61"/>
      <c r="G72" s="61"/>
      <c r="H72" s="61"/>
      <c r="I72" s="61"/>
      <c r="J72" s="61"/>
      <c r="K72" s="61"/>
      <c r="L72" s="61"/>
      <c r="M72" s="61"/>
      <c r="N72" s="61"/>
      <c r="O72" s="61" t="s">
        <v>708</v>
      </c>
      <c r="P72" s="64" t="s">
        <v>273</v>
      </c>
      <c r="Q72" s="62" t="str">
        <f t="shared" si="1"/>
        <v>E08000035</v>
      </c>
      <c r="R72" s="61"/>
      <c r="S72" s="61"/>
      <c r="T72" s="61"/>
      <c r="U72" s="61" t="s">
        <v>274</v>
      </c>
      <c r="V72" s="61" t="s">
        <v>275</v>
      </c>
      <c r="W72" s="63">
        <v>2370</v>
      </c>
      <c r="X72" s="61">
        <v>7263</v>
      </c>
      <c r="Y72" s="61"/>
      <c r="Z72" s="61" t="s">
        <v>708</v>
      </c>
      <c r="AA72" s="64" t="s">
        <v>273</v>
      </c>
      <c r="AB72" s="61" t="s">
        <v>708</v>
      </c>
      <c r="AC72" s="61"/>
      <c r="AD72" s="61"/>
      <c r="AE72" s="61"/>
      <c r="AF72" s="61"/>
      <c r="AG72" s="61"/>
      <c r="AH72" s="61"/>
      <c r="AI72" s="61"/>
      <c r="AJ72" s="61"/>
      <c r="AK72" s="61"/>
      <c r="AL72" s="61"/>
      <c r="AM72" t="s">
        <v>1056</v>
      </c>
      <c r="AN72" s="82" t="s">
        <v>158</v>
      </c>
      <c r="AO72" s="82" t="s">
        <v>185</v>
      </c>
      <c r="AP72" s="83">
        <v>27368</v>
      </c>
      <c r="AU72" t="s">
        <v>273</v>
      </c>
      <c r="AV72" s="85">
        <v>14485.838150289017</v>
      </c>
      <c r="AX72" t="str">
        <f>AY72&amp;COUNTIF($AY$3:AY72,AY72)</f>
        <v>Hampshire1</v>
      </c>
      <c r="AY72" s="88" t="s">
        <v>205</v>
      </c>
      <c r="AZ72" s="88" t="s">
        <v>421</v>
      </c>
      <c r="BA72" s="89">
        <v>3588.2546009615385</v>
      </c>
    </row>
    <row r="73" spans="1:53">
      <c r="A73" s="61"/>
      <c r="B73" s="61"/>
      <c r="C73" s="61"/>
      <c r="D73" s="61"/>
      <c r="E73" s="61"/>
      <c r="F73" s="61"/>
      <c r="G73" s="61"/>
      <c r="H73" s="61"/>
      <c r="I73" s="61"/>
      <c r="J73" s="61"/>
      <c r="K73" s="61"/>
      <c r="L73" s="61"/>
      <c r="M73" s="61"/>
      <c r="N73" s="61"/>
      <c r="O73" s="61" t="s">
        <v>709</v>
      </c>
      <c r="P73" s="64" t="s">
        <v>276</v>
      </c>
      <c r="Q73" s="62" t="str">
        <f t="shared" si="1"/>
        <v>E06000016</v>
      </c>
      <c r="R73" s="61"/>
      <c r="S73" s="61"/>
      <c r="T73" s="61"/>
      <c r="U73" s="61" t="s">
        <v>277</v>
      </c>
      <c r="V73" s="61" t="s">
        <v>278</v>
      </c>
      <c r="W73" s="63">
        <v>5263</v>
      </c>
      <c r="X73" s="61">
        <v>16473</v>
      </c>
      <c r="Y73" s="61"/>
      <c r="Z73" s="61" t="s">
        <v>709</v>
      </c>
      <c r="AA73" s="64" t="s">
        <v>276</v>
      </c>
      <c r="AB73" s="61" t="s">
        <v>709</v>
      </c>
      <c r="AC73" s="61"/>
      <c r="AD73" s="61"/>
      <c r="AE73" s="61"/>
      <c r="AF73" s="61"/>
      <c r="AG73" s="61"/>
      <c r="AH73" s="61"/>
      <c r="AI73" s="61"/>
      <c r="AJ73" s="61"/>
      <c r="AK73" s="61"/>
      <c r="AL73" s="61"/>
      <c r="AM73" t="s">
        <v>1029</v>
      </c>
      <c r="AN73" s="82"/>
      <c r="AO73" s="82" t="s">
        <v>977</v>
      </c>
      <c r="AP73" s="83" t="s">
        <v>977</v>
      </c>
      <c r="AU73" t="s">
        <v>276</v>
      </c>
      <c r="AV73" s="85">
        <v>6180.3468208092481</v>
      </c>
      <c r="AX73" t="str">
        <f>AY73&amp;COUNTIF($AY$3:AY73,AY73)</f>
        <v>Hampshire2</v>
      </c>
      <c r="AY73" s="88" t="s">
        <v>205</v>
      </c>
      <c r="AZ73" s="88" t="s">
        <v>235</v>
      </c>
      <c r="BA73" s="89">
        <v>3300.1465673076918</v>
      </c>
    </row>
    <row r="74" spans="1:53">
      <c r="A74" s="61"/>
      <c r="B74" s="61"/>
      <c r="C74" s="61"/>
      <c r="D74" s="61"/>
      <c r="E74" s="61"/>
      <c r="F74" s="61"/>
      <c r="G74" s="61"/>
      <c r="H74" s="61"/>
      <c r="I74" s="61"/>
      <c r="J74" s="61"/>
      <c r="K74" s="61"/>
      <c r="L74" s="61"/>
      <c r="M74" s="61"/>
      <c r="N74" s="61"/>
      <c r="O74" s="61" t="s">
        <v>710</v>
      </c>
      <c r="P74" s="64" t="s">
        <v>279</v>
      </c>
      <c r="Q74" s="62" t="str">
        <f t="shared" si="1"/>
        <v>E10000018</v>
      </c>
      <c r="R74" s="61"/>
      <c r="S74" s="61"/>
      <c r="T74" s="61"/>
      <c r="U74" s="61" t="s">
        <v>280</v>
      </c>
      <c r="V74" s="61" t="s">
        <v>281</v>
      </c>
      <c r="W74" s="63">
        <v>3097</v>
      </c>
      <c r="X74" s="61">
        <v>9557</v>
      </c>
      <c r="Y74" s="61"/>
      <c r="Z74" s="61" t="s">
        <v>710</v>
      </c>
      <c r="AA74" s="64" t="s">
        <v>279</v>
      </c>
      <c r="AB74" s="61" t="s">
        <v>710</v>
      </c>
      <c r="AC74" s="61"/>
      <c r="AD74" s="61"/>
      <c r="AE74" s="61"/>
      <c r="AF74" s="61"/>
      <c r="AG74" s="61"/>
      <c r="AH74" s="61"/>
      <c r="AI74" s="61"/>
      <c r="AJ74" s="61"/>
      <c r="AK74" s="61"/>
      <c r="AL74" s="61"/>
      <c r="AM74" t="s">
        <v>1029</v>
      </c>
      <c r="AN74" s="82"/>
      <c r="AO74" s="82" t="s">
        <v>977</v>
      </c>
      <c r="AP74" s="83" t="s">
        <v>977</v>
      </c>
      <c r="AU74" t="s">
        <v>279</v>
      </c>
      <c r="AV74" s="85">
        <v>10190.751445086706</v>
      </c>
      <c r="AX74" t="str">
        <f>AY74&amp;COUNTIF($AY$3:AY74,AY74)</f>
        <v>Hampshire3</v>
      </c>
      <c r="AY74" s="88" t="s">
        <v>205</v>
      </c>
      <c r="AZ74" s="88" t="s">
        <v>521</v>
      </c>
      <c r="BA74" s="89">
        <v>3483.4880432692303</v>
      </c>
    </row>
    <row r="75" spans="1:53">
      <c r="A75" s="61"/>
      <c r="B75" s="61"/>
      <c r="C75" s="61"/>
      <c r="D75" s="61"/>
      <c r="E75" s="61"/>
      <c r="F75" s="61"/>
      <c r="G75" s="61"/>
      <c r="H75" s="61"/>
      <c r="I75" s="61"/>
      <c r="J75" s="61"/>
      <c r="K75" s="61"/>
      <c r="L75" s="61"/>
      <c r="M75" s="61"/>
      <c r="N75" s="61"/>
      <c r="O75" s="61" t="s">
        <v>711</v>
      </c>
      <c r="P75" s="64" t="s">
        <v>282</v>
      </c>
      <c r="Q75" s="62" t="str">
        <f t="shared" si="1"/>
        <v>E09000023</v>
      </c>
      <c r="R75" s="61"/>
      <c r="S75" s="61"/>
      <c r="T75" s="61"/>
      <c r="U75" s="61" t="s">
        <v>283</v>
      </c>
      <c r="V75" s="61" t="s">
        <v>284</v>
      </c>
      <c r="W75" s="63">
        <v>4445</v>
      </c>
      <c r="X75" s="61">
        <v>13183</v>
      </c>
      <c r="Y75" s="61"/>
      <c r="Z75" s="61" t="s">
        <v>711</v>
      </c>
      <c r="AA75" s="64" t="s">
        <v>282</v>
      </c>
      <c r="AB75" s="61" t="s">
        <v>711</v>
      </c>
      <c r="AC75" s="61"/>
      <c r="AD75" s="61"/>
      <c r="AE75" s="61"/>
      <c r="AF75" s="61"/>
      <c r="AG75" s="61"/>
      <c r="AH75" s="61"/>
      <c r="AI75" s="61"/>
      <c r="AJ75" s="61"/>
      <c r="AK75" s="61"/>
      <c r="AL75" s="61"/>
      <c r="AM75" t="s">
        <v>1029</v>
      </c>
      <c r="AN75" s="82"/>
      <c r="AO75" s="82" t="s">
        <v>977</v>
      </c>
      <c r="AP75" s="83" t="s">
        <v>977</v>
      </c>
      <c r="AU75" t="s">
        <v>282</v>
      </c>
      <c r="AV75" s="85">
        <v>5705.2023121387283</v>
      </c>
      <c r="AX75" t="str">
        <f>AY75&amp;COUNTIF($AY$3:AY75,AY75)</f>
        <v>Hampshire4</v>
      </c>
      <c r="AY75" s="88" t="s">
        <v>205</v>
      </c>
      <c r="AZ75" s="88" t="s">
        <v>609</v>
      </c>
      <c r="BA75" s="89">
        <v>8774.1992067307692</v>
      </c>
    </row>
    <row r="76" spans="1:53">
      <c r="A76" s="61"/>
      <c r="B76" s="61"/>
      <c r="C76" s="61"/>
      <c r="D76" s="61"/>
      <c r="E76" s="61"/>
      <c r="F76" s="61"/>
      <c r="G76" s="61"/>
      <c r="H76" s="61"/>
      <c r="I76" s="61"/>
      <c r="J76" s="61"/>
      <c r="K76" s="61"/>
      <c r="L76" s="61"/>
      <c r="M76" s="61"/>
      <c r="N76" s="61"/>
      <c r="O76" s="61" t="s">
        <v>712</v>
      </c>
      <c r="P76" s="64" t="s">
        <v>285</v>
      </c>
      <c r="Q76" s="62" t="str">
        <f t="shared" si="1"/>
        <v>E10000019</v>
      </c>
      <c r="R76" s="61"/>
      <c r="S76" s="61"/>
      <c r="T76" s="61"/>
      <c r="U76" s="61" t="s">
        <v>286</v>
      </c>
      <c r="V76" s="61" t="s">
        <v>287</v>
      </c>
      <c r="W76" s="63">
        <v>6171</v>
      </c>
      <c r="X76" s="61">
        <v>19533</v>
      </c>
      <c r="Y76" s="61"/>
      <c r="Z76" s="61" t="s">
        <v>712</v>
      </c>
      <c r="AA76" s="64" t="s">
        <v>285</v>
      </c>
      <c r="AB76" s="61" t="s">
        <v>712</v>
      </c>
      <c r="AC76" s="61"/>
      <c r="AD76" s="61"/>
      <c r="AE76" s="61"/>
      <c r="AF76" s="61"/>
      <c r="AG76" s="61"/>
      <c r="AH76" s="61"/>
      <c r="AI76" s="61"/>
      <c r="AJ76" s="61"/>
      <c r="AK76" s="61"/>
      <c r="AL76" s="61"/>
      <c r="AM76" t="s">
        <v>1029</v>
      </c>
      <c r="AN76" s="82"/>
      <c r="AO76" s="82" t="s">
        <v>977</v>
      </c>
      <c r="AP76" s="83" t="s">
        <v>977</v>
      </c>
      <c r="AU76" t="s">
        <v>285</v>
      </c>
      <c r="AV76" s="85">
        <v>13988.150289017343</v>
      </c>
      <c r="AX76" t="str">
        <f>AY76&amp;COUNTIF($AY$3:AY76,AY76)</f>
        <v>Hampshire5</v>
      </c>
      <c r="AY76" s="88" t="s">
        <v>205</v>
      </c>
      <c r="AZ76" s="88" t="s">
        <v>415</v>
      </c>
      <c r="BA76" s="89">
        <v>2645.3555817307692</v>
      </c>
    </row>
    <row r="77" spans="1:53">
      <c r="A77" s="61"/>
      <c r="B77" s="61"/>
      <c r="C77" s="61"/>
      <c r="D77" s="61"/>
      <c r="E77" s="61"/>
      <c r="F77" s="61"/>
      <c r="G77" s="61"/>
      <c r="H77" s="61"/>
      <c r="I77" s="61"/>
      <c r="J77" s="61"/>
      <c r="K77" s="61"/>
      <c r="L77" s="61"/>
      <c r="M77" s="61"/>
      <c r="N77" s="61"/>
      <c r="O77" s="61" t="s">
        <v>713</v>
      </c>
      <c r="P77" s="64" t="s">
        <v>288</v>
      </c>
      <c r="Q77" s="62" t="str">
        <f t="shared" si="1"/>
        <v>E08000012</v>
      </c>
      <c r="R77" s="61"/>
      <c r="S77" s="61"/>
      <c r="T77" s="61"/>
      <c r="U77" s="61" t="s">
        <v>289</v>
      </c>
      <c r="V77" s="61" t="s">
        <v>290</v>
      </c>
      <c r="W77" s="63">
        <v>3998</v>
      </c>
      <c r="X77" s="61">
        <v>13188</v>
      </c>
      <c r="Y77" s="61"/>
      <c r="Z77" s="61" t="s">
        <v>713</v>
      </c>
      <c r="AA77" s="64" t="s">
        <v>288</v>
      </c>
      <c r="AB77" s="61" t="s">
        <v>713</v>
      </c>
      <c r="AC77" s="61"/>
      <c r="AD77" s="61"/>
      <c r="AE77" s="61"/>
      <c r="AF77" s="61"/>
      <c r="AG77" s="61"/>
      <c r="AH77" s="61"/>
      <c r="AI77" s="61"/>
      <c r="AJ77" s="61"/>
      <c r="AK77" s="61"/>
      <c r="AL77" s="61"/>
      <c r="AM77" t="s">
        <v>1029</v>
      </c>
      <c r="AN77" s="82"/>
      <c r="AO77" s="82" t="s">
        <v>977</v>
      </c>
      <c r="AP77" s="83" t="s">
        <v>977</v>
      </c>
      <c r="AU77" t="s">
        <v>288</v>
      </c>
      <c r="AV77" s="85">
        <v>11512.1387283237</v>
      </c>
      <c r="AX77" t="str">
        <f>AY77&amp;COUNTIF($AY$3:AY77,AY77)</f>
        <v>Haringey1</v>
      </c>
      <c r="AY77" s="87" t="s">
        <v>209</v>
      </c>
      <c r="AZ77" s="87" t="s">
        <v>277</v>
      </c>
      <c r="BA77" s="89">
        <v>5262.5940000000001</v>
      </c>
    </row>
    <row r="78" spans="1:53">
      <c r="A78" s="61"/>
      <c r="B78" s="61"/>
      <c r="C78" s="61"/>
      <c r="D78" s="61"/>
      <c r="E78" s="61"/>
      <c r="F78" s="61"/>
      <c r="G78" s="61"/>
      <c r="H78" s="61"/>
      <c r="I78" s="61"/>
      <c r="J78" s="61"/>
      <c r="K78" s="61"/>
      <c r="L78" s="61"/>
      <c r="M78" s="61"/>
      <c r="N78" s="61"/>
      <c r="O78" s="61" t="s">
        <v>714</v>
      </c>
      <c r="P78" s="64" t="s">
        <v>291</v>
      </c>
      <c r="Q78" s="62" t="str">
        <f t="shared" si="1"/>
        <v>E06000032</v>
      </c>
      <c r="R78" s="61"/>
      <c r="S78" s="61"/>
      <c r="T78" s="61"/>
      <c r="U78" s="61" t="s">
        <v>292</v>
      </c>
      <c r="V78" s="61" t="s">
        <v>293</v>
      </c>
      <c r="W78" s="63">
        <v>4609</v>
      </c>
      <c r="X78" s="61">
        <v>15495</v>
      </c>
      <c r="Y78" s="61"/>
      <c r="Z78" s="61" t="s">
        <v>714</v>
      </c>
      <c r="AA78" s="64" t="s">
        <v>291</v>
      </c>
      <c r="AB78" s="61" t="s">
        <v>714</v>
      </c>
      <c r="AC78" s="61"/>
      <c r="AD78" s="61"/>
      <c r="AE78" s="61"/>
      <c r="AF78" s="61"/>
      <c r="AG78" s="61"/>
      <c r="AH78" s="61"/>
      <c r="AI78" s="61"/>
      <c r="AJ78" s="61"/>
      <c r="AK78" s="61"/>
      <c r="AL78" s="61"/>
      <c r="AM78" t="s">
        <v>1057</v>
      </c>
      <c r="AN78" s="50" t="s">
        <v>162</v>
      </c>
      <c r="AO78" s="50" t="s">
        <v>189</v>
      </c>
      <c r="AP78" s="84">
        <v>20690</v>
      </c>
      <c r="AU78" t="s">
        <v>291</v>
      </c>
      <c r="AV78" s="85">
        <v>3467.6300578034684</v>
      </c>
      <c r="AX78" t="str">
        <f>AY78&amp;COUNTIF($AY$3:AY78,AY78)</f>
        <v>Harrow1</v>
      </c>
      <c r="AY78" s="87" t="s">
        <v>212</v>
      </c>
      <c r="AZ78" s="87" t="s">
        <v>283</v>
      </c>
      <c r="BA78" s="89">
        <v>4445.0469999999996</v>
      </c>
    </row>
    <row r="79" spans="1:53">
      <c r="A79" s="61"/>
      <c r="B79" s="61"/>
      <c r="C79" s="61"/>
      <c r="D79" s="61"/>
      <c r="E79" s="61"/>
      <c r="F79" s="61"/>
      <c r="G79" s="61"/>
      <c r="H79" s="61"/>
      <c r="I79" s="61"/>
      <c r="J79" s="61"/>
      <c r="K79" s="61"/>
      <c r="L79" s="61"/>
      <c r="M79" s="61"/>
      <c r="N79" s="61"/>
      <c r="O79" s="61" t="s">
        <v>715</v>
      </c>
      <c r="P79" s="64" t="s">
        <v>294</v>
      </c>
      <c r="Q79" s="62" t="str">
        <f t="shared" si="1"/>
        <v>E08000003</v>
      </c>
      <c r="R79" s="61"/>
      <c r="S79" s="61"/>
      <c r="T79" s="61"/>
      <c r="U79" s="61" t="s">
        <v>295</v>
      </c>
      <c r="V79" s="61" t="s">
        <v>296</v>
      </c>
      <c r="W79" s="63">
        <v>4036</v>
      </c>
      <c r="X79" s="61">
        <v>11694</v>
      </c>
      <c r="Y79" s="61"/>
      <c r="Z79" s="61" t="s">
        <v>715</v>
      </c>
      <c r="AA79" s="64" t="s">
        <v>294</v>
      </c>
      <c r="AB79" s="61" t="s">
        <v>715</v>
      </c>
      <c r="AC79" s="61"/>
      <c r="AD79" s="61"/>
      <c r="AE79" s="61"/>
      <c r="AF79" s="61"/>
      <c r="AG79" s="61"/>
      <c r="AH79" s="61"/>
      <c r="AI79" s="61"/>
      <c r="AJ79" s="61"/>
      <c r="AK79" s="61"/>
      <c r="AL79" s="61"/>
      <c r="AM79" t="s">
        <v>1058</v>
      </c>
      <c r="AN79" s="82" t="s">
        <v>166</v>
      </c>
      <c r="AO79" s="82" t="s">
        <v>196</v>
      </c>
      <c r="AP79" s="83">
        <v>22283</v>
      </c>
      <c r="AU79" t="s">
        <v>294</v>
      </c>
      <c r="AV79" s="85">
        <v>10878.034682080925</v>
      </c>
      <c r="AX79" t="str">
        <f>AY79&amp;COUNTIF($AY$3:AY79,AY79)</f>
        <v>Hartlepool1</v>
      </c>
      <c r="AY79" s="87" t="s">
        <v>215</v>
      </c>
      <c r="AZ79" s="87" t="s">
        <v>286</v>
      </c>
      <c r="BA79" s="89">
        <v>2296.8159999999998</v>
      </c>
    </row>
    <row r="80" spans="1:53">
      <c r="A80" s="61"/>
      <c r="B80" s="61"/>
      <c r="C80" s="61"/>
      <c r="D80" s="61"/>
      <c r="E80" s="61"/>
      <c r="F80" s="61"/>
      <c r="G80" s="61"/>
      <c r="H80" s="61"/>
      <c r="I80" s="61"/>
      <c r="J80" s="61"/>
      <c r="K80" s="61"/>
      <c r="L80" s="61"/>
      <c r="M80" s="61"/>
      <c r="N80" s="61"/>
      <c r="O80" s="61" t="s">
        <v>716</v>
      </c>
      <c r="P80" s="64" t="s">
        <v>297</v>
      </c>
      <c r="Q80" s="62" t="str">
        <f t="shared" si="1"/>
        <v>E06000035</v>
      </c>
      <c r="R80" s="61"/>
      <c r="S80" s="61"/>
      <c r="T80" s="61"/>
      <c r="U80" s="61" t="s">
        <v>298</v>
      </c>
      <c r="V80" s="61" t="s">
        <v>299</v>
      </c>
      <c r="W80" s="63">
        <v>9585</v>
      </c>
      <c r="X80" s="61">
        <v>33164</v>
      </c>
      <c r="Y80" s="61"/>
      <c r="Z80" s="61" t="s">
        <v>716</v>
      </c>
      <c r="AA80" s="64" t="s">
        <v>297</v>
      </c>
      <c r="AB80" s="61" t="s">
        <v>716</v>
      </c>
      <c r="AC80" s="61"/>
      <c r="AD80" s="61"/>
      <c r="AE80" s="61"/>
      <c r="AF80" s="61"/>
      <c r="AG80" s="61"/>
      <c r="AH80" s="61"/>
      <c r="AI80" s="61"/>
      <c r="AJ80" s="61"/>
      <c r="AK80" s="61"/>
      <c r="AL80" s="61"/>
      <c r="AM80" t="s">
        <v>1059</v>
      </c>
      <c r="AN80" s="50" t="s">
        <v>169</v>
      </c>
      <c r="AO80" s="50" t="s">
        <v>589</v>
      </c>
      <c r="AP80" s="84">
        <v>1258</v>
      </c>
      <c r="AU80" t="s">
        <v>297</v>
      </c>
      <c r="AV80" s="85">
        <v>4668.7861271676302</v>
      </c>
      <c r="AX80" t="str">
        <f>AY80&amp;COUNTIF($AY$3:AY80,AY80)</f>
        <v>Havering1</v>
      </c>
      <c r="AY80" s="87" t="s">
        <v>219</v>
      </c>
      <c r="AZ80" s="87" t="s">
        <v>292</v>
      </c>
      <c r="BA80" s="89">
        <v>4609.3810000000003</v>
      </c>
    </row>
    <row r="81" spans="1:53">
      <c r="A81" s="61"/>
      <c r="B81" s="61"/>
      <c r="C81" s="61"/>
      <c r="D81" s="61"/>
      <c r="E81" s="61"/>
      <c r="F81" s="61"/>
      <c r="G81" s="61"/>
      <c r="H81" s="61"/>
      <c r="I81" s="61"/>
      <c r="J81" s="61"/>
      <c r="K81" s="61"/>
      <c r="L81" s="61"/>
      <c r="M81" s="61"/>
      <c r="N81" s="61"/>
      <c r="O81" s="61" t="s">
        <v>717</v>
      </c>
      <c r="P81" s="64" t="s">
        <v>300</v>
      </c>
      <c r="Q81" s="62" t="str">
        <f t="shared" si="1"/>
        <v>E09000024</v>
      </c>
      <c r="R81" s="61"/>
      <c r="S81" s="61"/>
      <c r="T81" s="61"/>
      <c r="U81" s="61" t="s">
        <v>301</v>
      </c>
      <c r="V81" s="61" t="s">
        <v>302</v>
      </c>
      <c r="W81" s="63">
        <v>5080</v>
      </c>
      <c r="X81" s="61">
        <v>15125</v>
      </c>
      <c r="Y81" s="61"/>
      <c r="Z81" s="61" t="s">
        <v>717</v>
      </c>
      <c r="AA81" s="64" t="s">
        <v>300</v>
      </c>
      <c r="AB81" s="61" t="s">
        <v>717</v>
      </c>
      <c r="AC81" s="61"/>
      <c r="AD81" s="61"/>
      <c r="AE81" s="61"/>
      <c r="AF81" s="61"/>
      <c r="AG81" s="61"/>
      <c r="AH81" s="61"/>
      <c r="AI81" s="61"/>
      <c r="AJ81" s="61"/>
      <c r="AK81" s="61"/>
      <c r="AL81" s="61"/>
      <c r="AM81" t="s">
        <v>1060</v>
      </c>
      <c r="AN81" s="50" t="s">
        <v>169</v>
      </c>
      <c r="AO81" s="50" t="s">
        <v>210</v>
      </c>
      <c r="AP81" s="84">
        <v>19212</v>
      </c>
      <c r="AU81" t="s">
        <v>300</v>
      </c>
      <c r="AV81" s="85">
        <v>3252.6011560693642</v>
      </c>
      <c r="AX81" t="str">
        <f>AY81&amp;COUNTIF($AY$3:AY81,AY81)</f>
        <v>Herefordshire, County of1</v>
      </c>
      <c r="AY81" s="87" t="s">
        <v>223</v>
      </c>
      <c r="AZ81" s="87" t="s">
        <v>295</v>
      </c>
      <c r="BA81" s="89">
        <v>4036.1460000000002</v>
      </c>
    </row>
    <row r="82" spans="1:53">
      <c r="A82" s="61"/>
      <c r="B82" s="61"/>
      <c r="C82" s="61"/>
      <c r="D82" s="61"/>
      <c r="E82" s="61"/>
      <c r="F82" s="61"/>
      <c r="G82" s="61"/>
      <c r="H82" s="61"/>
      <c r="I82" s="61"/>
      <c r="J82" s="61"/>
      <c r="K82" s="61"/>
      <c r="L82" s="61"/>
      <c r="M82" s="61"/>
      <c r="N82" s="61"/>
      <c r="O82" s="61" t="s">
        <v>718</v>
      </c>
      <c r="P82" s="64" t="s">
        <v>303</v>
      </c>
      <c r="Q82" s="62" t="str">
        <f t="shared" si="1"/>
        <v>E06000002</v>
      </c>
      <c r="R82" s="61"/>
      <c r="S82" s="61"/>
      <c r="T82" s="61"/>
      <c r="U82" s="61" t="s">
        <v>304</v>
      </c>
      <c r="V82" s="61" t="s">
        <v>305</v>
      </c>
      <c r="W82" s="63">
        <v>3746</v>
      </c>
      <c r="X82" s="61">
        <v>10614</v>
      </c>
      <c r="Y82" s="61"/>
      <c r="Z82" s="61" t="s">
        <v>718</v>
      </c>
      <c r="AA82" s="64" t="s">
        <v>303</v>
      </c>
      <c r="AB82" s="61" t="s">
        <v>718</v>
      </c>
      <c r="AC82" s="61"/>
      <c r="AD82" s="61"/>
      <c r="AE82" s="61"/>
      <c r="AF82" s="61"/>
      <c r="AG82" s="61"/>
      <c r="AH82" s="61"/>
      <c r="AI82" s="61"/>
      <c r="AJ82" s="61"/>
      <c r="AK82" s="61"/>
      <c r="AL82" s="61"/>
      <c r="AM82" t="s">
        <v>1061</v>
      </c>
      <c r="AN82" s="82" t="s">
        <v>173</v>
      </c>
      <c r="AO82" s="82" t="s">
        <v>304</v>
      </c>
      <c r="AP82" s="83">
        <v>10614</v>
      </c>
      <c r="AU82" t="s">
        <v>303</v>
      </c>
      <c r="AV82" s="85">
        <v>3013.872832369942</v>
      </c>
      <c r="AX82" t="str">
        <f>AY82&amp;COUNTIF($AY$3:AY82,AY82)</f>
        <v>Hertfordshire1</v>
      </c>
      <c r="AY82" s="88" t="s">
        <v>227</v>
      </c>
      <c r="AZ82" s="88" t="s">
        <v>115</v>
      </c>
      <c r="BA82" s="89">
        <v>302.09191594202895</v>
      </c>
    </row>
    <row r="83" spans="1:53">
      <c r="A83" s="61"/>
      <c r="B83" s="61"/>
      <c r="C83" s="61"/>
      <c r="D83" s="61"/>
      <c r="E83" s="61"/>
      <c r="F83" s="61"/>
      <c r="G83" s="61"/>
      <c r="H83" s="61"/>
      <c r="I83" s="61"/>
      <c r="J83" s="61"/>
      <c r="K83" s="61"/>
      <c r="L83" s="61"/>
      <c r="M83" s="61"/>
      <c r="N83" s="61"/>
      <c r="O83" s="61" t="s">
        <v>719</v>
      </c>
      <c r="P83" s="64" t="s">
        <v>306</v>
      </c>
      <c r="Q83" s="62" t="str">
        <f t="shared" si="1"/>
        <v>E06000042</v>
      </c>
      <c r="R83" s="61"/>
      <c r="S83" s="61"/>
      <c r="T83" s="61"/>
      <c r="U83" s="61" t="s">
        <v>307</v>
      </c>
      <c r="V83" s="61" t="s">
        <v>308</v>
      </c>
      <c r="W83" s="63">
        <v>4772</v>
      </c>
      <c r="X83" s="61">
        <v>15642</v>
      </c>
      <c r="Y83" s="61"/>
      <c r="Z83" s="61" t="s">
        <v>719</v>
      </c>
      <c r="AA83" s="64" t="s">
        <v>306</v>
      </c>
      <c r="AB83" s="61" t="s">
        <v>719</v>
      </c>
      <c r="AC83" s="61"/>
      <c r="AD83" s="61"/>
      <c r="AE83" s="61"/>
      <c r="AF83" s="61"/>
      <c r="AG83" s="61"/>
      <c r="AH83" s="61"/>
      <c r="AI83" s="61"/>
      <c r="AJ83" s="61"/>
      <c r="AK83" s="61"/>
      <c r="AL83" s="61"/>
      <c r="AM83" t="s">
        <v>1062</v>
      </c>
      <c r="AN83" s="82" t="s">
        <v>173</v>
      </c>
      <c r="AO83" s="82" t="s">
        <v>957</v>
      </c>
      <c r="AP83" s="83">
        <v>13188</v>
      </c>
      <c r="AU83" t="s">
        <v>306</v>
      </c>
      <c r="AV83" s="85">
        <v>3886.7052023121387</v>
      </c>
      <c r="AX83" t="str">
        <f>AY83&amp;COUNTIF($AY$3:AY83,AY83)</f>
        <v>Hertfordshire2</v>
      </c>
      <c r="AY83" s="88" t="s">
        <v>227</v>
      </c>
      <c r="AZ83" s="88" t="s">
        <v>199</v>
      </c>
      <c r="BA83" s="89">
        <v>9062.7574782608681</v>
      </c>
    </row>
    <row r="84" spans="1:53">
      <c r="A84" s="61"/>
      <c r="B84" s="61"/>
      <c r="C84" s="61"/>
      <c r="D84" s="61"/>
      <c r="E84" s="61"/>
      <c r="F84" s="61"/>
      <c r="G84" s="61"/>
      <c r="H84" s="61"/>
      <c r="I84" s="61"/>
      <c r="J84" s="61"/>
      <c r="K84" s="61"/>
      <c r="L84" s="61"/>
      <c r="M84" s="61"/>
      <c r="N84" s="61"/>
      <c r="O84" s="61" t="s">
        <v>720</v>
      </c>
      <c r="P84" s="64" t="s">
        <v>309</v>
      </c>
      <c r="Q84" s="62" t="str">
        <f t="shared" si="1"/>
        <v>E08000021</v>
      </c>
      <c r="R84" s="61"/>
      <c r="S84" s="61"/>
      <c r="T84" s="61"/>
      <c r="U84" s="61" t="s">
        <v>310</v>
      </c>
      <c r="V84" s="61" t="s">
        <v>311</v>
      </c>
      <c r="W84" s="63">
        <v>4109</v>
      </c>
      <c r="X84" s="61">
        <v>12712</v>
      </c>
      <c r="Y84" s="61"/>
      <c r="Z84" s="61" t="s">
        <v>720</v>
      </c>
      <c r="AA84" s="64" t="s">
        <v>309</v>
      </c>
      <c r="AB84" s="61" t="s">
        <v>720</v>
      </c>
      <c r="AC84" s="61"/>
      <c r="AD84" s="61"/>
      <c r="AE84" s="61"/>
      <c r="AF84" s="61"/>
      <c r="AG84" s="61"/>
      <c r="AH84" s="61"/>
      <c r="AI84" s="61"/>
      <c r="AJ84" s="61"/>
      <c r="AK84" s="61"/>
      <c r="AL84" s="61"/>
      <c r="AM84" t="s">
        <v>1063</v>
      </c>
      <c r="AN84" s="82" t="s">
        <v>173</v>
      </c>
      <c r="AO84" s="82" t="s">
        <v>220</v>
      </c>
      <c r="AP84" s="83">
        <v>12749</v>
      </c>
      <c r="AU84" t="s">
        <v>309</v>
      </c>
      <c r="AV84" s="85">
        <v>5759.2485549132944</v>
      </c>
      <c r="AX84" t="str">
        <f>AY84&amp;COUNTIF($AY$3:AY84,AY84)</f>
        <v>Hertfordshire3</v>
      </c>
      <c r="AY84" s="88" t="s">
        <v>227</v>
      </c>
      <c r="AZ84" s="88" t="s">
        <v>298</v>
      </c>
      <c r="BA84" s="89">
        <v>9584.5526057971001</v>
      </c>
    </row>
    <row r="85" spans="1:53">
      <c r="A85" s="61"/>
      <c r="B85" s="61"/>
      <c r="C85" s="61"/>
      <c r="D85" s="61"/>
      <c r="E85" s="61"/>
      <c r="F85" s="61"/>
      <c r="G85" s="61"/>
      <c r="H85" s="61"/>
      <c r="I85" s="61"/>
      <c r="J85" s="61"/>
      <c r="K85" s="61"/>
      <c r="L85" s="61"/>
      <c r="M85" s="61"/>
      <c r="N85" s="61"/>
      <c r="O85" s="61" t="s">
        <v>721</v>
      </c>
      <c r="P85" s="64" t="s">
        <v>312</v>
      </c>
      <c r="Q85" s="62" t="str">
        <f t="shared" si="1"/>
        <v>E09000025</v>
      </c>
      <c r="R85" s="61"/>
      <c r="S85" s="61"/>
      <c r="T85" s="61"/>
      <c r="U85" s="61" t="s">
        <v>313</v>
      </c>
      <c r="V85" s="61" t="s">
        <v>314</v>
      </c>
      <c r="W85" s="63">
        <v>4580</v>
      </c>
      <c r="X85" s="61">
        <v>15288</v>
      </c>
      <c r="Y85" s="61"/>
      <c r="Z85" s="61" t="s">
        <v>721</v>
      </c>
      <c r="AA85" s="64" t="s">
        <v>312</v>
      </c>
      <c r="AB85" s="61" t="s">
        <v>721</v>
      </c>
      <c r="AC85" s="61"/>
      <c r="AD85" s="61"/>
      <c r="AE85" s="61"/>
      <c r="AF85" s="61"/>
      <c r="AG85" s="61"/>
      <c r="AH85" s="61"/>
      <c r="AI85" s="61"/>
      <c r="AJ85" s="61"/>
      <c r="AK85" s="61"/>
      <c r="AL85" s="61"/>
      <c r="AM85" t="s">
        <v>1029</v>
      </c>
      <c r="AN85" s="82"/>
      <c r="AO85" s="82" t="s">
        <v>977</v>
      </c>
      <c r="AP85" s="83" t="s">
        <v>977</v>
      </c>
      <c r="AU85" t="s">
        <v>312</v>
      </c>
      <c r="AV85" s="85">
        <v>6080.9248554913293</v>
      </c>
      <c r="AX85" t="str">
        <f>AY85&amp;COUNTIF($AY$3:AY85,AY85)</f>
        <v>Hillingdon1</v>
      </c>
      <c r="AY85" s="87" t="s">
        <v>231</v>
      </c>
      <c r="AZ85" s="87" t="s">
        <v>307</v>
      </c>
      <c r="BA85" s="89">
        <v>4771.7430000000004</v>
      </c>
    </row>
    <row r="86" spans="1:53">
      <c r="A86" s="61"/>
      <c r="B86" s="61"/>
      <c r="C86" s="61"/>
      <c r="D86" s="61"/>
      <c r="E86" s="61"/>
      <c r="F86" s="61"/>
      <c r="G86" s="61"/>
      <c r="H86" s="61"/>
      <c r="I86" s="61"/>
      <c r="J86" s="61"/>
      <c r="K86" s="61"/>
      <c r="L86" s="61"/>
      <c r="M86" s="61"/>
      <c r="N86" s="61"/>
      <c r="O86" s="61" t="s">
        <v>722</v>
      </c>
      <c r="P86" s="64" t="s">
        <v>315</v>
      </c>
      <c r="Q86" s="62" t="str">
        <f t="shared" si="1"/>
        <v>E10000020</v>
      </c>
      <c r="R86" s="61"/>
      <c r="S86" s="61"/>
      <c r="T86" s="61"/>
      <c r="U86" s="61" t="s">
        <v>316</v>
      </c>
      <c r="V86" s="61" t="s">
        <v>317</v>
      </c>
      <c r="W86" s="63">
        <v>6659</v>
      </c>
      <c r="X86" s="61">
        <v>19824</v>
      </c>
      <c r="Y86" s="61"/>
      <c r="Z86" s="61" t="s">
        <v>722</v>
      </c>
      <c r="AA86" s="64" t="s">
        <v>315</v>
      </c>
      <c r="AB86" s="61" t="s">
        <v>722</v>
      </c>
      <c r="AC86" s="61"/>
      <c r="AD86" s="61"/>
      <c r="AE86" s="61"/>
      <c r="AF86" s="61"/>
      <c r="AG86" s="61"/>
      <c r="AH86" s="61"/>
      <c r="AI86" s="61"/>
      <c r="AJ86" s="61"/>
      <c r="AK86" s="61"/>
      <c r="AL86" s="61"/>
      <c r="AM86" t="s">
        <v>1029</v>
      </c>
      <c r="AN86" s="82"/>
      <c r="AO86" s="82" t="s">
        <v>977</v>
      </c>
      <c r="AP86" s="83" t="s">
        <v>977</v>
      </c>
      <c r="AU86" t="s">
        <v>315</v>
      </c>
      <c r="AV86" s="85">
        <v>16295.086705202311</v>
      </c>
      <c r="AX86" t="str">
        <f>AY86&amp;COUNTIF($AY$3:AY86,AY86)</f>
        <v>Hounslow1</v>
      </c>
      <c r="AY86" s="87" t="s">
        <v>234</v>
      </c>
      <c r="AZ86" s="87" t="s">
        <v>313</v>
      </c>
      <c r="BA86" s="89">
        <v>4580.3159999999998</v>
      </c>
    </row>
    <row r="87" spans="1:53">
      <c r="A87" s="61"/>
      <c r="B87" s="61"/>
      <c r="C87" s="61"/>
      <c r="D87" s="61"/>
      <c r="E87" s="61"/>
      <c r="F87" s="61"/>
      <c r="G87" s="61"/>
      <c r="H87" s="61"/>
      <c r="I87" s="61"/>
      <c r="J87" s="61"/>
      <c r="K87" s="61"/>
      <c r="L87" s="61"/>
      <c r="M87" s="61"/>
      <c r="N87" s="61"/>
      <c r="O87" s="61" t="s">
        <v>723</v>
      </c>
      <c r="P87" s="64" t="s">
        <v>318</v>
      </c>
      <c r="Q87" s="62" t="str">
        <f t="shared" si="1"/>
        <v>E06000012</v>
      </c>
      <c r="R87" s="61"/>
      <c r="S87" s="61"/>
      <c r="T87" s="61"/>
      <c r="U87" s="61" t="s">
        <v>319</v>
      </c>
      <c r="V87" s="61" t="s">
        <v>320</v>
      </c>
      <c r="W87" s="63">
        <v>8067</v>
      </c>
      <c r="X87" s="61">
        <v>22885</v>
      </c>
      <c r="Y87" s="61"/>
      <c r="Z87" s="61" t="s">
        <v>723</v>
      </c>
      <c r="AA87" s="64" t="s">
        <v>318</v>
      </c>
      <c r="AB87" s="61" t="s">
        <v>723</v>
      </c>
      <c r="AC87" s="61"/>
      <c r="AD87" s="61"/>
      <c r="AE87" s="61"/>
      <c r="AF87" s="61"/>
      <c r="AG87" s="61"/>
      <c r="AH87" s="61"/>
      <c r="AI87" s="61"/>
      <c r="AJ87" s="61"/>
      <c r="AK87" s="61"/>
      <c r="AL87" s="61"/>
      <c r="AM87" t="s">
        <v>1064</v>
      </c>
      <c r="AN87" s="50" t="s">
        <v>176</v>
      </c>
      <c r="AO87" s="50" t="s">
        <v>938</v>
      </c>
      <c r="AP87" s="84">
        <v>18518</v>
      </c>
      <c r="AU87" t="s">
        <v>318</v>
      </c>
      <c r="AV87" s="85">
        <v>3250.2890173410406</v>
      </c>
      <c r="AX87" t="str">
        <f>AY87&amp;COUNTIF($AY$3:AY87,AY87)</f>
        <v>Isle of Wight1</v>
      </c>
      <c r="AY87" s="87" t="s">
        <v>238</v>
      </c>
      <c r="AZ87" s="87" t="s">
        <v>322</v>
      </c>
      <c r="BA87" s="89">
        <v>3512.7370000000001</v>
      </c>
    </row>
    <row r="88" spans="1:53">
      <c r="A88" s="61"/>
      <c r="B88" s="61"/>
      <c r="C88" s="61"/>
      <c r="D88" s="61"/>
      <c r="E88" s="61"/>
      <c r="F88" s="61"/>
      <c r="G88" s="61"/>
      <c r="H88" s="61"/>
      <c r="I88" s="61"/>
      <c r="J88" s="61"/>
      <c r="K88" s="61"/>
      <c r="L88" s="61"/>
      <c r="M88" s="61"/>
      <c r="N88" s="61"/>
      <c r="O88" s="61" t="s">
        <v>724</v>
      </c>
      <c r="P88" s="64" t="s">
        <v>321</v>
      </c>
      <c r="Q88" s="62" t="str">
        <f t="shared" si="1"/>
        <v>E06000013</v>
      </c>
      <c r="R88" s="61"/>
      <c r="S88" s="61"/>
      <c r="T88" s="61"/>
      <c r="U88" s="61" t="s">
        <v>322</v>
      </c>
      <c r="V88" s="61" t="s">
        <v>323</v>
      </c>
      <c r="W88" s="63">
        <v>3513</v>
      </c>
      <c r="X88" s="61">
        <v>10803</v>
      </c>
      <c r="Y88" s="61"/>
      <c r="Z88" s="61" t="s">
        <v>724</v>
      </c>
      <c r="AA88" s="64" t="s">
        <v>321</v>
      </c>
      <c r="AB88" s="61" t="s">
        <v>724</v>
      </c>
      <c r="AC88" s="61"/>
      <c r="AD88" s="61"/>
      <c r="AE88" s="61"/>
      <c r="AF88" s="61"/>
      <c r="AG88" s="61"/>
      <c r="AH88" s="61"/>
      <c r="AI88" s="61"/>
      <c r="AJ88" s="61"/>
      <c r="AK88" s="61"/>
      <c r="AL88" s="61"/>
      <c r="AM88" t="s">
        <v>1065</v>
      </c>
      <c r="AN88" s="82" t="s">
        <v>180</v>
      </c>
      <c r="AO88" s="82" t="s">
        <v>607</v>
      </c>
      <c r="AP88" s="83">
        <v>17435</v>
      </c>
      <c r="AU88" t="s">
        <v>321</v>
      </c>
      <c r="AV88" s="85">
        <v>3180.9248554913293</v>
      </c>
      <c r="AX88" t="str">
        <f>AY88&amp;COUNTIF($AY$3:AY88,AY88)</f>
        <v>Isles of Scilly1</v>
      </c>
      <c r="AY88" s="87" t="s">
        <v>241</v>
      </c>
      <c r="AZ88" s="87" t="s">
        <v>328</v>
      </c>
      <c r="BA88" s="89">
        <v>58.029000000000003</v>
      </c>
    </row>
    <row r="89" spans="1:53">
      <c r="A89" s="61"/>
      <c r="B89" s="61"/>
      <c r="C89" s="61"/>
      <c r="D89" s="61"/>
      <c r="E89" s="61"/>
      <c r="F89" s="61"/>
      <c r="G89" s="61"/>
      <c r="H89" s="61"/>
      <c r="I89" s="61"/>
      <c r="J89" s="61"/>
      <c r="K89" s="61"/>
      <c r="L89" s="61"/>
      <c r="M89" s="61"/>
      <c r="N89" s="61"/>
      <c r="O89" s="61" t="s">
        <v>725</v>
      </c>
      <c r="P89" s="64" t="s">
        <v>324</v>
      </c>
      <c r="Q89" s="62" t="str">
        <f t="shared" si="1"/>
        <v>E06000024</v>
      </c>
      <c r="R89" s="61"/>
      <c r="S89" s="61"/>
      <c r="T89" s="61"/>
      <c r="U89" s="61" t="s">
        <v>325</v>
      </c>
      <c r="V89" s="61" t="s">
        <v>326</v>
      </c>
      <c r="W89" s="63">
        <v>5894</v>
      </c>
      <c r="X89" s="61">
        <v>16981</v>
      </c>
      <c r="Y89" s="61"/>
      <c r="Z89" s="61" t="s">
        <v>725</v>
      </c>
      <c r="AA89" s="64" t="s">
        <v>324</v>
      </c>
      <c r="AB89" s="61" t="s">
        <v>725</v>
      </c>
      <c r="AC89" s="61"/>
      <c r="AD89" s="61"/>
      <c r="AE89" s="61"/>
      <c r="AF89" s="61"/>
      <c r="AG89" s="61"/>
      <c r="AH89" s="61"/>
      <c r="AI89" s="61"/>
      <c r="AJ89" s="61"/>
      <c r="AK89" s="61"/>
      <c r="AL89" s="61"/>
      <c r="AM89" t="s">
        <v>1066</v>
      </c>
      <c r="AN89" s="82" t="s">
        <v>180</v>
      </c>
      <c r="AO89" s="82" t="s">
        <v>412</v>
      </c>
      <c r="AP89" s="83">
        <v>20987</v>
      </c>
      <c r="AU89" t="s">
        <v>324</v>
      </c>
      <c r="AV89" s="85">
        <v>3821.6763005780349</v>
      </c>
      <c r="AX89" t="str">
        <f>AY89&amp;COUNTIF($AY$3:AY89,AY89)</f>
        <v>Islington1</v>
      </c>
      <c r="AY89" s="87" t="s">
        <v>245</v>
      </c>
      <c r="AZ89" s="87" t="s">
        <v>325</v>
      </c>
      <c r="BA89" s="89">
        <v>5893.6580000000004</v>
      </c>
    </row>
    <row r="90" spans="1:53">
      <c r="A90" s="61"/>
      <c r="B90" s="61"/>
      <c r="C90" s="61"/>
      <c r="D90" s="61"/>
      <c r="E90" s="61"/>
      <c r="F90" s="61"/>
      <c r="G90" s="61"/>
      <c r="H90" s="61"/>
      <c r="I90" s="61"/>
      <c r="J90" s="61"/>
      <c r="K90" s="61"/>
      <c r="L90" s="61"/>
      <c r="M90" s="61"/>
      <c r="N90" s="61"/>
      <c r="O90" s="61" t="s">
        <v>726</v>
      </c>
      <c r="P90" s="64" t="s">
        <v>327</v>
      </c>
      <c r="Q90" s="62" t="str">
        <f t="shared" si="1"/>
        <v>E08000022</v>
      </c>
      <c r="R90" s="61"/>
      <c r="S90" s="61"/>
      <c r="T90" s="61"/>
      <c r="U90" s="61" t="s">
        <v>328</v>
      </c>
      <c r="V90" s="61" t="s">
        <v>329</v>
      </c>
      <c r="W90" s="63">
        <v>12861</v>
      </c>
      <c r="X90" s="61">
        <v>37970</v>
      </c>
      <c r="Y90" s="61"/>
      <c r="Z90" s="61" t="s">
        <v>726</v>
      </c>
      <c r="AA90" s="64" t="s">
        <v>327</v>
      </c>
      <c r="AB90" s="61" t="s">
        <v>726</v>
      </c>
      <c r="AC90" s="61"/>
      <c r="AD90" s="61"/>
      <c r="AE90" s="61"/>
      <c r="AF90" s="61"/>
      <c r="AG90" s="61"/>
      <c r="AH90" s="61"/>
      <c r="AI90" s="61"/>
      <c r="AJ90" s="61"/>
      <c r="AK90" s="61"/>
      <c r="AL90" s="61"/>
      <c r="AM90" t="s">
        <v>1067</v>
      </c>
      <c r="AN90" s="82" t="s">
        <v>180</v>
      </c>
      <c r="AO90" s="82" t="s">
        <v>379</v>
      </c>
      <c r="AP90" s="83">
        <v>21651</v>
      </c>
      <c r="AU90" t="s">
        <v>327</v>
      </c>
      <c r="AV90" s="85">
        <v>4402.6011560693642</v>
      </c>
      <c r="AX90" t="str">
        <f>AY90&amp;COUNTIF($AY$3:AY90,AY90)</f>
        <v>Kensington and Chelsea1</v>
      </c>
      <c r="AY90" s="87" t="s">
        <v>248</v>
      </c>
      <c r="AZ90" s="87" t="s">
        <v>617</v>
      </c>
      <c r="BA90" s="89">
        <v>3972.86</v>
      </c>
    </row>
    <row r="91" spans="1:53">
      <c r="A91" s="61"/>
      <c r="B91" s="61"/>
      <c r="C91" s="61"/>
      <c r="D91" s="61"/>
      <c r="E91" s="61"/>
      <c r="F91" s="61"/>
      <c r="G91" s="61"/>
      <c r="H91" s="61"/>
      <c r="I91" s="61"/>
      <c r="J91" s="61"/>
      <c r="K91" s="61"/>
      <c r="L91" s="61"/>
      <c r="M91" s="61"/>
      <c r="N91" s="61"/>
      <c r="O91" s="61" t="s">
        <v>727</v>
      </c>
      <c r="P91" s="64" t="s">
        <v>330</v>
      </c>
      <c r="Q91" s="62" t="str">
        <f t="shared" si="1"/>
        <v>E10000023</v>
      </c>
      <c r="R91" s="61"/>
      <c r="S91" s="61"/>
      <c r="T91" s="61"/>
      <c r="U91" s="61" t="s">
        <v>331</v>
      </c>
      <c r="V91" s="61" t="s">
        <v>332</v>
      </c>
      <c r="W91" s="63">
        <v>2627</v>
      </c>
      <c r="X91" s="61">
        <v>9882</v>
      </c>
      <c r="Y91" s="61"/>
      <c r="Z91" s="61" t="s">
        <v>727</v>
      </c>
      <c r="AA91" s="64" t="s">
        <v>330</v>
      </c>
      <c r="AB91" s="61" t="s">
        <v>727</v>
      </c>
      <c r="AC91" s="61"/>
      <c r="AD91" s="61"/>
      <c r="AE91" s="61"/>
      <c r="AF91" s="61"/>
      <c r="AG91" s="61"/>
      <c r="AH91" s="61"/>
      <c r="AI91" s="61"/>
      <c r="AJ91" s="61"/>
      <c r="AK91" s="61"/>
      <c r="AL91" s="61"/>
      <c r="AM91" t="s">
        <v>1068</v>
      </c>
      <c r="AN91" s="82" t="s">
        <v>180</v>
      </c>
      <c r="AO91" s="82" t="s">
        <v>945</v>
      </c>
      <c r="AP91" s="83">
        <v>10833</v>
      </c>
      <c r="AU91" t="s">
        <v>330</v>
      </c>
      <c r="AV91" s="85">
        <v>10523.699421965317</v>
      </c>
      <c r="AX91" t="str">
        <f>AY91&amp;COUNTIF($AY$3:AY91,AY91)</f>
        <v>Kent1</v>
      </c>
      <c r="AY91" s="88" t="s">
        <v>252</v>
      </c>
      <c r="AZ91" s="88" t="s">
        <v>11</v>
      </c>
      <c r="BA91" s="89">
        <v>2443.2208935698445</v>
      </c>
    </row>
    <row r="92" spans="1:53">
      <c r="A92" s="61"/>
      <c r="B92" s="61"/>
      <c r="C92" s="61"/>
      <c r="D92" s="61"/>
      <c r="E92" s="61"/>
      <c r="F92" s="61"/>
      <c r="G92" s="61"/>
      <c r="H92" s="61"/>
      <c r="I92" s="61"/>
      <c r="J92" s="61"/>
      <c r="K92" s="61"/>
      <c r="L92" s="61"/>
      <c r="M92" s="61"/>
      <c r="N92" s="61"/>
      <c r="O92" s="61" t="s">
        <v>728</v>
      </c>
      <c r="P92" s="64" t="s">
        <v>333</v>
      </c>
      <c r="Q92" s="62" t="str">
        <f t="shared" si="1"/>
        <v>E10000021</v>
      </c>
      <c r="R92" s="61"/>
      <c r="S92" s="61"/>
      <c r="T92" s="61"/>
      <c r="U92" s="61" t="s">
        <v>334</v>
      </c>
      <c r="V92" s="61" t="s">
        <v>335</v>
      </c>
      <c r="W92" s="63">
        <v>4478</v>
      </c>
      <c r="X92" s="61">
        <v>13420</v>
      </c>
      <c r="Y92" s="61"/>
      <c r="Z92" s="61" t="s">
        <v>728</v>
      </c>
      <c r="AA92" s="64" t="s">
        <v>333</v>
      </c>
      <c r="AB92" s="61" t="s">
        <v>728</v>
      </c>
      <c r="AC92" s="61"/>
      <c r="AD92" s="61"/>
      <c r="AE92" s="61"/>
      <c r="AF92" s="61"/>
      <c r="AG92" s="61"/>
      <c r="AH92" s="61"/>
      <c r="AI92" s="61"/>
      <c r="AJ92" s="61"/>
      <c r="AK92" s="61"/>
      <c r="AL92" s="61"/>
      <c r="AM92" t="s">
        <v>1069</v>
      </c>
      <c r="AN92" s="82" t="s">
        <v>180</v>
      </c>
      <c r="AO92" s="82" t="s">
        <v>40</v>
      </c>
      <c r="AP92" s="83">
        <v>16041</v>
      </c>
      <c r="AU92" t="s">
        <v>333</v>
      </c>
      <c r="AV92" s="85">
        <v>11734.971098265896</v>
      </c>
      <c r="AX92" t="str">
        <f>AY92&amp;COUNTIF($AY$3:AY92,AY92)</f>
        <v>Kent2</v>
      </c>
      <c r="AY92" s="88" t="s">
        <v>252</v>
      </c>
      <c r="AZ92" s="88" t="s">
        <v>125</v>
      </c>
      <c r="BA92" s="89">
        <v>3727.4780299334811</v>
      </c>
    </row>
    <row r="93" spans="1:53">
      <c r="A93" s="61"/>
      <c r="B93" s="61"/>
      <c r="C93" s="61"/>
      <c r="D93" s="61"/>
      <c r="E93" s="61"/>
      <c r="F93" s="61"/>
      <c r="G93" s="61"/>
      <c r="H93" s="61"/>
      <c r="I93" s="61"/>
      <c r="J93" s="61"/>
      <c r="K93" s="61"/>
      <c r="L93" s="61"/>
      <c r="M93" s="61"/>
      <c r="N93" s="61"/>
      <c r="O93" s="61" t="s">
        <v>1620</v>
      </c>
      <c r="P93" s="64" t="s">
        <v>336</v>
      </c>
      <c r="Q93" s="62" t="str">
        <f t="shared" si="1"/>
        <v>E06000057</v>
      </c>
      <c r="R93" s="61"/>
      <c r="S93" s="61"/>
      <c r="T93" s="61"/>
      <c r="U93" s="61" t="s">
        <v>337</v>
      </c>
      <c r="V93" s="61" t="s">
        <v>338</v>
      </c>
      <c r="W93" s="63">
        <v>6916</v>
      </c>
      <c r="X93" s="61">
        <v>22007</v>
      </c>
      <c r="Y93" s="61"/>
      <c r="Z93" s="61" t="s">
        <v>1620</v>
      </c>
      <c r="AA93" s="64" t="s">
        <v>336</v>
      </c>
      <c r="AB93" s="61" t="s">
        <v>1620</v>
      </c>
      <c r="AC93" s="61"/>
      <c r="AD93" s="61"/>
      <c r="AE93" s="61"/>
      <c r="AF93" s="61"/>
      <c r="AG93" s="61"/>
      <c r="AH93" s="61"/>
      <c r="AI93" s="61"/>
      <c r="AJ93" s="61"/>
      <c r="AK93" s="61"/>
      <c r="AL93" s="61"/>
      <c r="AM93" t="s">
        <v>1029</v>
      </c>
      <c r="AN93" s="82"/>
      <c r="AO93" s="82" t="s">
        <v>977</v>
      </c>
      <c r="AP93" s="83" t="s">
        <v>977</v>
      </c>
      <c r="AU93" t="s">
        <v>336</v>
      </c>
      <c r="AV93" s="85">
        <v>6435.5491329479764</v>
      </c>
      <c r="AX93" t="str">
        <f>AY93&amp;COUNTIF($AY$3:AY93,AY93)</f>
        <v>Kent3</v>
      </c>
      <c r="AY93" s="88" t="s">
        <v>252</v>
      </c>
      <c r="AZ93" s="88" t="s">
        <v>177</v>
      </c>
      <c r="BA93" s="89">
        <v>4792.4717527716184</v>
      </c>
    </row>
    <row r="94" spans="1:53">
      <c r="A94" s="61"/>
      <c r="B94" s="61"/>
      <c r="C94" s="61"/>
      <c r="D94" s="61"/>
      <c r="E94" s="61"/>
      <c r="F94" s="61"/>
      <c r="G94" s="61"/>
      <c r="H94" s="61"/>
      <c r="I94" s="61"/>
      <c r="J94" s="61"/>
      <c r="K94" s="61"/>
      <c r="L94" s="61"/>
      <c r="M94" s="61"/>
      <c r="N94" s="61"/>
      <c r="O94" s="61" t="s">
        <v>729</v>
      </c>
      <c r="P94" s="64" t="s">
        <v>339</v>
      </c>
      <c r="Q94" s="62" t="str">
        <f t="shared" si="1"/>
        <v>E06000018</v>
      </c>
      <c r="R94" s="61"/>
      <c r="S94" s="61"/>
      <c r="T94" s="61"/>
      <c r="U94" s="61" t="s">
        <v>340</v>
      </c>
      <c r="V94" s="61" t="s">
        <v>341</v>
      </c>
      <c r="W94" s="63">
        <v>3312</v>
      </c>
      <c r="X94" s="61">
        <v>10462</v>
      </c>
      <c r="Y94" s="61"/>
      <c r="Z94" s="61" t="s">
        <v>729</v>
      </c>
      <c r="AA94" s="64" t="s">
        <v>339</v>
      </c>
      <c r="AB94" s="61" t="s">
        <v>729</v>
      </c>
      <c r="AC94" s="61"/>
      <c r="AD94" s="61"/>
      <c r="AE94" s="61"/>
      <c r="AF94" s="61"/>
      <c r="AG94" s="61"/>
      <c r="AH94" s="61"/>
      <c r="AI94" s="61"/>
      <c r="AJ94" s="61"/>
      <c r="AK94" s="61"/>
      <c r="AL94" s="61"/>
      <c r="AM94" t="s">
        <v>1029</v>
      </c>
      <c r="AN94" s="82"/>
      <c r="AO94" s="82" t="s">
        <v>977</v>
      </c>
      <c r="AP94" s="83" t="s">
        <v>977</v>
      </c>
      <c r="AU94" t="s">
        <v>339</v>
      </c>
      <c r="AV94" s="85">
        <v>6191.0404624277453</v>
      </c>
      <c r="AX94" t="str">
        <f>AY94&amp;COUNTIF($AY$3:AY94,AY94)</f>
        <v>Kent4</v>
      </c>
      <c r="AY94" s="88" t="s">
        <v>252</v>
      </c>
      <c r="AZ94" s="88" t="s">
        <v>525</v>
      </c>
      <c r="BA94" s="89">
        <v>3884.0947538802661</v>
      </c>
    </row>
    <row r="95" spans="1:53">
      <c r="A95" s="61"/>
      <c r="B95" s="61"/>
      <c r="C95" s="61"/>
      <c r="D95" s="61"/>
      <c r="E95" s="61"/>
      <c r="F95" s="61"/>
      <c r="G95" s="61"/>
      <c r="H95" s="61"/>
      <c r="I95" s="61"/>
      <c r="J95" s="61"/>
      <c r="K95" s="61"/>
      <c r="L95" s="61"/>
      <c r="M95" s="61"/>
      <c r="N95" s="61"/>
      <c r="O95" s="61" t="s">
        <v>730</v>
      </c>
      <c r="P95" s="64" t="s">
        <v>342</v>
      </c>
      <c r="Q95" s="62" t="str">
        <f t="shared" si="1"/>
        <v>E10000024</v>
      </c>
      <c r="R95" s="61"/>
      <c r="S95" s="61"/>
      <c r="T95" s="61"/>
      <c r="U95" s="61" t="s">
        <v>343</v>
      </c>
      <c r="V95" s="61" t="s">
        <v>344</v>
      </c>
      <c r="W95" s="63">
        <v>4157</v>
      </c>
      <c r="X95" s="61">
        <v>12665</v>
      </c>
      <c r="Y95" s="61"/>
      <c r="Z95" s="61" t="s">
        <v>730</v>
      </c>
      <c r="AA95" s="64" t="s">
        <v>342</v>
      </c>
      <c r="AB95" s="61" t="s">
        <v>730</v>
      </c>
      <c r="AC95" s="61"/>
      <c r="AD95" s="61"/>
      <c r="AE95" s="61"/>
      <c r="AF95" s="61"/>
      <c r="AG95" s="61"/>
      <c r="AH95" s="61"/>
      <c r="AI95" s="61"/>
      <c r="AJ95" s="61"/>
      <c r="AK95" s="61"/>
      <c r="AL95" s="61"/>
      <c r="AM95" t="s">
        <v>1029</v>
      </c>
      <c r="AN95" s="82"/>
      <c r="AO95" s="82" t="s">
        <v>977</v>
      </c>
      <c r="AP95" s="83" t="s">
        <v>977</v>
      </c>
      <c r="AU95" t="s">
        <v>342</v>
      </c>
      <c r="AV95" s="85">
        <v>14374.855491329481</v>
      </c>
      <c r="AX95" t="str">
        <f>AY95&amp;COUNTIF($AY$3:AY95,AY95)</f>
        <v>Kent5</v>
      </c>
      <c r="AY95" s="88" t="s">
        <v>252</v>
      </c>
      <c r="AZ95" s="88" t="s">
        <v>573</v>
      </c>
      <c r="BA95" s="89">
        <v>2067.3407560975606</v>
      </c>
    </row>
    <row r="96" spans="1:53">
      <c r="A96" s="61"/>
      <c r="B96" s="61"/>
      <c r="C96" s="61"/>
      <c r="D96" s="61"/>
      <c r="E96" s="61"/>
      <c r="F96" s="61"/>
      <c r="G96" s="61"/>
      <c r="H96" s="61"/>
      <c r="I96" s="61"/>
      <c r="J96" s="61"/>
      <c r="K96" s="61"/>
      <c r="L96" s="61"/>
      <c r="M96" s="61"/>
      <c r="N96" s="61"/>
      <c r="O96" s="61" t="s">
        <v>731</v>
      </c>
      <c r="P96" s="64" t="s">
        <v>345</v>
      </c>
      <c r="Q96" s="62" t="str">
        <f t="shared" si="1"/>
        <v>E08000004</v>
      </c>
      <c r="R96" s="61"/>
      <c r="S96" s="61"/>
      <c r="T96" s="61"/>
      <c r="U96" s="61" t="s">
        <v>346</v>
      </c>
      <c r="V96" s="61" t="s">
        <v>347</v>
      </c>
      <c r="W96" s="63">
        <v>4880</v>
      </c>
      <c r="X96" s="61">
        <v>17351</v>
      </c>
      <c r="Y96" s="61"/>
      <c r="Z96" s="61" t="s">
        <v>731</v>
      </c>
      <c r="AA96" s="64" t="s">
        <v>345</v>
      </c>
      <c r="AB96" s="61" t="s">
        <v>731</v>
      </c>
      <c r="AC96" s="61"/>
      <c r="AD96" s="61"/>
      <c r="AE96" s="61"/>
      <c r="AF96" s="61"/>
      <c r="AG96" s="61"/>
      <c r="AH96" s="61"/>
      <c r="AI96" s="61"/>
      <c r="AJ96" s="61"/>
      <c r="AK96" s="61"/>
      <c r="AL96" s="61"/>
      <c r="AM96" t="s">
        <v>1029</v>
      </c>
      <c r="AN96" s="82"/>
      <c r="AO96" s="82" t="s">
        <v>977</v>
      </c>
      <c r="AP96" s="83" t="s">
        <v>977</v>
      </c>
      <c r="AU96" t="s">
        <v>345</v>
      </c>
      <c r="AV96" s="85">
        <v>4634.6820809248557</v>
      </c>
      <c r="AX96" t="str">
        <f>AY96&amp;COUNTIF($AY$3:AY96,AY96)</f>
        <v>Kent6</v>
      </c>
      <c r="AY96" s="88" t="s">
        <v>252</v>
      </c>
      <c r="AZ96" s="88" t="s">
        <v>581</v>
      </c>
      <c r="BA96" s="89">
        <v>2631.1609623059867</v>
      </c>
    </row>
    <row r="97" spans="1:53">
      <c r="A97" s="61"/>
      <c r="B97" s="61"/>
      <c r="C97" s="61"/>
      <c r="D97" s="61"/>
      <c r="E97" s="61"/>
      <c r="F97" s="61"/>
      <c r="G97" s="61"/>
      <c r="H97" s="61"/>
      <c r="I97" s="61"/>
      <c r="J97" s="61"/>
      <c r="K97" s="61"/>
      <c r="L97" s="61"/>
      <c r="M97" s="61"/>
      <c r="N97" s="61"/>
      <c r="O97" s="61" t="s">
        <v>732</v>
      </c>
      <c r="P97" s="64" t="s">
        <v>348</v>
      </c>
      <c r="Q97" s="62" t="str">
        <f t="shared" si="1"/>
        <v>E10000025</v>
      </c>
      <c r="R97" s="61"/>
      <c r="S97" s="61"/>
      <c r="T97" s="61"/>
      <c r="U97" s="61" t="s">
        <v>349</v>
      </c>
      <c r="V97" s="61" t="s">
        <v>350</v>
      </c>
      <c r="W97" s="63">
        <v>6139</v>
      </c>
      <c r="X97" s="61">
        <v>20105</v>
      </c>
      <c r="Y97" s="61"/>
      <c r="Z97" s="61" t="s">
        <v>732</v>
      </c>
      <c r="AA97" s="64" t="s">
        <v>348</v>
      </c>
      <c r="AB97" s="61" t="s">
        <v>732</v>
      </c>
      <c r="AC97" s="61"/>
      <c r="AD97" s="61"/>
      <c r="AE97" s="61"/>
      <c r="AF97" s="61"/>
      <c r="AG97" s="61"/>
      <c r="AH97" s="61"/>
      <c r="AI97" s="61"/>
      <c r="AJ97" s="61"/>
      <c r="AK97" s="61"/>
      <c r="AL97" s="61"/>
      <c r="AM97" t="s">
        <v>1029</v>
      </c>
      <c r="AN97" s="82"/>
      <c r="AO97" s="82" t="s">
        <v>977</v>
      </c>
      <c r="AP97" s="83" t="s">
        <v>977</v>
      </c>
      <c r="AU97" t="s">
        <v>348</v>
      </c>
      <c r="AV97" s="85">
        <v>9796.8208092485547</v>
      </c>
      <c r="AX97" t="str">
        <f>AY97&amp;COUNTIF($AY$3:AY97,AY97)</f>
        <v>Kent7</v>
      </c>
      <c r="AY97" s="88" t="s">
        <v>252</v>
      </c>
      <c r="AZ97" s="88" t="s">
        <v>611</v>
      </c>
      <c r="BA97" s="89">
        <v>8707.8898514412413</v>
      </c>
    </row>
    <row r="98" spans="1:53">
      <c r="A98" s="61"/>
      <c r="B98" s="61"/>
      <c r="C98" s="61"/>
      <c r="D98" s="61"/>
      <c r="E98" s="61"/>
      <c r="F98" s="61"/>
      <c r="G98" s="61"/>
      <c r="H98" s="61"/>
      <c r="I98" s="61"/>
      <c r="J98" s="61"/>
      <c r="K98" s="61"/>
      <c r="L98" s="61"/>
      <c r="M98" s="61"/>
      <c r="N98" s="61"/>
      <c r="O98" s="61" t="s">
        <v>733</v>
      </c>
      <c r="P98" s="64" t="s">
        <v>351</v>
      </c>
      <c r="Q98" s="62" t="str">
        <f t="shared" si="1"/>
        <v>E06000031</v>
      </c>
      <c r="R98" s="61"/>
      <c r="S98" s="61"/>
      <c r="T98" s="61"/>
      <c r="U98" s="61" t="s">
        <v>352</v>
      </c>
      <c r="V98" s="61" t="s">
        <v>353</v>
      </c>
      <c r="W98" s="63">
        <v>7213</v>
      </c>
      <c r="X98" s="61">
        <v>21384</v>
      </c>
      <c r="Y98" s="61"/>
      <c r="Z98" s="61" t="s">
        <v>733</v>
      </c>
      <c r="AA98" s="64" t="s">
        <v>351</v>
      </c>
      <c r="AB98" s="61" t="s">
        <v>733</v>
      </c>
      <c r="AC98" s="61"/>
      <c r="AD98" s="61"/>
      <c r="AE98" s="61"/>
      <c r="AF98" s="61"/>
      <c r="AG98" s="61"/>
      <c r="AH98" s="61"/>
      <c r="AI98" s="61"/>
      <c r="AJ98" s="61"/>
      <c r="AK98" s="61"/>
      <c r="AL98" s="61"/>
      <c r="AM98" t="s">
        <v>1029</v>
      </c>
      <c r="AN98" s="82"/>
      <c r="AO98" s="82" t="s">
        <v>977</v>
      </c>
      <c r="AP98" s="83" t="s">
        <v>977</v>
      </c>
      <c r="AU98" t="s">
        <v>351</v>
      </c>
      <c r="AV98" s="85">
        <v>3105.7803468208094</v>
      </c>
      <c r="AX98" t="str">
        <f>AY98&amp;COUNTIF($AY$3:AY98,AY98)</f>
        <v>Kingston upon Hull, City of1</v>
      </c>
      <c r="AY98" s="87" t="s">
        <v>255</v>
      </c>
      <c r="AZ98" s="87" t="s">
        <v>316</v>
      </c>
      <c r="BA98" s="89">
        <v>6659.3220000000001</v>
      </c>
    </row>
    <row r="99" spans="1:53">
      <c r="A99" s="61"/>
      <c r="B99" s="61"/>
      <c r="C99" s="61"/>
      <c r="D99" s="61"/>
      <c r="E99" s="61"/>
      <c r="F99" s="61"/>
      <c r="G99" s="61"/>
      <c r="H99" s="61"/>
      <c r="I99" s="61"/>
      <c r="J99" s="61"/>
      <c r="K99" s="61"/>
      <c r="L99" s="61"/>
      <c r="M99" s="61"/>
      <c r="N99" s="61"/>
      <c r="O99" s="61" t="s">
        <v>734</v>
      </c>
      <c r="P99" s="64" t="s">
        <v>354</v>
      </c>
      <c r="Q99" s="62" t="str">
        <f t="shared" si="1"/>
        <v>E06000026</v>
      </c>
      <c r="R99" s="61"/>
      <c r="S99" s="61"/>
      <c r="T99" s="61"/>
      <c r="U99" s="61" t="s">
        <v>355</v>
      </c>
      <c r="V99" s="61" t="s">
        <v>356</v>
      </c>
      <c r="W99" s="63">
        <v>6269</v>
      </c>
      <c r="X99" s="61">
        <v>19740</v>
      </c>
      <c r="Y99" s="61"/>
      <c r="Z99" s="61" t="s">
        <v>734</v>
      </c>
      <c r="AA99" s="64" t="s">
        <v>354</v>
      </c>
      <c r="AB99" s="61" t="s">
        <v>734</v>
      </c>
      <c r="AC99" s="61"/>
      <c r="AD99" s="61"/>
      <c r="AE99" s="61"/>
      <c r="AF99" s="61"/>
      <c r="AG99" s="61"/>
      <c r="AH99" s="61"/>
      <c r="AI99" s="61"/>
      <c r="AJ99" s="61"/>
      <c r="AK99" s="61"/>
      <c r="AL99" s="61"/>
      <c r="AM99" t="s">
        <v>1029</v>
      </c>
      <c r="AN99" s="82"/>
      <c r="AO99" s="82" t="s">
        <v>977</v>
      </c>
      <c r="AP99" s="83" t="s">
        <v>977</v>
      </c>
      <c r="AU99" t="s">
        <v>354</v>
      </c>
      <c r="AV99" s="85">
        <v>5130.0578034682085</v>
      </c>
      <c r="AX99" t="str">
        <f>AY99&amp;COUNTIF($AY$3:AY99,AY99)</f>
        <v>Kingston upon Thames1</v>
      </c>
      <c r="AY99" s="87" t="s">
        <v>258</v>
      </c>
      <c r="AZ99" s="87" t="s">
        <v>331</v>
      </c>
      <c r="BA99" s="89">
        <v>2627.07</v>
      </c>
    </row>
    <row r="100" spans="1:53">
      <c r="A100" s="61"/>
      <c r="B100" s="61"/>
      <c r="C100" s="61"/>
      <c r="D100" s="61"/>
      <c r="E100" s="61"/>
      <c r="F100" s="61"/>
      <c r="G100" s="61"/>
      <c r="H100" s="61"/>
      <c r="I100" s="61"/>
      <c r="J100" s="61"/>
      <c r="K100" s="61"/>
      <c r="L100" s="61"/>
      <c r="M100" s="61"/>
      <c r="N100" s="61"/>
      <c r="O100" s="61" t="s">
        <v>735</v>
      </c>
      <c r="P100" s="64" t="s">
        <v>357</v>
      </c>
      <c r="Q100" s="62" t="str">
        <f t="shared" si="1"/>
        <v>E06000044</v>
      </c>
      <c r="R100" s="61"/>
      <c r="S100" s="61"/>
      <c r="T100" s="61"/>
      <c r="U100" s="61" t="s">
        <v>358</v>
      </c>
      <c r="V100" s="61" t="s">
        <v>359</v>
      </c>
      <c r="W100" s="63">
        <v>4815</v>
      </c>
      <c r="X100" s="61">
        <v>16187</v>
      </c>
      <c r="Y100" s="61"/>
      <c r="Z100" s="61" t="s">
        <v>909</v>
      </c>
      <c r="AA100" s="64" t="s">
        <v>910</v>
      </c>
      <c r="AB100" s="61" t="s">
        <v>909</v>
      </c>
      <c r="AC100" s="61"/>
      <c r="AD100" s="61"/>
      <c r="AE100" s="61"/>
      <c r="AF100" s="61"/>
      <c r="AG100" s="61"/>
      <c r="AH100" s="61"/>
      <c r="AI100" s="61"/>
      <c r="AJ100" s="61"/>
      <c r="AK100" s="61"/>
      <c r="AL100" s="61"/>
      <c r="AM100" t="s">
        <v>1070</v>
      </c>
      <c r="AN100" s="50" t="s">
        <v>184</v>
      </c>
      <c r="AO100" s="50" t="s">
        <v>242</v>
      </c>
      <c r="AP100" s="84">
        <v>15678</v>
      </c>
      <c r="AU100" t="s">
        <v>357</v>
      </c>
      <c r="AV100" s="85">
        <v>3772.2543352601156</v>
      </c>
      <c r="AX100" t="str">
        <f>AY100&amp;COUNTIF($AY$3:AY100,AY100)</f>
        <v>Kirklees1</v>
      </c>
      <c r="AY100" s="88" t="s">
        <v>261</v>
      </c>
      <c r="AZ100" s="88" t="s">
        <v>253</v>
      </c>
      <c r="BA100" s="89">
        <v>4739.4658841698838</v>
      </c>
    </row>
    <row r="101" spans="1:53">
      <c r="A101" s="61"/>
      <c r="B101" s="61"/>
      <c r="C101" s="61"/>
      <c r="D101" s="61"/>
      <c r="E101" s="61"/>
      <c r="F101" s="61"/>
      <c r="G101" s="61"/>
      <c r="H101" s="61"/>
      <c r="I101" s="61"/>
      <c r="J101" s="61"/>
      <c r="K101" s="61"/>
      <c r="L101" s="61"/>
      <c r="M101" s="61"/>
      <c r="N101" s="61"/>
      <c r="O101" s="61" t="s">
        <v>736</v>
      </c>
      <c r="P101" s="64" t="s">
        <v>360</v>
      </c>
      <c r="Q101" s="62" t="str">
        <f t="shared" si="1"/>
        <v>E06000038</v>
      </c>
      <c r="R101" s="61"/>
      <c r="S101" s="61"/>
      <c r="T101" s="61"/>
      <c r="U101" s="61" t="s">
        <v>361</v>
      </c>
      <c r="V101" s="61" t="s">
        <v>362</v>
      </c>
      <c r="W101" s="63">
        <v>5035</v>
      </c>
      <c r="X101" s="61">
        <v>14497</v>
      </c>
      <c r="Y101" s="61"/>
      <c r="Z101" s="61" t="s">
        <v>735</v>
      </c>
      <c r="AA101" s="64" t="s">
        <v>357</v>
      </c>
      <c r="AB101" s="61" t="s">
        <v>735</v>
      </c>
      <c r="AC101" s="61"/>
      <c r="AD101" s="61"/>
      <c r="AE101" s="61"/>
      <c r="AF101" s="61"/>
      <c r="AG101" s="61"/>
      <c r="AH101" s="61"/>
      <c r="AI101" s="61"/>
      <c r="AJ101" s="61"/>
      <c r="AK101" s="61"/>
      <c r="AL101" s="61"/>
      <c r="AM101" t="s">
        <v>1071</v>
      </c>
      <c r="AN101" s="82" t="s">
        <v>188</v>
      </c>
      <c r="AO101" s="82" t="s">
        <v>246</v>
      </c>
      <c r="AP101" s="83">
        <v>35989</v>
      </c>
      <c r="AU101" t="s">
        <v>360</v>
      </c>
      <c r="AV101" s="85">
        <v>2623.1213872832368</v>
      </c>
      <c r="AX101" t="str">
        <f>AY101&amp;COUNTIF($AY$3:AY101,AY101)</f>
        <v>Kirklees2</v>
      </c>
      <c r="AY101" s="88" t="s">
        <v>261</v>
      </c>
      <c r="AZ101" s="88" t="s">
        <v>424</v>
      </c>
      <c r="BA101" s="89">
        <v>3784.9901158301159</v>
      </c>
    </row>
    <row r="102" spans="1:53">
      <c r="A102" s="61"/>
      <c r="B102" s="61"/>
      <c r="C102" s="61"/>
      <c r="D102" s="61"/>
      <c r="E102" s="61"/>
      <c r="F102" s="61"/>
      <c r="G102" s="61"/>
      <c r="H102" s="61"/>
      <c r="I102" s="61"/>
      <c r="J102" s="61"/>
      <c r="K102" s="61"/>
      <c r="L102" s="61"/>
      <c r="M102" s="61"/>
      <c r="N102" s="61"/>
      <c r="O102" s="61" t="s">
        <v>737</v>
      </c>
      <c r="P102" s="64" t="s">
        <v>363</v>
      </c>
      <c r="Q102" s="62" t="str">
        <f t="shared" si="1"/>
        <v>E09000026</v>
      </c>
      <c r="R102" s="61"/>
      <c r="S102" s="61"/>
      <c r="T102" s="61"/>
      <c r="U102" s="61" t="s">
        <v>364</v>
      </c>
      <c r="V102" s="61" t="s">
        <v>365</v>
      </c>
      <c r="W102" s="63">
        <v>13553</v>
      </c>
      <c r="X102" s="61">
        <v>39832</v>
      </c>
      <c r="Y102" s="61"/>
      <c r="Z102" s="61" t="s">
        <v>736</v>
      </c>
      <c r="AA102" s="64" t="s">
        <v>360</v>
      </c>
      <c r="AB102" s="61" t="s">
        <v>736</v>
      </c>
      <c r="AC102" s="61"/>
      <c r="AD102" s="61"/>
      <c r="AE102" s="61"/>
      <c r="AF102" s="61"/>
      <c r="AG102" s="61"/>
      <c r="AH102" s="61"/>
      <c r="AI102" s="61"/>
      <c r="AJ102" s="61"/>
      <c r="AK102" s="61"/>
      <c r="AL102" s="61"/>
      <c r="AM102" t="s">
        <v>1029</v>
      </c>
      <c r="AN102" s="82"/>
      <c r="AO102" s="82" t="s">
        <v>977</v>
      </c>
      <c r="AP102" s="83" t="s">
        <v>977</v>
      </c>
      <c r="AU102" t="s">
        <v>363</v>
      </c>
      <c r="AV102" s="85">
        <v>4633.5260115606934</v>
      </c>
      <c r="AX102" t="str">
        <f>AY102&amp;COUNTIF($AY$3:AY102,AY102)</f>
        <v>Knowsley1</v>
      </c>
      <c r="AY102" s="87" t="s">
        <v>264</v>
      </c>
      <c r="AZ102" s="87" t="s">
        <v>334</v>
      </c>
      <c r="BA102" s="89">
        <v>4478.1719999999996</v>
      </c>
    </row>
    <row r="103" spans="1:53">
      <c r="A103" s="61"/>
      <c r="B103" s="61"/>
      <c r="C103" s="61"/>
      <c r="D103" s="61"/>
      <c r="E103" s="61"/>
      <c r="F103" s="61"/>
      <c r="G103" s="61"/>
      <c r="H103" s="61"/>
      <c r="I103" s="61"/>
      <c r="J103" s="61"/>
      <c r="K103" s="61"/>
      <c r="L103" s="61"/>
      <c r="M103" s="61"/>
      <c r="N103" s="61"/>
      <c r="O103" s="61" t="s">
        <v>738</v>
      </c>
      <c r="P103" s="64" t="s">
        <v>366</v>
      </c>
      <c r="Q103" s="62" t="str">
        <f t="shared" si="1"/>
        <v>E06000003</v>
      </c>
      <c r="R103" s="61"/>
      <c r="S103" s="61"/>
      <c r="T103" s="61"/>
      <c r="U103" s="61" t="s">
        <v>367</v>
      </c>
      <c r="V103" s="61" t="s">
        <v>368</v>
      </c>
      <c r="W103" s="63">
        <v>3612</v>
      </c>
      <c r="X103" s="61">
        <v>11998</v>
      </c>
      <c r="Y103" s="61"/>
      <c r="Z103" s="61" t="s">
        <v>737</v>
      </c>
      <c r="AA103" s="64" t="s">
        <v>363</v>
      </c>
      <c r="AB103" s="61" t="s">
        <v>737</v>
      </c>
      <c r="AC103" s="61"/>
      <c r="AD103" s="61"/>
      <c r="AE103" s="61"/>
      <c r="AF103" s="61"/>
      <c r="AG103" s="61"/>
      <c r="AH103" s="61"/>
      <c r="AI103" s="61"/>
      <c r="AJ103" s="61"/>
      <c r="AK103" s="61"/>
      <c r="AL103" s="61"/>
      <c r="AM103" t="s">
        <v>1029</v>
      </c>
      <c r="AN103" s="82"/>
      <c r="AO103" s="82" t="s">
        <v>977</v>
      </c>
      <c r="AP103" s="83" t="s">
        <v>977</v>
      </c>
      <c r="AU103" t="s">
        <v>366</v>
      </c>
      <c r="AV103" s="85">
        <v>3010.4046242774566</v>
      </c>
      <c r="AX103" t="str">
        <f>AY103&amp;COUNTIF($AY$3:AY103,AY103)</f>
        <v>Lambeth1</v>
      </c>
      <c r="AY103" s="87" t="s">
        <v>267</v>
      </c>
      <c r="AZ103" s="87" t="s">
        <v>337</v>
      </c>
      <c r="BA103" s="89">
        <v>6915.866</v>
      </c>
    </row>
    <row r="104" spans="1:53">
      <c r="A104" s="61"/>
      <c r="B104" s="61"/>
      <c r="C104" s="61"/>
      <c r="D104" s="61"/>
      <c r="E104" s="61"/>
      <c r="F104" s="61"/>
      <c r="G104" s="61"/>
      <c r="H104" s="61"/>
      <c r="I104" s="61"/>
      <c r="J104" s="61"/>
      <c r="K104" s="61"/>
      <c r="L104" s="61"/>
      <c r="M104" s="61"/>
      <c r="N104" s="61"/>
      <c r="O104" s="61" t="s">
        <v>739</v>
      </c>
      <c r="P104" s="64" t="s">
        <v>369</v>
      </c>
      <c r="Q104" s="62" t="str">
        <f t="shared" si="1"/>
        <v>E09000027</v>
      </c>
      <c r="R104" s="61"/>
      <c r="S104" s="61"/>
      <c r="T104" s="61"/>
      <c r="U104" s="61" t="s">
        <v>370</v>
      </c>
      <c r="V104" s="61" t="s">
        <v>371</v>
      </c>
      <c r="W104" s="63">
        <v>3936</v>
      </c>
      <c r="X104" s="61">
        <v>12418</v>
      </c>
      <c r="Y104" s="61"/>
      <c r="Z104" s="61" t="s">
        <v>738</v>
      </c>
      <c r="AA104" s="64" t="s">
        <v>366</v>
      </c>
      <c r="AB104" s="61" t="s">
        <v>738</v>
      </c>
      <c r="AC104" s="61"/>
      <c r="AD104" s="61"/>
      <c r="AE104" s="61"/>
      <c r="AF104" s="61"/>
      <c r="AG104" s="61"/>
      <c r="AH104" s="61"/>
      <c r="AI104" s="61"/>
      <c r="AJ104" s="61"/>
      <c r="AK104" s="61"/>
      <c r="AL104" s="61"/>
      <c r="AM104" t="s">
        <v>1029</v>
      </c>
      <c r="AN104" s="82"/>
      <c r="AO104" s="82" t="s">
        <v>977</v>
      </c>
      <c r="AP104" s="83" t="s">
        <v>977</v>
      </c>
      <c r="AU104" t="s">
        <v>369</v>
      </c>
      <c r="AV104" s="85">
        <v>3089.3063583815028</v>
      </c>
      <c r="AX104" t="str">
        <f>AY104&amp;COUNTIF($AY$3:AY104,AY104)</f>
        <v>Lancashire1</v>
      </c>
      <c r="AY104" s="88" t="s">
        <v>270</v>
      </c>
      <c r="AZ104" s="88" t="s">
        <v>144</v>
      </c>
      <c r="BA104" s="89">
        <v>3412.3491507936506</v>
      </c>
    </row>
    <row r="105" spans="1:53">
      <c r="A105" s="61"/>
      <c r="B105" s="61"/>
      <c r="C105" s="61"/>
      <c r="D105" s="61"/>
      <c r="E105" s="61"/>
      <c r="F105" s="61"/>
      <c r="G105" s="61"/>
      <c r="H105" s="61"/>
      <c r="I105" s="61"/>
      <c r="J105" s="61"/>
      <c r="K105" s="61"/>
      <c r="L105" s="61"/>
      <c r="M105" s="61"/>
      <c r="N105" s="61"/>
      <c r="O105" s="61" t="s">
        <v>740</v>
      </c>
      <c r="P105" s="64" t="s">
        <v>372</v>
      </c>
      <c r="Q105" s="62" t="str">
        <f t="shared" si="1"/>
        <v>E08000005</v>
      </c>
      <c r="R105" s="61"/>
      <c r="S105" s="61"/>
      <c r="T105" s="61"/>
      <c r="U105" s="61" t="s">
        <v>373</v>
      </c>
      <c r="V105" s="61" t="s">
        <v>374</v>
      </c>
      <c r="W105" s="63">
        <v>4574</v>
      </c>
      <c r="X105" s="61">
        <v>16154</v>
      </c>
      <c r="Y105" s="61"/>
      <c r="Z105" s="61" t="s">
        <v>739</v>
      </c>
      <c r="AA105" s="64" t="s">
        <v>369</v>
      </c>
      <c r="AB105" s="61" t="s">
        <v>739</v>
      </c>
      <c r="AC105" s="61"/>
      <c r="AD105" s="61"/>
      <c r="AE105" s="61"/>
      <c r="AF105" s="61"/>
      <c r="AG105" s="61"/>
      <c r="AH105" s="61"/>
      <c r="AI105" s="61"/>
      <c r="AJ105" s="61"/>
      <c r="AK105" s="61"/>
      <c r="AL105" s="61"/>
      <c r="AM105" t="s">
        <v>1029</v>
      </c>
      <c r="AN105" s="82"/>
      <c r="AO105" s="82" t="s">
        <v>977</v>
      </c>
      <c r="AP105" s="83" t="s">
        <v>977</v>
      </c>
      <c r="AU105" t="s">
        <v>372</v>
      </c>
      <c r="AV105" s="85">
        <v>4371.3872832369943</v>
      </c>
      <c r="AX105" t="str">
        <f>AY105&amp;COUNTIF($AY$3:AY105,AY105)</f>
        <v>Lancashire2</v>
      </c>
      <c r="AY105" s="88" t="s">
        <v>270</v>
      </c>
      <c r="AZ105" s="88" t="s">
        <v>952</v>
      </c>
      <c r="BA105" s="89">
        <v>8162.8744391534383</v>
      </c>
    </row>
    <row r="106" spans="1:53">
      <c r="A106" s="61"/>
      <c r="B106" s="61"/>
      <c r="C106" s="61"/>
      <c r="D106" s="61"/>
      <c r="E106" s="61"/>
      <c r="F106" s="61"/>
      <c r="G106" s="61"/>
      <c r="H106" s="61"/>
      <c r="I106" s="61"/>
      <c r="J106" s="61"/>
      <c r="K106" s="61"/>
      <c r="L106" s="61"/>
      <c r="M106" s="61"/>
      <c r="N106" s="61"/>
      <c r="O106" s="61" t="s">
        <v>741</v>
      </c>
      <c r="P106" s="64" t="s">
        <v>375</v>
      </c>
      <c r="Q106" s="62" t="str">
        <f t="shared" si="1"/>
        <v>E08000018</v>
      </c>
      <c r="R106" s="61"/>
      <c r="S106" s="61"/>
      <c r="T106" s="61"/>
      <c r="U106" s="61" t="s">
        <v>376</v>
      </c>
      <c r="V106" s="61" t="s">
        <v>377</v>
      </c>
      <c r="W106" s="63">
        <v>3428</v>
      </c>
      <c r="X106" s="61">
        <v>11254</v>
      </c>
      <c r="Y106" s="61"/>
      <c r="Z106" s="61" t="s">
        <v>740</v>
      </c>
      <c r="AA106" s="64" t="s">
        <v>372</v>
      </c>
      <c r="AB106" s="61" t="s">
        <v>740</v>
      </c>
      <c r="AC106" s="61"/>
      <c r="AD106" s="61"/>
      <c r="AE106" s="61"/>
      <c r="AF106" s="61"/>
      <c r="AG106" s="61"/>
      <c r="AH106" s="61"/>
      <c r="AI106" s="61"/>
      <c r="AJ106" s="61"/>
      <c r="AK106" s="61"/>
      <c r="AL106" s="61"/>
      <c r="AM106" t="s">
        <v>1029</v>
      </c>
      <c r="AN106" s="82"/>
      <c r="AO106" s="82" t="s">
        <v>977</v>
      </c>
      <c r="AP106" s="83" t="s">
        <v>977</v>
      </c>
      <c r="AU106" t="s">
        <v>375</v>
      </c>
      <c r="AV106" s="85">
        <v>5303.4682080924858</v>
      </c>
      <c r="AX106" t="str">
        <f>AY106&amp;COUNTIF($AY$3:AY106,AY106)</f>
        <v>Lancashire3</v>
      </c>
      <c r="AY106" s="88" t="s">
        <v>270</v>
      </c>
      <c r="AZ106" s="88" t="s">
        <v>256</v>
      </c>
      <c r="BA106" s="89">
        <v>4282.1636402116401</v>
      </c>
    </row>
    <row r="107" spans="1:53">
      <c r="A107" s="61"/>
      <c r="B107" s="61"/>
      <c r="C107" s="61"/>
      <c r="D107" s="61"/>
      <c r="E107" s="61"/>
      <c r="F107" s="61"/>
      <c r="G107" s="61"/>
      <c r="H107" s="61"/>
      <c r="I107" s="61"/>
      <c r="J107" s="61"/>
      <c r="K107" s="61"/>
      <c r="L107" s="61"/>
      <c r="M107" s="61"/>
      <c r="N107" s="61"/>
      <c r="O107" s="61" t="s">
        <v>742</v>
      </c>
      <c r="P107" s="64" t="s">
        <v>378</v>
      </c>
      <c r="Q107" s="62" t="str">
        <f t="shared" si="1"/>
        <v>E06000017</v>
      </c>
      <c r="R107" s="61"/>
      <c r="S107" s="61"/>
      <c r="T107" s="61"/>
      <c r="U107" s="61" t="s">
        <v>379</v>
      </c>
      <c r="V107" s="61" t="s">
        <v>380</v>
      </c>
      <c r="W107" s="63">
        <v>7281</v>
      </c>
      <c r="X107" s="61">
        <v>21651</v>
      </c>
      <c r="Y107" s="61"/>
      <c r="Z107" s="61" t="s">
        <v>741</v>
      </c>
      <c r="AA107" s="64" t="s">
        <v>375</v>
      </c>
      <c r="AB107" s="61" t="s">
        <v>741</v>
      </c>
      <c r="AC107" s="61"/>
      <c r="AD107" s="61"/>
      <c r="AE107" s="61"/>
      <c r="AF107" s="61"/>
      <c r="AG107" s="61"/>
      <c r="AH107" s="61"/>
      <c r="AI107" s="61"/>
      <c r="AJ107" s="61"/>
      <c r="AK107" s="61"/>
      <c r="AL107" s="61"/>
      <c r="AM107" t="s">
        <v>1072</v>
      </c>
      <c r="AN107" s="50" t="s">
        <v>192</v>
      </c>
      <c r="AO107" s="50" t="s">
        <v>259</v>
      </c>
      <c r="AP107" s="84">
        <v>18010</v>
      </c>
      <c r="AU107" t="s">
        <v>378</v>
      </c>
      <c r="AV107" s="85">
        <v>591.32947976878609</v>
      </c>
      <c r="AX107" t="str">
        <f>AY107&amp;COUNTIF($AY$3:AY107,AY107)</f>
        <v>Lancashire4</v>
      </c>
      <c r="AY107" s="88" t="s">
        <v>270</v>
      </c>
      <c r="AZ107" s="88" t="s">
        <v>340</v>
      </c>
      <c r="BA107" s="89">
        <v>3311.9859404761905</v>
      </c>
    </row>
    <row r="108" spans="1:53">
      <c r="A108" s="61"/>
      <c r="B108" s="61"/>
      <c r="C108" s="61"/>
      <c r="D108" s="61"/>
      <c r="E108" s="61"/>
      <c r="F108" s="61"/>
      <c r="G108" s="61"/>
      <c r="H108" s="61"/>
      <c r="I108" s="61"/>
      <c r="J108" s="61"/>
      <c r="K108" s="61"/>
      <c r="L108" s="61"/>
      <c r="M108" s="61"/>
      <c r="N108" s="61"/>
      <c r="O108" s="61" t="s">
        <v>743</v>
      </c>
      <c r="P108" s="64" t="s">
        <v>381</v>
      </c>
      <c r="Q108" s="62" t="str">
        <f t="shared" si="1"/>
        <v>E08000006</v>
      </c>
      <c r="R108" s="61"/>
      <c r="S108" s="61"/>
      <c r="T108" s="61"/>
      <c r="U108" s="61" t="s">
        <v>382</v>
      </c>
      <c r="V108" s="61" t="s">
        <v>383</v>
      </c>
      <c r="W108" s="63">
        <v>4258</v>
      </c>
      <c r="X108" s="61">
        <v>13788</v>
      </c>
      <c r="Y108" s="61"/>
      <c r="Z108" s="61" t="s">
        <v>742</v>
      </c>
      <c r="AA108" s="64" t="s">
        <v>378</v>
      </c>
      <c r="AB108" s="61" t="s">
        <v>742</v>
      </c>
      <c r="AC108" s="61"/>
      <c r="AD108" s="61"/>
      <c r="AE108" s="61"/>
      <c r="AF108" s="61"/>
      <c r="AG108" s="61"/>
      <c r="AH108" s="61"/>
      <c r="AI108" s="61"/>
      <c r="AJ108" s="61"/>
      <c r="AK108" s="61"/>
      <c r="AL108" s="61"/>
      <c r="AM108" t="s">
        <v>1073</v>
      </c>
      <c r="AN108" s="82" t="s">
        <v>195</v>
      </c>
      <c r="AO108" s="82" t="s">
        <v>147</v>
      </c>
      <c r="AP108" s="83">
        <v>18649</v>
      </c>
      <c r="AU108" t="s">
        <v>381</v>
      </c>
      <c r="AV108" s="85">
        <v>5225.4335260115604</v>
      </c>
      <c r="AX108" t="str">
        <f>AY108&amp;COUNTIF($AY$3:AY108,AY108)</f>
        <v>Lancashire5</v>
      </c>
      <c r="AY108" s="88" t="s">
        <v>270</v>
      </c>
      <c r="AZ108" s="88" t="s">
        <v>613</v>
      </c>
      <c r="BA108" s="89">
        <v>2442.171451058201</v>
      </c>
    </row>
    <row r="109" spans="1:53">
      <c r="A109" s="61"/>
      <c r="B109" s="61"/>
      <c r="C109" s="61"/>
      <c r="D109" s="61"/>
      <c r="E109" s="61"/>
      <c r="F109" s="61"/>
      <c r="G109" s="61"/>
      <c r="H109" s="61"/>
      <c r="I109" s="61"/>
      <c r="J109" s="61"/>
      <c r="K109" s="61"/>
      <c r="L109" s="61"/>
      <c r="M109" s="61"/>
      <c r="N109" s="61"/>
      <c r="O109" s="61" t="s">
        <v>744</v>
      </c>
      <c r="P109" s="64" t="s">
        <v>384</v>
      </c>
      <c r="Q109" s="62" t="str">
        <f t="shared" si="1"/>
        <v>E08000028</v>
      </c>
      <c r="R109" s="61"/>
      <c r="S109" s="61"/>
      <c r="T109" s="61"/>
      <c r="U109" s="61" t="s">
        <v>385</v>
      </c>
      <c r="V109" s="61" t="s">
        <v>386</v>
      </c>
      <c r="W109" s="63">
        <v>10978</v>
      </c>
      <c r="X109" s="61">
        <v>35643</v>
      </c>
      <c r="Y109" s="61"/>
      <c r="Z109" s="61" t="s">
        <v>743</v>
      </c>
      <c r="AA109" s="64" t="s">
        <v>381</v>
      </c>
      <c r="AB109" s="61" t="s">
        <v>743</v>
      </c>
      <c r="AC109" s="61"/>
      <c r="AD109" s="61"/>
      <c r="AE109" s="61"/>
      <c r="AF109" s="61"/>
      <c r="AG109" s="61"/>
      <c r="AH109" s="61"/>
      <c r="AI109" s="61"/>
      <c r="AJ109" s="61"/>
      <c r="AK109" s="61"/>
      <c r="AL109" s="61"/>
      <c r="AM109" t="s">
        <v>1074</v>
      </c>
      <c r="AN109" s="50" t="s">
        <v>198</v>
      </c>
      <c r="AO109" s="50" t="s">
        <v>265</v>
      </c>
      <c r="AP109" s="84">
        <v>9451</v>
      </c>
      <c r="AU109" t="s">
        <v>384</v>
      </c>
      <c r="AV109" s="85">
        <v>6702.8901734104047</v>
      </c>
      <c r="AX109" t="str">
        <f>AY109&amp;COUNTIF($AY$3:AY109,AY109)</f>
        <v>Lancashire6</v>
      </c>
      <c r="AY109" s="88" t="s">
        <v>270</v>
      </c>
      <c r="AZ109" s="88" t="s">
        <v>985</v>
      </c>
      <c r="BA109" s="89">
        <v>3679.9843783068777</v>
      </c>
    </row>
    <row r="110" spans="1:53">
      <c r="A110" s="61"/>
      <c r="B110" s="61"/>
      <c r="C110" s="61"/>
      <c r="D110" s="61"/>
      <c r="E110" s="61"/>
      <c r="F110" s="61"/>
      <c r="G110" s="61"/>
      <c r="H110" s="61"/>
      <c r="I110" s="61"/>
      <c r="J110" s="61"/>
      <c r="K110" s="61"/>
      <c r="L110" s="61"/>
      <c r="M110" s="61"/>
      <c r="N110" s="61"/>
      <c r="O110" s="61" t="s">
        <v>745</v>
      </c>
      <c r="P110" s="64" t="s">
        <v>387</v>
      </c>
      <c r="Q110" s="62" t="str">
        <f t="shared" si="1"/>
        <v>E08000014</v>
      </c>
      <c r="R110" s="61"/>
      <c r="S110" s="61"/>
      <c r="T110" s="61"/>
      <c r="U110" s="61" t="s">
        <v>388</v>
      </c>
      <c r="V110" s="61" t="s">
        <v>389</v>
      </c>
      <c r="W110" s="63">
        <v>2309</v>
      </c>
      <c r="X110" s="61">
        <v>7718</v>
      </c>
      <c r="Y110" s="61"/>
      <c r="Z110" s="61" t="s">
        <v>744</v>
      </c>
      <c r="AA110" s="64" t="s">
        <v>384</v>
      </c>
      <c r="AB110" s="61" t="s">
        <v>744</v>
      </c>
      <c r="AC110" s="61"/>
      <c r="AD110" s="61"/>
      <c r="AE110" s="61"/>
      <c r="AF110" s="61"/>
      <c r="AG110" s="61"/>
      <c r="AH110" s="61"/>
      <c r="AI110" s="61"/>
      <c r="AJ110" s="61"/>
      <c r="AK110" s="61"/>
      <c r="AL110" s="61"/>
      <c r="AM110" t="s">
        <v>1075</v>
      </c>
      <c r="AN110" s="82" t="s">
        <v>202</v>
      </c>
      <c r="AO110" s="82" t="s">
        <v>271</v>
      </c>
      <c r="AP110" s="83">
        <v>13148</v>
      </c>
      <c r="AU110" t="s">
        <v>387</v>
      </c>
      <c r="AV110" s="85">
        <v>6136.4161849710981</v>
      </c>
      <c r="AX110" t="str">
        <f>AY110&amp;COUNTIF($AY$3:AY110,AY110)</f>
        <v>Leeds1</v>
      </c>
      <c r="AY110" s="88" t="s">
        <v>273</v>
      </c>
      <c r="AZ110" s="88" t="s">
        <v>343</v>
      </c>
      <c r="BA110" s="89">
        <v>4155.5834688796685</v>
      </c>
    </row>
    <row r="111" spans="1:53">
      <c r="A111" s="61"/>
      <c r="B111" s="61"/>
      <c r="C111" s="61"/>
      <c r="D111" s="61"/>
      <c r="E111" s="61"/>
      <c r="F111" s="61"/>
      <c r="G111" s="61"/>
      <c r="H111" s="61"/>
      <c r="I111" s="61"/>
      <c r="J111" s="61"/>
      <c r="K111" s="61"/>
      <c r="L111" s="61"/>
      <c r="M111" s="61"/>
      <c r="N111" s="61"/>
      <c r="O111" s="61" t="s">
        <v>746</v>
      </c>
      <c r="P111" s="64" t="s">
        <v>390</v>
      </c>
      <c r="Q111" s="62" t="str">
        <f t="shared" si="1"/>
        <v>E08000019</v>
      </c>
      <c r="R111" s="61"/>
      <c r="S111" s="61"/>
      <c r="T111" s="61"/>
      <c r="U111" s="61" t="s">
        <v>391</v>
      </c>
      <c r="V111" s="61" t="s">
        <v>392</v>
      </c>
      <c r="W111" s="63">
        <v>1538</v>
      </c>
      <c r="X111" s="61">
        <v>5722</v>
      </c>
      <c r="Y111" s="61"/>
      <c r="Z111" s="61" t="s">
        <v>745</v>
      </c>
      <c r="AA111" s="64" t="s">
        <v>387</v>
      </c>
      <c r="AB111" s="61" t="s">
        <v>745</v>
      </c>
      <c r="AC111" s="61"/>
      <c r="AD111" s="61"/>
      <c r="AE111" s="61"/>
      <c r="AF111" s="61"/>
      <c r="AG111" s="61"/>
      <c r="AH111" s="61"/>
      <c r="AI111" s="61"/>
      <c r="AJ111" s="61"/>
      <c r="AK111" s="61"/>
      <c r="AL111" s="61"/>
      <c r="AM111" t="s">
        <v>1076</v>
      </c>
      <c r="AN111" s="50" t="s">
        <v>205</v>
      </c>
      <c r="AO111" s="50" t="s">
        <v>609</v>
      </c>
      <c r="AP111" s="84">
        <v>29845</v>
      </c>
      <c r="AU111" t="s">
        <v>390</v>
      </c>
      <c r="AV111" s="85">
        <v>10919.942196531792</v>
      </c>
      <c r="AX111" t="str">
        <f>AY111&amp;COUNTIF($AY$3:AY111,AY111)</f>
        <v>Leeds2</v>
      </c>
      <c r="AY111" s="88" t="s">
        <v>273</v>
      </c>
      <c r="AZ111" s="88" t="s">
        <v>349</v>
      </c>
      <c r="BA111" s="89">
        <v>6138.9301244813278</v>
      </c>
    </row>
    <row r="112" spans="1:53">
      <c r="A112" s="61"/>
      <c r="B112" s="61"/>
      <c r="C112" s="61"/>
      <c r="D112" s="61"/>
      <c r="E112" s="61"/>
      <c r="F112" s="61"/>
      <c r="G112" s="61"/>
      <c r="H112" s="61"/>
      <c r="I112" s="61"/>
      <c r="J112" s="61"/>
      <c r="K112" s="61"/>
      <c r="L112" s="61"/>
      <c r="M112" s="61"/>
      <c r="N112" s="61"/>
      <c r="O112" s="61" t="s">
        <v>747</v>
      </c>
      <c r="P112" s="64" t="s">
        <v>393</v>
      </c>
      <c r="Q112" s="62" t="str">
        <f t="shared" si="1"/>
        <v>E06000051</v>
      </c>
      <c r="R112" s="61"/>
      <c r="S112" s="61"/>
      <c r="T112" s="61"/>
      <c r="U112" s="61" t="s">
        <v>394</v>
      </c>
      <c r="V112" s="61" t="s">
        <v>395</v>
      </c>
      <c r="W112" s="63">
        <v>3341</v>
      </c>
      <c r="X112" s="61">
        <v>9691</v>
      </c>
      <c r="Y112" s="61"/>
      <c r="Z112" s="61" t="s">
        <v>746</v>
      </c>
      <c r="AA112" s="64" t="s">
        <v>390</v>
      </c>
      <c r="AB112" s="61" t="s">
        <v>746</v>
      </c>
      <c r="AC112" s="61"/>
      <c r="AD112" s="61"/>
      <c r="AE112" s="61"/>
      <c r="AF112" s="61"/>
      <c r="AG112" s="61"/>
      <c r="AH112" s="61"/>
      <c r="AI112" s="61"/>
      <c r="AJ112" s="61"/>
      <c r="AK112" s="61"/>
      <c r="AL112" s="61"/>
      <c r="AM112" t="s">
        <v>1077</v>
      </c>
      <c r="AN112" s="50" t="s">
        <v>205</v>
      </c>
      <c r="AO112" s="50" t="s">
        <v>521</v>
      </c>
      <c r="AP112" s="84">
        <v>11617</v>
      </c>
      <c r="AU112" t="s">
        <v>393</v>
      </c>
      <c r="AV112" s="85">
        <v>5576.8786127167632</v>
      </c>
      <c r="AX112" t="str">
        <f>AY112&amp;COUNTIF($AY$3:AY112,AY112)</f>
        <v>Leeds3</v>
      </c>
      <c r="AY112" s="88" t="s">
        <v>273</v>
      </c>
      <c r="AZ112" s="88" t="s">
        <v>346</v>
      </c>
      <c r="BA112" s="89">
        <v>4879.6624066390041</v>
      </c>
    </row>
    <row r="113" spans="1:53">
      <c r="A113" s="61"/>
      <c r="B113" s="61"/>
      <c r="C113" s="61"/>
      <c r="D113" s="61"/>
      <c r="E113" s="61"/>
      <c r="F113" s="61"/>
      <c r="G113" s="61"/>
      <c r="H113" s="61"/>
      <c r="I113" s="61"/>
      <c r="J113" s="61"/>
      <c r="K113" s="61"/>
      <c r="L113" s="61"/>
      <c r="M113" s="61"/>
      <c r="N113" s="61"/>
      <c r="O113" s="61" t="s">
        <v>748</v>
      </c>
      <c r="P113" s="64" t="s">
        <v>396</v>
      </c>
      <c r="Q113" s="62" t="str">
        <f t="shared" si="1"/>
        <v>E06000039</v>
      </c>
      <c r="R113" s="61"/>
      <c r="S113" s="61"/>
      <c r="T113" s="61"/>
      <c r="U113" s="61" t="s">
        <v>397</v>
      </c>
      <c r="V113" s="61" t="s">
        <v>398</v>
      </c>
      <c r="W113" s="63">
        <v>3538</v>
      </c>
      <c r="X113" s="61">
        <v>10236</v>
      </c>
      <c r="Y113" s="61"/>
      <c r="Z113" s="61" t="s">
        <v>747</v>
      </c>
      <c r="AA113" s="64" t="s">
        <v>393</v>
      </c>
      <c r="AB113" s="61" t="s">
        <v>747</v>
      </c>
      <c r="AC113" s="61"/>
      <c r="AD113" s="61"/>
      <c r="AE113" s="61"/>
      <c r="AF113" s="61"/>
      <c r="AG113" s="61"/>
      <c r="AH113" s="61"/>
      <c r="AI113" s="61"/>
      <c r="AJ113" s="61"/>
      <c r="AK113" s="61"/>
      <c r="AL113" s="61"/>
      <c r="AM113" t="s">
        <v>1078</v>
      </c>
      <c r="AN113" s="50" t="s">
        <v>205</v>
      </c>
      <c r="AO113" s="50" t="s">
        <v>421</v>
      </c>
      <c r="AP113" s="84">
        <v>11391</v>
      </c>
      <c r="AU113" t="s">
        <v>396</v>
      </c>
      <c r="AV113" s="85">
        <v>2331.7919075144509</v>
      </c>
      <c r="AX113" t="str">
        <f>AY113&amp;COUNTIF($AY$3:AY113,AY113)</f>
        <v>Leicester1</v>
      </c>
      <c r="AY113" s="87" t="s">
        <v>276</v>
      </c>
      <c r="AZ113" s="87" t="s">
        <v>352</v>
      </c>
      <c r="BA113" s="89">
        <v>7212.9679999999998</v>
      </c>
    </row>
    <row r="114" spans="1:53">
      <c r="A114" s="61"/>
      <c r="B114" s="61"/>
      <c r="C114" s="61"/>
      <c r="D114" s="61"/>
      <c r="E114" s="61"/>
      <c r="F114" s="61"/>
      <c r="G114" s="61"/>
      <c r="H114" s="61"/>
      <c r="I114" s="61"/>
      <c r="J114" s="61"/>
      <c r="K114" s="61"/>
      <c r="L114" s="61"/>
      <c r="M114" s="61"/>
      <c r="N114" s="61"/>
      <c r="O114" s="61" t="s">
        <v>749</v>
      </c>
      <c r="P114" s="64" t="s">
        <v>399</v>
      </c>
      <c r="Q114" s="62" t="str">
        <f t="shared" si="1"/>
        <v>E08000029</v>
      </c>
      <c r="R114" s="61"/>
      <c r="S114" s="61"/>
      <c r="T114" s="61"/>
      <c r="U114" s="61" t="s">
        <v>400</v>
      </c>
      <c r="V114" s="61" t="s">
        <v>401</v>
      </c>
      <c r="W114" s="63">
        <v>6730</v>
      </c>
      <c r="X114" s="61">
        <v>21040</v>
      </c>
      <c r="Y114" s="61"/>
      <c r="Z114" s="61" t="s">
        <v>748</v>
      </c>
      <c r="AA114" s="64" t="s">
        <v>396</v>
      </c>
      <c r="AB114" s="61" t="s">
        <v>748</v>
      </c>
      <c r="AC114" s="61"/>
      <c r="AD114" s="61"/>
      <c r="AE114" s="61"/>
      <c r="AF114" s="61"/>
      <c r="AG114" s="61"/>
      <c r="AH114" s="61"/>
      <c r="AI114" s="61"/>
      <c r="AJ114" s="61"/>
      <c r="AK114" s="61"/>
      <c r="AL114" s="61"/>
      <c r="AM114" t="s">
        <v>1079</v>
      </c>
      <c r="AN114" s="50" t="s">
        <v>205</v>
      </c>
      <c r="AO114" s="50" t="s">
        <v>415</v>
      </c>
      <c r="AP114" s="84">
        <v>9094</v>
      </c>
      <c r="AU114" t="s">
        <v>399</v>
      </c>
      <c r="AV114" s="85">
        <v>3965.0289017341042</v>
      </c>
      <c r="AX114" t="str">
        <f>AY114&amp;COUNTIF($AY$3:AY114,AY114)</f>
        <v>Leicestershire1</v>
      </c>
      <c r="AY114" s="88" t="s">
        <v>279</v>
      </c>
      <c r="AZ114" s="88" t="s">
        <v>206</v>
      </c>
      <c r="BA114" s="89">
        <v>4722.3123737373735</v>
      </c>
    </row>
    <row r="115" spans="1:53">
      <c r="A115" s="61"/>
      <c r="B115" s="61"/>
      <c r="C115" s="61"/>
      <c r="D115" s="61"/>
      <c r="E115" s="61"/>
      <c r="F115" s="61"/>
      <c r="G115" s="61"/>
      <c r="H115" s="61"/>
      <c r="I115" s="61"/>
      <c r="J115" s="61"/>
      <c r="K115" s="61"/>
      <c r="L115" s="61"/>
      <c r="M115" s="61"/>
      <c r="N115" s="61"/>
      <c r="O115" s="61" t="s">
        <v>750</v>
      </c>
      <c r="P115" s="64" t="s">
        <v>402</v>
      </c>
      <c r="Q115" s="62" t="str">
        <f t="shared" si="1"/>
        <v>E10000027</v>
      </c>
      <c r="R115" s="61"/>
      <c r="S115" s="61"/>
      <c r="T115" s="61"/>
      <c r="U115" s="61" t="s">
        <v>403</v>
      </c>
      <c r="V115" s="61" t="s">
        <v>404</v>
      </c>
      <c r="W115" s="63">
        <v>1618</v>
      </c>
      <c r="X115" s="61">
        <v>5716</v>
      </c>
      <c r="Y115" s="61"/>
      <c r="Z115" s="61" t="s">
        <v>749</v>
      </c>
      <c r="AA115" s="64" t="s">
        <v>399</v>
      </c>
      <c r="AB115" s="61" t="s">
        <v>749</v>
      </c>
      <c r="AC115" s="61"/>
      <c r="AD115" s="61"/>
      <c r="AE115" s="61"/>
      <c r="AF115" s="61"/>
      <c r="AG115" s="61"/>
      <c r="AH115" s="61"/>
      <c r="AI115" s="61"/>
      <c r="AJ115" s="61"/>
      <c r="AK115" s="61"/>
      <c r="AL115" s="61"/>
      <c r="AM115" t="s">
        <v>1080</v>
      </c>
      <c r="AN115" s="50" t="s">
        <v>205</v>
      </c>
      <c r="AO115" s="50" t="s">
        <v>235</v>
      </c>
      <c r="AP115" s="84">
        <v>10876</v>
      </c>
      <c r="AU115" t="s">
        <v>402</v>
      </c>
      <c r="AV115" s="85">
        <v>10134.971098265896</v>
      </c>
      <c r="AX115" t="str">
        <f>AY115&amp;COUNTIF($AY$3:AY115,AY115)</f>
        <v>Leicestershire2</v>
      </c>
      <c r="AY115" s="88" t="s">
        <v>279</v>
      </c>
      <c r="AZ115" s="88" t="s">
        <v>615</v>
      </c>
      <c r="BA115" s="89">
        <v>6342.9876262626258</v>
      </c>
    </row>
    <row r="116" spans="1:53">
      <c r="A116" s="61"/>
      <c r="B116" s="61"/>
      <c r="C116" s="61"/>
      <c r="D116" s="61"/>
      <c r="E116" s="61"/>
      <c r="F116" s="61"/>
      <c r="G116" s="61"/>
      <c r="H116" s="61"/>
      <c r="I116" s="61"/>
      <c r="J116" s="61"/>
      <c r="K116" s="61"/>
      <c r="L116" s="61"/>
      <c r="M116" s="61"/>
      <c r="N116" s="61"/>
      <c r="O116" s="61" t="s">
        <v>751</v>
      </c>
      <c r="P116" s="64" t="s">
        <v>405</v>
      </c>
      <c r="Q116" s="62" t="str">
        <f t="shared" si="1"/>
        <v>E06000025</v>
      </c>
      <c r="R116" s="61"/>
      <c r="S116" s="61"/>
      <c r="T116" s="61"/>
      <c r="U116" s="61" t="s">
        <v>406</v>
      </c>
      <c r="V116" s="61" t="s">
        <v>407</v>
      </c>
      <c r="W116" s="63">
        <v>5925</v>
      </c>
      <c r="X116" s="61">
        <v>19439</v>
      </c>
      <c r="Y116" s="61"/>
      <c r="Z116" s="61" t="s">
        <v>750</v>
      </c>
      <c r="AA116" s="64" t="s">
        <v>402</v>
      </c>
      <c r="AB116" s="61" t="s">
        <v>750</v>
      </c>
      <c r="AC116" s="61"/>
      <c r="AD116" s="61"/>
      <c r="AE116" s="61"/>
      <c r="AF116" s="61"/>
      <c r="AG116" s="61"/>
      <c r="AH116" s="61"/>
      <c r="AI116" s="61"/>
      <c r="AJ116" s="61"/>
      <c r="AK116" s="61"/>
      <c r="AL116" s="61"/>
      <c r="AM116" t="s">
        <v>1029</v>
      </c>
      <c r="AN116" s="50"/>
      <c r="AO116" s="50" t="s">
        <v>977</v>
      </c>
      <c r="AP116" s="84" t="s">
        <v>977</v>
      </c>
      <c r="AU116" t="s">
        <v>405</v>
      </c>
      <c r="AV116" s="85">
        <v>3908.9595375722542</v>
      </c>
      <c r="AX116" t="str">
        <f>AY116&amp;COUNTIF($AY$3:AY116,AY116)</f>
        <v>Lewisham1</v>
      </c>
      <c r="AY116" s="87" t="s">
        <v>282</v>
      </c>
      <c r="AZ116" s="87" t="s">
        <v>355</v>
      </c>
      <c r="BA116" s="89">
        <v>6269.4589999999998</v>
      </c>
    </row>
    <row r="117" spans="1:53">
      <c r="A117" s="61"/>
      <c r="B117" s="61"/>
      <c r="C117" s="61"/>
      <c r="D117" s="61"/>
      <c r="E117" s="61"/>
      <c r="F117" s="61"/>
      <c r="G117" s="61"/>
      <c r="H117" s="61"/>
      <c r="I117" s="61"/>
      <c r="J117" s="61"/>
      <c r="K117" s="61"/>
      <c r="L117" s="61"/>
      <c r="M117" s="61"/>
      <c r="N117" s="61"/>
      <c r="O117" s="61" t="s">
        <v>752</v>
      </c>
      <c r="P117" s="64" t="s">
        <v>408</v>
      </c>
      <c r="Q117" s="62" t="str">
        <f t="shared" si="1"/>
        <v>E08000023</v>
      </c>
      <c r="R117" s="61"/>
      <c r="S117" s="61"/>
      <c r="T117" s="61"/>
      <c r="U117" s="61" t="s">
        <v>409</v>
      </c>
      <c r="V117" s="61" t="s">
        <v>410</v>
      </c>
      <c r="W117" s="63">
        <v>5789</v>
      </c>
      <c r="X117" s="61">
        <v>17226</v>
      </c>
      <c r="Y117" s="61"/>
      <c r="Z117" s="61" t="s">
        <v>751</v>
      </c>
      <c r="AA117" s="64" t="s">
        <v>405</v>
      </c>
      <c r="AB117" s="61" t="s">
        <v>751</v>
      </c>
      <c r="AC117" s="61"/>
      <c r="AD117" s="61"/>
      <c r="AE117" s="61"/>
      <c r="AF117" s="61"/>
      <c r="AG117" s="61"/>
      <c r="AH117" s="61"/>
      <c r="AI117" s="61"/>
      <c r="AJ117" s="61"/>
      <c r="AK117" s="61"/>
      <c r="AL117" s="61"/>
      <c r="AM117" t="s">
        <v>1029</v>
      </c>
      <c r="AN117" s="50"/>
      <c r="AO117" s="50" t="s">
        <v>977</v>
      </c>
      <c r="AP117" s="84" t="s">
        <v>977</v>
      </c>
      <c r="AU117" t="s">
        <v>408</v>
      </c>
      <c r="AV117" s="85">
        <v>3617.0520231213873</v>
      </c>
      <c r="AX117" t="str">
        <f>AY117&amp;COUNTIF($AY$3:AY117,AY117)</f>
        <v>Lincolnshire1</v>
      </c>
      <c r="AY117" s="88" t="s">
        <v>285</v>
      </c>
      <c r="AZ117" s="88" t="s">
        <v>358</v>
      </c>
      <c r="BA117" s="89">
        <v>4814.6982071428574</v>
      </c>
    </row>
    <row r="118" spans="1:53">
      <c r="A118" s="61"/>
      <c r="B118" s="61"/>
      <c r="C118" s="61"/>
      <c r="D118" s="61"/>
      <c r="E118" s="61"/>
      <c r="F118" s="61"/>
      <c r="G118" s="61"/>
      <c r="H118" s="61"/>
      <c r="I118" s="61"/>
      <c r="J118" s="61"/>
      <c r="K118" s="61"/>
      <c r="L118" s="61"/>
      <c r="M118" s="61"/>
      <c r="N118" s="61"/>
      <c r="O118" s="61" t="s">
        <v>753</v>
      </c>
      <c r="P118" s="64" t="s">
        <v>411</v>
      </c>
      <c r="Q118" s="62" t="str">
        <f t="shared" si="1"/>
        <v>E06000045</v>
      </c>
      <c r="R118" s="61"/>
      <c r="S118" s="61"/>
      <c r="T118" s="61"/>
      <c r="U118" s="61" t="s">
        <v>412</v>
      </c>
      <c r="V118" s="61" t="s">
        <v>413</v>
      </c>
      <c r="W118" s="63">
        <v>6036</v>
      </c>
      <c r="X118" s="61">
        <v>20987</v>
      </c>
      <c r="Y118" s="61"/>
      <c r="Z118" s="61" t="s">
        <v>752</v>
      </c>
      <c r="AA118" s="64" t="s">
        <v>408</v>
      </c>
      <c r="AB118" s="61" t="s">
        <v>752</v>
      </c>
      <c r="AC118" s="61"/>
      <c r="AD118" s="61"/>
      <c r="AE118" s="61"/>
      <c r="AF118" s="61"/>
      <c r="AG118" s="61"/>
      <c r="AH118" s="61"/>
      <c r="AI118" s="61"/>
      <c r="AJ118" s="61"/>
      <c r="AK118" s="61"/>
      <c r="AL118" s="61"/>
      <c r="AM118" t="s">
        <v>1029</v>
      </c>
      <c r="AN118" s="50"/>
      <c r="AO118" s="50" t="s">
        <v>977</v>
      </c>
      <c r="AP118" s="84" t="s">
        <v>977</v>
      </c>
      <c r="AU118" t="s">
        <v>411</v>
      </c>
      <c r="AV118" s="85">
        <v>4429.1907514450868</v>
      </c>
      <c r="AX118" t="str">
        <f>AY118&amp;COUNTIF($AY$3:AY118,AY118)</f>
        <v>Lincolnshire2</v>
      </c>
      <c r="AY118" s="88" t="s">
        <v>285</v>
      </c>
      <c r="AZ118" s="88" t="s">
        <v>361</v>
      </c>
      <c r="BA118" s="89">
        <v>5035.2187357142857</v>
      </c>
    </row>
    <row r="119" spans="1:53">
      <c r="A119" s="61"/>
      <c r="B119" s="61"/>
      <c r="C119" s="61"/>
      <c r="D119" s="61"/>
      <c r="E119" s="61"/>
      <c r="F119" s="61"/>
      <c r="G119" s="61"/>
      <c r="H119" s="61"/>
      <c r="I119" s="61"/>
      <c r="J119" s="61"/>
      <c r="K119" s="61"/>
      <c r="L119" s="61"/>
      <c r="M119" s="61"/>
      <c r="N119" s="61"/>
      <c r="O119" s="61" t="s">
        <v>754</v>
      </c>
      <c r="P119" s="64" t="s">
        <v>414</v>
      </c>
      <c r="Q119" s="62" t="str">
        <f t="shared" si="1"/>
        <v>E06000033</v>
      </c>
      <c r="R119" s="61"/>
      <c r="S119" s="61"/>
      <c r="T119" s="61"/>
      <c r="U119" s="61" t="s">
        <v>415</v>
      </c>
      <c r="V119" s="61" t="s">
        <v>416</v>
      </c>
      <c r="W119" s="63">
        <v>3394</v>
      </c>
      <c r="X119" s="61">
        <v>11695</v>
      </c>
      <c r="Y119" s="61"/>
      <c r="Z119" s="61" t="s">
        <v>753</v>
      </c>
      <c r="AA119" s="64" t="s">
        <v>411</v>
      </c>
      <c r="AB119" s="61" t="s">
        <v>753</v>
      </c>
      <c r="AC119" s="61"/>
      <c r="AD119" s="61"/>
      <c r="AE119" s="61"/>
      <c r="AF119" s="61"/>
      <c r="AG119" s="61"/>
      <c r="AH119" s="61"/>
      <c r="AI119" s="61"/>
      <c r="AJ119" s="61"/>
      <c r="AK119" s="61"/>
      <c r="AL119" s="61"/>
      <c r="AM119" t="s">
        <v>1029</v>
      </c>
      <c r="AN119" s="50"/>
      <c r="AO119" s="50" t="s">
        <v>977</v>
      </c>
      <c r="AP119" s="84" t="s">
        <v>977</v>
      </c>
      <c r="AU119" t="s">
        <v>414</v>
      </c>
      <c r="AV119" s="85">
        <v>3358.092485549133</v>
      </c>
      <c r="AX119" t="str">
        <f>AY119&amp;COUNTIF($AY$3:AY119,AY119)</f>
        <v>Lincolnshire3</v>
      </c>
      <c r="AY119" s="88" t="s">
        <v>285</v>
      </c>
      <c r="AZ119" s="88" t="s">
        <v>946</v>
      </c>
      <c r="BA119" s="89">
        <v>2499.2326571428571</v>
      </c>
    </row>
    <row r="120" spans="1:53">
      <c r="A120" s="61"/>
      <c r="B120" s="61"/>
      <c r="C120" s="61"/>
      <c r="D120" s="61"/>
      <c r="E120" s="61"/>
      <c r="F120" s="61"/>
      <c r="G120" s="61"/>
      <c r="H120" s="61"/>
      <c r="I120" s="61"/>
      <c r="J120" s="61"/>
      <c r="K120" s="61"/>
      <c r="L120" s="61"/>
      <c r="M120" s="61"/>
      <c r="N120" s="61"/>
      <c r="O120" s="61" t="s">
        <v>755</v>
      </c>
      <c r="P120" s="64" t="s">
        <v>417</v>
      </c>
      <c r="Q120" s="62" t="str">
        <f t="shared" si="1"/>
        <v>E09000028</v>
      </c>
      <c r="R120" s="61"/>
      <c r="S120" s="61"/>
      <c r="T120" s="61"/>
      <c r="U120" s="61" t="s">
        <v>418</v>
      </c>
      <c r="V120" s="61" t="s">
        <v>419</v>
      </c>
      <c r="W120" s="63">
        <v>3574</v>
      </c>
      <c r="X120" s="61">
        <v>11246</v>
      </c>
      <c r="Y120" s="61"/>
      <c r="Z120" s="61" t="s">
        <v>754</v>
      </c>
      <c r="AA120" s="64" t="s">
        <v>414</v>
      </c>
      <c r="AB120" s="61" t="s">
        <v>754</v>
      </c>
      <c r="AC120" s="61"/>
      <c r="AD120" s="61"/>
      <c r="AE120" s="61"/>
      <c r="AF120" s="61"/>
      <c r="AG120" s="61"/>
      <c r="AH120" s="61"/>
      <c r="AI120" s="61"/>
      <c r="AJ120" s="61"/>
      <c r="AK120" s="61"/>
      <c r="AL120" s="61"/>
      <c r="AM120" t="s">
        <v>1029</v>
      </c>
      <c r="AN120" s="50"/>
      <c r="AO120" s="50" t="s">
        <v>977</v>
      </c>
      <c r="AP120" s="84" t="s">
        <v>977</v>
      </c>
      <c r="AU120" t="s">
        <v>417</v>
      </c>
      <c r="AV120" s="85">
        <v>5918.4971098265896</v>
      </c>
      <c r="AX120" t="str">
        <f>AY120&amp;COUNTIF($AY$3:AY120,AY120)</f>
        <v>Lincolnshire4</v>
      </c>
      <c r="AY120" s="88" t="s">
        <v>285</v>
      </c>
      <c r="AZ120" s="88" t="s">
        <v>527</v>
      </c>
      <c r="BA120" s="89">
        <v>3087.2874000000002</v>
      </c>
    </row>
    <row r="121" spans="1:53">
      <c r="A121" s="61"/>
      <c r="B121" s="61"/>
      <c r="C121" s="61"/>
      <c r="D121" s="61"/>
      <c r="E121" s="61"/>
      <c r="F121" s="61"/>
      <c r="G121" s="61"/>
      <c r="H121" s="61"/>
      <c r="I121" s="61"/>
      <c r="J121" s="61"/>
      <c r="K121" s="61"/>
      <c r="L121" s="61"/>
      <c r="M121" s="61"/>
      <c r="N121" s="61"/>
      <c r="O121" s="61" t="s">
        <v>756</v>
      </c>
      <c r="P121" s="64" t="s">
        <v>420</v>
      </c>
      <c r="Q121" s="62" t="str">
        <f t="shared" si="1"/>
        <v>E08000013</v>
      </c>
      <c r="R121" s="61"/>
      <c r="S121" s="61"/>
      <c r="T121" s="61"/>
      <c r="U121" s="61" t="s">
        <v>421</v>
      </c>
      <c r="V121" s="61" t="s">
        <v>422</v>
      </c>
      <c r="W121" s="63">
        <v>3588</v>
      </c>
      <c r="X121" s="61">
        <v>11391</v>
      </c>
      <c r="Y121" s="61"/>
      <c r="Z121" s="61" t="s">
        <v>755</v>
      </c>
      <c r="AA121" s="64" t="s">
        <v>417</v>
      </c>
      <c r="AB121" s="61" t="s">
        <v>755</v>
      </c>
      <c r="AC121" s="61"/>
      <c r="AD121" s="61"/>
      <c r="AE121" s="61"/>
      <c r="AF121" s="61"/>
      <c r="AG121" s="61"/>
      <c r="AH121" s="61"/>
      <c r="AI121" s="61"/>
      <c r="AJ121" s="61"/>
      <c r="AK121" s="61"/>
      <c r="AL121" s="61"/>
      <c r="AM121" t="s">
        <v>1029</v>
      </c>
      <c r="AN121" s="50"/>
      <c r="AO121" s="50" t="s">
        <v>977</v>
      </c>
      <c r="AP121" s="84" t="s">
        <v>977</v>
      </c>
      <c r="AU121" t="s">
        <v>420</v>
      </c>
      <c r="AV121" s="85">
        <v>4099.4219653179189</v>
      </c>
      <c r="AX121" t="str">
        <f>AY121&amp;COUNTIF($AY$3:AY121,AY121)</f>
        <v>Liverpool1</v>
      </c>
      <c r="AY121" s="87" t="s">
        <v>288</v>
      </c>
      <c r="AZ121" s="87" t="s">
        <v>364</v>
      </c>
      <c r="BA121" s="89">
        <v>13553.41</v>
      </c>
    </row>
    <row r="122" spans="1:53">
      <c r="A122" s="61"/>
      <c r="B122" s="61"/>
      <c r="C122" s="61"/>
      <c r="D122" s="61"/>
      <c r="E122" s="61"/>
      <c r="F122" s="61"/>
      <c r="G122" s="61"/>
      <c r="H122" s="61"/>
      <c r="I122" s="61"/>
      <c r="J122" s="61"/>
      <c r="K122" s="61"/>
      <c r="L122" s="61"/>
      <c r="M122" s="61"/>
      <c r="N122" s="61"/>
      <c r="O122" s="61" t="s">
        <v>757</v>
      </c>
      <c r="P122" s="64" t="s">
        <v>423</v>
      </c>
      <c r="Q122" s="62" t="str">
        <f t="shared" si="1"/>
        <v>E10000028</v>
      </c>
      <c r="R122" s="61"/>
      <c r="S122" s="61"/>
      <c r="T122" s="61"/>
      <c r="U122" s="61" t="s">
        <v>424</v>
      </c>
      <c r="V122" s="61" t="s">
        <v>425</v>
      </c>
      <c r="W122" s="63">
        <v>3785</v>
      </c>
      <c r="X122" s="61">
        <v>11858</v>
      </c>
      <c r="Y122" s="61"/>
      <c r="Z122" s="61" t="s">
        <v>756</v>
      </c>
      <c r="AA122" s="64" t="s">
        <v>420</v>
      </c>
      <c r="AB122" s="61" t="s">
        <v>756</v>
      </c>
      <c r="AC122" s="61"/>
      <c r="AD122" s="61"/>
      <c r="AE122" s="61"/>
      <c r="AF122" s="61"/>
      <c r="AG122" s="61"/>
      <c r="AH122" s="61"/>
      <c r="AI122" s="61"/>
      <c r="AJ122" s="61"/>
      <c r="AK122" s="61"/>
      <c r="AL122" s="61"/>
      <c r="AM122" t="s">
        <v>1081</v>
      </c>
      <c r="AN122" s="82" t="s">
        <v>209</v>
      </c>
      <c r="AO122" s="82" t="s">
        <v>277</v>
      </c>
      <c r="AP122" s="83">
        <v>16473</v>
      </c>
      <c r="AU122" t="s">
        <v>423</v>
      </c>
      <c r="AV122" s="85">
        <v>14535.838150289017</v>
      </c>
      <c r="AX122" t="str">
        <f>AY122&amp;COUNTIF($AY$3:AY122,AY122)</f>
        <v>Luton1</v>
      </c>
      <c r="AY122" s="87" t="s">
        <v>291</v>
      </c>
      <c r="AZ122" s="87" t="s">
        <v>367</v>
      </c>
      <c r="BA122" s="89">
        <v>3612.2379999999998</v>
      </c>
    </row>
    <row r="123" spans="1:53">
      <c r="A123" s="61"/>
      <c r="B123" s="61"/>
      <c r="C123" s="61"/>
      <c r="D123" s="61"/>
      <c r="E123" s="61"/>
      <c r="F123" s="61"/>
      <c r="G123" s="61"/>
      <c r="H123" s="61"/>
      <c r="I123" s="61"/>
      <c r="J123" s="61"/>
      <c r="K123" s="61"/>
      <c r="L123" s="61"/>
      <c r="M123" s="61"/>
      <c r="N123" s="61"/>
      <c r="O123" s="61" t="s">
        <v>758</v>
      </c>
      <c r="P123" s="64" t="s">
        <v>426</v>
      </c>
      <c r="Q123" s="62" t="str">
        <f t="shared" si="1"/>
        <v>E08000007</v>
      </c>
      <c r="R123" s="61"/>
      <c r="S123" s="61"/>
      <c r="T123" s="61"/>
      <c r="U123" s="61" t="s">
        <v>427</v>
      </c>
      <c r="V123" s="61" t="s">
        <v>428</v>
      </c>
      <c r="W123" s="63">
        <v>3489</v>
      </c>
      <c r="X123" s="61">
        <v>11006</v>
      </c>
      <c r="Y123" s="61"/>
      <c r="Z123" s="61" t="s">
        <v>757</v>
      </c>
      <c r="AA123" s="64" t="s">
        <v>423</v>
      </c>
      <c r="AB123" s="61" t="s">
        <v>757</v>
      </c>
      <c r="AC123" s="61"/>
      <c r="AD123" s="61"/>
      <c r="AE123" s="61"/>
      <c r="AF123" s="61"/>
      <c r="AG123" s="61"/>
      <c r="AH123" s="61"/>
      <c r="AI123" s="61"/>
      <c r="AJ123" s="61"/>
      <c r="AK123" s="61"/>
      <c r="AL123" s="61"/>
      <c r="AM123" t="s">
        <v>1082</v>
      </c>
      <c r="AN123" s="50" t="s">
        <v>212</v>
      </c>
      <c r="AO123" s="50" t="s">
        <v>283</v>
      </c>
      <c r="AP123" s="84">
        <v>13183</v>
      </c>
      <c r="AU123" t="s">
        <v>426</v>
      </c>
      <c r="AV123" s="85">
        <v>5319.0751445086707</v>
      </c>
      <c r="AX123" t="str">
        <f>AY123&amp;COUNTIF($AY$3:AY123,AY123)</f>
        <v>Manchester1</v>
      </c>
      <c r="AY123" s="88" t="s">
        <v>294</v>
      </c>
      <c r="AZ123" s="88" t="s">
        <v>137</v>
      </c>
      <c r="BA123" s="89">
        <v>3943.1381028368796</v>
      </c>
    </row>
    <row r="124" spans="1:53">
      <c r="A124" s="61"/>
      <c r="B124" s="61"/>
      <c r="C124" s="61"/>
      <c r="D124" s="61"/>
      <c r="E124" s="61"/>
      <c r="F124" s="61"/>
      <c r="G124" s="61"/>
      <c r="H124" s="61"/>
      <c r="I124" s="61"/>
      <c r="J124" s="61"/>
      <c r="K124" s="61"/>
      <c r="L124" s="61"/>
      <c r="M124" s="61"/>
      <c r="N124" s="61"/>
      <c r="O124" s="61" t="s">
        <v>759</v>
      </c>
      <c r="P124" s="64" t="s">
        <v>429</v>
      </c>
      <c r="Q124" s="62" t="str">
        <f t="shared" si="1"/>
        <v>E06000004</v>
      </c>
      <c r="R124" s="61"/>
      <c r="S124" s="61"/>
      <c r="T124" s="61"/>
      <c r="U124" s="61" t="s">
        <v>430</v>
      </c>
      <c r="V124" s="61" t="s">
        <v>431</v>
      </c>
      <c r="W124" s="63">
        <v>4160</v>
      </c>
      <c r="X124" s="61">
        <v>13436</v>
      </c>
      <c r="Y124" s="61"/>
      <c r="Z124" s="61" t="s">
        <v>758</v>
      </c>
      <c r="AA124" s="64" t="s">
        <v>426</v>
      </c>
      <c r="AB124" s="61" t="s">
        <v>758</v>
      </c>
      <c r="AC124" s="61"/>
      <c r="AD124" s="61"/>
      <c r="AE124" s="61"/>
      <c r="AF124" s="61"/>
      <c r="AG124" s="61"/>
      <c r="AH124" s="61"/>
      <c r="AI124" s="61"/>
      <c r="AJ124" s="61"/>
      <c r="AK124" s="61"/>
      <c r="AL124" s="61"/>
      <c r="AM124" t="s">
        <v>1083</v>
      </c>
      <c r="AN124" s="82" t="s">
        <v>215</v>
      </c>
      <c r="AO124" s="82" t="s">
        <v>950</v>
      </c>
      <c r="AP124" s="83">
        <v>6651</v>
      </c>
      <c r="AU124" t="s">
        <v>429</v>
      </c>
      <c r="AV124" s="85">
        <v>3723.1213872832368</v>
      </c>
      <c r="AX124" t="str">
        <f>AY124&amp;COUNTIF($AY$3:AY124,AY124)</f>
        <v>Manchester2</v>
      </c>
      <c r="AY124" s="88" t="s">
        <v>294</v>
      </c>
      <c r="AZ124" s="88" t="s">
        <v>430</v>
      </c>
      <c r="BA124" s="89">
        <v>4159.7940425531915</v>
      </c>
    </row>
    <row r="125" spans="1:53">
      <c r="A125" s="61"/>
      <c r="B125" s="61"/>
      <c r="C125" s="61"/>
      <c r="D125" s="61"/>
      <c r="E125" s="61"/>
      <c r="F125" s="61"/>
      <c r="G125" s="61"/>
      <c r="H125" s="61"/>
      <c r="I125" s="61"/>
      <c r="J125" s="61"/>
      <c r="K125" s="61"/>
      <c r="L125" s="61"/>
      <c r="M125" s="61"/>
      <c r="N125" s="61"/>
      <c r="O125" s="61" t="s">
        <v>760</v>
      </c>
      <c r="P125" s="64" t="s">
        <v>432</v>
      </c>
      <c r="Q125" s="62" t="str">
        <f t="shared" si="1"/>
        <v>E06000021</v>
      </c>
      <c r="R125" s="61"/>
      <c r="S125" s="61"/>
      <c r="T125" s="61"/>
      <c r="U125" s="61" t="s">
        <v>433</v>
      </c>
      <c r="V125" s="61" t="s">
        <v>434</v>
      </c>
      <c r="W125" s="63">
        <v>3809</v>
      </c>
      <c r="X125" s="61">
        <v>11553</v>
      </c>
      <c r="Y125" s="61"/>
      <c r="Z125" s="61" t="s">
        <v>759</v>
      </c>
      <c r="AA125" s="64" t="s">
        <v>429</v>
      </c>
      <c r="AB125" s="61" t="s">
        <v>759</v>
      </c>
      <c r="AC125" s="61"/>
      <c r="AD125" s="61"/>
      <c r="AE125" s="61"/>
      <c r="AF125" s="61"/>
      <c r="AG125" s="61"/>
      <c r="AH125" s="61"/>
      <c r="AI125" s="61"/>
      <c r="AJ125" s="61"/>
      <c r="AK125" s="61"/>
      <c r="AL125" s="61"/>
      <c r="AM125" t="s">
        <v>1084</v>
      </c>
      <c r="AN125" s="50" t="s">
        <v>219</v>
      </c>
      <c r="AO125" s="50" t="s">
        <v>292</v>
      </c>
      <c r="AP125" s="84">
        <v>15495</v>
      </c>
      <c r="AU125" t="s">
        <v>432</v>
      </c>
      <c r="AV125" s="85">
        <v>5323.4104046242774</v>
      </c>
      <c r="AX125" t="str">
        <f>AY125&amp;COUNTIF($AY$3:AY125,AY125)</f>
        <v>Manchester3</v>
      </c>
      <c r="AY125" s="88" t="s">
        <v>294</v>
      </c>
      <c r="AZ125" s="88" t="s">
        <v>529</v>
      </c>
      <c r="BA125" s="89">
        <v>4116.4628546099293</v>
      </c>
    </row>
    <row r="126" spans="1:53">
      <c r="A126" s="61"/>
      <c r="B126" s="61"/>
      <c r="C126" s="61"/>
      <c r="D126" s="61"/>
      <c r="E126" s="61"/>
      <c r="F126" s="61"/>
      <c r="G126" s="61"/>
      <c r="H126" s="61"/>
      <c r="I126" s="61"/>
      <c r="J126" s="61"/>
      <c r="K126" s="61"/>
      <c r="L126" s="61"/>
      <c r="M126" s="61"/>
      <c r="N126" s="61"/>
      <c r="O126" s="61" t="s">
        <v>761</v>
      </c>
      <c r="P126" s="64" t="s">
        <v>435</v>
      </c>
      <c r="Q126" s="62" t="str">
        <f t="shared" si="1"/>
        <v>E10000029</v>
      </c>
      <c r="R126" s="61"/>
      <c r="S126" s="61"/>
      <c r="T126" s="61"/>
      <c r="U126" s="61" t="s">
        <v>436</v>
      </c>
      <c r="V126" s="61" t="s">
        <v>437</v>
      </c>
      <c r="W126" s="63">
        <v>4235</v>
      </c>
      <c r="X126" s="61">
        <v>13223</v>
      </c>
      <c r="Y126" s="61"/>
      <c r="Z126" s="61" t="s">
        <v>760</v>
      </c>
      <c r="AA126" s="64" t="s">
        <v>432</v>
      </c>
      <c r="AB126" s="61" t="s">
        <v>760</v>
      </c>
      <c r="AC126" s="61"/>
      <c r="AD126" s="61"/>
      <c r="AE126" s="61"/>
      <c r="AF126" s="61"/>
      <c r="AG126" s="61"/>
      <c r="AH126" s="61"/>
      <c r="AI126" s="61"/>
      <c r="AJ126" s="61"/>
      <c r="AK126" s="61"/>
      <c r="AL126" s="61"/>
      <c r="AM126" t="s">
        <v>1085</v>
      </c>
      <c r="AN126" s="82" t="s">
        <v>223</v>
      </c>
      <c r="AO126" s="82" t="s">
        <v>295</v>
      </c>
      <c r="AP126" s="83">
        <v>11694</v>
      </c>
      <c r="AU126" t="s">
        <v>435</v>
      </c>
      <c r="AV126" s="85">
        <v>13151.156069364162</v>
      </c>
      <c r="AX126" t="str">
        <f>AY126&amp;COUNTIF($AY$3:AY126,AY126)</f>
        <v>Medway1</v>
      </c>
      <c r="AY126" s="87" t="s">
        <v>297</v>
      </c>
      <c r="AZ126" s="87" t="s">
        <v>373</v>
      </c>
      <c r="BA126" s="89">
        <v>4573.5770000000002</v>
      </c>
    </row>
    <row r="127" spans="1:53">
      <c r="A127" s="61"/>
      <c r="B127" s="61"/>
      <c r="C127" s="61"/>
      <c r="D127" s="61"/>
      <c r="E127" s="61"/>
      <c r="F127" s="61"/>
      <c r="G127" s="61"/>
      <c r="H127" s="61"/>
      <c r="I127" s="61"/>
      <c r="J127" s="61"/>
      <c r="K127" s="61"/>
      <c r="L127" s="61"/>
      <c r="M127" s="61"/>
      <c r="N127" s="61"/>
      <c r="O127" s="61" t="s">
        <v>762</v>
      </c>
      <c r="P127" s="64" t="s">
        <v>438</v>
      </c>
      <c r="Q127" s="62" t="str">
        <f t="shared" si="1"/>
        <v>E08000024</v>
      </c>
      <c r="R127" s="61"/>
      <c r="S127" s="61"/>
      <c r="T127" s="61"/>
      <c r="U127" s="61" t="s">
        <v>439</v>
      </c>
      <c r="V127" s="61" t="s">
        <v>440</v>
      </c>
      <c r="W127" s="63">
        <v>4120</v>
      </c>
      <c r="X127" s="61">
        <v>13399</v>
      </c>
      <c r="Y127" s="61"/>
      <c r="Z127" s="61" t="s">
        <v>761</v>
      </c>
      <c r="AA127" s="64" t="s">
        <v>435</v>
      </c>
      <c r="AB127" s="61" t="s">
        <v>761</v>
      </c>
      <c r="AC127" s="61"/>
      <c r="AD127" s="61"/>
      <c r="AE127" s="61"/>
      <c r="AF127" s="61"/>
      <c r="AG127" s="61"/>
      <c r="AH127" s="61"/>
      <c r="AI127" s="61"/>
      <c r="AJ127" s="61"/>
      <c r="AK127" s="61"/>
      <c r="AL127" s="61"/>
      <c r="AM127" t="s">
        <v>1086</v>
      </c>
      <c r="AN127" s="50" t="s">
        <v>227</v>
      </c>
      <c r="AO127" s="50" t="s">
        <v>298</v>
      </c>
      <c r="AP127" s="84">
        <v>33164</v>
      </c>
      <c r="AU127" t="s">
        <v>438</v>
      </c>
      <c r="AV127" s="85">
        <v>6483.2369942196528</v>
      </c>
      <c r="AX127" t="str">
        <f>AY127&amp;COUNTIF($AY$3:AY127,AY127)</f>
        <v>Merton1</v>
      </c>
      <c r="AY127" s="87" t="s">
        <v>300</v>
      </c>
      <c r="AZ127" s="87" t="s">
        <v>376</v>
      </c>
      <c r="BA127" s="89">
        <v>3427.92</v>
      </c>
    </row>
    <row r="128" spans="1:53">
      <c r="A128" s="61"/>
      <c r="B128" s="61"/>
      <c r="C128" s="61"/>
      <c r="D128" s="61"/>
      <c r="E128" s="61"/>
      <c r="F128" s="61"/>
      <c r="G128" s="61"/>
      <c r="H128" s="61"/>
      <c r="I128" s="61"/>
      <c r="J128" s="61"/>
      <c r="K128" s="61"/>
      <c r="L128" s="61"/>
      <c r="M128" s="61"/>
      <c r="N128" s="61"/>
      <c r="O128" s="61" t="s">
        <v>763</v>
      </c>
      <c r="P128" s="64" t="s">
        <v>441</v>
      </c>
      <c r="Q128" s="62" t="str">
        <f t="shared" si="1"/>
        <v>E10000030</v>
      </c>
      <c r="R128" s="61"/>
      <c r="S128" s="61"/>
      <c r="T128" s="61"/>
      <c r="U128" s="61" t="s">
        <v>442</v>
      </c>
      <c r="V128" s="61" t="s">
        <v>443</v>
      </c>
      <c r="W128" s="63">
        <v>4726</v>
      </c>
      <c r="X128" s="61">
        <v>15233</v>
      </c>
      <c r="Y128" s="61"/>
      <c r="Z128" s="61" t="s">
        <v>762</v>
      </c>
      <c r="AA128" s="64" t="s">
        <v>438</v>
      </c>
      <c r="AB128" s="61" t="s">
        <v>762</v>
      </c>
      <c r="AC128" s="61"/>
      <c r="AD128" s="61"/>
      <c r="AE128" s="61"/>
      <c r="AF128" s="61"/>
      <c r="AG128" s="61"/>
      <c r="AH128" s="61"/>
      <c r="AI128" s="61"/>
      <c r="AJ128" s="61"/>
      <c r="AK128" s="61"/>
      <c r="AL128" s="61"/>
      <c r="AM128" t="s">
        <v>1087</v>
      </c>
      <c r="AN128" s="50" t="s">
        <v>227</v>
      </c>
      <c r="AO128" s="50" t="s">
        <v>199</v>
      </c>
      <c r="AP128" s="84">
        <v>31426</v>
      </c>
      <c r="AU128" t="s">
        <v>441</v>
      </c>
      <c r="AV128" s="85">
        <v>18923.410404624276</v>
      </c>
      <c r="AX128" t="str">
        <f>AY128&amp;COUNTIF($AY$3:AY128,AY128)</f>
        <v>Middlesbrough1</v>
      </c>
      <c r="AY128" s="87" t="s">
        <v>303</v>
      </c>
      <c r="AZ128" s="87" t="s">
        <v>537</v>
      </c>
      <c r="BA128" s="89">
        <v>3473.88</v>
      </c>
    </row>
    <row r="129" spans="1:53">
      <c r="A129" s="61"/>
      <c r="B129" s="61"/>
      <c r="C129" s="61"/>
      <c r="D129" s="61"/>
      <c r="E129" s="61"/>
      <c r="F129" s="61"/>
      <c r="G129" s="61"/>
      <c r="H129" s="61"/>
      <c r="I129" s="61"/>
      <c r="J129" s="61"/>
      <c r="K129" s="61"/>
      <c r="L129" s="61"/>
      <c r="M129" s="61"/>
      <c r="N129" s="61"/>
      <c r="O129" s="61" t="s">
        <v>764</v>
      </c>
      <c r="P129" s="64" t="s">
        <v>444</v>
      </c>
      <c r="Q129" s="62" t="str">
        <f t="shared" si="1"/>
        <v>E09000029</v>
      </c>
      <c r="R129" s="61"/>
      <c r="S129" s="61"/>
      <c r="T129" s="61"/>
      <c r="U129" s="61" t="s">
        <v>445</v>
      </c>
      <c r="V129" s="61" t="s">
        <v>446</v>
      </c>
      <c r="W129" s="63">
        <v>5475</v>
      </c>
      <c r="X129" s="61">
        <v>19808</v>
      </c>
      <c r="Y129" s="61"/>
      <c r="Z129" s="61" t="s">
        <v>763</v>
      </c>
      <c r="AA129" s="64" t="s">
        <v>441</v>
      </c>
      <c r="AB129" s="61" t="s">
        <v>763</v>
      </c>
      <c r="AC129" s="61"/>
      <c r="AD129" s="61"/>
      <c r="AE129" s="61"/>
      <c r="AF129" s="61"/>
      <c r="AG129" s="61"/>
      <c r="AH129" s="61"/>
      <c r="AI129" s="61"/>
      <c r="AJ129" s="61"/>
      <c r="AK129" s="61"/>
      <c r="AL129" s="61"/>
      <c r="AM129" t="s">
        <v>1088</v>
      </c>
      <c r="AN129" s="50" t="s">
        <v>227</v>
      </c>
      <c r="AO129" s="50" t="s">
        <v>115</v>
      </c>
      <c r="AP129" s="84">
        <v>1000</v>
      </c>
      <c r="AU129" t="s">
        <v>444</v>
      </c>
      <c r="AV129" s="85">
        <v>3206.9364161849712</v>
      </c>
      <c r="AX129" t="str">
        <f>AY129&amp;COUNTIF($AY$3:AY129,AY129)</f>
        <v>Milton Keynes1</v>
      </c>
      <c r="AY129" s="87" t="s">
        <v>306</v>
      </c>
      <c r="AZ129" s="87" t="s">
        <v>382</v>
      </c>
      <c r="BA129" s="89">
        <v>4162.0240000000003</v>
      </c>
    </row>
    <row r="130" spans="1:53">
      <c r="A130" s="61"/>
      <c r="B130" s="61"/>
      <c r="C130" s="61"/>
      <c r="D130" s="61"/>
      <c r="E130" s="61"/>
      <c r="F130" s="61"/>
      <c r="G130" s="61"/>
      <c r="H130" s="61"/>
      <c r="I130" s="61"/>
      <c r="J130" s="61"/>
      <c r="K130" s="61"/>
      <c r="L130" s="61"/>
      <c r="M130" s="61"/>
      <c r="N130" s="61"/>
      <c r="O130" s="61" t="s">
        <v>765</v>
      </c>
      <c r="P130" s="64" t="s">
        <v>447</v>
      </c>
      <c r="Q130" s="62" t="str">
        <f t="shared" si="1"/>
        <v>E06000030</v>
      </c>
      <c r="R130" s="61"/>
      <c r="S130" s="61"/>
      <c r="T130" s="61"/>
      <c r="U130" s="61" t="s">
        <v>448</v>
      </c>
      <c r="V130" s="61" t="s">
        <v>449</v>
      </c>
      <c r="W130" s="63">
        <v>18974</v>
      </c>
      <c r="X130" s="61">
        <v>57737</v>
      </c>
      <c r="Y130" s="61"/>
      <c r="Z130" s="61" t="s">
        <v>764</v>
      </c>
      <c r="AA130" s="64" t="s">
        <v>444</v>
      </c>
      <c r="AB130" s="61" t="s">
        <v>764</v>
      </c>
      <c r="AC130" s="61"/>
      <c r="AD130" s="61"/>
      <c r="AE130" s="61"/>
      <c r="AF130" s="61"/>
      <c r="AG130" s="61"/>
      <c r="AH130" s="61"/>
      <c r="AI130" s="61"/>
      <c r="AJ130" s="61"/>
      <c r="AK130" s="61"/>
      <c r="AL130" s="61"/>
      <c r="AM130" t="s">
        <v>1029</v>
      </c>
      <c r="AN130" s="50"/>
      <c r="AO130" s="50" t="s">
        <v>977</v>
      </c>
      <c r="AP130" s="84" t="s">
        <v>977</v>
      </c>
      <c r="AU130" t="s">
        <v>447</v>
      </c>
      <c r="AV130" s="85">
        <v>3396.8208092485547</v>
      </c>
      <c r="AX130" t="str">
        <f>AY130&amp;COUNTIF($AY$3:AY130,AY130)</f>
        <v>Newcastle upon Tyne1</v>
      </c>
      <c r="AY130" s="88" t="s">
        <v>309</v>
      </c>
      <c r="AZ130" s="88" t="s">
        <v>394</v>
      </c>
      <c r="BA130" s="89">
        <v>3341.1353142857142</v>
      </c>
    </row>
    <row r="131" spans="1:53">
      <c r="A131" s="61"/>
      <c r="B131" s="61"/>
      <c r="C131" s="61"/>
      <c r="D131" s="61"/>
      <c r="E131" s="61"/>
      <c r="F131" s="61"/>
      <c r="G131" s="61"/>
      <c r="H131" s="61"/>
      <c r="I131" s="61"/>
      <c r="J131" s="61"/>
      <c r="K131" s="61"/>
      <c r="L131" s="61"/>
      <c r="M131" s="61"/>
      <c r="N131" s="61"/>
      <c r="O131" s="61" t="s">
        <v>766</v>
      </c>
      <c r="P131" s="64" t="s">
        <v>450</v>
      </c>
      <c r="Q131" s="62" t="str">
        <f t="shared" si="1"/>
        <v>E08000008</v>
      </c>
      <c r="R131" s="61"/>
      <c r="S131" s="61"/>
      <c r="T131" s="61"/>
      <c r="U131" s="61" t="s">
        <v>451</v>
      </c>
      <c r="V131" s="61" t="s">
        <v>452</v>
      </c>
      <c r="W131" s="63">
        <v>6973</v>
      </c>
      <c r="X131" s="61">
        <v>22267</v>
      </c>
      <c r="Y131" s="61"/>
      <c r="Z131" s="61" t="s">
        <v>765</v>
      </c>
      <c r="AA131" s="64" t="s">
        <v>447</v>
      </c>
      <c r="AB131" s="61" t="s">
        <v>765</v>
      </c>
      <c r="AC131" s="61"/>
      <c r="AD131" s="61"/>
      <c r="AE131" s="61"/>
      <c r="AF131" s="61"/>
      <c r="AG131" s="61"/>
      <c r="AH131" s="61"/>
      <c r="AI131" s="61"/>
      <c r="AJ131" s="61"/>
      <c r="AK131" s="61"/>
      <c r="AL131" s="61"/>
      <c r="AM131" t="s">
        <v>1029</v>
      </c>
      <c r="AN131" s="50"/>
      <c r="AO131" s="50" t="s">
        <v>977</v>
      </c>
      <c r="AP131" s="84" t="s">
        <v>977</v>
      </c>
      <c r="AU131" t="s">
        <v>450</v>
      </c>
      <c r="AV131" s="85">
        <v>4375.722543352601</v>
      </c>
      <c r="AX131" t="str">
        <f>AY131&amp;COUNTIF($AY$3:AY131,AY131)</f>
        <v>Newcastle upon Tyne2</v>
      </c>
      <c r="AY131" s="88" t="s">
        <v>309</v>
      </c>
      <c r="AZ131" s="88" t="s">
        <v>397</v>
      </c>
      <c r="BA131" s="89">
        <v>3537.6726857142853</v>
      </c>
    </row>
    <row r="132" spans="1:53">
      <c r="A132" s="61"/>
      <c r="B132" s="61"/>
      <c r="C132" s="61"/>
      <c r="D132" s="61"/>
      <c r="E132" s="61"/>
      <c r="F132" s="61"/>
      <c r="G132" s="61"/>
      <c r="H132" s="61"/>
      <c r="I132" s="61"/>
      <c r="J132" s="61"/>
      <c r="K132" s="61"/>
      <c r="L132" s="61"/>
      <c r="M132" s="61"/>
      <c r="N132" s="61"/>
      <c r="O132" s="61" t="s">
        <v>767</v>
      </c>
      <c r="P132" s="64" t="s">
        <v>453</v>
      </c>
      <c r="Q132" s="62" t="str">
        <f t="shared" ref="Q132:Q153" si="2">O132</f>
        <v>E06000020</v>
      </c>
      <c r="R132" s="61"/>
      <c r="S132" s="61"/>
      <c r="T132" s="61"/>
      <c r="U132" s="61" t="s">
        <v>454</v>
      </c>
      <c r="V132" s="61" t="s">
        <v>455</v>
      </c>
      <c r="W132" s="63">
        <v>4343</v>
      </c>
      <c r="X132" s="61">
        <v>12245</v>
      </c>
      <c r="Y132" s="61"/>
      <c r="Z132" s="61" t="s">
        <v>766</v>
      </c>
      <c r="AA132" s="64" t="s">
        <v>450</v>
      </c>
      <c r="AB132" s="61" t="s">
        <v>766</v>
      </c>
      <c r="AC132" s="61"/>
      <c r="AD132" s="61"/>
      <c r="AE132" s="61"/>
      <c r="AF132" s="61"/>
      <c r="AG132" s="61"/>
      <c r="AH132" s="61"/>
      <c r="AI132" s="61"/>
      <c r="AJ132" s="61"/>
      <c r="AK132" s="61"/>
      <c r="AL132" s="61"/>
      <c r="AM132" t="s">
        <v>1029</v>
      </c>
      <c r="AN132" s="50"/>
      <c r="AO132" s="50" t="s">
        <v>977</v>
      </c>
      <c r="AP132" s="84" t="s">
        <v>977</v>
      </c>
      <c r="AU132" t="s">
        <v>453</v>
      </c>
      <c r="AV132" s="85">
        <v>3008.6705202312137</v>
      </c>
      <c r="AX132" t="str">
        <f>AY132&amp;COUNTIF($AY$3:AY132,AY132)</f>
        <v>Newham1</v>
      </c>
      <c r="AY132" s="87" t="s">
        <v>312</v>
      </c>
      <c r="AZ132" s="87" t="s">
        <v>400</v>
      </c>
      <c r="BA132" s="89">
        <v>6730.2259999999997</v>
      </c>
    </row>
    <row r="133" spans="1:53">
      <c r="A133" s="61"/>
      <c r="B133" s="61"/>
      <c r="C133" s="61"/>
      <c r="D133" s="61"/>
      <c r="E133" s="61"/>
      <c r="F133" s="61"/>
      <c r="G133" s="61"/>
      <c r="H133" s="61"/>
      <c r="I133" s="61"/>
      <c r="J133" s="61"/>
      <c r="K133" s="61"/>
      <c r="L133" s="61"/>
      <c r="M133" s="61"/>
      <c r="N133" s="61"/>
      <c r="O133" s="61" t="s">
        <v>768</v>
      </c>
      <c r="P133" s="64" t="s">
        <v>456</v>
      </c>
      <c r="Q133" s="62" t="str">
        <f t="shared" si="2"/>
        <v>E06000034</v>
      </c>
      <c r="R133" s="61"/>
      <c r="S133" s="61"/>
      <c r="T133" s="61"/>
      <c r="U133" s="61" t="s">
        <v>457</v>
      </c>
      <c r="V133" s="61" t="s">
        <v>458</v>
      </c>
      <c r="W133" s="63">
        <v>7104</v>
      </c>
      <c r="X133" s="61">
        <v>21421</v>
      </c>
      <c r="Y133" s="61"/>
      <c r="Z133" s="61" t="s">
        <v>767</v>
      </c>
      <c r="AA133" s="64" t="s">
        <v>453</v>
      </c>
      <c r="AB133" s="61" t="s">
        <v>767</v>
      </c>
      <c r="AC133" s="61"/>
      <c r="AD133" s="61"/>
      <c r="AE133" s="61"/>
      <c r="AF133" s="61"/>
      <c r="AG133" s="61"/>
      <c r="AH133" s="61"/>
      <c r="AI133" s="61"/>
      <c r="AJ133" s="61"/>
      <c r="AK133" s="61"/>
      <c r="AL133" s="61"/>
      <c r="AM133" t="s">
        <v>1029</v>
      </c>
      <c r="AN133" s="50"/>
      <c r="AO133" s="50" t="s">
        <v>977</v>
      </c>
      <c r="AP133" s="84" t="s">
        <v>977</v>
      </c>
      <c r="AU133" t="s">
        <v>456</v>
      </c>
      <c r="AV133" s="85">
        <v>2809.2485549132948</v>
      </c>
      <c r="AX133" t="str">
        <f>AY133&amp;COUNTIF($AY$3:AY133,AY133)</f>
        <v>Norfolk1</v>
      </c>
      <c r="AY133" s="88" t="s">
        <v>315</v>
      </c>
      <c r="AZ133" s="88" t="s">
        <v>944</v>
      </c>
      <c r="BA133" s="89">
        <v>2171.5403605947959</v>
      </c>
    </row>
    <row r="134" spans="1:53">
      <c r="A134" s="61"/>
      <c r="B134" s="61"/>
      <c r="C134" s="61"/>
      <c r="D134" s="61"/>
      <c r="E134" s="61"/>
      <c r="F134" s="61"/>
      <c r="G134" s="61"/>
      <c r="H134" s="61"/>
      <c r="I134" s="61"/>
      <c r="J134" s="61"/>
      <c r="K134" s="61"/>
      <c r="L134" s="61"/>
      <c r="M134" s="61"/>
      <c r="N134" s="61"/>
      <c r="O134" s="61" t="s">
        <v>769</v>
      </c>
      <c r="P134" s="64" t="s">
        <v>459</v>
      </c>
      <c r="Q134" s="62" t="str">
        <f t="shared" si="2"/>
        <v>E06000027</v>
      </c>
      <c r="R134" s="61"/>
      <c r="S134" s="61"/>
      <c r="T134" s="61"/>
      <c r="U134" s="61" t="s">
        <v>460</v>
      </c>
      <c r="V134" s="61" t="s">
        <v>461</v>
      </c>
      <c r="W134" s="63">
        <v>3124</v>
      </c>
      <c r="X134" s="61">
        <v>9115</v>
      </c>
      <c r="Y134" s="61"/>
      <c r="Z134" s="61" t="s">
        <v>768</v>
      </c>
      <c r="AA134" s="64" t="s">
        <v>456</v>
      </c>
      <c r="AB134" s="61" t="s">
        <v>768</v>
      </c>
      <c r="AC134" s="61"/>
      <c r="AD134" s="61"/>
      <c r="AE134" s="61"/>
      <c r="AF134" s="61"/>
      <c r="AG134" s="61"/>
      <c r="AH134" s="61"/>
      <c r="AI134" s="61"/>
      <c r="AJ134" s="61"/>
      <c r="AK134" s="61"/>
      <c r="AL134" s="61"/>
      <c r="AM134" t="s">
        <v>1029</v>
      </c>
      <c r="AN134" s="50"/>
      <c r="AO134" s="50" t="s">
        <v>977</v>
      </c>
      <c r="AP134" s="84" t="s">
        <v>977</v>
      </c>
      <c r="AU134" t="s">
        <v>459</v>
      </c>
      <c r="AV134" s="85">
        <v>3044.2196531791906</v>
      </c>
      <c r="AX134" t="str">
        <f>AY134&amp;COUNTIF($AY$3:AY134,AY134)</f>
        <v>Norfolk2</v>
      </c>
      <c r="AY134" s="88" t="s">
        <v>315</v>
      </c>
      <c r="AZ134" s="88" t="s">
        <v>433</v>
      </c>
      <c r="BA134" s="89">
        <v>3809.0953866171008</v>
      </c>
    </row>
    <row r="135" spans="1:53">
      <c r="A135" s="61"/>
      <c r="B135" s="61"/>
      <c r="C135" s="61"/>
      <c r="D135" s="61"/>
      <c r="E135" s="61"/>
      <c r="F135" s="61"/>
      <c r="G135" s="61"/>
      <c r="H135" s="61"/>
      <c r="I135" s="61"/>
      <c r="J135" s="61"/>
      <c r="K135" s="61"/>
      <c r="L135" s="61"/>
      <c r="M135" s="61"/>
      <c r="N135" s="61"/>
      <c r="O135" s="61" t="s">
        <v>770</v>
      </c>
      <c r="P135" s="64" t="s">
        <v>462</v>
      </c>
      <c r="Q135" s="62" t="str">
        <f t="shared" si="2"/>
        <v>E09000030</v>
      </c>
      <c r="R135" s="61"/>
      <c r="S135" s="61"/>
      <c r="T135" s="61"/>
      <c r="U135" s="61" t="s">
        <v>463</v>
      </c>
      <c r="V135" s="61" t="s">
        <v>464</v>
      </c>
      <c r="W135" s="63">
        <v>2309</v>
      </c>
      <c r="X135" s="61">
        <v>6180</v>
      </c>
      <c r="Y135" s="61"/>
      <c r="Z135" s="61" t="s">
        <v>769</v>
      </c>
      <c r="AA135" s="64" t="s">
        <v>459</v>
      </c>
      <c r="AB135" s="61" t="s">
        <v>769</v>
      </c>
      <c r="AC135" s="61"/>
      <c r="AD135" s="61"/>
      <c r="AE135" s="61"/>
      <c r="AF135" s="61"/>
      <c r="AG135" s="61"/>
      <c r="AH135" s="61"/>
      <c r="AI135" s="61"/>
      <c r="AJ135" s="61"/>
      <c r="AK135" s="61"/>
      <c r="AL135" s="61"/>
      <c r="AM135" t="s">
        <v>1029</v>
      </c>
      <c r="AN135" s="50"/>
      <c r="AO135" s="50" t="s">
        <v>977</v>
      </c>
      <c r="AP135" s="84" t="s">
        <v>977</v>
      </c>
      <c r="AU135" t="s">
        <v>462</v>
      </c>
      <c r="AV135" s="85">
        <v>5415.6069364161849</v>
      </c>
      <c r="AX135" t="str">
        <f>AY135&amp;COUNTIF($AY$3:AY135,AY135)</f>
        <v>Norfolk3</v>
      </c>
      <c r="AY135" s="88" t="s">
        <v>315</v>
      </c>
      <c r="AZ135" s="88" t="s">
        <v>454</v>
      </c>
      <c r="BA135" s="89">
        <v>4343.0807211895917</v>
      </c>
    </row>
    <row r="136" spans="1:53">
      <c r="A136" s="61"/>
      <c r="B136" s="61"/>
      <c r="C136" s="61"/>
      <c r="D136" s="61"/>
      <c r="E136" s="61"/>
      <c r="F136" s="61"/>
      <c r="G136" s="61"/>
      <c r="H136" s="61"/>
      <c r="I136" s="61"/>
      <c r="J136" s="61"/>
      <c r="K136" s="61"/>
      <c r="L136" s="61"/>
      <c r="M136" s="61"/>
      <c r="N136" s="61"/>
      <c r="O136" s="61" t="s">
        <v>771</v>
      </c>
      <c r="P136" s="64" t="s">
        <v>465</v>
      </c>
      <c r="Q136" s="62" t="str">
        <f t="shared" si="2"/>
        <v>E08000009</v>
      </c>
      <c r="R136" s="61"/>
      <c r="S136" s="61"/>
      <c r="T136" s="61"/>
      <c r="U136" s="61" t="s">
        <v>466</v>
      </c>
      <c r="V136" s="61" t="s">
        <v>467</v>
      </c>
      <c r="W136" s="63">
        <v>5144</v>
      </c>
      <c r="X136" s="61">
        <v>16036</v>
      </c>
      <c r="Y136" s="61"/>
      <c r="Z136" s="61" t="s">
        <v>770</v>
      </c>
      <c r="AA136" s="64" t="s">
        <v>462</v>
      </c>
      <c r="AB136" s="61" t="s">
        <v>770</v>
      </c>
      <c r="AC136" s="61"/>
      <c r="AD136" s="61"/>
      <c r="AE136" s="61"/>
      <c r="AF136" s="61"/>
      <c r="AG136" s="61"/>
      <c r="AH136" s="61"/>
      <c r="AI136" s="61"/>
      <c r="AJ136" s="61"/>
      <c r="AK136" s="61"/>
      <c r="AL136" s="61"/>
      <c r="AM136" t="s">
        <v>1029</v>
      </c>
      <c r="AN136" s="50"/>
      <c r="AO136" s="50" t="s">
        <v>977</v>
      </c>
      <c r="AP136" s="84" t="s">
        <v>977</v>
      </c>
      <c r="AU136" t="s">
        <v>465</v>
      </c>
      <c r="AV136" s="85">
        <v>4076.0115606936415</v>
      </c>
      <c r="AX136" t="str">
        <f>AY136&amp;COUNTIF($AY$3:AY136,AY136)</f>
        <v>Norfolk4</v>
      </c>
      <c r="AY136" s="88" t="s">
        <v>315</v>
      </c>
      <c r="AZ136" s="88" t="s">
        <v>531</v>
      </c>
      <c r="BA136" s="89">
        <v>5197.457256505576</v>
      </c>
    </row>
    <row r="137" spans="1:53">
      <c r="A137" s="61"/>
      <c r="B137" s="61"/>
      <c r="C137" s="61"/>
      <c r="D137" s="61"/>
      <c r="E137" s="61"/>
      <c r="F137" s="61"/>
      <c r="G137" s="61"/>
      <c r="H137" s="61"/>
      <c r="I137" s="61"/>
      <c r="J137" s="61"/>
      <c r="K137" s="61"/>
      <c r="L137" s="61"/>
      <c r="M137" s="61"/>
      <c r="N137" s="61"/>
      <c r="O137" s="61" t="s">
        <v>772</v>
      </c>
      <c r="P137" s="64" t="s">
        <v>468</v>
      </c>
      <c r="Q137" s="62" t="str">
        <f t="shared" si="2"/>
        <v>E08000036</v>
      </c>
      <c r="R137" s="61"/>
      <c r="S137" s="61"/>
      <c r="T137" s="61"/>
      <c r="U137" s="61" t="s">
        <v>469</v>
      </c>
      <c r="V137" s="61" t="s">
        <v>470</v>
      </c>
      <c r="W137" s="63">
        <v>10271</v>
      </c>
      <c r="X137" s="61">
        <v>33120</v>
      </c>
      <c r="Y137" s="61"/>
      <c r="Z137" s="61" t="s">
        <v>771</v>
      </c>
      <c r="AA137" s="64" t="s">
        <v>465</v>
      </c>
      <c r="AB137" s="61" t="s">
        <v>771</v>
      </c>
      <c r="AC137" s="61"/>
      <c r="AD137" s="61"/>
      <c r="AE137" s="61"/>
      <c r="AF137" s="61"/>
      <c r="AG137" s="61"/>
      <c r="AH137" s="61"/>
      <c r="AI137" s="61"/>
      <c r="AJ137" s="61"/>
      <c r="AK137" s="61"/>
      <c r="AL137" s="61"/>
      <c r="AM137" t="s">
        <v>1089</v>
      </c>
      <c r="AN137" s="82" t="s">
        <v>231</v>
      </c>
      <c r="AO137" s="82" t="s">
        <v>307</v>
      </c>
      <c r="AP137" s="83">
        <v>15642</v>
      </c>
      <c r="AU137" t="s">
        <v>468</v>
      </c>
      <c r="AV137" s="85">
        <v>7015.8959537572255</v>
      </c>
      <c r="AX137" t="str">
        <f>AY137&amp;COUNTIF($AY$3:AY137,AY137)</f>
        <v>Norfolk5</v>
      </c>
      <c r="AY137" s="88" t="s">
        <v>315</v>
      </c>
      <c r="AZ137" s="88" t="s">
        <v>619</v>
      </c>
      <c r="BA137" s="89">
        <v>3631.100275092937</v>
      </c>
    </row>
    <row r="138" spans="1:53">
      <c r="A138" s="61"/>
      <c r="B138" s="61"/>
      <c r="C138" s="61"/>
      <c r="D138" s="61"/>
      <c r="E138" s="61"/>
      <c r="F138" s="61"/>
      <c r="G138" s="61"/>
      <c r="H138" s="61"/>
      <c r="I138" s="61"/>
      <c r="J138" s="61"/>
      <c r="K138" s="61"/>
      <c r="L138" s="61"/>
      <c r="M138" s="61"/>
      <c r="N138" s="61"/>
      <c r="O138" s="61" t="s">
        <v>773</v>
      </c>
      <c r="P138" s="64" t="s">
        <v>471</v>
      </c>
      <c r="Q138" s="62" t="str">
        <f t="shared" si="2"/>
        <v>E08000030</v>
      </c>
      <c r="R138" s="61"/>
      <c r="S138" s="61"/>
      <c r="T138" s="61"/>
      <c r="U138" s="61" t="s">
        <v>472</v>
      </c>
      <c r="V138" s="61" t="s">
        <v>473</v>
      </c>
      <c r="W138" s="63">
        <v>4081</v>
      </c>
      <c r="X138" s="61">
        <v>13052</v>
      </c>
      <c r="Y138" s="61"/>
      <c r="Z138" s="61" t="s">
        <v>772</v>
      </c>
      <c r="AA138" s="64" t="s">
        <v>468</v>
      </c>
      <c r="AB138" s="61" t="s">
        <v>772</v>
      </c>
      <c r="AC138" s="61"/>
      <c r="AD138" s="61"/>
      <c r="AE138" s="61"/>
      <c r="AF138" s="61"/>
      <c r="AG138" s="61"/>
      <c r="AH138" s="61"/>
      <c r="AI138" s="61"/>
      <c r="AJ138" s="61"/>
      <c r="AK138" s="61"/>
      <c r="AL138" s="61"/>
      <c r="AM138" t="s">
        <v>1090</v>
      </c>
      <c r="AN138" s="50" t="s">
        <v>234</v>
      </c>
      <c r="AO138" s="50" t="s">
        <v>313</v>
      </c>
      <c r="AP138" s="84">
        <v>15288</v>
      </c>
      <c r="AU138" t="s">
        <v>471</v>
      </c>
      <c r="AV138" s="85">
        <v>5590.1734104046245</v>
      </c>
      <c r="AX138" t="str">
        <f>AY138&amp;COUNTIF($AY$3:AY138,AY138)</f>
        <v>North East Lincolnshire1</v>
      </c>
      <c r="AY138" s="87" t="s">
        <v>318</v>
      </c>
      <c r="AZ138" s="87" t="s">
        <v>418</v>
      </c>
      <c r="BA138" s="89">
        <v>3573.67</v>
      </c>
    </row>
    <row r="139" spans="1:53">
      <c r="A139" s="61"/>
      <c r="B139" s="61"/>
      <c r="C139" s="61"/>
      <c r="D139" s="61"/>
      <c r="E139" s="61"/>
      <c r="F139" s="61"/>
      <c r="G139" s="61"/>
      <c r="H139" s="61"/>
      <c r="I139" s="61"/>
      <c r="J139" s="61"/>
      <c r="K139" s="61"/>
      <c r="L139" s="61"/>
      <c r="M139" s="61"/>
      <c r="N139" s="61"/>
      <c r="O139" s="61" t="s">
        <v>774</v>
      </c>
      <c r="P139" s="64" t="s">
        <v>474</v>
      </c>
      <c r="Q139" s="62" t="str">
        <f t="shared" si="2"/>
        <v>E09000031</v>
      </c>
      <c r="R139" s="61"/>
      <c r="S139" s="61"/>
      <c r="T139" s="61"/>
      <c r="U139" s="61" t="s">
        <v>475</v>
      </c>
      <c r="V139" s="61" t="s">
        <v>476</v>
      </c>
      <c r="W139" s="63">
        <v>5115</v>
      </c>
      <c r="X139" s="61">
        <v>16032</v>
      </c>
      <c r="Y139" s="61"/>
      <c r="Z139" s="61" t="s">
        <v>773</v>
      </c>
      <c r="AA139" s="64" t="s">
        <v>471</v>
      </c>
      <c r="AB139" s="61" t="s">
        <v>773</v>
      </c>
      <c r="AC139" s="61"/>
      <c r="AD139" s="61"/>
      <c r="AE139" s="61"/>
      <c r="AF139" s="61"/>
      <c r="AG139" s="61"/>
      <c r="AH139" s="61"/>
      <c r="AI139" s="61"/>
      <c r="AJ139" s="61"/>
      <c r="AK139" s="61"/>
      <c r="AL139" s="61"/>
      <c r="AM139" t="s">
        <v>1091</v>
      </c>
      <c r="AN139" s="82" t="s">
        <v>238</v>
      </c>
      <c r="AO139" s="82" t="s">
        <v>322</v>
      </c>
      <c r="AP139" s="83">
        <v>10803</v>
      </c>
      <c r="AU139" t="s">
        <v>474</v>
      </c>
      <c r="AV139" s="85">
        <v>4639.884393063584</v>
      </c>
      <c r="AX139" t="str">
        <f>AY139&amp;COUNTIF($AY$3:AY139,AY139)</f>
        <v>North Lincolnshire1</v>
      </c>
      <c r="AY139" s="87" t="s">
        <v>321</v>
      </c>
      <c r="AZ139" s="87" t="s">
        <v>427</v>
      </c>
      <c r="BA139" s="89">
        <v>3487.5459999999998</v>
      </c>
    </row>
    <row r="140" spans="1:53">
      <c r="A140" s="61"/>
      <c r="B140" s="61"/>
      <c r="C140" s="61"/>
      <c r="D140" s="61"/>
      <c r="E140" s="61"/>
      <c r="F140" s="61"/>
      <c r="G140" s="61"/>
      <c r="H140" s="61"/>
      <c r="I140" s="61"/>
      <c r="J140" s="61"/>
      <c r="K140" s="61"/>
      <c r="L140" s="61"/>
      <c r="M140" s="61"/>
      <c r="N140" s="61"/>
      <c r="O140" s="61" t="s">
        <v>775</v>
      </c>
      <c r="P140" s="64" t="s">
        <v>477</v>
      </c>
      <c r="Q140" s="62" t="str">
        <f t="shared" si="2"/>
        <v>E09000032</v>
      </c>
      <c r="R140" s="61"/>
      <c r="S140" s="61"/>
      <c r="T140" s="61"/>
      <c r="U140" s="61" t="s">
        <v>478</v>
      </c>
      <c r="V140" s="61" t="s">
        <v>479</v>
      </c>
      <c r="W140" s="63">
        <v>3393</v>
      </c>
      <c r="X140" s="61">
        <v>10069</v>
      </c>
      <c r="Y140" s="61"/>
      <c r="Z140" s="61" t="s">
        <v>774</v>
      </c>
      <c r="AA140" s="64" t="s">
        <v>474</v>
      </c>
      <c r="AB140" s="61" t="s">
        <v>774</v>
      </c>
      <c r="AC140" s="61"/>
      <c r="AD140" s="61"/>
      <c r="AE140" s="61"/>
      <c r="AF140" s="61"/>
      <c r="AG140" s="61"/>
      <c r="AH140" s="61"/>
      <c r="AI140" s="61"/>
      <c r="AJ140" s="61"/>
      <c r="AK140" s="61"/>
      <c r="AL140" s="61"/>
      <c r="AM140" t="s">
        <v>1092</v>
      </c>
      <c r="AN140" s="50" t="s">
        <v>241</v>
      </c>
      <c r="AO140" s="50" t="s">
        <v>328</v>
      </c>
      <c r="AP140" s="84">
        <v>135</v>
      </c>
      <c r="AU140" t="s">
        <v>477</v>
      </c>
      <c r="AV140" s="85">
        <v>5782.3699421965321</v>
      </c>
      <c r="AX140" t="str">
        <f>AY140&amp;COUNTIF($AY$3:AY140,AY140)</f>
        <v>North Somerset1</v>
      </c>
      <c r="AY140" s="87" t="s">
        <v>324</v>
      </c>
      <c r="AZ140" s="87" t="s">
        <v>436</v>
      </c>
      <c r="BA140" s="89">
        <v>4234.75</v>
      </c>
    </row>
    <row r="141" spans="1:53">
      <c r="A141" s="61"/>
      <c r="B141" s="61"/>
      <c r="C141" s="61"/>
      <c r="D141" s="61"/>
      <c r="E141" s="61"/>
      <c r="F141" s="61"/>
      <c r="G141" s="61"/>
      <c r="H141" s="61"/>
      <c r="I141" s="61"/>
      <c r="J141" s="61"/>
      <c r="K141" s="61"/>
      <c r="L141" s="61"/>
      <c r="M141" s="61"/>
      <c r="N141" s="61"/>
      <c r="O141" s="61" t="s">
        <v>776</v>
      </c>
      <c r="P141" s="64" t="s">
        <v>480</v>
      </c>
      <c r="Q141" s="62" t="str">
        <f t="shared" si="2"/>
        <v>E06000007</v>
      </c>
      <c r="R141" s="61"/>
      <c r="S141" s="61"/>
      <c r="T141" s="61"/>
      <c r="U141" s="61" t="s">
        <v>481</v>
      </c>
      <c r="V141" s="61" t="s">
        <v>482</v>
      </c>
      <c r="W141" s="63">
        <v>3029</v>
      </c>
      <c r="X141" s="61">
        <v>10689</v>
      </c>
      <c r="Y141" s="61"/>
      <c r="Z141" s="61" t="s">
        <v>775</v>
      </c>
      <c r="AA141" s="64" t="s">
        <v>477</v>
      </c>
      <c r="AB141" s="61" t="s">
        <v>775</v>
      </c>
      <c r="AC141" s="61"/>
      <c r="AD141" s="61"/>
      <c r="AE141" s="61"/>
      <c r="AF141" s="61"/>
      <c r="AG141" s="61"/>
      <c r="AH141" s="61"/>
      <c r="AI141" s="61"/>
      <c r="AJ141" s="61"/>
      <c r="AK141" s="61"/>
      <c r="AL141" s="61"/>
      <c r="AM141" t="s">
        <v>1093</v>
      </c>
      <c r="AN141" s="82" t="s">
        <v>245</v>
      </c>
      <c r="AO141" s="82" t="s">
        <v>325</v>
      </c>
      <c r="AP141" s="83">
        <v>16981</v>
      </c>
      <c r="AU141" t="s">
        <v>480</v>
      </c>
      <c r="AV141" s="85">
        <v>3652.6011560693642</v>
      </c>
      <c r="AX141" t="str">
        <f>AY141&amp;COUNTIF($AY$3:AY141,AY141)</f>
        <v>North Tyneside1</v>
      </c>
      <c r="AY141" s="87" t="s">
        <v>327</v>
      </c>
      <c r="AZ141" s="87" t="s">
        <v>442</v>
      </c>
      <c r="BA141" s="89">
        <v>4725.7690000000002</v>
      </c>
    </row>
    <row r="142" spans="1:53">
      <c r="A142" s="61"/>
      <c r="B142" s="61"/>
      <c r="C142" s="61"/>
      <c r="D142" s="61"/>
      <c r="E142" s="61"/>
      <c r="F142" s="61"/>
      <c r="G142" s="61"/>
      <c r="H142" s="61"/>
      <c r="I142" s="61"/>
      <c r="J142" s="61"/>
      <c r="K142" s="61"/>
      <c r="L142" s="61"/>
      <c r="M142" s="61"/>
      <c r="N142" s="61"/>
      <c r="O142" s="61" t="s">
        <v>777</v>
      </c>
      <c r="P142" s="64" t="s">
        <v>483</v>
      </c>
      <c r="Q142" s="62" t="str">
        <f t="shared" si="2"/>
        <v>E10000031</v>
      </c>
      <c r="R142" s="61"/>
      <c r="S142" s="61"/>
      <c r="T142" s="61"/>
      <c r="U142" s="61" t="s">
        <v>484</v>
      </c>
      <c r="V142" s="61" t="s">
        <v>485</v>
      </c>
      <c r="W142" s="63">
        <v>6166</v>
      </c>
      <c r="X142" s="61">
        <v>18350</v>
      </c>
      <c r="Y142" s="61"/>
      <c r="Z142" s="61" t="s">
        <v>776</v>
      </c>
      <c r="AA142" s="64" t="s">
        <v>480</v>
      </c>
      <c r="AB142" s="61" t="s">
        <v>776</v>
      </c>
      <c r="AC142" s="61"/>
      <c r="AD142" s="61"/>
      <c r="AE142" s="61"/>
      <c r="AF142" s="61"/>
      <c r="AG142" s="61"/>
      <c r="AH142" s="61"/>
      <c r="AI142" s="61"/>
      <c r="AJ142" s="61"/>
      <c r="AK142" s="61"/>
      <c r="AL142" s="61"/>
      <c r="AM142" t="s">
        <v>1094</v>
      </c>
      <c r="AN142" s="50" t="s">
        <v>248</v>
      </c>
      <c r="AO142" s="50" t="s">
        <v>617</v>
      </c>
      <c r="AP142" s="84">
        <v>13180</v>
      </c>
      <c r="AU142" t="s">
        <v>483</v>
      </c>
      <c r="AV142" s="85">
        <v>9528.323699421966</v>
      </c>
      <c r="AX142" t="str">
        <f>AY142&amp;COUNTIF($AY$3:AY142,AY142)</f>
        <v>North Yorkshire1</v>
      </c>
      <c r="AY142" s="88" t="s">
        <v>330</v>
      </c>
      <c r="AZ142" s="88" t="s">
        <v>170</v>
      </c>
      <c r="BA142" s="89">
        <v>89.341857908847189</v>
      </c>
    </row>
    <row r="143" spans="1:53">
      <c r="A143" s="61"/>
      <c r="B143" s="61"/>
      <c r="C143" s="61"/>
      <c r="D143" s="61"/>
      <c r="E143" s="61"/>
      <c r="F143" s="61"/>
      <c r="G143" s="61"/>
      <c r="H143" s="61"/>
      <c r="I143" s="61"/>
      <c r="J143" s="61"/>
      <c r="K143" s="61"/>
      <c r="L143" s="61"/>
      <c r="M143" s="61"/>
      <c r="N143" s="61"/>
      <c r="O143" s="61" t="s">
        <v>778</v>
      </c>
      <c r="P143" s="64" t="s">
        <v>486</v>
      </c>
      <c r="Q143" s="62" t="str">
        <f t="shared" si="2"/>
        <v>E06000037</v>
      </c>
      <c r="R143" s="61"/>
      <c r="S143" s="61"/>
      <c r="T143" s="61"/>
      <c r="U143" s="61" t="s">
        <v>487</v>
      </c>
      <c r="V143" s="61" t="s">
        <v>488</v>
      </c>
      <c r="W143" s="63">
        <v>2212</v>
      </c>
      <c r="X143" s="61">
        <v>6780</v>
      </c>
      <c r="Y143" s="61"/>
      <c r="Z143" s="61" t="s">
        <v>777</v>
      </c>
      <c r="AA143" s="64" t="s">
        <v>483</v>
      </c>
      <c r="AB143" s="61" t="s">
        <v>777</v>
      </c>
      <c r="AC143" s="61"/>
      <c r="AD143" s="61"/>
      <c r="AE143" s="61"/>
      <c r="AF143" s="61"/>
      <c r="AG143" s="61"/>
      <c r="AH143" s="61"/>
      <c r="AI143" s="61"/>
      <c r="AJ143" s="61"/>
      <c r="AK143" s="61"/>
      <c r="AL143" s="61"/>
      <c r="AM143" t="s">
        <v>1095</v>
      </c>
      <c r="AN143" s="82" t="s">
        <v>252</v>
      </c>
      <c r="AO143" s="82" t="s">
        <v>611</v>
      </c>
      <c r="AP143" s="83">
        <v>26394</v>
      </c>
      <c r="AU143" t="s">
        <v>486</v>
      </c>
      <c r="AV143" s="85">
        <v>2464.7398843930637</v>
      </c>
      <c r="AX143" t="str">
        <f>AY143&amp;COUNTIF($AY$3:AY143,AY143)</f>
        <v>North Yorkshire2</v>
      </c>
      <c r="AY143" s="88" t="s">
        <v>330</v>
      </c>
      <c r="AZ143" s="88" t="s">
        <v>4</v>
      </c>
      <c r="BA143" s="89">
        <v>863.63795978552275</v>
      </c>
    </row>
    <row r="144" spans="1:53">
      <c r="A144" s="61"/>
      <c r="B144" s="61"/>
      <c r="C144" s="61"/>
      <c r="D144" s="61"/>
      <c r="E144" s="61"/>
      <c r="F144" s="61"/>
      <c r="G144" s="61"/>
      <c r="H144" s="61"/>
      <c r="I144" s="61"/>
      <c r="J144" s="61"/>
      <c r="K144" s="61"/>
      <c r="L144" s="61"/>
      <c r="M144" s="61"/>
      <c r="N144" s="61"/>
      <c r="O144" s="61" t="s">
        <v>779</v>
      </c>
      <c r="P144" s="64" t="s">
        <v>489</v>
      </c>
      <c r="Q144" s="62" t="str">
        <f t="shared" si="2"/>
        <v>E10000032</v>
      </c>
      <c r="R144" s="61"/>
      <c r="S144" s="61"/>
      <c r="T144" s="61"/>
      <c r="U144" s="61" t="s">
        <v>490</v>
      </c>
      <c r="V144" s="61" t="s">
        <v>491</v>
      </c>
      <c r="W144" s="63">
        <v>6039</v>
      </c>
      <c r="X144" s="61">
        <v>18080</v>
      </c>
      <c r="Y144" s="61"/>
      <c r="Z144" s="61" t="s">
        <v>778</v>
      </c>
      <c r="AA144" s="64" t="s">
        <v>486</v>
      </c>
      <c r="AB144" s="61" t="s">
        <v>778</v>
      </c>
      <c r="AC144" s="61"/>
      <c r="AD144" s="61"/>
      <c r="AE144" s="61"/>
      <c r="AF144" s="61"/>
      <c r="AG144" s="61"/>
      <c r="AH144" s="61"/>
      <c r="AI144" s="61"/>
      <c r="AJ144" s="61"/>
      <c r="AK144" s="61"/>
      <c r="AL144" s="61"/>
      <c r="AM144" t="s">
        <v>1096</v>
      </c>
      <c r="AN144" s="82" t="s">
        <v>252</v>
      </c>
      <c r="AO144" s="82" t="s">
        <v>581</v>
      </c>
      <c r="AP144" s="83">
        <v>9699</v>
      </c>
      <c r="AU144" t="s">
        <v>489</v>
      </c>
      <c r="AV144" s="85">
        <v>14898.843930635838</v>
      </c>
      <c r="AX144" t="str">
        <f>AY144&amp;COUNTIF($AY$3:AY144,AY144)</f>
        <v>North Yorkshire3</v>
      </c>
      <c r="AY144" s="88" t="s">
        <v>330</v>
      </c>
      <c r="AZ144" s="88" t="s">
        <v>268</v>
      </c>
      <c r="BA144" s="89">
        <v>2829.1588337801609</v>
      </c>
    </row>
    <row r="145" spans="1:53">
      <c r="A145" s="61"/>
      <c r="B145" s="61"/>
      <c r="C145" s="61"/>
      <c r="D145" s="61"/>
      <c r="E145" s="61"/>
      <c r="F145" s="61"/>
      <c r="G145" s="61"/>
      <c r="H145" s="61"/>
      <c r="I145" s="61"/>
      <c r="J145" s="61"/>
      <c r="K145" s="61"/>
      <c r="L145" s="61"/>
      <c r="M145" s="61"/>
      <c r="N145" s="61"/>
      <c r="O145" s="61" t="s">
        <v>780</v>
      </c>
      <c r="P145" s="64" t="s">
        <v>492</v>
      </c>
      <c r="Q145" s="62" t="str">
        <f t="shared" si="2"/>
        <v>E09000033</v>
      </c>
      <c r="R145" s="61"/>
      <c r="S145" s="61"/>
      <c r="T145" s="61"/>
      <c r="U145" s="61" t="s">
        <v>493</v>
      </c>
      <c r="V145" s="61" t="s">
        <v>494</v>
      </c>
      <c r="W145" s="63">
        <v>12165</v>
      </c>
      <c r="X145" s="61">
        <v>34169</v>
      </c>
      <c r="Y145" s="61"/>
      <c r="Z145" s="61" t="s">
        <v>779</v>
      </c>
      <c r="AA145" s="64" t="s">
        <v>489</v>
      </c>
      <c r="AB145" s="61" t="s">
        <v>779</v>
      </c>
      <c r="AC145" s="61"/>
      <c r="AD145" s="61"/>
      <c r="AE145" s="61"/>
      <c r="AF145" s="61"/>
      <c r="AG145" s="61"/>
      <c r="AH145" s="61"/>
      <c r="AI145" s="61"/>
      <c r="AJ145" s="61"/>
      <c r="AK145" s="61"/>
      <c r="AL145" s="61"/>
      <c r="AM145" t="s">
        <v>1097</v>
      </c>
      <c r="AN145" s="82" t="s">
        <v>252</v>
      </c>
      <c r="AO145" s="82" t="s">
        <v>573</v>
      </c>
      <c r="AP145" s="83">
        <v>6556</v>
      </c>
      <c r="AU145" t="s">
        <v>492</v>
      </c>
      <c r="AV145" s="85">
        <v>5260.9826589595377</v>
      </c>
      <c r="AX145" t="str">
        <f>AY145&amp;COUNTIF($AY$3:AY145,AY145)</f>
        <v>North Yorkshire4</v>
      </c>
      <c r="AY145" s="88" t="s">
        <v>330</v>
      </c>
      <c r="AZ145" s="88" t="s">
        <v>280</v>
      </c>
      <c r="BA145" s="89">
        <v>3097.1844075067029</v>
      </c>
    </row>
    <row r="146" spans="1:53">
      <c r="A146" s="61"/>
      <c r="B146" s="61"/>
      <c r="C146" s="61"/>
      <c r="D146" s="61"/>
      <c r="E146" s="61"/>
      <c r="F146" s="61"/>
      <c r="G146" s="61"/>
      <c r="H146" s="61"/>
      <c r="I146" s="61"/>
      <c r="J146" s="61"/>
      <c r="K146" s="61"/>
      <c r="L146" s="61"/>
      <c r="M146" s="61"/>
      <c r="N146" s="61"/>
      <c r="O146" s="61" t="s">
        <v>781</v>
      </c>
      <c r="P146" s="64" t="s">
        <v>495</v>
      </c>
      <c r="Q146" s="62" t="str">
        <f t="shared" si="2"/>
        <v>E08000010</v>
      </c>
      <c r="R146" s="61"/>
      <c r="S146" s="61"/>
      <c r="T146" s="61"/>
      <c r="U146" s="61" t="s">
        <v>496</v>
      </c>
      <c r="V146" s="61" t="s">
        <v>497</v>
      </c>
      <c r="W146" s="63">
        <v>2055</v>
      </c>
      <c r="X146" s="61">
        <v>7538</v>
      </c>
      <c r="Y146" s="61"/>
      <c r="Z146" s="61" t="s">
        <v>780</v>
      </c>
      <c r="AA146" s="64" t="s">
        <v>492</v>
      </c>
      <c r="AB146" s="61" t="s">
        <v>780</v>
      </c>
      <c r="AC146" s="61"/>
      <c r="AD146" s="61"/>
      <c r="AE146" s="61"/>
      <c r="AF146" s="61"/>
      <c r="AG146" s="61"/>
      <c r="AH146" s="61"/>
      <c r="AI146" s="61"/>
      <c r="AJ146" s="61"/>
      <c r="AK146" s="61"/>
      <c r="AL146" s="61"/>
      <c r="AM146" t="s">
        <v>1098</v>
      </c>
      <c r="AN146" s="82" t="s">
        <v>252</v>
      </c>
      <c r="AO146" s="82" t="s">
        <v>525</v>
      </c>
      <c r="AP146" s="83">
        <v>13283</v>
      </c>
      <c r="AU146" t="s">
        <v>495</v>
      </c>
      <c r="AV146" s="85">
        <v>6456.9364161849708</v>
      </c>
      <c r="AX146" t="str">
        <f>AY146&amp;COUNTIF($AY$3:AY146,AY146)</f>
        <v>North Yorkshire5</v>
      </c>
      <c r="AY146" s="88" t="s">
        <v>330</v>
      </c>
      <c r="AZ146" s="88" t="s">
        <v>496</v>
      </c>
      <c r="BA146" s="89">
        <v>2054.8627319034854</v>
      </c>
    </row>
    <row r="147" spans="1:53">
      <c r="A147" s="61"/>
      <c r="B147" s="61"/>
      <c r="C147" s="61"/>
      <c r="D147" s="61"/>
      <c r="E147" s="61"/>
      <c r="F147" s="61"/>
      <c r="G147" s="61"/>
      <c r="H147" s="61"/>
      <c r="I147" s="61"/>
      <c r="J147" s="61"/>
      <c r="K147" s="61"/>
      <c r="L147" s="61"/>
      <c r="M147" s="61"/>
      <c r="N147" s="61"/>
      <c r="O147" s="61" t="s">
        <v>782</v>
      </c>
      <c r="P147" s="64" t="s">
        <v>498</v>
      </c>
      <c r="Q147" s="62" t="str">
        <f t="shared" si="2"/>
        <v>E06000054</v>
      </c>
      <c r="R147" s="61"/>
      <c r="S147" s="61"/>
      <c r="T147" s="61"/>
      <c r="U147" s="61" t="s">
        <v>499</v>
      </c>
      <c r="V147" s="61" t="s">
        <v>500</v>
      </c>
      <c r="W147" s="63">
        <v>12399</v>
      </c>
      <c r="X147" s="61">
        <v>37783</v>
      </c>
      <c r="Y147" s="61"/>
      <c r="Z147" s="61" t="s">
        <v>781</v>
      </c>
      <c r="AA147" s="64" t="s">
        <v>495</v>
      </c>
      <c r="AB147" s="61" t="s">
        <v>781</v>
      </c>
      <c r="AC147" s="61"/>
      <c r="AD147" s="61"/>
      <c r="AE147" s="61"/>
      <c r="AF147" s="61"/>
      <c r="AG147" s="61"/>
      <c r="AH147" s="61"/>
      <c r="AI147" s="61"/>
      <c r="AJ147" s="61"/>
      <c r="AK147" s="61"/>
      <c r="AL147" s="61"/>
      <c r="AM147" t="s">
        <v>1099</v>
      </c>
      <c r="AN147" s="82" t="s">
        <v>252</v>
      </c>
      <c r="AO147" s="82" t="s">
        <v>177</v>
      </c>
      <c r="AP147" s="83">
        <v>14947</v>
      </c>
      <c r="AU147" t="s">
        <v>498</v>
      </c>
      <c r="AV147" s="85">
        <v>7824.5664739884396</v>
      </c>
      <c r="AX147" t="str">
        <f>AY147&amp;COUNTIF($AY$3:AY147,AY147)</f>
        <v>North Yorkshire6</v>
      </c>
      <c r="AY147" s="88" t="s">
        <v>330</v>
      </c>
      <c r="AZ147" s="88" t="s">
        <v>589</v>
      </c>
      <c r="BA147" s="89">
        <v>2173.9852091152816</v>
      </c>
    </row>
    <row r="148" spans="1:53">
      <c r="A148" s="61"/>
      <c r="B148" s="61"/>
      <c r="C148" s="61"/>
      <c r="D148" s="61"/>
      <c r="E148" s="61"/>
      <c r="F148" s="61"/>
      <c r="G148" s="61"/>
      <c r="H148" s="61"/>
      <c r="I148" s="61"/>
      <c r="J148" s="61"/>
      <c r="K148" s="61"/>
      <c r="L148" s="61"/>
      <c r="M148" s="61"/>
      <c r="N148" s="61"/>
      <c r="O148" s="61" t="s">
        <v>783</v>
      </c>
      <c r="P148" s="64" t="s">
        <v>501</v>
      </c>
      <c r="Q148" s="62" t="str">
        <f t="shared" si="2"/>
        <v>E06000040</v>
      </c>
      <c r="R148" s="61"/>
      <c r="S148" s="61"/>
      <c r="T148" s="61"/>
      <c r="U148" s="61" t="s">
        <v>502</v>
      </c>
      <c r="V148" s="61" t="s">
        <v>503</v>
      </c>
      <c r="W148" s="63">
        <v>6388</v>
      </c>
      <c r="X148" s="61">
        <v>19296</v>
      </c>
      <c r="Y148" s="61"/>
      <c r="Z148" s="61" t="s">
        <v>782</v>
      </c>
      <c r="AA148" s="64" t="s">
        <v>498</v>
      </c>
      <c r="AB148" s="61" t="s">
        <v>782</v>
      </c>
      <c r="AC148" s="61"/>
      <c r="AD148" s="61"/>
      <c r="AE148" s="61"/>
      <c r="AF148" s="61"/>
      <c r="AG148" s="61"/>
      <c r="AH148" s="61"/>
      <c r="AI148" s="61"/>
      <c r="AJ148" s="61"/>
      <c r="AK148" s="61"/>
      <c r="AL148" s="61"/>
      <c r="AM148" t="s">
        <v>1100</v>
      </c>
      <c r="AN148" s="82" t="s">
        <v>252</v>
      </c>
      <c r="AO148" s="82" t="s">
        <v>125</v>
      </c>
      <c r="AP148" s="83">
        <v>12564</v>
      </c>
      <c r="AU148" t="s">
        <v>501</v>
      </c>
      <c r="AV148" s="85">
        <v>2265.8959537572255</v>
      </c>
      <c r="AX148" t="str">
        <f>AY148&amp;COUNTIF($AY$3:AY148,AY148)</f>
        <v>Northamptonshire1</v>
      </c>
      <c r="AY148" s="87" t="s">
        <v>333</v>
      </c>
      <c r="AZ148" s="87" t="s">
        <v>155</v>
      </c>
      <c r="BA148" s="89">
        <v>1209.9284597156397</v>
      </c>
    </row>
    <row r="149" spans="1:53">
      <c r="A149" s="61"/>
      <c r="B149" s="61"/>
      <c r="C149" s="61"/>
      <c r="D149" s="61"/>
      <c r="E149" s="61"/>
      <c r="F149" s="61"/>
      <c r="G149" s="61"/>
      <c r="H149" s="61"/>
      <c r="I149" s="61"/>
      <c r="J149" s="61"/>
      <c r="K149" s="61"/>
      <c r="L149" s="61"/>
      <c r="M149" s="61"/>
      <c r="N149" s="61"/>
      <c r="O149" s="61" t="s">
        <v>784</v>
      </c>
      <c r="P149" s="64" t="s">
        <v>504</v>
      </c>
      <c r="Q149" s="62" t="str">
        <f t="shared" si="2"/>
        <v>E08000015</v>
      </c>
      <c r="R149" s="61"/>
      <c r="S149" s="61"/>
      <c r="T149" s="61"/>
      <c r="U149" s="61" t="s">
        <v>505</v>
      </c>
      <c r="V149" s="61" t="s">
        <v>506</v>
      </c>
      <c r="W149" s="63">
        <v>2362</v>
      </c>
      <c r="X149" s="61">
        <v>8068</v>
      </c>
      <c r="Y149" s="61"/>
      <c r="Z149" s="61" t="s">
        <v>783</v>
      </c>
      <c r="AA149" s="64" t="s">
        <v>501</v>
      </c>
      <c r="AB149" s="61" t="s">
        <v>783</v>
      </c>
      <c r="AC149" s="61"/>
      <c r="AD149" s="61"/>
      <c r="AE149" s="61"/>
      <c r="AF149" s="61"/>
      <c r="AG149" s="61"/>
      <c r="AH149" s="61"/>
      <c r="AI149" s="61"/>
      <c r="AJ149" s="61"/>
      <c r="AK149" s="61"/>
      <c r="AL149" s="61"/>
      <c r="AM149" t="s">
        <v>1101</v>
      </c>
      <c r="AN149" s="82" t="s">
        <v>252</v>
      </c>
      <c r="AO149" s="82" t="s">
        <v>11</v>
      </c>
      <c r="AP149" s="83">
        <v>7321</v>
      </c>
      <c r="AU149" t="s">
        <v>504</v>
      </c>
      <c r="AV149" s="85">
        <v>7206.06936416185</v>
      </c>
      <c r="AX149" t="str">
        <f>AY149&amp;COUNTIF($AY$3:AY149,AY149)</f>
        <v>Northamptonshire2</v>
      </c>
      <c r="AY149" s="88" t="s">
        <v>333</v>
      </c>
      <c r="AZ149" s="88" t="s">
        <v>385</v>
      </c>
      <c r="BA149" s="89">
        <v>10977.887488151659</v>
      </c>
    </row>
    <row r="150" spans="1:53">
      <c r="A150" s="61"/>
      <c r="B150" s="61"/>
      <c r="C150" s="61"/>
      <c r="D150" s="61"/>
      <c r="E150" s="61"/>
      <c r="F150" s="61"/>
      <c r="G150" s="61"/>
      <c r="H150" s="61"/>
      <c r="I150" s="61"/>
      <c r="J150" s="61"/>
      <c r="K150" s="61"/>
      <c r="L150" s="61"/>
      <c r="M150" s="61"/>
      <c r="N150" s="61"/>
      <c r="O150" s="61" t="s">
        <v>785</v>
      </c>
      <c r="P150" s="64" t="s">
        <v>507</v>
      </c>
      <c r="Q150" s="62" t="str">
        <f t="shared" si="2"/>
        <v>E06000041</v>
      </c>
      <c r="R150" s="61"/>
      <c r="S150" s="61"/>
      <c r="T150" s="61"/>
      <c r="U150" s="61" t="s">
        <v>508</v>
      </c>
      <c r="V150" s="61" t="s">
        <v>509</v>
      </c>
      <c r="W150" s="63">
        <v>3989</v>
      </c>
      <c r="X150" s="61">
        <v>13719</v>
      </c>
      <c r="Y150" s="61"/>
      <c r="Z150" s="61" t="s">
        <v>784</v>
      </c>
      <c r="AA150" s="64" t="s">
        <v>504</v>
      </c>
      <c r="AB150" s="61" t="s">
        <v>784</v>
      </c>
      <c r="AC150" s="61"/>
      <c r="AD150" s="61"/>
      <c r="AE150" s="61"/>
      <c r="AF150" s="61"/>
      <c r="AG150" s="61"/>
      <c r="AH150" s="61"/>
      <c r="AI150" s="61"/>
      <c r="AJ150" s="61"/>
      <c r="AK150" s="61"/>
      <c r="AL150" s="61"/>
      <c r="AM150" t="s">
        <v>1029</v>
      </c>
      <c r="AN150" s="82"/>
      <c r="AO150" s="82" t="s">
        <v>977</v>
      </c>
      <c r="AP150" s="83" t="s">
        <v>977</v>
      </c>
      <c r="AU150" t="s">
        <v>507</v>
      </c>
      <c r="AV150" s="85">
        <v>2147.6878612716764</v>
      </c>
      <c r="AX150" t="str">
        <f>AY150&amp;COUNTIF($AY$3:AY150,AY150)</f>
        <v>Northamptonshire3</v>
      </c>
      <c r="AY150" s="88" t="s">
        <v>333</v>
      </c>
      <c r="AZ150" s="88" t="s">
        <v>115</v>
      </c>
      <c r="BA150" s="89">
        <v>265.59405213270145</v>
      </c>
    </row>
    <row r="151" spans="1:53">
      <c r="A151" s="61"/>
      <c r="B151" s="61"/>
      <c r="C151" s="61"/>
      <c r="D151" s="61"/>
      <c r="E151" s="61"/>
      <c r="F151" s="61"/>
      <c r="G151" s="61"/>
      <c r="H151" s="61"/>
      <c r="I151" s="61"/>
      <c r="J151" s="61"/>
      <c r="K151" s="61"/>
      <c r="L151" s="61"/>
      <c r="M151" s="61"/>
      <c r="N151" s="61"/>
      <c r="O151" s="61" t="s">
        <v>786</v>
      </c>
      <c r="P151" s="64" t="s">
        <v>510</v>
      </c>
      <c r="Q151" s="62" t="str">
        <f t="shared" si="2"/>
        <v>E08000031</v>
      </c>
      <c r="R151" s="61"/>
      <c r="S151" s="61"/>
      <c r="T151" s="61"/>
      <c r="U151" s="61" t="s">
        <v>511</v>
      </c>
      <c r="V151" s="61" t="s">
        <v>512</v>
      </c>
      <c r="W151" s="63">
        <v>11447</v>
      </c>
      <c r="X151" s="61">
        <v>35067</v>
      </c>
      <c r="Y151" s="61"/>
      <c r="Z151" s="61" t="s">
        <v>785</v>
      </c>
      <c r="AA151" s="64" t="s">
        <v>507</v>
      </c>
      <c r="AB151" s="61" t="s">
        <v>785</v>
      </c>
      <c r="AC151" s="61"/>
      <c r="AD151" s="61"/>
      <c r="AE151" s="61"/>
      <c r="AF151" s="61"/>
      <c r="AG151" s="61"/>
      <c r="AH151" s="61"/>
      <c r="AI151" s="61"/>
      <c r="AJ151" s="61"/>
      <c r="AK151" s="61"/>
      <c r="AL151" s="61"/>
      <c r="AM151" t="s">
        <v>1029</v>
      </c>
      <c r="AN151" s="82"/>
      <c r="AO151" s="82" t="s">
        <v>977</v>
      </c>
      <c r="AP151" s="83" t="s">
        <v>977</v>
      </c>
      <c r="AU151" t="s">
        <v>510</v>
      </c>
      <c r="AV151" s="85">
        <v>5184.6820809248557</v>
      </c>
      <c r="AX151" t="str">
        <f>AY151&amp;COUNTIF($AY$3:AY151,AY151)</f>
        <v>Northumberland1</v>
      </c>
      <c r="AY151" s="87" t="s">
        <v>336</v>
      </c>
      <c r="AZ151" s="87" t="s">
        <v>451</v>
      </c>
      <c r="BA151" s="89">
        <v>6973.3230000000003</v>
      </c>
    </row>
    <row r="152" spans="1:53">
      <c r="A152" s="61"/>
      <c r="B152" s="61"/>
      <c r="C152" s="61"/>
      <c r="D152" s="61"/>
      <c r="E152" s="61"/>
      <c r="F152" s="61"/>
      <c r="G152" s="61"/>
      <c r="H152" s="61"/>
      <c r="I152" s="61"/>
      <c r="J152" s="61"/>
      <c r="K152" s="61"/>
      <c r="L152" s="61"/>
      <c r="M152" s="61"/>
      <c r="N152" s="61"/>
      <c r="O152" s="61" t="s">
        <v>787</v>
      </c>
      <c r="P152" s="64" t="s">
        <v>513</v>
      </c>
      <c r="Q152" s="62" t="str">
        <f t="shared" si="2"/>
        <v>E10000034</v>
      </c>
      <c r="R152" s="61"/>
      <c r="S152" s="61"/>
      <c r="T152" s="61"/>
      <c r="U152" s="61" t="s">
        <v>514</v>
      </c>
      <c r="V152" s="61" t="s">
        <v>515</v>
      </c>
      <c r="W152" s="63">
        <v>3182</v>
      </c>
      <c r="X152" s="61">
        <v>10481</v>
      </c>
      <c r="Y152" s="61"/>
      <c r="Z152" s="61" t="s">
        <v>786</v>
      </c>
      <c r="AA152" s="64" t="s">
        <v>510</v>
      </c>
      <c r="AB152" s="61" t="s">
        <v>786</v>
      </c>
      <c r="AC152" s="61"/>
      <c r="AD152" s="61"/>
      <c r="AE152" s="61"/>
      <c r="AF152" s="61"/>
      <c r="AG152" s="61"/>
      <c r="AH152" s="61"/>
      <c r="AI152" s="61"/>
      <c r="AJ152" s="61"/>
      <c r="AK152" s="61"/>
      <c r="AL152" s="61"/>
      <c r="AM152" t="s">
        <v>1029</v>
      </c>
      <c r="AN152" s="82"/>
      <c r="AO152" s="82" t="s">
        <v>977</v>
      </c>
      <c r="AP152" s="83" t="s">
        <v>977</v>
      </c>
      <c r="AU152" t="s">
        <v>513</v>
      </c>
      <c r="AV152" s="85">
        <v>9684.1040462427736</v>
      </c>
      <c r="AX152" t="str">
        <f>AY152&amp;COUNTIF($AY$3:AY152,AY152)</f>
        <v>Nottingham1</v>
      </c>
      <c r="AY152" s="87" t="s">
        <v>339</v>
      </c>
      <c r="AZ152" s="87" t="s">
        <v>457</v>
      </c>
      <c r="BA152" s="89">
        <v>7104.2939999999999</v>
      </c>
    </row>
    <row r="153" spans="1:53">
      <c r="A153" s="61"/>
      <c r="B153" s="61"/>
      <c r="C153" s="61"/>
      <c r="D153" s="61"/>
      <c r="E153" s="61"/>
      <c r="F153" s="61"/>
      <c r="G153" s="61"/>
      <c r="H153" s="61"/>
      <c r="I153" s="61"/>
      <c r="J153" s="61"/>
      <c r="K153" s="61"/>
      <c r="L153" s="61"/>
      <c r="M153" s="61"/>
      <c r="N153" s="61"/>
      <c r="O153" s="61" t="s">
        <v>788</v>
      </c>
      <c r="P153" s="64" t="s">
        <v>516</v>
      </c>
      <c r="Q153" s="62" t="str">
        <f t="shared" si="2"/>
        <v>E06000014</v>
      </c>
      <c r="R153" s="61"/>
      <c r="S153" s="61"/>
      <c r="T153" s="61"/>
      <c r="U153" s="61" t="s">
        <v>517</v>
      </c>
      <c r="V153" s="61" t="s">
        <v>518</v>
      </c>
      <c r="W153" s="63">
        <v>7097</v>
      </c>
      <c r="X153" s="61">
        <v>20795</v>
      </c>
      <c r="Y153" s="61"/>
      <c r="Z153" s="61" t="s">
        <v>787</v>
      </c>
      <c r="AA153" s="64" t="s">
        <v>513</v>
      </c>
      <c r="AB153" s="61" t="s">
        <v>787</v>
      </c>
      <c r="AC153" s="61"/>
      <c r="AD153" s="61"/>
      <c r="AE153" s="61"/>
      <c r="AF153" s="61"/>
      <c r="AG153" s="61"/>
      <c r="AH153" s="61"/>
      <c r="AI153" s="61"/>
      <c r="AJ153" s="61"/>
      <c r="AK153" s="61"/>
      <c r="AL153" s="61"/>
      <c r="AM153" t="s">
        <v>1029</v>
      </c>
      <c r="AN153" s="82"/>
      <c r="AO153" s="82" t="s">
        <v>977</v>
      </c>
      <c r="AP153" s="83" t="s">
        <v>977</v>
      </c>
      <c r="AU153" t="s">
        <v>516</v>
      </c>
      <c r="AV153" s="85">
        <v>3230.057803468208</v>
      </c>
      <c r="AX153" t="str">
        <f>AY153&amp;COUNTIF($AY$3:AY153,AY153)</f>
        <v>Nottinghamshire1</v>
      </c>
      <c r="AY153" s="88" t="s">
        <v>342</v>
      </c>
      <c r="AZ153" s="88" t="s">
        <v>46</v>
      </c>
      <c r="BA153" s="89">
        <v>2276.8645070422535</v>
      </c>
    </row>
    <row r="154" spans="1:53">
      <c r="A154" s="61"/>
      <c r="B154" s="61"/>
      <c r="C154" s="61"/>
      <c r="D154" s="61"/>
      <c r="E154" s="61"/>
      <c r="F154" s="61"/>
      <c r="G154" s="61"/>
      <c r="H154" s="61"/>
      <c r="I154" s="61"/>
      <c r="J154" s="61"/>
      <c r="K154" s="61"/>
      <c r="L154" s="61"/>
      <c r="M154" s="61"/>
      <c r="N154" s="61"/>
      <c r="O154" s="61"/>
      <c r="P154" s="67"/>
      <c r="Q154" s="62"/>
      <c r="R154" s="61"/>
      <c r="S154" s="61"/>
      <c r="T154" s="61"/>
      <c r="U154" s="61" t="s">
        <v>519</v>
      </c>
      <c r="V154" s="61" t="s">
        <v>520</v>
      </c>
      <c r="W154" s="63">
        <v>4243</v>
      </c>
      <c r="X154" s="61">
        <v>12341</v>
      </c>
      <c r="Y154" s="61"/>
      <c r="Z154" s="61" t="s">
        <v>788</v>
      </c>
      <c r="AA154" s="64" t="s">
        <v>516</v>
      </c>
      <c r="AB154" s="61" t="s">
        <v>788</v>
      </c>
      <c r="AC154" s="61"/>
      <c r="AD154" s="61"/>
      <c r="AE154" s="61"/>
      <c r="AF154" s="61"/>
      <c r="AG154" s="61"/>
      <c r="AH154" s="61"/>
      <c r="AI154" s="61"/>
      <c r="AJ154" s="61"/>
      <c r="AK154" s="61"/>
      <c r="AL154" s="61"/>
      <c r="AM154" t="s">
        <v>1029</v>
      </c>
      <c r="AN154" s="82"/>
      <c r="AO154" s="82" t="s">
        <v>977</v>
      </c>
      <c r="AP154" s="83" t="s">
        <v>977</v>
      </c>
      <c r="AU154" t="s">
        <v>981</v>
      </c>
      <c r="AV154" s="85">
        <v>0</v>
      </c>
      <c r="AX154" t="str">
        <f>AY154&amp;COUNTIF($AY$3:AY154,AY154)</f>
        <v>Nottinghamshire2</v>
      </c>
      <c r="AY154" s="88" t="s">
        <v>342</v>
      </c>
      <c r="AZ154" s="88" t="s">
        <v>942</v>
      </c>
      <c r="BA154" s="89">
        <v>3935.7229336016098</v>
      </c>
    </row>
    <row r="155" spans="1:53">
      <c r="A155" s="61"/>
      <c r="B155" s="61"/>
      <c r="C155" s="61"/>
      <c r="D155" s="61"/>
      <c r="E155" s="61"/>
      <c r="F155" s="61"/>
      <c r="G155" s="61"/>
      <c r="H155" s="61"/>
      <c r="I155" s="61"/>
      <c r="J155" s="61"/>
      <c r="K155" s="61"/>
      <c r="L155" s="61"/>
      <c r="M155" s="61"/>
      <c r="N155" s="61"/>
      <c r="O155" s="61"/>
      <c r="P155" s="67"/>
      <c r="Q155" s="62"/>
      <c r="R155" s="61"/>
      <c r="S155" s="61"/>
      <c r="T155" s="61"/>
      <c r="U155" s="61" t="s">
        <v>521</v>
      </c>
      <c r="V155" s="61" t="s">
        <v>522</v>
      </c>
      <c r="W155" s="63">
        <v>3483</v>
      </c>
      <c r="X155" s="61">
        <v>11617</v>
      </c>
      <c r="Y155" s="61"/>
      <c r="Z155" s="61"/>
      <c r="AA155" s="61"/>
      <c r="AB155" s="61"/>
      <c r="AC155" s="61"/>
      <c r="AD155" s="61"/>
      <c r="AE155" s="61"/>
      <c r="AF155" s="61"/>
      <c r="AG155" s="61"/>
      <c r="AH155" s="61"/>
      <c r="AI155" s="61"/>
      <c r="AJ155" s="61"/>
      <c r="AK155" s="61"/>
      <c r="AL155" s="61"/>
      <c r="AM155" t="s">
        <v>1102</v>
      </c>
      <c r="AN155" s="50" t="s">
        <v>255</v>
      </c>
      <c r="AO155" s="50" t="s">
        <v>316</v>
      </c>
      <c r="AP155" s="84">
        <v>19824</v>
      </c>
      <c r="AU155" t="s">
        <v>982</v>
      </c>
      <c r="AV155" s="85">
        <f>SUM(AV4:AV154)</f>
        <v>1000000.0000000002</v>
      </c>
      <c r="AX155" t="str">
        <f>AY155&amp;COUNTIF($AY$3:AY155,AY155)</f>
        <v>Nottinghamshire3</v>
      </c>
      <c r="AY155" s="88" t="s">
        <v>342</v>
      </c>
      <c r="AZ155" s="88" t="s">
        <v>986</v>
      </c>
      <c r="BA155" s="89">
        <v>2309.3911428571428</v>
      </c>
    </row>
    <row r="156" spans="1:53">
      <c r="A156" s="61"/>
      <c r="B156" s="61"/>
      <c r="C156" s="61"/>
      <c r="D156" s="61"/>
      <c r="E156" s="61"/>
      <c r="F156" s="61"/>
      <c r="G156" s="61"/>
      <c r="H156" s="61"/>
      <c r="I156" s="61"/>
      <c r="J156" s="61"/>
      <c r="K156" s="61"/>
      <c r="L156" s="61"/>
      <c r="M156" s="61"/>
      <c r="N156" s="61"/>
      <c r="O156" s="61"/>
      <c r="P156" s="62"/>
      <c r="Q156" s="62"/>
      <c r="R156" s="61"/>
      <c r="S156" s="61"/>
      <c r="T156" s="61"/>
      <c r="U156" s="61" t="s">
        <v>523</v>
      </c>
      <c r="V156" s="61" t="s">
        <v>524</v>
      </c>
      <c r="W156" s="63">
        <v>4286</v>
      </c>
      <c r="X156" s="61">
        <v>13525</v>
      </c>
      <c r="Y156" s="61"/>
      <c r="Z156" s="61"/>
      <c r="AA156" s="61"/>
      <c r="AB156" s="61"/>
      <c r="AC156" s="61"/>
      <c r="AD156" s="61"/>
      <c r="AE156" s="61"/>
      <c r="AF156" s="61"/>
      <c r="AG156" s="61"/>
      <c r="AH156" s="61"/>
      <c r="AI156" s="61"/>
      <c r="AJ156" s="61"/>
      <c r="AK156" s="61"/>
      <c r="AL156" s="61"/>
      <c r="AM156" t="s">
        <v>1103</v>
      </c>
      <c r="AN156" s="82" t="s">
        <v>258</v>
      </c>
      <c r="AO156" s="82" t="s">
        <v>331</v>
      </c>
      <c r="AP156" s="83">
        <v>9882</v>
      </c>
      <c r="AX156" t="str">
        <f>AY156&amp;COUNTIF($AY$3:AY156,AY156)</f>
        <v>Nottinghamshire4</v>
      </c>
      <c r="AY156" s="88" t="s">
        <v>342</v>
      </c>
      <c r="AZ156" s="88" t="s">
        <v>943</v>
      </c>
      <c r="BA156" s="89">
        <v>3122.5570382293758</v>
      </c>
    </row>
    <row r="157" spans="1:53">
      <c r="A157" s="61"/>
      <c r="B157" s="61"/>
      <c r="C157" s="61"/>
      <c r="D157" s="61"/>
      <c r="E157" s="61"/>
      <c r="F157" s="61"/>
      <c r="G157" s="61"/>
      <c r="H157" s="61"/>
      <c r="I157" s="61"/>
      <c r="J157" s="61"/>
      <c r="K157" s="61"/>
      <c r="L157" s="61"/>
      <c r="M157" s="61"/>
      <c r="N157" s="61"/>
      <c r="O157" s="61"/>
      <c r="P157" s="62"/>
      <c r="Q157" s="62"/>
      <c r="R157" s="61"/>
      <c r="S157" s="61"/>
      <c r="T157" s="61"/>
      <c r="U157" s="61" t="s">
        <v>525</v>
      </c>
      <c r="V157" s="61" t="s">
        <v>526</v>
      </c>
      <c r="W157" s="63">
        <v>3884</v>
      </c>
      <c r="X157" s="61">
        <v>13283</v>
      </c>
      <c r="Y157" s="61"/>
      <c r="Z157" s="61"/>
      <c r="AA157" s="61"/>
      <c r="AB157" s="61"/>
      <c r="AC157" s="61"/>
      <c r="AD157" s="61"/>
      <c r="AE157" s="61"/>
      <c r="AF157" s="61"/>
      <c r="AG157" s="61"/>
      <c r="AH157" s="61"/>
      <c r="AI157" s="61"/>
      <c r="AJ157" s="61"/>
      <c r="AK157" s="61"/>
      <c r="AL157" s="61"/>
      <c r="AM157" t="s">
        <v>1104</v>
      </c>
      <c r="AN157" s="50" t="s">
        <v>261</v>
      </c>
      <c r="AO157" s="50" t="s">
        <v>424</v>
      </c>
      <c r="AP157" s="84">
        <v>11858</v>
      </c>
      <c r="AX157" t="str">
        <f>AY157&amp;COUNTIF($AY$3:AY157,AY157)</f>
        <v>Nottinghamshire5</v>
      </c>
      <c r="AY157" s="88" t="s">
        <v>342</v>
      </c>
      <c r="AZ157" s="88" t="s">
        <v>463</v>
      </c>
      <c r="BA157" s="89">
        <v>2309.3911428571428</v>
      </c>
    </row>
    <row r="158" spans="1:53">
      <c r="A158" s="61"/>
      <c r="B158" s="61"/>
      <c r="C158" s="61"/>
      <c r="D158" s="61"/>
      <c r="E158" s="61"/>
      <c r="F158" s="61"/>
      <c r="G158" s="61"/>
      <c r="H158" s="61"/>
      <c r="I158" s="61"/>
      <c r="J158" s="61"/>
      <c r="K158" s="61"/>
      <c r="L158" s="61"/>
      <c r="M158" s="61"/>
      <c r="N158" s="61"/>
      <c r="O158" s="61"/>
      <c r="P158" s="62"/>
      <c r="Q158" s="62"/>
      <c r="R158" s="61"/>
      <c r="S158" s="61"/>
      <c r="T158" s="61"/>
      <c r="U158" s="61" t="s">
        <v>527</v>
      </c>
      <c r="V158" s="61" t="s">
        <v>528</v>
      </c>
      <c r="W158" s="63">
        <v>3087</v>
      </c>
      <c r="X158" s="61">
        <v>9810</v>
      </c>
      <c r="Y158" s="61"/>
      <c r="Z158" s="61"/>
      <c r="AA158" s="61"/>
      <c r="AB158" s="61"/>
      <c r="AC158" s="61"/>
      <c r="AD158" s="61"/>
      <c r="AE158" s="61"/>
      <c r="AF158" s="61"/>
      <c r="AG158" s="61"/>
      <c r="AH158" s="61"/>
      <c r="AI158" s="61"/>
      <c r="AJ158" s="61"/>
      <c r="AK158" s="61"/>
      <c r="AL158" s="61"/>
      <c r="AM158" t="s">
        <v>1105</v>
      </c>
      <c r="AN158" s="50" t="s">
        <v>261</v>
      </c>
      <c r="AO158" s="50" t="s">
        <v>253</v>
      </c>
      <c r="AP158" s="84">
        <v>14697</v>
      </c>
      <c r="AX158" t="str">
        <f>AY158&amp;COUNTIF($AY$3:AY158,AY158)</f>
        <v>Nottinghamshire6</v>
      </c>
      <c r="AY158" s="88" t="s">
        <v>342</v>
      </c>
      <c r="AZ158" s="88" t="s">
        <v>487</v>
      </c>
      <c r="BA158" s="89">
        <v>2211.8112354124751</v>
      </c>
    </row>
    <row r="159" spans="1:53">
      <c r="A159" s="61"/>
      <c r="B159" s="61"/>
      <c r="C159" s="61"/>
      <c r="D159" s="61"/>
      <c r="E159" s="61"/>
      <c r="F159" s="61"/>
      <c r="G159" s="61"/>
      <c r="H159" s="61"/>
      <c r="I159" s="61"/>
      <c r="J159" s="61"/>
      <c r="K159" s="61"/>
      <c r="L159" s="61"/>
      <c r="M159" s="61"/>
      <c r="N159" s="61"/>
      <c r="O159" s="61"/>
      <c r="P159" s="62"/>
      <c r="Q159" s="62"/>
      <c r="R159" s="61"/>
      <c r="S159" s="61"/>
      <c r="T159" s="61"/>
      <c r="U159" s="61" t="s">
        <v>529</v>
      </c>
      <c r="V159" s="61" t="s">
        <v>530</v>
      </c>
      <c r="W159" s="63">
        <v>4116</v>
      </c>
      <c r="X159" s="61">
        <v>11638</v>
      </c>
      <c r="Y159" s="61"/>
      <c r="Z159" s="61"/>
      <c r="AA159" s="61"/>
      <c r="AB159" s="61"/>
      <c r="AC159" s="61"/>
      <c r="AD159" s="61"/>
      <c r="AE159" s="61"/>
      <c r="AF159" s="61"/>
      <c r="AG159" s="61"/>
      <c r="AH159" s="61"/>
      <c r="AI159" s="61"/>
      <c r="AJ159" s="61"/>
      <c r="AK159" s="61"/>
      <c r="AL159" s="61"/>
      <c r="AM159" t="s">
        <v>1106</v>
      </c>
      <c r="AN159" s="82" t="s">
        <v>264</v>
      </c>
      <c r="AO159" s="82" t="s">
        <v>334</v>
      </c>
      <c r="AP159" s="83">
        <v>13420</v>
      </c>
      <c r="AX159" t="str">
        <f>AY159&amp;COUNTIF($AY$3:AY159,AY159)</f>
        <v>Oldham1</v>
      </c>
      <c r="AY159" s="87" t="s">
        <v>345</v>
      </c>
      <c r="AZ159" s="87" t="s">
        <v>466</v>
      </c>
      <c r="BA159" s="89">
        <v>5144.1239999999998</v>
      </c>
    </row>
    <row r="160" spans="1:53">
      <c r="A160" s="61"/>
      <c r="B160" s="61"/>
      <c r="C160" s="61"/>
      <c r="D160" s="61"/>
      <c r="E160" s="61"/>
      <c r="F160" s="61"/>
      <c r="G160" s="61"/>
      <c r="H160" s="61"/>
      <c r="I160" s="61"/>
      <c r="J160" s="61"/>
      <c r="K160" s="61"/>
      <c r="L160" s="61"/>
      <c r="M160" s="61"/>
      <c r="N160" s="61"/>
      <c r="O160" s="61"/>
      <c r="P160" s="62"/>
      <c r="Q160" s="62"/>
      <c r="R160" s="61"/>
      <c r="S160" s="61"/>
      <c r="T160" s="61"/>
      <c r="U160" s="61" t="s">
        <v>531</v>
      </c>
      <c r="V160" s="61" t="s">
        <v>532</v>
      </c>
      <c r="W160" s="63">
        <v>5197</v>
      </c>
      <c r="X160" s="61">
        <v>14020</v>
      </c>
      <c r="Y160" s="61"/>
      <c r="Z160" s="61"/>
      <c r="AA160" s="61"/>
      <c r="AB160" s="61"/>
      <c r="AC160" s="61"/>
      <c r="AD160" s="61"/>
      <c r="AE160" s="61"/>
      <c r="AF160" s="61"/>
      <c r="AG160" s="61"/>
      <c r="AH160" s="61"/>
      <c r="AI160" s="61"/>
      <c r="AJ160" s="61"/>
      <c r="AK160" s="61"/>
      <c r="AL160" s="61"/>
      <c r="AM160" t="s">
        <v>1107</v>
      </c>
      <c r="AN160" s="50" t="s">
        <v>267</v>
      </c>
      <c r="AO160" s="50" t="s">
        <v>337</v>
      </c>
      <c r="AP160" s="84">
        <v>22007</v>
      </c>
      <c r="AX160" t="str">
        <f>AY160&amp;COUNTIF($AY$3:AY160,AY160)</f>
        <v>Oxfordshire1</v>
      </c>
      <c r="AY160" s="88" t="s">
        <v>348</v>
      </c>
      <c r="AZ160" s="88" t="s">
        <v>469</v>
      </c>
      <c r="BA160" s="89">
        <v>10270.705857493858</v>
      </c>
    </row>
    <row r="161" spans="1:53">
      <c r="A161" s="61"/>
      <c r="B161" s="61"/>
      <c r="C161" s="61"/>
      <c r="D161" s="61"/>
      <c r="E161" s="61"/>
      <c r="F161" s="61"/>
      <c r="G161" s="61"/>
      <c r="H161" s="61"/>
      <c r="I161" s="61"/>
      <c r="J161" s="61"/>
      <c r="K161" s="61"/>
      <c r="L161" s="61"/>
      <c r="M161" s="61"/>
      <c r="N161" s="61"/>
      <c r="O161" s="61"/>
      <c r="P161" s="62"/>
      <c r="Q161" s="62"/>
      <c r="R161" s="61"/>
      <c r="S161" s="61"/>
      <c r="T161" s="61"/>
      <c r="U161" s="61" t="s">
        <v>533</v>
      </c>
      <c r="V161" s="61" t="s">
        <v>534</v>
      </c>
      <c r="W161" s="63">
        <v>1749</v>
      </c>
      <c r="X161" s="61">
        <v>6166</v>
      </c>
      <c r="Y161" s="61"/>
      <c r="Z161" s="61"/>
      <c r="AA161" s="61"/>
      <c r="AB161" s="61"/>
      <c r="AC161" s="61"/>
      <c r="AD161" s="61"/>
      <c r="AE161" s="61"/>
      <c r="AF161" s="61"/>
      <c r="AG161" s="61"/>
      <c r="AH161" s="61"/>
      <c r="AI161" s="61"/>
      <c r="AJ161" s="61"/>
      <c r="AK161" s="61"/>
      <c r="AL161" s="61"/>
      <c r="AM161" t="s">
        <v>1108</v>
      </c>
      <c r="AN161" s="82" t="s">
        <v>270</v>
      </c>
      <c r="AO161" s="82" t="s">
        <v>613</v>
      </c>
      <c r="AP161" s="83">
        <v>7419</v>
      </c>
      <c r="AX161" t="str">
        <f>AY161&amp;COUNTIF($AY$3:AY161,AY161)</f>
        <v>Oxfordshire2</v>
      </c>
      <c r="AY161" s="88" t="s">
        <v>348</v>
      </c>
      <c r="AZ161" s="88" t="s">
        <v>17</v>
      </c>
      <c r="BA161" s="89">
        <v>129.02896805896805</v>
      </c>
    </row>
    <row r="162" spans="1:53">
      <c r="A162" s="61"/>
      <c r="B162" s="61"/>
      <c r="C162" s="61"/>
      <c r="D162" s="61"/>
      <c r="E162" s="61"/>
      <c r="F162" s="61"/>
      <c r="G162" s="61"/>
      <c r="H162" s="61"/>
      <c r="I162" s="61"/>
      <c r="J162" s="61"/>
      <c r="K162" s="61"/>
      <c r="L162" s="61"/>
      <c r="M162" s="61"/>
      <c r="N162" s="61"/>
      <c r="O162" s="61"/>
      <c r="P162" s="62"/>
      <c r="Q162" s="62"/>
      <c r="R162" s="61"/>
      <c r="S162" s="61"/>
      <c r="T162" s="61"/>
      <c r="U162" s="61" t="s">
        <v>535</v>
      </c>
      <c r="V162" s="61" t="s">
        <v>536</v>
      </c>
      <c r="W162" s="63">
        <v>4105</v>
      </c>
      <c r="X162" s="61">
        <v>12387</v>
      </c>
      <c r="Y162" s="61"/>
      <c r="Z162" s="61"/>
      <c r="AA162" s="61"/>
      <c r="AB162" s="61"/>
      <c r="AC162" s="61"/>
      <c r="AD162" s="61"/>
      <c r="AE162" s="61"/>
      <c r="AF162" s="61"/>
      <c r="AG162" s="61"/>
      <c r="AH162" s="61"/>
      <c r="AI162" s="61"/>
      <c r="AJ162" s="61"/>
      <c r="AK162" s="61"/>
      <c r="AL162" s="61"/>
      <c r="AM162" t="s">
        <v>1109</v>
      </c>
      <c r="AN162" s="82" t="s">
        <v>270</v>
      </c>
      <c r="AO162" s="82" t="s">
        <v>340</v>
      </c>
      <c r="AP162" s="83">
        <v>10462</v>
      </c>
      <c r="AX162" t="str">
        <f>AY162&amp;COUNTIF($AY$3:AY162,AY162)</f>
        <v>Oxfordshire3</v>
      </c>
      <c r="AY162" s="88" t="s">
        <v>348</v>
      </c>
      <c r="AZ162" s="88" t="s">
        <v>575</v>
      </c>
      <c r="BA162" s="89">
        <v>103.22317444717444</v>
      </c>
    </row>
    <row r="163" spans="1:53">
      <c r="A163" s="61"/>
      <c r="B163" s="61"/>
      <c r="C163" s="61"/>
      <c r="D163" s="61"/>
      <c r="E163" s="61"/>
      <c r="F163" s="61"/>
      <c r="G163" s="61"/>
      <c r="H163" s="61"/>
      <c r="I163" s="61"/>
      <c r="J163" s="61"/>
      <c r="K163" s="61"/>
      <c r="L163" s="61"/>
      <c r="M163" s="61"/>
      <c r="N163" s="61"/>
      <c r="O163" s="61"/>
      <c r="P163" s="62"/>
      <c r="Q163" s="62"/>
      <c r="R163" s="61"/>
      <c r="S163" s="61"/>
      <c r="T163" s="61"/>
      <c r="U163" s="61" t="s">
        <v>537</v>
      </c>
      <c r="V163" s="61" t="s">
        <v>538</v>
      </c>
      <c r="W163" s="63">
        <v>6775</v>
      </c>
      <c r="X163" s="61">
        <v>20844</v>
      </c>
      <c r="Y163" s="61"/>
      <c r="Z163" s="61"/>
      <c r="AA163" s="61"/>
      <c r="AB163" s="61"/>
      <c r="AC163" s="61"/>
      <c r="AD163" s="61"/>
      <c r="AE163" s="61"/>
      <c r="AF163" s="61"/>
      <c r="AG163" s="61"/>
      <c r="AH163" s="61"/>
      <c r="AI163" s="61"/>
      <c r="AJ163" s="61"/>
      <c r="AK163" s="61"/>
      <c r="AL163" s="61"/>
      <c r="AM163" t="s">
        <v>1110</v>
      </c>
      <c r="AN163" s="82" t="s">
        <v>270</v>
      </c>
      <c r="AO163" s="82" t="s">
        <v>256</v>
      </c>
      <c r="AP163" s="83">
        <v>13223</v>
      </c>
      <c r="AX163" t="str">
        <f>AY163&amp;COUNTIF($AY$3:AY163,AY163)</f>
        <v>Peterborough1</v>
      </c>
      <c r="AY163" s="87" t="s">
        <v>351</v>
      </c>
      <c r="AZ163" s="87" t="s">
        <v>115</v>
      </c>
      <c r="BA163" s="89">
        <v>3637.614</v>
      </c>
    </row>
    <row r="164" spans="1:53">
      <c r="A164" s="61"/>
      <c r="B164" s="61"/>
      <c r="C164" s="61"/>
      <c r="D164" s="61"/>
      <c r="E164" s="61"/>
      <c r="F164" s="61"/>
      <c r="G164" s="61"/>
      <c r="H164" s="61"/>
      <c r="I164" s="61"/>
      <c r="J164" s="61"/>
      <c r="K164" s="61"/>
      <c r="L164" s="61"/>
      <c r="M164" s="61"/>
      <c r="N164" s="61"/>
      <c r="O164" s="61"/>
      <c r="P164" s="62"/>
      <c r="Q164" s="62"/>
      <c r="R164" s="61"/>
      <c r="S164" s="61"/>
      <c r="T164" s="61"/>
      <c r="U164" s="61" t="s">
        <v>539</v>
      </c>
      <c r="V164" s="61" t="s">
        <v>540</v>
      </c>
      <c r="W164" s="63">
        <v>4195</v>
      </c>
      <c r="X164" s="61">
        <v>12515</v>
      </c>
      <c r="Y164" s="61"/>
      <c r="Z164" s="61"/>
      <c r="AA164" s="61"/>
      <c r="AB164" s="61"/>
      <c r="AC164" s="61"/>
      <c r="AD164" s="61"/>
      <c r="AE164" s="61"/>
      <c r="AF164" s="61"/>
      <c r="AG164" s="61"/>
      <c r="AH164" s="61"/>
      <c r="AI164" s="61"/>
      <c r="AJ164" s="61"/>
      <c r="AK164" s="61"/>
      <c r="AL164" s="61"/>
      <c r="AM164" t="s">
        <v>1111</v>
      </c>
      <c r="AN164" s="82" t="s">
        <v>270</v>
      </c>
      <c r="AO164" s="82" t="s">
        <v>239</v>
      </c>
      <c r="AP164" s="83">
        <v>10961</v>
      </c>
      <c r="AX164" t="str">
        <f>AY164&amp;COUNTIF($AY$3:AY164,AY164)</f>
        <v>Plymouth1</v>
      </c>
      <c r="AY164" s="87" t="s">
        <v>354</v>
      </c>
      <c r="AZ164" s="87" t="s">
        <v>448</v>
      </c>
      <c r="BA164" s="89">
        <v>5885.4790000000003</v>
      </c>
    </row>
    <row r="165" spans="1:53">
      <c r="A165" s="61"/>
      <c r="B165" s="61"/>
      <c r="C165" s="61"/>
      <c r="D165" s="61"/>
      <c r="E165" s="61"/>
      <c r="F165" s="61"/>
      <c r="G165" s="61"/>
      <c r="H165" s="61"/>
      <c r="I165" s="61"/>
      <c r="J165" s="61"/>
      <c r="K165" s="61"/>
      <c r="L165" s="61"/>
      <c r="M165" s="61"/>
      <c r="N165" s="61"/>
      <c r="O165" s="61"/>
      <c r="P165" s="62"/>
      <c r="Q165" s="62"/>
      <c r="R165" s="61"/>
      <c r="S165" s="61"/>
      <c r="T165" s="61"/>
      <c r="U165" s="61" t="s">
        <v>541</v>
      </c>
      <c r="V165" s="61" t="s">
        <v>542</v>
      </c>
      <c r="W165" s="63">
        <v>4804</v>
      </c>
      <c r="X165" s="61">
        <v>15500</v>
      </c>
      <c r="Y165" s="61"/>
      <c r="Z165" s="61"/>
      <c r="AA165" s="61"/>
      <c r="AB165" s="61"/>
      <c r="AC165" s="61"/>
      <c r="AD165" s="61"/>
      <c r="AE165" s="61"/>
      <c r="AF165" s="61"/>
      <c r="AG165" s="61"/>
      <c r="AH165" s="61"/>
      <c r="AI165" s="61"/>
      <c r="AJ165" s="61"/>
      <c r="AK165" s="61"/>
      <c r="AL165" s="61"/>
      <c r="AM165" t="s">
        <v>1112</v>
      </c>
      <c r="AN165" s="82" t="s">
        <v>270</v>
      </c>
      <c r="AO165" s="82" t="s">
        <v>952</v>
      </c>
      <c r="AP165" s="83">
        <v>26095</v>
      </c>
      <c r="AX165" t="str">
        <f>AY165&amp;COUNTIF($AY$3:AY165,AY165)</f>
        <v>Poole1</v>
      </c>
      <c r="AY165" s="87" t="s">
        <v>910</v>
      </c>
      <c r="AZ165" s="87" t="s">
        <v>185</v>
      </c>
      <c r="BA165" s="89">
        <v>2922.09</v>
      </c>
    </row>
    <row r="166" spans="1:53">
      <c r="A166" s="61"/>
      <c r="B166" s="61"/>
      <c r="C166" s="61"/>
      <c r="D166" s="61"/>
      <c r="E166" s="61"/>
      <c r="F166" s="61"/>
      <c r="G166" s="61"/>
      <c r="H166" s="61"/>
      <c r="I166" s="61"/>
      <c r="J166" s="61"/>
      <c r="K166" s="61"/>
      <c r="L166" s="61"/>
      <c r="M166" s="61"/>
      <c r="N166" s="61"/>
      <c r="O166" s="61"/>
      <c r="P166" s="62"/>
      <c r="Q166" s="62"/>
      <c r="R166" s="61"/>
      <c r="S166" s="61"/>
      <c r="T166" s="61"/>
      <c r="U166" s="61" t="s">
        <v>543</v>
      </c>
      <c r="V166" s="61" t="s">
        <v>544</v>
      </c>
      <c r="W166" s="63">
        <v>2499</v>
      </c>
      <c r="X166" s="61">
        <v>7905</v>
      </c>
      <c r="Y166" s="61"/>
      <c r="Z166" s="61"/>
      <c r="AA166" s="61"/>
      <c r="AB166" s="61"/>
      <c r="AC166" s="61"/>
      <c r="AD166" s="61"/>
      <c r="AE166" s="61"/>
      <c r="AF166" s="61"/>
      <c r="AG166" s="61"/>
      <c r="AH166" s="61"/>
      <c r="AI166" s="61"/>
      <c r="AJ166" s="61"/>
      <c r="AK166" s="61"/>
      <c r="AL166" s="61"/>
      <c r="AM166" t="s">
        <v>1113</v>
      </c>
      <c r="AN166" s="82" t="s">
        <v>270</v>
      </c>
      <c r="AO166" s="82" t="s">
        <v>144</v>
      </c>
      <c r="AP166" s="83">
        <v>11332</v>
      </c>
      <c r="AX166" t="str">
        <f>AY166&amp;COUNTIF($AY$3:AY166,AY166)</f>
        <v>Portsmouth1</v>
      </c>
      <c r="AY166" s="87" t="s">
        <v>357</v>
      </c>
      <c r="AZ166" s="87" t="s">
        <v>472</v>
      </c>
      <c r="BA166" s="89">
        <v>4081.0790000000002</v>
      </c>
    </row>
    <row r="167" spans="1:53">
      <c r="A167" s="61"/>
      <c r="B167" s="61"/>
      <c r="C167" s="61"/>
      <c r="D167" s="61"/>
      <c r="E167" s="61"/>
      <c r="F167" s="61"/>
      <c r="G167" s="61"/>
      <c r="H167" s="61"/>
      <c r="I167" s="61"/>
      <c r="J167" s="61"/>
      <c r="K167" s="61"/>
      <c r="L167" s="61"/>
      <c r="M167" s="61"/>
      <c r="N167" s="61"/>
      <c r="O167" s="61"/>
      <c r="P167" s="62"/>
      <c r="Q167" s="62"/>
      <c r="R167" s="61"/>
      <c r="S167" s="61"/>
      <c r="T167" s="61"/>
      <c r="U167" s="61" t="s">
        <v>545</v>
      </c>
      <c r="V167" s="61" t="s">
        <v>546</v>
      </c>
      <c r="W167" s="63">
        <v>5585</v>
      </c>
      <c r="X167" s="61">
        <v>16866</v>
      </c>
      <c r="Y167" s="61"/>
      <c r="Z167" s="61"/>
      <c r="AA167" s="61"/>
      <c r="AB167" s="61"/>
      <c r="AC167" s="61"/>
      <c r="AD167" s="61"/>
      <c r="AE167" s="61"/>
      <c r="AF167" s="61"/>
      <c r="AG167" s="61"/>
      <c r="AH167" s="61"/>
      <c r="AI167" s="61"/>
      <c r="AJ167" s="61"/>
      <c r="AK167" s="61"/>
      <c r="AL167" s="61"/>
      <c r="AM167" t="s">
        <v>1029</v>
      </c>
      <c r="AN167" s="82"/>
      <c r="AO167" s="82" t="s">
        <v>977</v>
      </c>
      <c r="AP167" s="83" t="s">
        <v>977</v>
      </c>
      <c r="AX167" t="str">
        <f>AY167&amp;COUNTIF($AY$3:AY167,AY167)</f>
        <v>Reading1</v>
      </c>
      <c r="AY167" s="88" t="s">
        <v>360</v>
      </c>
      <c r="AZ167" s="88" t="s">
        <v>987</v>
      </c>
      <c r="BA167" s="89">
        <v>861.10284536082463</v>
      </c>
    </row>
    <row r="168" spans="1:53">
      <c r="A168" s="61"/>
      <c r="B168" s="61"/>
      <c r="C168" s="61"/>
      <c r="D168" s="61"/>
      <c r="E168" s="61"/>
      <c r="F168" s="61"/>
      <c r="G168" s="61"/>
      <c r="H168" s="61"/>
      <c r="I168" s="61"/>
      <c r="J168" s="61"/>
      <c r="K168" s="61"/>
      <c r="L168" s="61"/>
      <c r="M168" s="61"/>
      <c r="N168" s="61"/>
      <c r="O168" s="61"/>
      <c r="P168" s="62"/>
      <c r="Q168" s="62"/>
      <c r="R168" s="61"/>
      <c r="S168" s="61"/>
      <c r="T168" s="61"/>
      <c r="U168" s="61" t="s">
        <v>547</v>
      </c>
      <c r="V168" s="61" t="s">
        <v>548</v>
      </c>
      <c r="W168" s="63">
        <v>5085</v>
      </c>
      <c r="X168" s="61">
        <v>15325</v>
      </c>
      <c r="Y168" s="61"/>
      <c r="Z168" s="61"/>
      <c r="AA168" s="61"/>
      <c r="AB168" s="61"/>
      <c r="AC168" s="61"/>
      <c r="AD168" s="61"/>
      <c r="AE168" s="61"/>
      <c r="AF168" s="61"/>
      <c r="AG168" s="61"/>
      <c r="AH168" s="61"/>
      <c r="AI168" s="61"/>
      <c r="AJ168" s="61"/>
      <c r="AK168" s="61"/>
      <c r="AL168" s="61"/>
      <c r="AM168" t="s">
        <v>1029</v>
      </c>
      <c r="AN168" s="82"/>
      <c r="AO168" s="82" t="s">
        <v>977</v>
      </c>
      <c r="AP168" s="83" t="s">
        <v>977</v>
      </c>
      <c r="AX168" t="str">
        <f>AY168&amp;COUNTIF($AY$3:AY168,AY168)</f>
        <v>Reading2</v>
      </c>
      <c r="AY168" s="88" t="s">
        <v>360</v>
      </c>
      <c r="AZ168" s="88" t="s">
        <v>533</v>
      </c>
      <c r="BA168" s="89">
        <v>1749.115154639175</v>
      </c>
    </row>
    <row r="169" spans="1:53">
      <c r="A169" s="61"/>
      <c r="B169" s="61"/>
      <c r="C169" s="61"/>
      <c r="D169" s="61"/>
      <c r="E169" s="61"/>
      <c r="F169" s="61"/>
      <c r="G169" s="61"/>
      <c r="H169" s="61"/>
      <c r="I169" s="61"/>
      <c r="J169" s="61"/>
      <c r="K169" s="61"/>
      <c r="L169" s="61"/>
      <c r="M169" s="61"/>
      <c r="N169" s="61"/>
      <c r="O169" s="61"/>
      <c r="P169" s="62"/>
      <c r="Q169" s="62"/>
      <c r="R169" s="61"/>
      <c r="S169" s="61"/>
      <c r="T169" s="61"/>
      <c r="U169" s="61" t="s">
        <v>549</v>
      </c>
      <c r="V169" s="61" t="s">
        <v>550</v>
      </c>
      <c r="W169" s="63">
        <v>3777</v>
      </c>
      <c r="X169" s="61">
        <v>11619</v>
      </c>
      <c r="Y169" s="61"/>
      <c r="Z169" s="61"/>
      <c r="AA169" s="61"/>
      <c r="AB169" s="61"/>
      <c r="AC169" s="61"/>
      <c r="AD169" s="61"/>
      <c r="AE169" s="61"/>
      <c r="AF169" s="61"/>
      <c r="AG169" s="61"/>
      <c r="AH169" s="61"/>
      <c r="AI169" s="61"/>
      <c r="AJ169" s="61"/>
      <c r="AK169" s="61"/>
      <c r="AL169" s="61"/>
      <c r="AM169" t="s">
        <v>1029</v>
      </c>
      <c r="AN169" s="82"/>
      <c r="AO169" s="82" t="s">
        <v>977</v>
      </c>
      <c r="AP169" s="83" t="s">
        <v>977</v>
      </c>
      <c r="AX169" t="str">
        <f>AY169&amp;COUNTIF($AY$3:AY169,AY169)</f>
        <v>Redbridge1</v>
      </c>
      <c r="AY169" s="87" t="s">
        <v>363</v>
      </c>
      <c r="AZ169" s="87" t="s">
        <v>475</v>
      </c>
      <c r="BA169" s="89">
        <v>5114.8909999999996</v>
      </c>
    </row>
    <row r="170" spans="1:53">
      <c r="A170" s="61"/>
      <c r="B170" s="61"/>
      <c r="C170" s="61"/>
      <c r="D170" s="61"/>
      <c r="E170" s="61"/>
      <c r="F170" s="61"/>
      <c r="G170" s="61"/>
      <c r="H170" s="61"/>
      <c r="I170" s="61"/>
      <c r="J170" s="61"/>
      <c r="K170" s="61"/>
      <c r="L170" s="61"/>
      <c r="M170" s="61"/>
      <c r="N170" s="61"/>
      <c r="O170" s="61"/>
      <c r="P170" s="62"/>
      <c r="Q170" s="62"/>
      <c r="R170" s="61"/>
      <c r="S170" s="61"/>
      <c r="T170" s="61"/>
      <c r="U170" s="61" t="s">
        <v>551</v>
      </c>
      <c r="V170" s="61" t="s">
        <v>552</v>
      </c>
      <c r="W170" s="63">
        <v>10783</v>
      </c>
      <c r="X170" s="61">
        <v>32829</v>
      </c>
      <c r="Y170" s="61"/>
      <c r="Z170" s="61"/>
      <c r="AA170" s="61"/>
      <c r="AB170" s="61"/>
      <c r="AC170" s="61"/>
      <c r="AD170" s="61"/>
      <c r="AE170" s="61"/>
      <c r="AF170" s="61"/>
      <c r="AG170" s="61"/>
      <c r="AH170" s="61"/>
      <c r="AI170" s="61"/>
      <c r="AJ170" s="61"/>
      <c r="AK170" s="61"/>
      <c r="AL170" s="61"/>
      <c r="AM170" t="s">
        <v>1029</v>
      </c>
      <c r="AN170" s="82"/>
      <c r="AO170" s="82" t="s">
        <v>977</v>
      </c>
      <c r="AP170" s="83" t="s">
        <v>977</v>
      </c>
      <c r="AX170" t="str">
        <f>AY170&amp;COUNTIF($AY$3:AY170,AY170)</f>
        <v>Redcar and Cleveland1</v>
      </c>
      <c r="AY170" s="87" t="s">
        <v>366</v>
      </c>
      <c r="AZ170" s="87" t="s">
        <v>537</v>
      </c>
      <c r="BA170" s="89">
        <v>3301.0309999999999</v>
      </c>
    </row>
    <row r="171" spans="1:53">
      <c r="A171" s="61"/>
      <c r="B171" s="61"/>
      <c r="C171" s="61"/>
      <c r="D171" s="61"/>
      <c r="E171" s="61"/>
      <c r="F171" s="61"/>
      <c r="G171" s="61"/>
      <c r="H171" s="61"/>
      <c r="I171" s="61"/>
      <c r="J171" s="61"/>
      <c r="K171" s="61"/>
      <c r="L171" s="61"/>
      <c r="M171" s="61"/>
      <c r="N171" s="61"/>
      <c r="O171" s="61"/>
      <c r="P171" s="62"/>
      <c r="Q171" s="62"/>
      <c r="R171" s="61"/>
      <c r="S171" s="61"/>
      <c r="T171" s="61"/>
      <c r="U171" s="61" t="s">
        <v>553</v>
      </c>
      <c r="V171" s="61" t="s">
        <v>554</v>
      </c>
      <c r="W171" s="63">
        <v>2884</v>
      </c>
      <c r="X171" s="61">
        <v>8845</v>
      </c>
      <c r="Y171" s="61"/>
      <c r="Z171" s="61"/>
      <c r="AA171" s="61"/>
      <c r="AB171" s="61"/>
      <c r="AC171" s="61"/>
      <c r="AD171" s="61"/>
      <c r="AE171" s="61"/>
      <c r="AF171" s="61"/>
      <c r="AG171" s="61"/>
      <c r="AH171" s="61"/>
      <c r="AI171" s="61"/>
      <c r="AJ171" s="61"/>
      <c r="AK171" s="61"/>
      <c r="AL171" s="61"/>
      <c r="AM171" t="s">
        <v>1029</v>
      </c>
      <c r="AN171" s="82"/>
      <c r="AO171" s="82" t="s">
        <v>977</v>
      </c>
      <c r="AP171" s="83" t="s">
        <v>977</v>
      </c>
      <c r="AX171" t="str">
        <f>AY171&amp;COUNTIF($AY$3:AY171,AY171)</f>
        <v>Richmond upon Thames1</v>
      </c>
      <c r="AY171" s="87" t="s">
        <v>369</v>
      </c>
      <c r="AZ171" s="87" t="s">
        <v>481</v>
      </c>
      <c r="BA171" s="89">
        <v>3028.8589999999999</v>
      </c>
    </row>
    <row r="172" spans="1:53">
      <c r="A172" s="61"/>
      <c r="B172" s="61"/>
      <c r="C172" s="61"/>
      <c r="D172" s="61"/>
      <c r="E172" s="61"/>
      <c r="F172" s="61"/>
      <c r="G172" s="61"/>
      <c r="H172" s="61"/>
      <c r="I172" s="61"/>
      <c r="J172" s="61"/>
      <c r="K172" s="61"/>
      <c r="L172" s="61"/>
      <c r="M172" s="61"/>
      <c r="N172" s="61"/>
      <c r="O172" s="61"/>
      <c r="P172" s="62"/>
      <c r="Q172" s="62"/>
      <c r="R172" s="61"/>
      <c r="S172" s="61"/>
      <c r="T172" s="61"/>
      <c r="U172" s="61" t="s">
        <v>555</v>
      </c>
      <c r="V172" s="61" t="s">
        <v>556</v>
      </c>
      <c r="W172" s="63">
        <v>7199</v>
      </c>
      <c r="X172" s="61">
        <v>20478</v>
      </c>
      <c r="Y172" s="61"/>
      <c r="Z172" s="61"/>
      <c r="AA172" s="61"/>
      <c r="AB172" s="61"/>
      <c r="AC172" s="61"/>
      <c r="AD172" s="61"/>
      <c r="AE172" s="61"/>
      <c r="AF172" s="61"/>
      <c r="AG172" s="61"/>
      <c r="AH172" s="61"/>
      <c r="AI172" s="61"/>
      <c r="AJ172" s="61"/>
      <c r="AK172" s="61"/>
      <c r="AL172" s="61"/>
      <c r="AM172" t="s">
        <v>1029</v>
      </c>
      <c r="AN172" s="82"/>
      <c r="AO172" s="82" t="s">
        <v>977</v>
      </c>
      <c r="AP172" s="83" t="s">
        <v>977</v>
      </c>
      <c r="AX172" t="str">
        <f>AY172&amp;COUNTIF($AY$3:AY172,AY172)</f>
        <v>Rochdale1</v>
      </c>
      <c r="AY172" s="87" t="s">
        <v>372</v>
      </c>
      <c r="AZ172" s="87" t="s">
        <v>951</v>
      </c>
      <c r="BA172" s="89">
        <v>5079.9759999999997</v>
      </c>
    </row>
    <row r="173" spans="1:53">
      <c r="A173" s="61"/>
      <c r="B173" s="61"/>
      <c r="C173" s="61"/>
      <c r="D173" s="61"/>
      <c r="E173" s="61"/>
      <c r="F173" s="61"/>
      <c r="G173" s="61"/>
      <c r="H173" s="61"/>
      <c r="I173" s="61"/>
      <c r="J173" s="61"/>
      <c r="K173" s="61"/>
      <c r="L173" s="61"/>
      <c r="M173" s="61"/>
      <c r="N173" s="61"/>
      <c r="O173" s="61"/>
      <c r="P173" s="62"/>
      <c r="Q173" s="62"/>
      <c r="R173" s="61"/>
      <c r="S173" s="61"/>
      <c r="T173" s="61"/>
      <c r="U173" s="61" t="s">
        <v>557</v>
      </c>
      <c r="V173" s="61" t="s">
        <v>558</v>
      </c>
      <c r="W173" s="63">
        <v>4413</v>
      </c>
      <c r="X173" s="61">
        <v>14184</v>
      </c>
      <c r="Y173" s="61"/>
      <c r="Z173" s="61"/>
      <c r="AA173" s="61"/>
      <c r="AB173" s="61"/>
      <c r="AC173" s="61"/>
      <c r="AD173" s="61"/>
      <c r="AE173" s="61"/>
      <c r="AF173" s="61"/>
      <c r="AG173" s="61"/>
      <c r="AH173" s="61"/>
      <c r="AI173" s="61"/>
      <c r="AJ173" s="61"/>
      <c r="AK173" s="61"/>
      <c r="AL173" s="61"/>
      <c r="AM173" t="s">
        <v>1114</v>
      </c>
      <c r="AN173" s="50" t="s">
        <v>273</v>
      </c>
      <c r="AO173" s="50" t="s">
        <v>349</v>
      </c>
      <c r="AP173" s="84">
        <v>20105</v>
      </c>
      <c r="AX173" t="str">
        <f>AY173&amp;COUNTIF($AY$3:AY173,AY173)</f>
        <v>Rotherham1</v>
      </c>
      <c r="AY173" s="87" t="s">
        <v>375</v>
      </c>
      <c r="AZ173" s="87" t="s">
        <v>484</v>
      </c>
      <c r="BA173" s="89">
        <v>6165.8990000000003</v>
      </c>
    </row>
    <row r="174" spans="1:53">
      <c r="A174" s="61"/>
      <c r="B174" s="61"/>
      <c r="C174" s="61"/>
      <c r="D174" s="61"/>
      <c r="E174" s="61"/>
      <c r="F174" s="61"/>
      <c r="G174" s="61"/>
      <c r="H174" s="61"/>
      <c r="I174" s="61"/>
      <c r="J174" s="61"/>
      <c r="K174" s="61"/>
      <c r="L174" s="61"/>
      <c r="M174" s="61"/>
      <c r="N174" s="61"/>
      <c r="O174" s="61"/>
      <c r="P174" s="62"/>
      <c r="Q174" s="62"/>
      <c r="R174" s="61"/>
      <c r="S174" s="61"/>
      <c r="T174" s="61"/>
      <c r="U174" s="61" t="s">
        <v>559</v>
      </c>
      <c r="V174" s="61" t="s">
        <v>560</v>
      </c>
      <c r="W174" s="63">
        <v>2830</v>
      </c>
      <c r="X174" s="61">
        <v>8485</v>
      </c>
      <c r="Y174" s="61"/>
      <c r="Z174" s="61"/>
      <c r="AA174" s="61"/>
      <c r="AB174" s="61"/>
      <c r="AC174" s="61"/>
      <c r="AD174" s="61"/>
      <c r="AE174" s="61"/>
      <c r="AF174" s="61"/>
      <c r="AG174" s="61"/>
      <c r="AH174" s="61"/>
      <c r="AI174" s="61"/>
      <c r="AJ174" s="61"/>
      <c r="AK174" s="61"/>
      <c r="AL174" s="61"/>
      <c r="AM174" t="s">
        <v>1115</v>
      </c>
      <c r="AN174" s="50" t="s">
        <v>273</v>
      </c>
      <c r="AO174" s="50" t="s">
        <v>346</v>
      </c>
      <c r="AP174" s="84">
        <v>17351</v>
      </c>
      <c r="AX174" t="str">
        <f>AY174&amp;COUNTIF($AY$3:AY174,AY174)</f>
        <v>Rutland1</v>
      </c>
      <c r="AY174" s="87" t="s">
        <v>378</v>
      </c>
      <c r="AZ174" s="87" t="s">
        <v>206</v>
      </c>
      <c r="BA174" s="89">
        <v>622.05100000000004</v>
      </c>
    </row>
    <row r="175" spans="1:53">
      <c r="A175" s="61"/>
      <c r="B175" s="61"/>
      <c r="C175" s="61"/>
      <c r="D175" s="61"/>
      <c r="E175" s="61"/>
      <c r="F175" s="61"/>
      <c r="G175" s="61"/>
      <c r="H175" s="61"/>
      <c r="I175" s="61"/>
      <c r="J175" s="61"/>
      <c r="K175" s="61"/>
      <c r="L175" s="61"/>
      <c r="M175" s="61"/>
      <c r="N175" s="61"/>
      <c r="O175" s="61"/>
      <c r="P175" s="62"/>
      <c r="Q175" s="62"/>
      <c r="R175" s="61"/>
      <c r="S175" s="61"/>
      <c r="T175" s="61"/>
      <c r="U175" s="61" t="s">
        <v>561</v>
      </c>
      <c r="V175" s="61" t="s">
        <v>562</v>
      </c>
      <c r="W175" s="63">
        <v>5881</v>
      </c>
      <c r="X175" s="61">
        <v>18404</v>
      </c>
      <c r="Y175" s="61"/>
      <c r="Z175" s="61"/>
      <c r="AA175" s="61"/>
      <c r="AB175" s="61"/>
      <c r="AC175" s="61"/>
      <c r="AD175" s="61"/>
      <c r="AE175" s="61"/>
      <c r="AF175" s="61"/>
      <c r="AG175" s="61"/>
      <c r="AH175" s="61"/>
      <c r="AI175" s="61"/>
      <c r="AJ175" s="61"/>
      <c r="AK175" s="61"/>
      <c r="AL175" s="61"/>
      <c r="AM175" t="s">
        <v>1116</v>
      </c>
      <c r="AN175" s="50" t="s">
        <v>273</v>
      </c>
      <c r="AO175" s="50" t="s">
        <v>343</v>
      </c>
      <c r="AP175" s="84">
        <v>12665</v>
      </c>
      <c r="AX175" t="str">
        <f>AY175&amp;COUNTIF($AY$3:AY175,AY175)</f>
        <v>Salford1</v>
      </c>
      <c r="AY175" s="87" t="s">
        <v>381</v>
      </c>
      <c r="AZ175" s="87" t="s">
        <v>490</v>
      </c>
      <c r="BA175" s="89">
        <v>6039.3119999999999</v>
      </c>
    </row>
    <row r="176" spans="1:53">
      <c r="A176" s="61"/>
      <c r="B176" s="61"/>
      <c r="C176" s="61"/>
      <c r="D176" s="61"/>
      <c r="E176" s="61"/>
      <c r="F176" s="61"/>
      <c r="G176" s="61"/>
      <c r="H176" s="61"/>
      <c r="I176" s="61"/>
      <c r="J176" s="61"/>
      <c r="K176" s="61"/>
      <c r="L176" s="61"/>
      <c r="M176" s="61"/>
      <c r="N176" s="61"/>
      <c r="O176" s="61"/>
      <c r="P176" s="62"/>
      <c r="Q176" s="62"/>
      <c r="R176" s="61"/>
      <c r="S176" s="61"/>
      <c r="T176" s="61"/>
      <c r="U176" s="61" t="s">
        <v>563</v>
      </c>
      <c r="V176" s="61" t="s">
        <v>564</v>
      </c>
      <c r="W176" s="63">
        <v>6258</v>
      </c>
      <c r="X176" s="61">
        <v>18960</v>
      </c>
      <c r="Y176" s="61"/>
      <c r="Z176" s="61"/>
      <c r="AA176" s="61"/>
      <c r="AB176" s="61"/>
      <c r="AC176" s="61"/>
      <c r="AD176" s="61"/>
      <c r="AE176" s="61"/>
      <c r="AF176" s="61"/>
      <c r="AG176" s="61"/>
      <c r="AH176" s="61"/>
      <c r="AI176" s="61"/>
      <c r="AJ176" s="61"/>
      <c r="AK176" s="61"/>
      <c r="AL176" s="61"/>
      <c r="AM176" t="s">
        <v>1117</v>
      </c>
      <c r="AN176" s="82" t="s">
        <v>276</v>
      </c>
      <c r="AO176" s="82" t="s">
        <v>352</v>
      </c>
      <c r="AP176" s="83">
        <v>21384</v>
      </c>
      <c r="AX176" t="str">
        <f>AY176&amp;COUNTIF($AY$3:AY176,AY176)</f>
        <v>Sandwell1</v>
      </c>
      <c r="AY176" s="87" t="s">
        <v>384</v>
      </c>
      <c r="AZ176" s="87" t="s">
        <v>493</v>
      </c>
      <c r="BA176" s="89">
        <v>8469.67</v>
      </c>
    </row>
    <row r="177" spans="1:53">
      <c r="A177" s="61"/>
      <c r="B177" s="61"/>
      <c r="C177" s="61"/>
      <c r="D177" s="61"/>
      <c r="E177" s="61"/>
      <c r="F177" s="61"/>
      <c r="G177" s="61"/>
      <c r="H177" s="61"/>
      <c r="I177" s="61"/>
      <c r="J177" s="61"/>
      <c r="K177" s="61"/>
      <c r="L177" s="61"/>
      <c r="M177" s="61"/>
      <c r="N177" s="61"/>
      <c r="O177" s="61"/>
      <c r="P177" s="62"/>
      <c r="Q177" s="62"/>
      <c r="R177" s="61"/>
      <c r="S177" s="61"/>
      <c r="T177" s="61"/>
      <c r="U177" s="61" t="s">
        <v>565</v>
      </c>
      <c r="V177" s="61" t="s">
        <v>566</v>
      </c>
      <c r="W177" s="63">
        <v>7186</v>
      </c>
      <c r="X177" s="61">
        <v>22432</v>
      </c>
      <c r="Y177" s="61"/>
      <c r="Z177" s="61"/>
      <c r="AA177" s="61"/>
      <c r="AB177" s="61"/>
      <c r="AC177" s="61"/>
      <c r="AD177" s="61"/>
      <c r="AE177" s="61"/>
      <c r="AF177" s="61"/>
      <c r="AG177" s="61"/>
      <c r="AH177" s="61"/>
      <c r="AI177" s="61"/>
      <c r="AJ177" s="61"/>
      <c r="AK177" s="61"/>
      <c r="AL177" s="61"/>
      <c r="AM177" t="s">
        <v>1118</v>
      </c>
      <c r="AN177" s="50" t="s">
        <v>279</v>
      </c>
      <c r="AO177" s="50" t="s">
        <v>615</v>
      </c>
      <c r="AP177" s="84">
        <v>20073</v>
      </c>
      <c r="AX177" t="str">
        <f>AY177&amp;COUNTIF($AY$3:AY177,AY177)</f>
        <v>Sefton1</v>
      </c>
      <c r="AY177" s="88" t="s">
        <v>387</v>
      </c>
      <c r="AZ177" s="88" t="s">
        <v>535</v>
      </c>
      <c r="BA177" s="89">
        <v>4104.6842698412702</v>
      </c>
    </row>
    <row r="178" spans="1:53">
      <c r="A178" s="61"/>
      <c r="B178" s="61"/>
      <c r="C178" s="61"/>
      <c r="D178" s="61"/>
      <c r="E178" s="61"/>
      <c r="F178" s="61"/>
      <c r="G178" s="61"/>
      <c r="H178" s="61"/>
      <c r="I178" s="61"/>
      <c r="J178" s="61"/>
      <c r="K178" s="61"/>
      <c r="L178" s="61"/>
      <c r="M178" s="61"/>
      <c r="N178" s="61"/>
      <c r="O178" s="61"/>
      <c r="P178" s="62"/>
      <c r="Q178" s="62"/>
      <c r="R178" s="61"/>
      <c r="S178" s="61"/>
      <c r="T178" s="61"/>
      <c r="U178" s="61" t="s">
        <v>567</v>
      </c>
      <c r="V178" s="61" t="s">
        <v>568</v>
      </c>
      <c r="W178" s="63">
        <v>4467</v>
      </c>
      <c r="X178" s="61">
        <v>16398</v>
      </c>
      <c r="Y178" s="61"/>
      <c r="Z178" s="61"/>
      <c r="AA178" s="61"/>
      <c r="AB178" s="61"/>
      <c r="AC178" s="61"/>
      <c r="AD178" s="61"/>
      <c r="AE178" s="61"/>
      <c r="AF178" s="61"/>
      <c r="AG178" s="61"/>
      <c r="AH178" s="61"/>
      <c r="AI178" s="61"/>
      <c r="AJ178" s="61"/>
      <c r="AK178" s="61"/>
      <c r="AL178" s="61"/>
      <c r="AM178" t="s">
        <v>1119</v>
      </c>
      <c r="AN178" s="50" t="s">
        <v>279</v>
      </c>
      <c r="AO178" s="50" t="s">
        <v>206</v>
      </c>
      <c r="AP178" s="84">
        <v>15187</v>
      </c>
      <c r="AX178" t="str">
        <f>AY178&amp;COUNTIF($AY$3:AY178,AY178)</f>
        <v>Sefton2</v>
      </c>
      <c r="AY178" s="88" t="s">
        <v>387</v>
      </c>
      <c r="AZ178" s="88" t="s">
        <v>553</v>
      </c>
      <c r="BA178" s="89">
        <v>2884.3727301587301</v>
      </c>
    </row>
    <row r="179" spans="1:53">
      <c r="A179" s="61"/>
      <c r="B179" s="61"/>
      <c r="C179" s="61"/>
      <c r="D179" s="61"/>
      <c r="E179" s="61"/>
      <c r="F179" s="61"/>
      <c r="G179" s="61"/>
      <c r="H179" s="61"/>
      <c r="I179" s="61"/>
      <c r="J179" s="61"/>
      <c r="K179" s="61"/>
      <c r="L179" s="61"/>
      <c r="M179" s="61"/>
      <c r="N179" s="61"/>
      <c r="O179" s="61"/>
      <c r="P179" s="62"/>
      <c r="Q179" s="62"/>
      <c r="R179" s="61"/>
      <c r="S179" s="61"/>
      <c r="T179" s="61"/>
      <c r="U179" s="61" t="s">
        <v>569</v>
      </c>
      <c r="V179" s="61" t="s">
        <v>570</v>
      </c>
      <c r="W179" s="63">
        <v>1549</v>
      </c>
      <c r="X179" s="61">
        <v>5501</v>
      </c>
      <c r="Y179" s="61"/>
      <c r="Z179" s="61"/>
      <c r="AA179" s="61"/>
      <c r="AB179" s="61"/>
      <c r="AC179" s="61"/>
      <c r="AD179" s="61"/>
      <c r="AE179" s="61"/>
      <c r="AF179" s="61"/>
      <c r="AG179" s="61"/>
      <c r="AH179" s="61"/>
      <c r="AI179" s="61"/>
      <c r="AJ179" s="61"/>
      <c r="AK179" s="61"/>
      <c r="AL179" s="61"/>
      <c r="AM179" t="s">
        <v>1029</v>
      </c>
      <c r="AN179" s="50"/>
      <c r="AO179" s="50" t="s">
        <v>977</v>
      </c>
      <c r="AP179" s="84" t="s">
        <v>977</v>
      </c>
      <c r="AX179" t="str">
        <f>AY179&amp;COUNTIF($AY$3:AY179,AY179)</f>
        <v>Sheffield1</v>
      </c>
      <c r="AY179" s="87" t="s">
        <v>390</v>
      </c>
      <c r="AZ179" s="87" t="s">
        <v>499</v>
      </c>
      <c r="BA179" s="89">
        <v>12399.124</v>
      </c>
    </row>
    <row r="180" spans="1:53">
      <c r="A180" s="61"/>
      <c r="B180" s="61"/>
      <c r="C180" s="61"/>
      <c r="D180" s="61"/>
      <c r="E180" s="61"/>
      <c r="F180" s="61"/>
      <c r="G180" s="61"/>
      <c r="H180" s="61"/>
      <c r="I180" s="61"/>
      <c r="J180" s="61"/>
      <c r="K180" s="61"/>
      <c r="L180" s="61"/>
      <c r="M180" s="61"/>
      <c r="N180" s="61"/>
      <c r="O180" s="61"/>
      <c r="P180" s="62"/>
      <c r="Q180" s="62"/>
      <c r="R180" s="61"/>
      <c r="S180" s="61"/>
      <c r="T180" s="61"/>
      <c r="U180" s="61" t="s">
        <v>571</v>
      </c>
      <c r="V180" s="61" t="s">
        <v>572</v>
      </c>
      <c r="W180" s="63">
        <v>3379</v>
      </c>
      <c r="X180" s="61">
        <v>11096</v>
      </c>
      <c r="Y180" s="61"/>
      <c r="Z180" s="61"/>
      <c r="AA180" s="61"/>
      <c r="AB180" s="61"/>
      <c r="AC180" s="61"/>
      <c r="AD180" s="61"/>
      <c r="AE180" s="61"/>
      <c r="AF180" s="61"/>
      <c r="AG180" s="61"/>
      <c r="AH180" s="61"/>
      <c r="AI180" s="61"/>
      <c r="AJ180" s="61"/>
      <c r="AK180" s="61"/>
      <c r="AL180" s="61"/>
      <c r="AM180" t="s">
        <v>1029</v>
      </c>
      <c r="AN180" s="50"/>
      <c r="AO180" s="50" t="s">
        <v>977</v>
      </c>
      <c r="AP180" s="84" t="s">
        <v>977</v>
      </c>
      <c r="AX180" t="str">
        <f>AY180&amp;COUNTIF($AY$3:AY180,AY180)</f>
        <v>Shropshire1</v>
      </c>
      <c r="AY180" s="87" t="s">
        <v>393</v>
      </c>
      <c r="AZ180" s="87" t="s">
        <v>502</v>
      </c>
      <c r="BA180" s="89">
        <v>6388.357</v>
      </c>
    </row>
    <row r="181" spans="1:53">
      <c r="A181" s="61"/>
      <c r="B181" s="61"/>
      <c r="C181" s="61"/>
      <c r="D181" s="61"/>
      <c r="E181" s="61"/>
      <c r="F181" s="61"/>
      <c r="G181" s="61"/>
      <c r="H181" s="61"/>
      <c r="I181" s="61"/>
      <c r="J181" s="61"/>
      <c r="K181" s="61"/>
      <c r="L181" s="61"/>
      <c r="M181" s="61"/>
      <c r="N181" s="61"/>
      <c r="O181" s="61"/>
      <c r="P181" s="62"/>
      <c r="Q181" s="62"/>
      <c r="R181" s="61"/>
      <c r="S181" s="61"/>
      <c r="T181" s="61"/>
      <c r="U181" s="61" t="s">
        <v>573</v>
      </c>
      <c r="V181" s="61" t="s">
        <v>574</v>
      </c>
      <c r="W181" s="63">
        <v>2067</v>
      </c>
      <c r="X181" s="61">
        <v>6556</v>
      </c>
      <c r="Y181" s="61"/>
      <c r="Z181" s="61"/>
      <c r="AA181" s="61"/>
      <c r="AB181" s="61"/>
      <c r="AC181" s="61"/>
      <c r="AD181" s="61"/>
      <c r="AE181" s="61"/>
      <c r="AF181" s="61"/>
      <c r="AG181" s="61"/>
      <c r="AH181" s="61"/>
      <c r="AI181" s="61"/>
      <c r="AJ181" s="61"/>
      <c r="AK181" s="61"/>
      <c r="AL181" s="61"/>
      <c r="AM181" t="s">
        <v>1029</v>
      </c>
      <c r="AN181" s="50"/>
      <c r="AO181" s="50" t="s">
        <v>977</v>
      </c>
      <c r="AP181" s="84" t="s">
        <v>977</v>
      </c>
      <c r="AX181" t="str">
        <f>AY181&amp;COUNTIF($AY$3:AY181,AY181)</f>
        <v>Slough1</v>
      </c>
      <c r="AY181" s="87" t="s">
        <v>396</v>
      </c>
      <c r="AZ181" s="87" t="s">
        <v>505</v>
      </c>
      <c r="BA181" s="89">
        <v>2362.4929999999999</v>
      </c>
    </row>
    <row r="182" spans="1:53">
      <c r="A182" s="61"/>
      <c r="B182" s="61"/>
      <c r="C182" s="61"/>
      <c r="D182" s="61"/>
      <c r="E182" s="61"/>
      <c r="F182" s="61"/>
      <c r="G182" s="61"/>
      <c r="H182" s="61"/>
      <c r="I182" s="61"/>
      <c r="J182" s="61"/>
      <c r="K182" s="61"/>
      <c r="L182" s="61"/>
      <c r="M182" s="61"/>
      <c r="N182" s="61"/>
      <c r="O182" s="61"/>
      <c r="P182" s="62"/>
      <c r="Q182" s="62"/>
      <c r="R182" s="61"/>
      <c r="S182" s="61"/>
      <c r="T182" s="61"/>
      <c r="U182" s="61" t="s">
        <v>575</v>
      </c>
      <c r="V182" s="61" t="s">
        <v>576</v>
      </c>
      <c r="W182" s="63">
        <v>3629</v>
      </c>
      <c r="X182" s="61">
        <v>12105</v>
      </c>
      <c r="Y182" s="61"/>
      <c r="Z182" s="61"/>
      <c r="AA182" s="61"/>
      <c r="AB182" s="61"/>
      <c r="AC182" s="61"/>
      <c r="AD182" s="61"/>
      <c r="AE182" s="61"/>
      <c r="AF182" s="61"/>
      <c r="AG182" s="61"/>
      <c r="AH182" s="61"/>
      <c r="AI182" s="61"/>
      <c r="AJ182" s="61"/>
      <c r="AK182" s="61"/>
      <c r="AL182" s="61"/>
      <c r="AM182" t="s">
        <v>1029</v>
      </c>
      <c r="AN182" s="50"/>
      <c r="AO182" s="50" t="s">
        <v>977</v>
      </c>
      <c r="AP182" s="84" t="s">
        <v>977</v>
      </c>
      <c r="AX182" t="str">
        <f>AY182&amp;COUNTIF($AY$3:AY182,AY182)</f>
        <v>Solihull1</v>
      </c>
      <c r="AY182" s="87" t="s">
        <v>399</v>
      </c>
      <c r="AZ182" s="87" t="s">
        <v>508</v>
      </c>
      <c r="BA182" s="89">
        <v>3989.1320000000001</v>
      </c>
    </row>
    <row r="183" spans="1:53">
      <c r="A183" s="61"/>
      <c r="B183" s="61"/>
      <c r="C183" s="61"/>
      <c r="D183" s="61"/>
      <c r="E183" s="61"/>
      <c r="F183" s="61"/>
      <c r="G183" s="61"/>
      <c r="H183" s="61"/>
      <c r="I183" s="61"/>
      <c r="J183" s="61"/>
      <c r="K183" s="61"/>
      <c r="L183" s="61"/>
      <c r="M183" s="61"/>
      <c r="N183" s="61"/>
      <c r="O183" s="61"/>
      <c r="P183" s="62"/>
      <c r="Q183" s="62"/>
      <c r="R183" s="61"/>
      <c r="S183" s="61"/>
      <c r="T183" s="61"/>
      <c r="U183" s="61" t="s">
        <v>577</v>
      </c>
      <c r="V183" s="61" t="s">
        <v>578</v>
      </c>
      <c r="W183" s="63">
        <v>6000</v>
      </c>
      <c r="X183" s="61">
        <v>17318</v>
      </c>
      <c r="Y183" s="61"/>
      <c r="Z183" s="61"/>
      <c r="AA183" s="61"/>
      <c r="AB183" s="61"/>
      <c r="AC183" s="61"/>
      <c r="AD183" s="61"/>
      <c r="AE183" s="61"/>
      <c r="AF183" s="61"/>
      <c r="AG183" s="61"/>
      <c r="AH183" s="61"/>
      <c r="AI183" s="61"/>
      <c r="AJ183" s="61"/>
      <c r="AK183" s="61"/>
      <c r="AL183" s="61"/>
      <c r="AM183" t="s">
        <v>1029</v>
      </c>
      <c r="AN183" s="50"/>
      <c r="AO183" s="50" t="s">
        <v>977</v>
      </c>
      <c r="AP183" s="84" t="s">
        <v>977</v>
      </c>
      <c r="AX183" t="str">
        <f>AY183&amp;COUNTIF($AY$3:AY183,AY183)</f>
        <v>Somerset1</v>
      </c>
      <c r="AY183" s="87" t="s">
        <v>402</v>
      </c>
      <c r="AZ183" s="87" t="s">
        <v>511</v>
      </c>
      <c r="BA183" s="89">
        <v>11447.183000000001</v>
      </c>
    </row>
    <row r="184" spans="1:53">
      <c r="A184" s="61"/>
      <c r="B184" s="61"/>
      <c r="C184" s="61"/>
      <c r="D184" s="61"/>
      <c r="E184" s="61"/>
      <c r="F184" s="61"/>
      <c r="G184" s="61"/>
      <c r="H184" s="61"/>
      <c r="I184" s="61"/>
      <c r="J184" s="61"/>
      <c r="K184" s="61"/>
      <c r="L184" s="61"/>
      <c r="M184" s="61"/>
      <c r="N184" s="61"/>
      <c r="O184" s="61"/>
      <c r="P184" s="62"/>
      <c r="Q184" s="62"/>
      <c r="R184" s="61"/>
      <c r="S184" s="61"/>
      <c r="T184" s="61"/>
      <c r="U184" s="61" t="s">
        <v>579</v>
      </c>
      <c r="V184" s="61" t="s">
        <v>580</v>
      </c>
      <c r="W184" s="63">
        <v>3549</v>
      </c>
      <c r="X184" s="61">
        <v>10410</v>
      </c>
      <c r="Y184" s="61"/>
      <c r="Z184" s="61"/>
      <c r="AA184" s="61"/>
      <c r="AB184" s="61"/>
      <c r="AC184" s="61"/>
      <c r="AD184" s="61"/>
      <c r="AE184" s="61"/>
      <c r="AF184" s="61"/>
      <c r="AG184" s="61"/>
      <c r="AH184" s="61"/>
      <c r="AI184" s="61"/>
      <c r="AJ184" s="61"/>
      <c r="AK184" s="61"/>
      <c r="AL184" s="61"/>
      <c r="AM184" t="s">
        <v>1120</v>
      </c>
      <c r="AN184" s="82" t="s">
        <v>282</v>
      </c>
      <c r="AO184" s="82" t="s">
        <v>355</v>
      </c>
      <c r="AP184" s="83">
        <v>19740</v>
      </c>
      <c r="AX184" t="str">
        <f>AY184&amp;COUNTIF($AY$3:AY184,AY184)</f>
        <v>South Gloucestershire1</v>
      </c>
      <c r="AY184" s="87" t="s">
        <v>405</v>
      </c>
      <c r="AZ184" s="87" t="s">
        <v>523</v>
      </c>
      <c r="BA184" s="89">
        <v>4285.625</v>
      </c>
    </row>
    <row r="185" spans="1:53">
      <c r="A185" s="61"/>
      <c r="B185" s="61"/>
      <c r="C185" s="61"/>
      <c r="D185" s="61"/>
      <c r="E185" s="61"/>
      <c r="F185" s="61"/>
      <c r="G185" s="61"/>
      <c r="H185" s="61"/>
      <c r="I185" s="61"/>
      <c r="J185" s="61"/>
      <c r="K185" s="61"/>
      <c r="L185" s="61"/>
      <c r="M185" s="61"/>
      <c r="N185" s="61"/>
      <c r="O185" s="61"/>
      <c r="P185" s="62"/>
      <c r="Q185" s="62"/>
      <c r="R185" s="61"/>
      <c r="S185" s="61"/>
      <c r="T185" s="61"/>
      <c r="U185" s="61" t="s">
        <v>581</v>
      </c>
      <c r="V185" s="61" t="s">
        <v>582</v>
      </c>
      <c r="W185" s="63">
        <v>2631</v>
      </c>
      <c r="X185" s="61">
        <v>9699</v>
      </c>
      <c r="Y185" s="61"/>
      <c r="Z185" s="61"/>
      <c r="AA185" s="61"/>
      <c r="AB185" s="61"/>
      <c r="AC185" s="61"/>
      <c r="AD185" s="61"/>
      <c r="AE185" s="61"/>
      <c r="AF185" s="61"/>
      <c r="AG185" s="61"/>
      <c r="AH185" s="61"/>
      <c r="AI185" s="61"/>
      <c r="AJ185" s="61"/>
      <c r="AK185" s="61"/>
      <c r="AL185" s="61"/>
      <c r="AM185" t="s">
        <v>1121</v>
      </c>
      <c r="AN185" s="50" t="s">
        <v>285</v>
      </c>
      <c r="AO185" s="50" t="s">
        <v>946</v>
      </c>
      <c r="AP185" s="84">
        <v>7905</v>
      </c>
      <c r="AX185" t="str">
        <f>AY185&amp;COUNTIF($AY$3:AY185,AY185)</f>
        <v>South Tyneside1</v>
      </c>
      <c r="AY185" s="87" t="s">
        <v>408</v>
      </c>
      <c r="AZ185" s="87" t="s">
        <v>539</v>
      </c>
      <c r="BA185" s="89">
        <v>4194.9440000000004</v>
      </c>
    </row>
    <row r="186" spans="1:53">
      <c r="A186" s="61"/>
      <c r="B186" s="61"/>
      <c r="C186" s="61"/>
      <c r="D186" s="61"/>
      <c r="E186" s="61"/>
      <c r="F186" s="61"/>
      <c r="G186" s="61"/>
      <c r="H186" s="61"/>
      <c r="I186" s="61"/>
      <c r="J186" s="61"/>
      <c r="K186" s="61"/>
      <c r="L186" s="61"/>
      <c r="M186" s="61"/>
      <c r="N186" s="61"/>
      <c r="O186" s="61"/>
      <c r="P186" s="62"/>
      <c r="Q186" s="62"/>
      <c r="R186" s="61"/>
      <c r="S186" s="61"/>
      <c r="T186" s="61"/>
      <c r="U186" s="61" t="s">
        <v>583</v>
      </c>
      <c r="V186" s="61" t="s">
        <v>584</v>
      </c>
      <c r="W186" s="63">
        <v>2998</v>
      </c>
      <c r="X186" s="61">
        <v>9720</v>
      </c>
      <c r="Y186" s="61"/>
      <c r="Z186" s="61"/>
      <c r="AA186" s="61"/>
      <c r="AB186" s="61"/>
      <c r="AC186" s="61"/>
      <c r="AD186" s="61"/>
      <c r="AE186" s="61"/>
      <c r="AF186" s="61"/>
      <c r="AG186" s="61"/>
      <c r="AH186" s="61"/>
      <c r="AI186" s="61"/>
      <c r="AJ186" s="61"/>
      <c r="AK186" s="61"/>
      <c r="AL186" s="61"/>
      <c r="AM186" t="s">
        <v>1122</v>
      </c>
      <c r="AN186" s="50" t="s">
        <v>285</v>
      </c>
      <c r="AO186" s="50" t="s">
        <v>527</v>
      </c>
      <c r="AP186" s="84">
        <v>9810</v>
      </c>
      <c r="AX186" t="str">
        <f>AY186&amp;COUNTIF($AY$3:AY186,AY186)</f>
        <v>Southampton1</v>
      </c>
      <c r="AY186" s="87" t="s">
        <v>411</v>
      </c>
      <c r="AZ186" s="87" t="s">
        <v>547</v>
      </c>
      <c r="BA186" s="89">
        <v>5084.6859999999997</v>
      </c>
    </row>
    <row r="187" spans="1:53">
      <c r="A187" s="61"/>
      <c r="B187" s="61"/>
      <c r="C187" s="61"/>
      <c r="D187" s="61"/>
      <c r="E187" s="61"/>
      <c r="F187" s="61"/>
      <c r="G187" s="61"/>
      <c r="H187" s="61"/>
      <c r="I187" s="61"/>
      <c r="J187" s="61"/>
      <c r="K187" s="61"/>
      <c r="L187" s="61"/>
      <c r="M187" s="61"/>
      <c r="N187" s="61"/>
      <c r="O187" s="61"/>
      <c r="P187" s="62"/>
      <c r="Q187" s="62"/>
      <c r="R187" s="61"/>
      <c r="S187" s="61"/>
      <c r="T187" s="61"/>
      <c r="U187" s="61" t="s">
        <v>585</v>
      </c>
      <c r="V187" s="61" t="s">
        <v>586</v>
      </c>
      <c r="W187" s="63">
        <v>6714</v>
      </c>
      <c r="X187" s="61">
        <v>18738</v>
      </c>
      <c r="Y187" s="61"/>
      <c r="Z187" s="61"/>
      <c r="AA187" s="61"/>
      <c r="AB187" s="61"/>
      <c r="AC187" s="61"/>
      <c r="AD187" s="61"/>
      <c r="AE187" s="61"/>
      <c r="AF187" s="61"/>
      <c r="AG187" s="61"/>
      <c r="AH187" s="61"/>
      <c r="AI187" s="61"/>
      <c r="AJ187" s="61"/>
      <c r="AK187" s="61"/>
      <c r="AL187" s="61"/>
      <c r="AM187" t="s">
        <v>1123</v>
      </c>
      <c r="AN187" s="50" t="s">
        <v>285</v>
      </c>
      <c r="AO187" s="50" t="s">
        <v>361</v>
      </c>
      <c r="AP187" s="84">
        <v>14497</v>
      </c>
      <c r="AX187" t="str">
        <f>AY187&amp;COUNTIF($AY$3:AY187,AY187)</f>
        <v>Southend-on-Sea1</v>
      </c>
      <c r="AY187" s="87" t="s">
        <v>414</v>
      </c>
      <c r="AZ187" s="87" t="s">
        <v>549</v>
      </c>
      <c r="BA187" s="89">
        <v>3776.6680000000001</v>
      </c>
    </row>
    <row r="188" spans="1:53">
      <c r="A188" s="61"/>
      <c r="B188" s="61"/>
      <c r="C188" s="61"/>
      <c r="D188" s="61"/>
      <c r="E188" s="61"/>
      <c r="F188" s="61"/>
      <c r="G188" s="61"/>
      <c r="H188" s="61"/>
      <c r="I188" s="61"/>
      <c r="J188" s="61"/>
      <c r="K188" s="61"/>
      <c r="L188" s="61"/>
      <c r="M188" s="61"/>
      <c r="N188" s="61"/>
      <c r="O188" s="61"/>
      <c r="P188" s="62"/>
      <c r="Q188" s="62"/>
      <c r="R188" s="61"/>
      <c r="S188" s="61"/>
      <c r="T188" s="61"/>
      <c r="U188" s="61" t="s">
        <v>587</v>
      </c>
      <c r="V188" s="61" t="s">
        <v>588</v>
      </c>
      <c r="W188" s="63">
        <v>4334</v>
      </c>
      <c r="X188" s="61">
        <v>14103</v>
      </c>
      <c r="Y188" s="61"/>
      <c r="Z188" s="61"/>
      <c r="AA188" s="61"/>
      <c r="AB188" s="61"/>
      <c r="AC188" s="61"/>
      <c r="AD188" s="61"/>
      <c r="AE188" s="61"/>
      <c r="AF188" s="61"/>
      <c r="AG188" s="61"/>
      <c r="AH188" s="61"/>
      <c r="AI188" s="61"/>
      <c r="AJ188" s="61"/>
      <c r="AK188" s="61"/>
      <c r="AL188" s="61"/>
      <c r="AM188" t="s">
        <v>1124</v>
      </c>
      <c r="AN188" s="50" t="s">
        <v>285</v>
      </c>
      <c r="AO188" s="50" t="s">
        <v>358</v>
      </c>
      <c r="AP188" s="84">
        <v>16187</v>
      </c>
      <c r="AX188" t="str">
        <f>AY188&amp;COUNTIF($AY$3:AY188,AY188)</f>
        <v>Southwark1</v>
      </c>
      <c r="AY188" s="87" t="s">
        <v>417</v>
      </c>
      <c r="AZ188" s="87" t="s">
        <v>555</v>
      </c>
      <c r="BA188" s="89">
        <v>7198.8010000000004</v>
      </c>
    </row>
    <row r="189" spans="1:53">
      <c r="A189" s="61"/>
      <c r="B189" s="61"/>
      <c r="C189" s="61"/>
      <c r="D189" s="61"/>
      <c r="E189" s="61"/>
      <c r="F189" s="61"/>
      <c r="G189" s="61"/>
      <c r="H189" s="61"/>
      <c r="I189" s="61"/>
      <c r="J189" s="61"/>
      <c r="K189" s="61"/>
      <c r="L189" s="61"/>
      <c r="M189" s="61"/>
      <c r="N189" s="61"/>
      <c r="O189" s="61"/>
      <c r="P189" s="62"/>
      <c r="Q189" s="62"/>
      <c r="R189" s="61"/>
      <c r="S189" s="61"/>
      <c r="T189" s="61"/>
      <c r="U189" s="61" t="s">
        <v>589</v>
      </c>
      <c r="V189" s="61" t="s">
        <v>590</v>
      </c>
      <c r="W189" s="63">
        <v>5938</v>
      </c>
      <c r="X189" s="61">
        <v>19366</v>
      </c>
      <c r="Y189" s="61"/>
      <c r="Z189" s="61"/>
      <c r="AA189" s="61"/>
      <c r="AB189" s="61"/>
      <c r="AC189" s="61"/>
      <c r="AD189" s="61"/>
      <c r="AE189" s="61"/>
      <c r="AF189" s="61"/>
      <c r="AG189" s="61"/>
      <c r="AH189" s="61"/>
      <c r="AI189" s="61"/>
      <c r="AJ189" s="61"/>
      <c r="AK189" s="61"/>
      <c r="AL189" s="61"/>
      <c r="AM189" t="s">
        <v>1029</v>
      </c>
      <c r="AN189" s="50"/>
      <c r="AO189" s="50" t="s">
        <v>977</v>
      </c>
      <c r="AP189" s="84" t="s">
        <v>977</v>
      </c>
      <c r="AX189" t="str">
        <f>AY189&amp;COUNTIF($AY$3:AY189,AY189)</f>
        <v>St. Helens1</v>
      </c>
      <c r="AY189" s="87" t="s">
        <v>420</v>
      </c>
      <c r="AZ189" s="87" t="s">
        <v>557</v>
      </c>
      <c r="BA189" s="89">
        <v>4413.0879999999997</v>
      </c>
    </row>
    <row r="190" spans="1:53">
      <c r="A190" s="61"/>
      <c r="B190" s="61"/>
      <c r="C190" s="61"/>
      <c r="D190" s="61"/>
      <c r="E190" s="61"/>
      <c r="F190" s="61"/>
      <c r="G190" s="61"/>
      <c r="H190" s="61"/>
      <c r="I190" s="61"/>
      <c r="J190" s="61"/>
      <c r="K190" s="61"/>
      <c r="L190" s="61"/>
      <c r="M190" s="61"/>
      <c r="N190" s="61"/>
      <c r="O190" s="61"/>
      <c r="P190" s="62"/>
      <c r="Q190" s="62"/>
      <c r="R190" s="61"/>
      <c r="S190" s="61"/>
      <c r="T190" s="61"/>
      <c r="U190" s="61" t="s">
        <v>591</v>
      </c>
      <c r="V190" s="61" t="s">
        <v>592</v>
      </c>
      <c r="W190" s="63">
        <v>2030</v>
      </c>
      <c r="X190" s="61">
        <v>6295</v>
      </c>
      <c r="Y190" s="61"/>
      <c r="Z190" s="61"/>
      <c r="AA190" s="61"/>
      <c r="AB190" s="61"/>
      <c r="AC190" s="61"/>
      <c r="AD190" s="61"/>
      <c r="AE190" s="61"/>
      <c r="AF190" s="61"/>
      <c r="AG190" s="61"/>
      <c r="AH190" s="61"/>
      <c r="AI190" s="61"/>
      <c r="AJ190" s="61"/>
      <c r="AK190" s="61"/>
      <c r="AL190" s="61"/>
      <c r="AM190" t="s">
        <v>1029</v>
      </c>
      <c r="AN190" s="50"/>
      <c r="AO190" s="50" t="s">
        <v>977</v>
      </c>
      <c r="AP190" s="84" t="s">
        <v>977</v>
      </c>
      <c r="AX190" t="str">
        <f>AY190&amp;COUNTIF($AY$3:AY190,AY190)</f>
        <v>Staffordshire1</v>
      </c>
      <c r="AY190" s="88" t="s">
        <v>423</v>
      </c>
      <c r="AZ190" s="88" t="s">
        <v>122</v>
      </c>
      <c r="BA190" s="89">
        <v>2521.189859848485</v>
      </c>
    </row>
    <row r="191" spans="1:53">
      <c r="A191" s="61"/>
      <c r="B191" s="61"/>
      <c r="C191" s="61"/>
      <c r="D191" s="61"/>
      <c r="E191" s="61"/>
      <c r="F191" s="61"/>
      <c r="G191" s="61"/>
      <c r="H191" s="61"/>
      <c r="I191" s="61"/>
      <c r="J191" s="61"/>
      <c r="K191" s="61"/>
      <c r="L191" s="61"/>
      <c r="M191" s="61"/>
      <c r="N191" s="61"/>
      <c r="O191" s="61"/>
      <c r="P191" s="62"/>
      <c r="Q191" s="62"/>
      <c r="R191" s="61"/>
      <c r="S191" s="61"/>
      <c r="T191" s="61"/>
      <c r="U191" s="61" t="s">
        <v>593</v>
      </c>
      <c r="V191" s="61" t="s">
        <v>594</v>
      </c>
      <c r="W191" s="63">
        <v>7557</v>
      </c>
      <c r="X191" s="61">
        <v>24275</v>
      </c>
      <c r="Y191" s="61"/>
      <c r="Z191" s="61"/>
      <c r="AA191" s="61"/>
      <c r="AB191" s="61"/>
      <c r="AC191" s="61"/>
      <c r="AD191" s="61"/>
      <c r="AE191" s="61"/>
      <c r="AF191" s="61"/>
      <c r="AG191" s="61"/>
      <c r="AH191" s="61"/>
      <c r="AI191" s="61"/>
      <c r="AJ191" s="61"/>
      <c r="AK191" s="61"/>
      <c r="AL191" s="61"/>
      <c r="AM191" t="s">
        <v>1029</v>
      </c>
      <c r="AN191" s="50"/>
      <c r="AO191" s="50" t="s">
        <v>977</v>
      </c>
      <c r="AP191" s="84" t="s">
        <v>977</v>
      </c>
      <c r="AX191" t="str">
        <f>AY191&amp;COUNTIF($AY$3:AY191,AY191)</f>
        <v>Staffordshire2</v>
      </c>
      <c r="AY191" s="88" t="s">
        <v>423</v>
      </c>
      <c r="AZ191" s="88" t="s">
        <v>213</v>
      </c>
      <c r="BA191" s="89">
        <v>2367.4587708333333</v>
      </c>
    </row>
    <row r="192" spans="1:53">
      <c r="A192" s="61"/>
      <c r="B192" s="61"/>
      <c r="C192" s="61"/>
      <c r="D192" s="61"/>
      <c r="E192" s="61"/>
      <c r="F192" s="61"/>
      <c r="G192" s="61"/>
      <c r="H192" s="61"/>
      <c r="I192" s="61"/>
      <c r="J192" s="61"/>
      <c r="K192" s="61"/>
      <c r="L192" s="61"/>
      <c r="M192" s="61"/>
      <c r="N192" s="61"/>
      <c r="O192" s="61"/>
      <c r="P192" s="62"/>
      <c r="Q192" s="62"/>
      <c r="R192" s="61"/>
      <c r="S192" s="61"/>
      <c r="T192" s="61"/>
      <c r="U192" s="61" t="s">
        <v>595</v>
      </c>
      <c r="V192" s="61" t="s">
        <v>596</v>
      </c>
      <c r="W192" s="63">
        <v>6563</v>
      </c>
      <c r="X192" s="61">
        <v>19342</v>
      </c>
      <c r="Y192" s="61"/>
      <c r="Z192" s="61"/>
      <c r="AA192" s="61"/>
      <c r="AB192" s="61"/>
      <c r="AC192" s="61"/>
      <c r="AD192" s="61"/>
      <c r="AE192" s="61"/>
      <c r="AF192" s="61"/>
      <c r="AG192" s="61"/>
      <c r="AH192" s="61"/>
      <c r="AI192" s="61"/>
      <c r="AJ192" s="61"/>
      <c r="AK192" s="61"/>
      <c r="AL192" s="61"/>
      <c r="AM192" t="s">
        <v>1125</v>
      </c>
      <c r="AN192" s="82" t="s">
        <v>288</v>
      </c>
      <c r="AO192" s="82" t="s">
        <v>364</v>
      </c>
      <c r="AP192" s="83">
        <v>39832</v>
      </c>
      <c r="AX192" t="str">
        <f>AY192&amp;COUNTIF($AY$3:AY192,AY192)</f>
        <v>Staffordshire3</v>
      </c>
      <c r="AY192" s="88" t="s">
        <v>423</v>
      </c>
      <c r="AZ192" s="88" t="s">
        <v>439</v>
      </c>
      <c r="BA192" s="89">
        <v>4119.9931856060612</v>
      </c>
    </row>
    <row r="193" spans="1:53">
      <c r="A193" s="61"/>
      <c r="B193" s="61"/>
      <c r="C193" s="61"/>
      <c r="D193" s="61"/>
      <c r="E193" s="61"/>
      <c r="F193" s="61"/>
      <c r="G193" s="61"/>
      <c r="H193" s="61"/>
      <c r="I193" s="61"/>
      <c r="J193" s="61"/>
      <c r="K193" s="61"/>
      <c r="L193" s="61"/>
      <c r="M193" s="61"/>
      <c r="N193" s="61"/>
      <c r="O193" s="61"/>
      <c r="P193" s="62"/>
      <c r="Q193" s="62"/>
      <c r="R193" s="61"/>
      <c r="S193" s="61"/>
      <c r="T193" s="61"/>
      <c r="U193" s="61" t="s">
        <v>597</v>
      </c>
      <c r="V193" s="61" t="s">
        <v>598</v>
      </c>
      <c r="W193" s="63">
        <v>4990</v>
      </c>
      <c r="X193" s="61">
        <v>16054</v>
      </c>
      <c r="Y193" s="61"/>
      <c r="Z193" s="61"/>
      <c r="AA193" s="61"/>
      <c r="AB193" s="61"/>
      <c r="AC193" s="61"/>
      <c r="AD193" s="61"/>
      <c r="AE193" s="61"/>
      <c r="AF193" s="61"/>
      <c r="AG193" s="61"/>
      <c r="AH193" s="61"/>
      <c r="AI193" s="61"/>
      <c r="AJ193" s="61"/>
      <c r="AK193" s="61"/>
      <c r="AL193" s="61"/>
      <c r="AM193" t="s">
        <v>1126</v>
      </c>
      <c r="AN193" s="50" t="s">
        <v>291</v>
      </c>
      <c r="AO193" s="50" t="s">
        <v>367</v>
      </c>
      <c r="AP193" s="84">
        <v>11998</v>
      </c>
      <c r="AX193" t="str">
        <f>AY193&amp;COUNTIF($AY$3:AY193,AY193)</f>
        <v>Staffordshire4</v>
      </c>
      <c r="AY193" s="88" t="s">
        <v>423</v>
      </c>
      <c r="AZ193" s="88" t="s">
        <v>947</v>
      </c>
      <c r="BA193" s="89">
        <v>4242.9780568181823</v>
      </c>
    </row>
    <row r="194" spans="1:53">
      <c r="A194" s="61"/>
      <c r="B194" s="61"/>
      <c r="C194" s="61"/>
      <c r="D194" s="61"/>
      <c r="E194" s="61"/>
      <c r="F194" s="61"/>
      <c r="G194" s="61"/>
      <c r="H194" s="61"/>
      <c r="I194" s="61"/>
      <c r="J194" s="61"/>
      <c r="K194" s="61"/>
      <c r="L194" s="61"/>
      <c r="M194" s="61"/>
      <c r="N194" s="61"/>
      <c r="O194" s="61"/>
      <c r="P194" s="62"/>
      <c r="Q194" s="62"/>
      <c r="R194" s="61"/>
      <c r="S194" s="61"/>
      <c r="T194" s="61"/>
      <c r="U194" s="61" t="s">
        <v>599</v>
      </c>
      <c r="V194" s="61" t="s">
        <v>600</v>
      </c>
      <c r="W194" s="63">
        <v>5947</v>
      </c>
      <c r="X194" s="61">
        <v>20007</v>
      </c>
      <c r="Y194" s="61"/>
      <c r="Z194" s="61"/>
      <c r="AA194" s="61"/>
      <c r="AB194" s="61"/>
      <c r="AC194" s="61"/>
      <c r="AD194" s="61"/>
      <c r="AE194" s="61"/>
      <c r="AF194" s="61"/>
      <c r="AG194" s="61"/>
      <c r="AH194" s="61"/>
      <c r="AI194" s="61"/>
      <c r="AJ194" s="61"/>
      <c r="AK194" s="61"/>
      <c r="AL194" s="61"/>
      <c r="AM194" t="s">
        <v>1127</v>
      </c>
      <c r="AN194" s="82" t="s">
        <v>294</v>
      </c>
      <c r="AO194" s="82" t="s">
        <v>529</v>
      </c>
      <c r="AP194" s="83">
        <v>11638</v>
      </c>
      <c r="AX194" t="str">
        <f>AY194&amp;COUNTIF($AY$3:AY194,AY194)</f>
        <v>Staffordshire5</v>
      </c>
      <c r="AY194" s="88" t="s">
        <v>423</v>
      </c>
      <c r="AZ194" s="88" t="s">
        <v>559</v>
      </c>
      <c r="BA194" s="89">
        <v>2828.6520378787882</v>
      </c>
    </row>
    <row r="195" spans="1:53">
      <c r="A195" s="61"/>
      <c r="B195" s="61"/>
      <c r="C195" s="61"/>
      <c r="D195" s="61"/>
      <c r="E195" s="61"/>
      <c r="F195" s="61"/>
      <c r="G195" s="61"/>
      <c r="H195" s="61"/>
      <c r="I195" s="61"/>
      <c r="J195" s="61"/>
      <c r="K195" s="61"/>
      <c r="L195" s="61"/>
      <c r="M195" s="61"/>
      <c r="N195" s="61"/>
      <c r="O195" s="61"/>
      <c r="P195" s="62"/>
      <c r="Q195" s="62"/>
      <c r="R195" s="61"/>
      <c r="S195" s="61"/>
      <c r="T195" s="61"/>
      <c r="U195" s="61" t="s">
        <v>601</v>
      </c>
      <c r="V195" s="61" t="s">
        <v>602</v>
      </c>
      <c r="W195" s="63">
        <v>3775</v>
      </c>
      <c r="X195" s="61">
        <v>12638</v>
      </c>
      <c r="Y195" s="61"/>
      <c r="Z195" s="61"/>
      <c r="AA195" s="61"/>
      <c r="AB195" s="61"/>
      <c r="AC195" s="61"/>
      <c r="AD195" s="61"/>
      <c r="AE195" s="61"/>
      <c r="AF195" s="61"/>
      <c r="AG195" s="61"/>
      <c r="AH195" s="61"/>
      <c r="AI195" s="61"/>
      <c r="AJ195" s="61"/>
      <c r="AK195" s="61"/>
      <c r="AL195" s="61"/>
      <c r="AM195" t="s">
        <v>1128</v>
      </c>
      <c r="AN195" s="82" t="s">
        <v>294</v>
      </c>
      <c r="AO195" s="82" t="s">
        <v>430</v>
      </c>
      <c r="AP195" s="83">
        <v>13436</v>
      </c>
      <c r="AX195" t="str">
        <f>AY195&amp;COUNTIF($AY$3:AY195,AY195)</f>
        <v>Staffordshire6</v>
      </c>
      <c r="AY195" s="88" t="s">
        <v>423</v>
      </c>
      <c r="AZ195" s="88" t="s">
        <v>988</v>
      </c>
      <c r="BA195" s="89">
        <v>153.73108901515153</v>
      </c>
    </row>
    <row r="196" spans="1:53">
      <c r="A196" s="61"/>
      <c r="B196" s="61"/>
      <c r="C196" s="61"/>
      <c r="D196" s="61"/>
      <c r="E196" s="61"/>
      <c r="F196" s="61"/>
      <c r="G196" s="61"/>
      <c r="H196" s="61"/>
      <c r="I196" s="61"/>
      <c r="J196" s="61"/>
      <c r="K196" s="61"/>
      <c r="L196" s="61"/>
      <c r="M196" s="61"/>
      <c r="N196" s="61"/>
      <c r="O196" s="61"/>
      <c r="P196" s="62"/>
      <c r="Q196" s="62"/>
      <c r="R196" s="61"/>
      <c r="S196" s="61"/>
      <c r="T196" s="61"/>
      <c r="U196" s="61" t="s">
        <v>603</v>
      </c>
      <c r="V196" s="61" t="s">
        <v>604</v>
      </c>
      <c r="W196" s="63">
        <v>3595</v>
      </c>
      <c r="X196" s="61">
        <v>11036</v>
      </c>
      <c r="Y196" s="61"/>
      <c r="Z196" s="61"/>
      <c r="AA196" s="61"/>
      <c r="AB196" s="61"/>
      <c r="AC196" s="61"/>
      <c r="AD196" s="61"/>
      <c r="AE196" s="61"/>
      <c r="AF196" s="61"/>
      <c r="AG196" s="61"/>
      <c r="AH196" s="61"/>
      <c r="AI196" s="61"/>
      <c r="AJ196" s="61"/>
      <c r="AK196" s="61"/>
      <c r="AL196" s="61"/>
      <c r="AM196" t="s">
        <v>1129</v>
      </c>
      <c r="AN196" s="82" t="s">
        <v>294</v>
      </c>
      <c r="AO196" s="82" t="s">
        <v>137</v>
      </c>
      <c r="AP196" s="83">
        <v>12564</v>
      </c>
      <c r="AX196" t="str">
        <f>AY196&amp;COUNTIF($AY$3:AY196,AY196)</f>
        <v>Stockport1</v>
      </c>
      <c r="AY196" s="87" t="s">
        <v>426</v>
      </c>
      <c r="AZ196" s="87" t="s">
        <v>561</v>
      </c>
      <c r="BA196" s="89">
        <v>5881.4040000000005</v>
      </c>
    </row>
    <row r="197" spans="1:53">
      <c r="A197" s="61"/>
      <c r="B197" s="61"/>
      <c r="C197" s="61"/>
      <c r="D197" s="61"/>
      <c r="E197" s="61"/>
      <c r="F197" s="61"/>
      <c r="G197" s="61"/>
      <c r="H197" s="61"/>
      <c r="I197" s="61"/>
      <c r="J197" s="61"/>
      <c r="K197" s="61"/>
      <c r="L197" s="61"/>
      <c r="M197" s="61"/>
      <c r="N197" s="61"/>
      <c r="O197" s="61"/>
      <c r="P197" s="62"/>
      <c r="Q197" s="62"/>
      <c r="R197" s="61"/>
      <c r="S197" s="61"/>
      <c r="T197" s="61"/>
      <c r="U197" s="61" t="s">
        <v>605</v>
      </c>
      <c r="V197" s="61" t="s">
        <v>606</v>
      </c>
      <c r="W197" s="63">
        <v>4695</v>
      </c>
      <c r="X197" s="61">
        <v>15812</v>
      </c>
      <c r="Y197" s="61"/>
      <c r="Z197" s="61"/>
      <c r="AA197" s="61"/>
      <c r="AB197" s="61"/>
      <c r="AC197" s="61"/>
      <c r="AD197" s="61"/>
      <c r="AE197" s="61"/>
      <c r="AF197" s="61"/>
      <c r="AG197" s="61"/>
      <c r="AH197" s="61"/>
      <c r="AI197" s="61"/>
      <c r="AJ197" s="61"/>
      <c r="AK197" s="61"/>
      <c r="AL197" s="61"/>
      <c r="AM197" t="s">
        <v>1130</v>
      </c>
      <c r="AN197" s="50" t="s">
        <v>297</v>
      </c>
      <c r="AO197" s="50" t="s">
        <v>373</v>
      </c>
      <c r="AP197" s="84">
        <v>16154</v>
      </c>
      <c r="AX197" t="str">
        <f>AY197&amp;COUNTIF($AY$3:AY197,AY197)</f>
        <v>Stockton-on-Tees1</v>
      </c>
      <c r="AY197" s="87" t="s">
        <v>429</v>
      </c>
      <c r="AZ197" s="87" t="s">
        <v>286</v>
      </c>
      <c r="BA197" s="89">
        <v>3874.01</v>
      </c>
    </row>
    <row r="198" spans="1:53">
      <c r="A198" s="61"/>
      <c r="B198" s="61"/>
      <c r="C198" s="61"/>
      <c r="D198" s="61"/>
      <c r="E198" s="61"/>
      <c r="F198" s="61"/>
      <c r="G198" s="61"/>
      <c r="H198" s="61"/>
      <c r="I198" s="61"/>
      <c r="J198" s="61"/>
      <c r="K198" s="61"/>
      <c r="L198" s="61"/>
      <c r="M198" s="61"/>
      <c r="N198" s="61"/>
      <c r="O198" s="61"/>
      <c r="P198" s="62"/>
      <c r="Q198" s="62"/>
      <c r="R198" s="61"/>
      <c r="S198" s="61"/>
      <c r="T198" s="61"/>
      <c r="U198" s="61" t="s">
        <v>607</v>
      </c>
      <c r="V198" s="61" t="s">
        <v>608</v>
      </c>
      <c r="W198" s="63">
        <v>5538</v>
      </c>
      <c r="X198" s="61">
        <v>17435</v>
      </c>
      <c r="Y198" s="61"/>
      <c r="Z198" s="61"/>
      <c r="AA198" s="61"/>
      <c r="AB198" s="61"/>
      <c r="AC198" s="61"/>
      <c r="AD198" s="61"/>
      <c r="AE198" s="61"/>
      <c r="AF198" s="61"/>
      <c r="AG198" s="61"/>
      <c r="AH198" s="61"/>
      <c r="AI198" s="61"/>
      <c r="AJ198" s="61"/>
      <c r="AK198" s="61"/>
      <c r="AL198" s="61"/>
      <c r="AM198" t="s">
        <v>1131</v>
      </c>
      <c r="AN198" s="82" t="s">
        <v>300</v>
      </c>
      <c r="AO198" s="82" t="s">
        <v>376</v>
      </c>
      <c r="AP198" s="83">
        <v>11254</v>
      </c>
      <c r="AX198" t="str">
        <f>AY198&amp;COUNTIF($AY$3:AY198,AY198)</f>
        <v>Stoke-on-Trent1</v>
      </c>
      <c r="AY198" s="87" t="s">
        <v>432</v>
      </c>
      <c r="AZ198" s="87" t="s">
        <v>988</v>
      </c>
      <c r="BA198" s="89">
        <v>6104.5219999999999</v>
      </c>
    </row>
    <row r="199" spans="1:53">
      <c r="A199" s="61"/>
      <c r="B199" s="61"/>
      <c r="C199" s="61"/>
      <c r="D199" s="61"/>
      <c r="E199" s="61"/>
      <c r="F199" s="61"/>
      <c r="G199" s="61"/>
      <c r="H199" s="61"/>
      <c r="I199" s="61"/>
      <c r="J199" s="61"/>
      <c r="K199" s="61"/>
      <c r="L199" s="61"/>
      <c r="M199" s="61"/>
      <c r="N199" s="61"/>
      <c r="O199" s="61"/>
      <c r="P199" s="62"/>
      <c r="Q199" s="62"/>
      <c r="R199" s="61"/>
      <c r="S199" s="61"/>
      <c r="T199" s="61"/>
      <c r="U199" s="61" t="s">
        <v>609</v>
      </c>
      <c r="V199" s="61" t="s">
        <v>610</v>
      </c>
      <c r="W199" s="63">
        <v>8774</v>
      </c>
      <c r="X199" s="61">
        <v>29845</v>
      </c>
      <c r="Y199" s="61"/>
      <c r="Z199" s="61"/>
      <c r="AA199" s="61"/>
      <c r="AB199" s="61"/>
      <c r="AC199" s="61"/>
      <c r="AD199" s="61"/>
      <c r="AE199" s="61"/>
      <c r="AF199" s="61"/>
      <c r="AG199" s="61"/>
      <c r="AH199" s="61"/>
      <c r="AI199" s="61"/>
      <c r="AJ199" s="61"/>
      <c r="AK199" s="61"/>
      <c r="AL199" s="61"/>
      <c r="AM199" t="s">
        <v>1132</v>
      </c>
      <c r="AN199" s="50" t="s">
        <v>303</v>
      </c>
      <c r="AO199" s="50" t="s">
        <v>537</v>
      </c>
      <c r="AP199" s="84">
        <v>10428</v>
      </c>
      <c r="AX199" t="str">
        <f>AY199&amp;COUNTIF($AY$3:AY199,AY199)</f>
        <v>Suffolk1</v>
      </c>
      <c r="AY199" s="88" t="s">
        <v>435</v>
      </c>
      <c r="AZ199" s="88" t="s">
        <v>319</v>
      </c>
      <c r="BA199" s="89">
        <v>8067.217777777777</v>
      </c>
    </row>
    <row r="200" spans="1:53">
      <c r="A200" s="61"/>
      <c r="B200" s="61"/>
      <c r="C200" s="61"/>
      <c r="D200" s="61"/>
      <c r="E200" s="61"/>
      <c r="F200" s="61"/>
      <c r="G200" s="61"/>
      <c r="H200" s="61"/>
      <c r="I200" s="61"/>
      <c r="J200" s="61"/>
      <c r="K200" s="61"/>
      <c r="L200" s="61"/>
      <c r="M200" s="61"/>
      <c r="N200" s="61"/>
      <c r="O200" s="61"/>
      <c r="P200" s="62"/>
      <c r="Q200" s="62"/>
      <c r="R200" s="61"/>
      <c r="S200" s="61"/>
      <c r="T200" s="61"/>
      <c r="U200" s="61" t="s">
        <v>611</v>
      </c>
      <c r="V200" s="61" t="s">
        <v>612</v>
      </c>
      <c r="W200" s="63">
        <v>8708</v>
      </c>
      <c r="X200" s="61">
        <v>26394</v>
      </c>
      <c r="Y200" s="61"/>
      <c r="Z200" s="61"/>
      <c r="AA200" s="61"/>
      <c r="AB200" s="61"/>
      <c r="AC200" s="61"/>
      <c r="AD200" s="61"/>
      <c r="AE200" s="61"/>
      <c r="AF200" s="61"/>
      <c r="AG200" s="61"/>
      <c r="AH200" s="61"/>
      <c r="AI200" s="61"/>
      <c r="AJ200" s="61"/>
      <c r="AK200" s="61"/>
      <c r="AL200" s="61"/>
      <c r="AM200" t="s">
        <v>1133</v>
      </c>
      <c r="AN200" s="82" t="s">
        <v>306</v>
      </c>
      <c r="AO200" s="82" t="s">
        <v>382</v>
      </c>
      <c r="AP200" s="83">
        <v>13448</v>
      </c>
      <c r="AX200" t="str">
        <f>AY200&amp;COUNTIF($AY$3:AY200,AY200)</f>
        <v>Suffolk2</v>
      </c>
      <c r="AY200" s="88" t="s">
        <v>435</v>
      </c>
      <c r="AZ200" s="88" t="s">
        <v>944</v>
      </c>
      <c r="BA200" s="89">
        <v>2474.3987301587299</v>
      </c>
    </row>
    <row r="201" spans="1:53">
      <c r="A201" s="61"/>
      <c r="B201" s="61"/>
      <c r="C201" s="61"/>
      <c r="D201" s="61"/>
      <c r="E201" s="61"/>
      <c r="F201" s="61"/>
      <c r="G201" s="61"/>
      <c r="H201" s="61"/>
      <c r="I201" s="61"/>
      <c r="J201" s="61"/>
      <c r="K201" s="61"/>
      <c r="L201" s="61"/>
      <c r="M201" s="61"/>
      <c r="N201" s="61"/>
      <c r="O201" s="61"/>
      <c r="P201" s="62"/>
      <c r="Q201" s="62"/>
      <c r="R201" s="61"/>
      <c r="S201" s="61"/>
      <c r="T201" s="61"/>
      <c r="U201" s="61" t="s">
        <v>613</v>
      </c>
      <c r="V201" s="61" t="s">
        <v>614</v>
      </c>
      <c r="W201" s="63">
        <v>2442</v>
      </c>
      <c r="X201" s="61">
        <v>7419</v>
      </c>
      <c r="Y201" s="61"/>
      <c r="Z201" s="61"/>
      <c r="AA201" s="61"/>
      <c r="AB201" s="61"/>
      <c r="AC201" s="61"/>
      <c r="AD201" s="61"/>
      <c r="AE201" s="61"/>
      <c r="AF201" s="61"/>
      <c r="AG201" s="61"/>
      <c r="AH201" s="61"/>
      <c r="AI201" s="61"/>
      <c r="AJ201" s="61"/>
      <c r="AK201" s="61"/>
      <c r="AL201" s="61"/>
      <c r="AM201" t="s">
        <v>1134</v>
      </c>
      <c r="AN201" s="50" t="s">
        <v>309</v>
      </c>
      <c r="AO201" s="50" t="s">
        <v>397</v>
      </c>
      <c r="AP201" s="84">
        <v>10236</v>
      </c>
      <c r="AX201" t="str">
        <f>AY201&amp;COUNTIF($AY$3:AY201,AY201)</f>
        <v>Suffolk3</v>
      </c>
      <c r="AY201" s="88" t="s">
        <v>435</v>
      </c>
      <c r="AZ201" s="88" t="s">
        <v>621</v>
      </c>
      <c r="BA201" s="89">
        <v>4406.4634920634917</v>
      </c>
    </row>
    <row r="202" spans="1:53">
      <c r="A202" s="61"/>
      <c r="B202" s="61"/>
      <c r="C202" s="61"/>
      <c r="D202" s="61"/>
      <c r="E202" s="61"/>
      <c r="F202" s="61"/>
      <c r="G202" s="61"/>
      <c r="H202" s="61"/>
      <c r="I202" s="61"/>
      <c r="J202" s="61"/>
      <c r="K202" s="61"/>
      <c r="L202" s="61"/>
      <c r="M202" s="61"/>
      <c r="N202" s="61"/>
      <c r="O202" s="61"/>
      <c r="P202" s="62"/>
      <c r="Q202" s="62"/>
      <c r="R202" s="61"/>
      <c r="S202" s="61"/>
      <c r="T202" s="61"/>
      <c r="U202" s="61" t="s">
        <v>615</v>
      </c>
      <c r="V202" s="61" t="s">
        <v>616</v>
      </c>
      <c r="W202" s="63">
        <v>6343</v>
      </c>
      <c r="X202" s="61">
        <v>20073</v>
      </c>
      <c r="Y202" s="61"/>
      <c r="Z202" s="61"/>
      <c r="AA202" s="61"/>
      <c r="AB202" s="61"/>
      <c r="AC202" s="61"/>
      <c r="AD202" s="61"/>
      <c r="AE202" s="61"/>
      <c r="AF202" s="61"/>
      <c r="AG202" s="61"/>
      <c r="AH202" s="61"/>
      <c r="AI202" s="61"/>
      <c r="AJ202" s="61"/>
      <c r="AK202" s="61"/>
      <c r="AL202" s="61"/>
      <c r="AM202" t="s">
        <v>1135</v>
      </c>
      <c r="AN202" s="50" t="s">
        <v>309</v>
      </c>
      <c r="AO202" s="50" t="s">
        <v>394</v>
      </c>
      <c r="AP202" s="84">
        <v>9691</v>
      </c>
      <c r="AX202" t="str">
        <f>AY202&amp;COUNTIF($AY$3:AY202,AY202)</f>
        <v>Sunderland1</v>
      </c>
      <c r="AY202" s="87" t="s">
        <v>438</v>
      </c>
      <c r="AZ202" s="87" t="s">
        <v>565</v>
      </c>
      <c r="BA202" s="89">
        <v>7185.6469999999999</v>
      </c>
    </row>
    <row r="203" spans="1:53">
      <c r="A203" s="61"/>
      <c r="B203" s="61"/>
      <c r="C203" s="61"/>
      <c r="D203" s="61"/>
      <c r="E203" s="61"/>
      <c r="F203" s="61"/>
      <c r="G203" s="61"/>
      <c r="H203" s="61"/>
      <c r="I203" s="61"/>
      <c r="J203" s="61"/>
      <c r="K203" s="61"/>
      <c r="L203" s="61"/>
      <c r="M203" s="61"/>
      <c r="N203" s="61"/>
      <c r="O203" s="61"/>
      <c r="P203" s="62"/>
      <c r="Q203" s="62"/>
      <c r="R203" s="61"/>
      <c r="S203" s="61"/>
      <c r="T203" s="61"/>
      <c r="U203" s="61" t="s">
        <v>617</v>
      </c>
      <c r="V203" s="61" t="s">
        <v>618</v>
      </c>
      <c r="W203" s="63">
        <v>5584</v>
      </c>
      <c r="X203" s="61">
        <v>17830</v>
      </c>
      <c r="Y203" s="61"/>
      <c r="Z203" s="61"/>
      <c r="AA203" s="61"/>
      <c r="AB203" s="61"/>
      <c r="AC203" s="61"/>
      <c r="AD203" s="61"/>
      <c r="AE203" s="61"/>
      <c r="AF203" s="61"/>
      <c r="AG203" s="61"/>
      <c r="AH203" s="61"/>
      <c r="AI203" s="61"/>
      <c r="AJ203" s="61"/>
      <c r="AK203" s="61"/>
      <c r="AL203" s="61"/>
      <c r="AM203" t="s">
        <v>1136</v>
      </c>
      <c r="AN203" s="82" t="s">
        <v>312</v>
      </c>
      <c r="AO203" s="82" t="s">
        <v>400</v>
      </c>
      <c r="AP203" s="83">
        <v>21040</v>
      </c>
      <c r="AX203" t="str">
        <f>AY203&amp;COUNTIF($AY$3:AY203,AY203)</f>
        <v>Surrey1</v>
      </c>
      <c r="AY203" s="88" t="s">
        <v>441</v>
      </c>
      <c r="AZ203" s="88" t="s">
        <v>216</v>
      </c>
      <c r="BA203" s="89">
        <v>2711.451579689704</v>
      </c>
    </row>
    <row r="204" spans="1:53">
      <c r="A204" s="61"/>
      <c r="B204" s="61"/>
      <c r="C204" s="61"/>
      <c r="D204" s="61"/>
      <c r="E204" s="61"/>
      <c r="F204" s="61"/>
      <c r="G204" s="61"/>
      <c r="H204" s="61"/>
      <c r="I204" s="61"/>
      <c r="J204" s="61"/>
      <c r="K204" s="61"/>
      <c r="L204" s="61"/>
      <c r="M204" s="61"/>
      <c r="N204" s="61"/>
      <c r="O204" s="61"/>
      <c r="P204" s="62"/>
      <c r="Q204" s="62"/>
      <c r="R204" s="61"/>
      <c r="S204" s="61"/>
      <c r="T204" s="61"/>
      <c r="U204" s="61" t="s">
        <v>619</v>
      </c>
      <c r="V204" s="61" t="s">
        <v>620</v>
      </c>
      <c r="W204" s="63">
        <v>3631</v>
      </c>
      <c r="X204" s="61">
        <v>11443</v>
      </c>
      <c r="Y204" s="61"/>
      <c r="Z204" s="61"/>
      <c r="AA204" s="61"/>
      <c r="AB204" s="61"/>
      <c r="AC204" s="61"/>
      <c r="AD204" s="61"/>
      <c r="AE204" s="61"/>
      <c r="AF204" s="61"/>
      <c r="AG204" s="61"/>
      <c r="AH204" s="61"/>
      <c r="AI204" s="61"/>
      <c r="AJ204" s="61"/>
      <c r="AK204" s="61"/>
      <c r="AL204" s="61"/>
      <c r="AM204" t="s">
        <v>1137</v>
      </c>
      <c r="AN204" s="50" t="s">
        <v>315</v>
      </c>
      <c r="AO204" s="50" t="s">
        <v>619</v>
      </c>
      <c r="AP204" s="84">
        <v>11443</v>
      </c>
      <c r="AX204" t="str">
        <f>AY204&amp;COUNTIF($AY$3:AY204,AY204)</f>
        <v>Surrey2</v>
      </c>
      <c r="AY204" s="88" t="s">
        <v>441</v>
      </c>
      <c r="AZ204" s="88" t="s">
        <v>262</v>
      </c>
      <c r="BA204" s="89">
        <v>3202.0951988716506</v>
      </c>
    </row>
    <row r="205" spans="1:53">
      <c r="A205" s="61"/>
      <c r="B205" s="61"/>
      <c r="C205" s="61"/>
      <c r="D205" s="61"/>
      <c r="E205" s="61"/>
      <c r="F205" s="61"/>
      <c r="G205" s="61"/>
      <c r="H205" s="61"/>
      <c r="I205" s="61"/>
      <c r="J205" s="61"/>
      <c r="K205" s="61"/>
      <c r="L205" s="61"/>
      <c r="M205" s="61"/>
      <c r="N205" s="61"/>
      <c r="O205" s="61"/>
      <c r="P205" s="62"/>
      <c r="Q205" s="62"/>
      <c r="R205" s="61"/>
      <c r="S205" s="61"/>
      <c r="T205" s="61"/>
      <c r="U205" s="61" t="s">
        <v>621</v>
      </c>
      <c r="V205" s="61" t="s">
        <v>622</v>
      </c>
      <c r="W205" s="63">
        <v>4406</v>
      </c>
      <c r="X205" s="61">
        <v>14222</v>
      </c>
      <c r="Y205" s="61"/>
      <c r="Z205" s="61"/>
      <c r="AA205" s="61"/>
      <c r="AB205" s="61"/>
      <c r="AC205" s="61"/>
      <c r="AD205" s="61"/>
      <c r="AE205" s="61"/>
      <c r="AF205" s="61"/>
      <c r="AG205" s="61"/>
      <c r="AH205" s="61"/>
      <c r="AI205" s="61"/>
      <c r="AJ205" s="61"/>
      <c r="AK205" s="61"/>
      <c r="AL205" s="61"/>
      <c r="AM205" t="s">
        <v>1138</v>
      </c>
      <c r="AN205" s="50" t="s">
        <v>315</v>
      </c>
      <c r="AO205" s="50" t="s">
        <v>531</v>
      </c>
      <c r="AP205" s="84">
        <v>14020</v>
      </c>
      <c r="AX205" t="str">
        <f>AY205&amp;COUNTIF($AY$3:AY205,AY205)</f>
        <v>Surrey3</v>
      </c>
      <c r="AY205" s="88" t="s">
        <v>441</v>
      </c>
      <c r="AZ205" s="88" t="s">
        <v>445</v>
      </c>
      <c r="BA205" s="89">
        <v>5474.5498561354016</v>
      </c>
    </row>
    <row r="206" spans="1:53">
      <c r="A206" s="61"/>
      <c r="B206" s="61"/>
      <c r="C206" s="61"/>
      <c r="D206" s="61"/>
      <c r="E206" s="61"/>
      <c r="F206" s="61"/>
      <c r="G206" s="61"/>
      <c r="H206" s="61"/>
      <c r="I206" s="61"/>
      <c r="J206" s="61"/>
      <c r="K206" s="61"/>
      <c r="L206" s="61"/>
      <c r="M206" s="61"/>
      <c r="N206" s="61"/>
      <c r="O206" s="61"/>
      <c r="P206" s="62"/>
      <c r="Q206" s="62"/>
      <c r="R206" s="61"/>
      <c r="S206" s="61"/>
      <c r="T206" s="61"/>
      <c r="U206" s="61" t="s">
        <v>623</v>
      </c>
      <c r="V206" s="61" t="s">
        <v>624</v>
      </c>
      <c r="W206" s="63">
        <v>7298</v>
      </c>
      <c r="X206" s="61">
        <v>22341</v>
      </c>
      <c r="Y206" s="61"/>
      <c r="Z206" s="61"/>
      <c r="AA206" s="61"/>
      <c r="AB206" s="61"/>
      <c r="AC206" s="61"/>
      <c r="AD206" s="61"/>
      <c r="AE206" s="61"/>
      <c r="AF206" s="61"/>
      <c r="AG206" s="61"/>
      <c r="AH206" s="61"/>
      <c r="AI206" s="61"/>
      <c r="AJ206" s="61"/>
      <c r="AK206" s="61"/>
      <c r="AL206" s="61"/>
      <c r="AM206" t="s">
        <v>1139</v>
      </c>
      <c r="AN206" s="50" t="s">
        <v>315</v>
      </c>
      <c r="AO206" s="50" t="s">
        <v>454</v>
      </c>
      <c r="AP206" s="84">
        <v>12245</v>
      </c>
      <c r="AX206" t="str">
        <f>AY206&amp;COUNTIF($AY$3:AY206,AY206)</f>
        <v>Surrey4</v>
      </c>
      <c r="AY206" s="88" t="s">
        <v>441</v>
      </c>
      <c r="AZ206" s="88" t="s">
        <v>569</v>
      </c>
      <c r="BA206" s="89">
        <v>1549.4009026798308</v>
      </c>
    </row>
    <row r="207" spans="1:53">
      <c r="A207" s="61"/>
      <c r="B207" s="61"/>
      <c r="C207" s="61"/>
      <c r="D207" s="61"/>
      <c r="E207" s="61"/>
      <c r="F207" s="61"/>
      <c r="G207" s="61"/>
      <c r="H207" s="61"/>
      <c r="I207" s="61"/>
      <c r="J207" s="61"/>
      <c r="K207" s="61"/>
      <c r="L207" s="61"/>
      <c r="M207" s="61"/>
      <c r="N207" s="61"/>
      <c r="O207" s="61"/>
      <c r="P207" s="62"/>
      <c r="Q207" s="62"/>
      <c r="R207" s="61"/>
      <c r="S207" s="61"/>
      <c r="T207" s="61"/>
      <c r="U207" s="61" t="s">
        <v>625</v>
      </c>
      <c r="V207" s="61" t="s">
        <v>626</v>
      </c>
      <c r="W207" s="63">
        <v>8356</v>
      </c>
      <c r="X207" s="61">
        <v>27073</v>
      </c>
      <c r="Y207" s="61"/>
      <c r="Z207" s="61"/>
      <c r="AA207" s="61"/>
      <c r="AB207" s="61"/>
      <c r="AC207" s="61"/>
      <c r="AD207" s="61"/>
      <c r="AE207" s="61"/>
      <c r="AF207" s="61"/>
      <c r="AG207" s="61"/>
      <c r="AH207" s="61"/>
      <c r="AI207" s="61"/>
      <c r="AJ207" s="61"/>
      <c r="AK207" s="61"/>
      <c r="AL207" s="61"/>
      <c r="AM207" t="s">
        <v>1140</v>
      </c>
      <c r="AN207" s="50" t="s">
        <v>315</v>
      </c>
      <c r="AO207" s="50" t="s">
        <v>433</v>
      </c>
      <c r="AP207" s="84">
        <v>11553</v>
      </c>
      <c r="AX207" t="str">
        <f>AY207&amp;COUNTIF($AY$3:AY207,AY207)</f>
        <v>Surrey5</v>
      </c>
      <c r="AY207" s="88" t="s">
        <v>441</v>
      </c>
      <c r="AZ207" s="88" t="s">
        <v>627</v>
      </c>
      <c r="BA207" s="89">
        <v>154.94009026798309</v>
      </c>
    </row>
    <row r="208" spans="1:53">
      <c r="A208" s="61"/>
      <c r="B208" s="61"/>
      <c r="C208" s="61"/>
      <c r="D208" s="61"/>
      <c r="E208" s="61"/>
      <c r="F208" s="61"/>
      <c r="G208" s="61"/>
      <c r="H208" s="61"/>
      <c r="I208" s="61"/>
      <c r="J208" s="61"/>
      <c r="K208" s="61"/>
      <c r="L208" s="61"/>
      <c r="M208" s="61"/>
      <c r="N208" s="61"/>
      <c r="O208" s="61"/>
      <c r="P208" s="62"/>
      <c r="Q208" s="62"/>
      <c r="R208" s="61"/>
      <c r="S208" s="61"/>
      <c r="T208" s="61"/>
      <c r="U208" s="61" t="s">
        <v>627</v>
      </c>
      <c r="V208" s="61" t="s">
        <v>628</v>
      </c>
      <c r="W208" s="63">
        <v>2093</v>
      </c>
      <c r="X208" s="61">
        <v>7542</v>
      </c>
      <c r="Y208" s="61"/>
      <c r="Z208" s="61"/>
      <c r="AA208" s="61"/>
      <c r="AB208" s="61"/>
      <c r="AC208" s="61"/>
      <c r="AD208" s="61"/>
      <c r="AE208" s="61"/>
      <c r="AF208" s="61"/>
      <c r="AG208" s="61"/>
      <c r="AH208" s="61"/>
      <c r="AI208" s="61"/>
      <c r="AJ208" s="61"/>
      <c r="AK208" s="61"/>
      <c r="AL208" s="61"/>
      <c r="AM208" t="s">
        <v>1141</v>
      </c>
      <c r="AN208" s="50" t="s">
        <v>315</v>
      </c>
      <c r="AO208" s="50" t="s">
        <v>944</v>
      </c>
      <c r="AP208" s="84">
        <v>7120</v>
      </c>
      <c r="AX208" t="str">
        <f>AY208&amp;COUNTIF($AY$3:AY208,AY208)</f>
        <v>Surrey6</v>
      </c>
      <c r="AY208" s="88" t="s">
        <v>441</v>
      </c>
      <c r="AZ208" s="88" t="s">
        <v>567</v>
      </c>
      <c r="BA208" s="89">
        <v>4467.4392693935124</v>
      </c>
    </row>
    <row r="209" spans="1:53">
      <c r="A209" s="61"/>
      <c r="B209" s="61"/>
      <c r="C209" s="61"/>
      <c r="D209" s="61"/>
      <c r="E209" s="61"/>
      <c r="F209" s="61"/>
      <c r="G209" s="61"/>
      <c r="H209" s="61"/>
      <c r="I209" s="61"/>
      <c r="J209" s="61"/>
      <c r="K209" s="61"/>
      <c r="L209" s="61"/>
      <c r="M209" s="61"/>
      <c r="N209" s="61"/>
      <c r="O209" s="61"/>
      <c r="P209" s="62"/>
      <c r="Q209" s="62"/>
      <c r="R209" s="61"/>
      <c r="S209" s="61"/>
      <c r="T209" s="61"/>
      <c r="U209" s="61" t="s">
        <v>629</v>
      </c>
      <c r="V209" s="61" t="s">
        <v>630</v>
      </c>
      <c r="W209" s="63">
        <v>8252</v>
      </c>
      <c r="X209" s="61">
        <v>24933</v>
      </c>
      <c r="Y209" s="61"/>
      <c r="Z209" s="61"/>
      <c r="AA209" s="61"/>
      <c r="AB209" s="61"/>
      <c r="AC209" s="61"/>
      <c r="AD209" s="61"/>
      <c r="AE209" s="61"/>
      <c r="AF209" s="61"/>
      <c r="AG209" s="61"/>
      <c r="AH209" s="61"/>
      <c r="AI209" s="61"/>
      <c r="AJ209" s="61"/>
      <c r="AK209" s="61"/>
      <c r="AL209" s="61"/>
      <c r="AM209" t="s">
        <v>1029</v>
      </c>
      <c r="AN209" s="50"/>
      <c r="AO209" s="50" t="s">
        <v>977</v>
      </c>
      <c r="AP209" s="84" t="s">
        <v>977</v>
      </c>
      <c r="AX209" t="str">
        <f>AY209&amp;COUNTIF($AY$3:AY209,AY209)</f>
        <v>Surrey7</v>
      </c>
      <c r="AY209" s="88" t="s">
        <v>441</v>
      </c>
      <c r="AZ209" s="88" t="s">
        <v>415</v>
      </c>
      <c r="BA209" s="89">
        <v>748.87710296191824</v>
      </c>
    </row>
    <row r="210" spans="1:53">
      <c r="A210" s="61"/>
      <c r="B210" s="61"/>
      <c r="C210" s="61"/>
      <c r="D210" s="61"/>
      <c r="E210" s="61"/>
      <c r="F210" s="61"/>
      <c r="G210" s="61"/>
      <c r="H210" s="61"/>
      <c r="I210" s="61"/>
      <c r="J210" s="61"/>
      <c r="K210" s="61"/>
      <c r="L210" s="61"/>
      <c r="M210" s="61"/>
      <c r="N210" s="61"/>
      <c r="O210" s="61"/>
      <c r="P210" s="62"/>
      <c r="Q210" s="62"/>
      <c r="R210" s="61"/>
      <c r="S210" s="61"/>
      <c r="T210" s="61"/>
      <c r="U210" s="61" t="s">
        <v>631</v>
      </c>
      <c r="V210" s="61" t="s">
        <v>632</v>
      </c>
      <c r="W210" s="63">
        <v>1842</v>
      </c>
      <c r="X210" s="61">
        <v>7431</v>
      </c>
      <c r="Y210" s="61"/>
      <c r="Z210" s="61"/>
      <c r="AA210" s="61"/>
      <c r="AB210" s="61"/>
      <c r="AC210" s="61"/>
      <c r="AD210" s="61"/>
      <c r="AE210" s="61"/>
      <c r="AF210" s="61"/>
      <c r="AG210" s="61"/>
      <c r="AH210" s="61"/>
      <c r="AI210" s="61"/>
      <c r="AJ210" s="61"/>
      <c r="AK210" s="61"/>
      <c r="AL210" s="61"/>
      <c r="AM210" t="s">
        <v>1029</v>
      </c>
      <c r="AN210" s="50"/>
      <c r="AO210" s="50" t="s">
        <v>977</v>
      </c>
      <c r="AP210" s="84" t="s">
        <v>977</v>
      </c>
      <c r="AX210" t="str">
        <f>AY210&amp;COUNTIF($AY$3:AY210,AY210)</f>
        <v>Sutton1</v>
      </c>
      <c r="AY210" s="87" t="s">
        <v>444</v>
      </c>
      <c r="AZ210" s="87" t="s">
        <v>571</v>
      </c>
      <c r="BA210" s="89">
        <v>3379.2109999999998</v>
      </c>
    </row>
    <row r="211" spans="1:53">
      <c r="A211" s="61"/>
      <c r="B211" s="61"/>
      <c r="C211" s="61"/>
      <c r="D211" s="61"/>
      <c r="E211" s="61"/>
      <c r="F211" s="61"/>
      <c r="G211" s="61"/>
      <c r="H211" s="61"/>
      <c r="I211" s="61"/>
      <c r="J211" s="61"/>
      <c r="K211" s="61"/>
      <c r="L211" s="61"/>
      <c r="M211" s="61"/>
      <c r="N211" s="61"/>
      <c r="O211" s="61"/>
      <c r="P211" s="62"/>
      <c r="Q211" s="62"/>
      <c r="R211" s="61"/>
      <c r="S211" s="61"/>
      <c r="T211" s="61"/>
      <c r="U211" s="61" t="s">
        <v>633</v>
      </c>
      <c r="V211" s="61" t="s">
        <v>634</v>
      </c>
      <c r="W211" s="63">
        <v>6309</v>
      </c>
      <c r="X211" s="61">
        <v>17939</v>
      </c>
      <c r="Y211" s="61"/>
      <c r="Z211" s="61"/>
      <c r="AA211" s="61"/>
      <c r="AB211" s="61"/>
      <c r="AC211" s="61"/>
      <c r="AD211" s="61"/>
      <c r="AE211" s="61"/>
      <c r="AF211" s="61"/>
      <c r="AG211" s="61"/>
      <c r="AH211" s="61"/>
      <c r="AI211" s="61"/>
      <c r="AJ211" s="61"/>
      <c r="AK211" s="61"/>
      <c r="AL211" s="61"/>
      <c r="AM211" t="s">
        <v>1142</v>
      </c>
      <c r="AN211" s="82" t="s">
        <v>318</v>
      </c>
      <c r="AO211" s="82" t="s">
        <v>418</v>
      </c>
      <c r="AP211" s="83">
        <v>11246</v>
      </c>
      <c r="AX211" t="str">
        <f>AY211&amp;COUNTIF($AY$3:AY211,AY211)</f>
        <v>Swindon1</v>
      </c>
      <c r="AY211" s="87" t="s">
        <v>447</v>
      </c>
      <c r="AZ211" s="87" t="s">
        <v>575</v>
      </c>
      <c r="BA211" s="89">
        <v>3525.7539999999999</v>
      </c>
    </row>
    <row r="212" spans="1:53">
      <c r="A212" s="61"/>
      <c r="B212" s="61"/>
      <c r="C212" s="61"/>
      <c r="D212" s="61"/>
      <c r="E212" s="61"/>
      <c r="F212" s="61"/>
      <c r="G212" s="61"/>
      <c r="H212" s="61"/>
      <c r="I212" s="61"/>
      <c r="J212" s="61"/>
      <c r="K212" s="61"/>
      <c r="L212" s="61"/>
      <c r="M212" s="61"/>
      <c r="N212" s="61"/>
      <c r="O212" s="61"/>
      <c r="P212" s="62"/>
      <c r="Q212" s="62"/>
      <c r="R212" s="61"/>
      <c r="S212" s="61"/>
      <c r="T212" s="61"/>
      <c r="U212" s="61" t="s">
        <v>635</v>
      </c>
      <c r="V212" s="61" t="s">
        <v>636</v>
      </c>
      <c r="W212" s="63">
        <v>1953</v>
      </c>
      <c r="X212" s="61">
        <v>6572</v>
      </c>
      <c r="Y212" s="61"/>
      <c r="Z212" s="61"/>
      <c r="AA212" s="61"/>
      <c r="AB212" s="61"/>
      <c r="AC212" s="61"/>
      <c r="AD212" s="61"/>
      <c r="AE212" s="61"/>
      <c r="AF212" s="61"/>
      <c r="AG212" s="61"/>
      <c r="AH212" s="61"/>
      <c r="AI212" s="61"/>
      <c r="AJ212" s="61"/>
      <c r="AK212" s="61"/>
      <c r="AL212" s="61"/>
      <c r="AM212" t="s">
        <v>1143</v>
      </c>
      <c r="AN212" s="50" t="s">
        <v>321</v>
      </c>
      <c r="AO212" s="50" t="s">
        <v>427</v>
      </c>
      <c r="AP212" s="84">
        <v>11006</v>
      </c>
      <c r="AX212" t="str">
        <f>AY212&amp;COUNTIF($AY$3:AY212,AY212)</f>
        <v>Tameside1</v>
      </c>
      <c r="AY212" s="87" t="s">
        <v>450</v>
      </c>
      <c r="AZ212" s="87" t="s">
        <v>577</v>
      </c>
      <c r="BA212" s="89">
        <v>5289.3320000000003</v>
      </c>
    </row>
    <row r="213" spans="1:53">
      <c r="AM213" t="s">
        <v>1144</v>
      </c>
      <c r="AN213" s="82" t="s">
        <v>324</v>
      </c>
      <c r="AO213" s="82" t="s">
        <v>436</v>
      </c>
      <c r="AP213" s="83">
        <v>13223</v>
      </c>
      <c r="AX213" t="str">
        <f>AY213&amp;COUNTIF($AY$3:AY213,AY213)</f>
        <v>Telford and Wrekin1</v>
      </c>
      <c r="AY213" s="87" t="s">
        <v>453</v>
      </c>
      <c r="AZ213" s="87" t="s">
        <v>948</v>
      </c>
      <c r="BA213" s="89">
        <v>3548.8319999999999</v>
      </c>
    </row>
    <row r="214" spans="1:53">
      <c r="AM214" t="s">
        <v>1145</v>
      </c>
      <c r="AN214" s="50" t="s">
        <v>327</v>
      </c>
      <c r="AO214" s="50" t="s">
        <v>442</v>
      </c>
      <c r="AP214" s="84">
        <v>15233</v>
      </c>
      <c r="AX214" t="str">
        <f>AY214&amp;COUNTIF($AY$3:AY214,AY214)</f>
        <v>Thurrock1</v>
      </c>
      <c r="AY214" s="87" t="s">
        <v>456</v>
      </c>
      <c r="AZ214" s="87" t="s">
        <v>583</v>
      </c>
      <c r="BA214" s="89">
        <v>2998.4360000000001</v>
      </c>
    </row>
    <row r="215" spans="1:53">
      <c r="AM215" t="s">
        <v>1146</v>
      </c>
      <c r="AN215" s="82" t="s">
        <v>330</v>
      </c>
      <c r="AO215" s="82" t="s">
        <v>589</v>
      </c>
      <c r="AP215" s="83">
        <v>6932</v>
      </c>
      <c r="AX215" t="str">
        <f>AY215&amp;COUNTIF($AY$3:AY215,AY215)</f>
        <v>Torbay1</v>
      </c>
      <c r="AY215" s="87" t="s">
        <v>459</v>
      </c>
      <c r="AZ215" s="87" t="s">
        <v>517</v>
      </c>
      <c r="BA215" s="89">
        <v>3797.6570000000002</v>
      </c>
    </row>
    <row r="216" spans="1:53">
      <c r="AM216" t="s">
        <v>1147</v>
      </c>
      <c r="AN216" s="82" t="s">
        <v>330</v>
      </c>
      <c r="AO216" s="82" t="s">
        <v>496</v>
      </c>
      <c r="AP216" s="83">
        <v>7538</v>
      </c>
      <c r="AX216" t="str">
        <f>AY216&amp;COUNTIF($AY$3:AY216,AY216)</f>
        <v>Tower Hamlets1</v>
      </c>
      <c r="AY216" s="87" t="s">
        <v>462</v>
      </c>
      <c r="AZ216" s="87" t="s">
        <v>585</v>
      </c>
      <c r="BA216" s="89">
        <v>6714.4210000000003</v>
      </c>
    </row>
    <row r="217" spans="1:53">
      <c r="AM217" t="s">
        <v>1148</v>
      </c>
      <c r="AN217" s="82" t="s">
        <v>330</v>
      </c>
      <c r="AO217" s="82" t="s">
        <v>280</v>
      </c>
      <c r="AP217" s="83">
        <v>9557</v>
      </c>
      <c r="AX217" t="str">
        <f>AY217&amp;COUNTIF($AY$3:AY217,AY217)</f>
        <v>Trafford1</v>
      </c>
      <c r="AY217" s="87" t="s">
        <v>465</v>
      </c>
      <c r="AZ217" s="87" t="s">
        <v>587</v>
      </c>
      <c r="BA217" s="89">
        <v>4334.4799999999996</v>
      </c>
    </row>
    <row r="218" spans="1:53">
      <c r="AM218" t="s">
        <v>1149</v>
      </c>
      <c r="AN218" s="82" t="s">
        <v>330</v>
      </c>
      <c r="AO218" s="82" t="s">
        <v>268</v>
      </c>
      <c r="AP218" s="83">
        <v>9152</v>
      </c>
      <c r="AX218" t="str">
        <f>AY218&amp;COUNTIF($AY$3:AY218,AY218)</f>
        <v>Wakefield1</v>
      </c>
      <c r="AY218" s="87" t="s">
        <v>468</v>
      </c>
      <c r="AZ218" s="87" t="s">
        <v>954</v>
      </c>
      <c r="BA218" s="89">
        <v>7557.3459999999995</v>
      </c>
    </row>
    <row r="219" spans="1:53">
      <c r="AM219" t="s">
        <v>1150</v>
      </c>
      <c r="AN219" s="82" t="s">
        <v>330</v>
      </c>
      <c r="AO219" s="82" t="s">
        <v>170</v>
      </c>
      <c r="AP219" s="83">
        <v>319</v>
      </c>
      <c r="AX219" t="str">
        <f>AY219&amp;COUNTIF($AY$3:AY219,AY219)</f>
        <v>Walsall1</v>
      </c>
      <c r="AY219" s="87" t="s">
        <v>471</v>
      </c>
      <c r="AZ219" s="87" t="s">
        <v>595</v>
      </c>
      <c r="BA219" s="89">
        <v>6562.53</v>
      </c>
    </row>
    <row r="220" spans="1:53">
      <c r="AM220" t="s">
        <v>1151</v>
      </c>
      <c r="AN220" s="82" t="s">
        <v>330</v>
      </c>
      <c r="AO220" s="82" t="s">
        <v>4</v>
      </c>
      <c r="AP220" s="83">
        <v>2914</v>
      </c>
      <c r="AX220" t="str">
        <f>AY220&amp;COUNTIF($AY$3:AY220,AY220)</f>
        <v>Waltham Forest1</v>
      </c>
      <c r="AY220" s="87" t="s">
        <v>474</v>
      </c>
      <c r="AZ220" s="87" t="s">
        <v>597</v>
      </c>
      <c r="BA220" s="89">
        <v>4989.8379999999997</v>
      </c>
    </row>
    <row r="221" spans="1:53">
      <c r="AM221" t="s">
        <v>1029</v>
      </c>
      <c r="AN221" s="82"/>
      <c r="AO221" s="82" t="s">
        <v>977</v>
      </c>
      <c r="AP221" s="83" t="s">
        <v>977</v>
      </c>
      <c r="AX221" t="str">
        <f>AY221&amp;COUNTIF($AY$3:AY221,AY221)</f>
        <v>Wandsworth1</v>
      </c>
      <c r="AY221" s="87" t="s">
        <v>477</v>
      </c>
      <c r="AZ221" s="87" t="s">
        <v>599</v>
      </c>
      <c r="BA221" s="89">
        <v>5946.6729999999998</v>
      </c>
    </row>
    <row r="222" spans="1:53">
      <c r="AM222" t="s">
        <v>1152</v>
      </c>
      <c r="AN222" s="50" t="s">
        <v>333</v>
      </c>
      <c r="AO222" s="50" t="s">
        <v>385</v>
      </c>
      <c r="AP222" s="84">
        <v>35643</v>
      </c>
      <c r="AX222" t="str">
        <f>AY222&amp;COUNTIF($AY$3:AY222,AY222)</f>
        <v>Warrington1</v>
      </c>
      <c r="AY222" s="87" t="s">
        <v>480</v>
      </c>
      <c r="AZ222" s="87" t="s">
        <v>601</v>
      </c>
      <c r="BA222" s="89">
        <v>3775.4630000000002</v>
      </c>
    </row>
    <row r="223" spans="1:53">
      <c r="AM223" t="s">
        <v>1153</v>
      </c>
      <c r="AN223" s="50" t="s">
        <v>333</v>
      </c>
      <c r="AO223" s="50" t="s">
        <v>155</v>
      </c>
      <c r="AP223" s="84">
        <v>4123</v>
      </c>
      <c r="AX223" t="str">
        <f>AY223&amp;COUNTIF($AY$3:AY223,AY223)</f>
        <v>Warwickshire1</v>
      </c>
      <c r="AY223" s="88" t="s">
        <v>483</v>
      </c>
      <c r="AZ223" s="88" t="s">
        <v>159</v>
      </c>
      <c r="BA223" s="89">
        <v>1842.9276814159291</v>
      </c>
    </row>
    <row r="224" spans="1:53">
      <c r="AM224" t="s">
        <v>1154</v>
      </c>
      <c r="AN224" s="50" t="s">
        <v>333</v>
      </c>
      <c r="AO224" s="50" t="s">
        <v>115</v>
      </c>
      <c r="AP224" s="84">
        <v>837</v>
      </c>
      <c r="AX224" t="str">
        <f>AY224&amp;COUNTIF($AY$3:AY224,AY224)</f>
        <v>Warwickshire2</v>
      </c>
      <c r="AY224" s="88" t="s">
        <v>483</v>
      </c>
      <c r="AZ224" s="88" t="s">
        <v>603</v>
      </c>
      <c r="BA224" s="89">
        <v>3595.2195752212388</v>
      </c>
    </row>
    <row r="225" spans="39:53">
      <c r="AM225" t="s">
        <v>1029</v>
      </c>
      <c r="AN225" s="50"/>
      <c r="AO225" s="50" t="s">
        <v>977</v>
      </c>
      <c r="AP225" s="84" t="s">
        <v>977</v>
      </c>
      <c r="AX225" t="str">
        <f>AY225&amp;COUNTIF($AY$3:AY225,AY225)</f>
        <v>Warwickshire3</v>
      </c>
      <c r="AY225" s="88" t="s">
        <v>483</v>
      </c>
      <c r="AZ225" s="88" t="s">
        <v>541</v>
      </c>
      <c r="BA225" s="89">
        <v>4803.6967433628315</v>
      </c>
    </row>
    <row r="226" spans="39:53">
      <c r="AM226" t="s">
        <v>1029</v>
      </c>
      <c r="AN226" s="50"/>
      <c r="AO226" s="50" t="s">
        <v>977</v>
      </c>
      <c r="AP226" s="84" t="s">
        <v>977</v>
      </c>
      <c r="AX226" t="str">
        <f>AY226&amp;COUNTIF($AY$3:AY226,AY226)</f>
        <v>West Berkshire1</v>
      </c>
      <c r="AY226" s="88" t="s">
        <v>486</v>
      </c>
      <c r="AZ226" s="88" t="s">
        <v>391</v>
      </c>
      <c r="BA226" s="89">
        <v>1538.4099484536082</v>
      </c>
    </row>
    <row r="227" spans="39:53">
      <c r="AM227" t="s">
        <v>1029</v>
      </c>
      <c r="AN227" s="50"/>
      <c r="AO227" s="50" t="s">
        <v>977</v>
      </c>
      <c r="AP227" s="84" t="s">
        <v>977</v>
      </c>
      <c r="AX227" t="str">
        <f>AY227&amp;COUNTIF($AY$3:AY227,AY227)</f>
        <v>West Berkshire2</v>
      </c>
      <c r="AY227" s="88" t="s">
        <v>486</v>
      </c>
      <c r="AZ227" s="88" t="s">
        <v>987</v>
      </c>
      <c r="BA227" s="89">
        <v>757.37105154639175</v>
      </c>
    </row>
    <row r="228" spans="39:53">
      <c r="AM228" t="s">
        <v>1029</v>
      </c>
      <c r="AN228" s="50"/>
      <c r="AO228" s="50" t="s">
        <v>977</v>
      </c>
      <c r="AP228" s="84" t="s">
        <v>977</v>
      </c>
      <c r="AX228" t="str">
        <f>AY228&amp;COUNTIF($AY$3:AY228,AY228)</f>
        <v>West Sussex1</v>
      </c>
      <c r="AY228" s="88" t="s">
        <v>489</v>
      </c>
      <c r="AZ228" s="88" t="s">
        <v>151</v>
      </c>
      <c r="BA228" s="89">
        <v>8934.5834811881177</v>
      </c>
    </row>
    <row r="229" spans="39:53">
      <c r="AM229" t="s">
        <v>1155</v>
      </c>
      <c r="AN229" s="82" t="s">
        <v>336</v>
      </c>
      <c r="AO229" s="82" t="s">
        <v>451</v>
      </c>
      <c r="AP229" s="83">
        <v>22267</v>
      </c>
      <c r="AX229" t="str">
        <f>AY229&amp;COUNTIF($AY$3:AY229,AY229)</f>
        <v>West Sussex2</v>
      </c>
      <c r="AY229" s="88" t="s">
        <v>489</v>
      </c>
      <c r="AZ229" s="88" t="s">
        <v>163</v>
      </c>
      <c r="BA229" s="89">
        <v>1978.8003683168317</v>
      </c>
    </row>
    <row r="230" spans="39:53">
      <c r="AM230" t="s">
        <v>1156</v>
      </c>
      <c r="AN230" s="50" t="s">
        <v>339</v>
      </c>
      <c r="AO230" s="50" t="s">
        <v>457</v>
      </c>
      <c r="AP230" s="84">
        <v>21421</v>
      </c>
      <c r="AX230" t="str">
        <f>AY230&amp;COUNTIF($AY$3:AY230,AY230)</f>
        <v>West Sussex3</v>
      </c>
      <c r="AY230" s="88" t="s">
        <v>489</v>
      </c>
      <c r="AZ230" s="88" t="s">
        <v>262</v>
      </c>
      <c r="BA230" s="89">
        <v>119.92729504950495</v>
      </c>
    </row>
    <row r="231" spans="39:53">
      <c r="AM231" t="s">
        <v>1157</v>
      </c>
      <c r="AN231" s="82" t="s">
        <v>342</v>
      </c>
      <c r="AO231" s="82" t="s">
        <v>487</v>
      </c>
      <c r="AP231" s="83">
        <v>6780</v>
      </c>
      <c r="AX231" t="str">
        <f>AY231&amp;COUNTIF($AY$3:AY231,AY231)</f>
        <v>West Sussex4</v>
      </c>
      <c r="AY231" s="88" t="s">
        <v>489</v>
      </c>
      <c r="AZ231" s="88" t="s">
        <v>310</v>
      </c>
      <c r="BA231" s="89">
        <v>4107.5098554455444</v>
      </c>
    </row>
    <row r="232" spans="39:53">
      <c r="AM232" t="s">
        <v>1158</v>
      </c>
      <c r="AN232" s="82" t="s">
        <v>342</v>
      </c>
      <c r="AO232" s="82" t="s">
        <v>463</v>
      </c>
      <c r="AP232" s="83">
        <v>6180</v>
      </c>
      <c r="AX232" t="str">
        <f>AY232&amp;COUNTIF($AY$3:AY232,AY232)</f>
        <v>Westminster1</v>
      </c>
      <c r="AY232" s="88" t="s">
        <v>492</v>
      </c>
      <c r="AZ232" s="88" t="s">
        <v>617</v>
      </c>
      <c r="BA232" s="89">
        <v>1610.8772343750002</v>
      </c>
    </row>
    <row r="233" spans="39:53">
      <c r="AM233" t="s">
        <v>1159</v>
      </c>
      <c r="AN233" s="82" t="s">
        <v>342</v>
      </c>
      <c r="AO233" s="82" t="s">
        <v>943</v>
      </c>
      <c r="AP233" s="83">
        <v>9115</v>
      </c>
      <c r="AX233" t="str">
        <f>AY233&amp;COUNTIF($AY$3:AY233,AY233)</f>
        <v>Westminster2</v>
      </c>
      <c r="AY233" s="88" t="s">
        <v>492</v>
      </c>
      <c r="AZ233" s="88" t="s">
        <v>133</v>
      </c>
      <c r="BA233" s="89">
        <v>4453.6017656250006</v>
      </c>
    </row>
    <row r="234" spans="39:53">
      <c r="AM234" t="s">
        <v>1160</v>
      </c>
      <c r="AN234" s="82" t="s">
        <v>342</v>
      </c>
      <c r="AO234" s="82" t="s">
        <v>388</v>
      </c>
      <c r="AP234" s="83">
        <v>7718</v>
      </c>
      <c r="AX234" t="str">
        <f>AY234&amp;COUNTIF($AY$3:AY234,AY234)</f>
        <v>Wigan1</v>
      </c>
      <c r="AY234" s="87" t="s">
        <v>495</v>
      </c>
      <c r="AZ234" s="87" t="s">
        <v>623</v>
      </c>
      <c r="BA234" s="89">
        <v>7297.6880000000001</v>
      </c>
    </row>
    <row r="235" spans="39:53">
      <c r="AM235" t="s">
        <v>1161</v>
      </c>
      <c r="AN235" s="82" t="s">
        <v>342</v>
      </c>
      <c r="AO235" s="82" t="s">
        <v>942</v>
      </c>
      <c r="AP235" s="83">
        <v>12418</v>
      </c>
      <c r="AX235" t="str">
        <f>AY235&amp;COUNTIF($AY$3:AY235,AY235)</f>
        <v>Wiltshire1</v>
      </c>
      <c r="AY235" s="87" t="s">
        <v>498</v>
      </c>
      <c r="AZ235" s="87" t="s">
        <v>625</v>
      </c>
      <c r="BA235" s="89">
        <v>8355.7090000000007</v>
      </c>
    </row>
    <row r="236" spans="39:53">
      <c r="AM236" t="s">
        <v>1162</v>
      </c>
      <c r="AN236" s="82" t="s">
        <v>342</v>
      </c>
      <c r="AO236" s="82" t="s">
        <v>46</v>
      </c>
      <c r="AP236" s="83">
        <v>7526</v>
      </c>
      <c r="AX236" t="str">
        <f>AY236&amp;COUNTIF($AY$3:AY236,AY236)</f>
        <v>Windsor and Maidenhead1</v>
      </c>
      <c r="AY236" s="88" t="s">
        <v>501</v>
      </c>
      <c r="AZ236" s="88" t="s">
        <v>80</v>
      </c>
      <c r="BA236" s="89">
        <v>245.36651685393261</v>
      </c>
    </row>
    <row r="237" spans="39:53">
      <c r="AM237" t="s">
        <v>1029</v>
      </c>
      <c r="AN237" s="82"/>
      <c r="AO237" s="82" t="s">
        <v>977</v>
      </c>
      <c r="AP237" s="83" t="s">
        <v>977</v>
      </c>
      <c r="AX237" t="str">
        <f>AY237&amp;COUNTIF($AY$3:AY237,AY237)</f>
        <v>Windsor and Maidenhead2</v>
      </c>
      <c r="AY237" s="88" t="s">
        <v>501</v>
      </c>
      <c r="AZ237" s="88" t="s">
        <v>627</v>
      </c>
      <c r="BA237" s="89">
        <v>1938.3954831460674</v>
      </c>
    </row>
    <row r="238" spans="39:53">
      <c r="AM238" t="s">
        <v>1163</v>
      </c>
      <c r="AN238" s="50" t="s">
        <v>345</v>
      </c>
      <c r="AO238" s="50" t="s">
        <v>466</v>
      </c>
      <c r="AP238" s="84">
        <v>16036</v>
      </c>
      <c r="AX238" t="str">
        <f>AY238&amp;COUNTIF($AY$3:AY238,AY238)</f>
        <v>Wirral1</v>
      </c>
      <c r="AY238" s="87" t="s">
        <v>504</v>
      </c>
      <c r="AZ238" s="87" t="s">
        <v>629</v>
      </c>
      <c r="BA238" s="89">
        <v>8251.6949999999997</v>
      </c>
    </row>
    <row r="239" spans="39:53">
      <c r="AM239" t="s">
        <v>1164</v>
      </c>
      <c r="AN239" s="82" t="s">
        <v>348</v>
      </c>
      <c r="AO239" s="82" t="s">
        <v>575</v>
      </c>
      <c r="AP239" s="83">
        <v>353</v>
      </c>
      <c r="AX239" t="str">
        <f>AY239&amp;COUNTIF($AY$3:AY239,AY239)</f>
        <v>Wokingham1</v>
      </c>
      <c r="AY239" s="87" t="s">
        <v>507</v>
      </c>
      <c r="AZ239" s="87" t="s">
        <v>631</v>
      </c>
      <c r="BA239" s="89">
        <v>1840.617</v>
      </c>
    </row>
    <row r="240" spans="39:53">
      <c r="AM240" t="s">
        <v>1165</v>
      </c>
      <c r="AN240" s="82" t="s">
        <v>348</v>
      </c>
      <c r="AO240" s="82" t="s">
        <v>469</v>
      </c>
      <c r="AP240" s="83">
        <v>33120</v>
      </c>
      <c r="AX240" t="str">
        <f>AY240&amp;COUNTIF($AY$3:AY240,AY240)</f>
        <v>Wolverhampton1</v>
      </c>
      <c r="AY240" s="87" t="s">
        <v>510</v>
      </c>
      <c r="AZ240" s="87" t="s">
        <v>633</v>
      </c>
      <c r="BA240" s="89">
        <v>6308.8540000000003</v>
      </c>
    </row>
    <row r="241" spans="39:53">
      <c r="AM241" t="s">
        <v>1166</v>
      </c>
      <c r="AN241" s="82" t="s">
        <v>348</v>
      </c>
      <c r="AO241" s="82" t="s">
        <v>17</v>
      </c>
      <c r="AP241" s="83">
        <v>424</v>
      </c>
      <c r="AX241" t="str">
        <f>AY241&amp;COUNTIF($AY$3:AY241,AY241)</f>
        <v>Worcestershire1</v>
      </c>
      <c r="AY241" s="88" t="s">
        <v>513</v>
      </c>
      <c r="AZ241" s="88" t="s">
        <v>478</v>
      </c>
      <c r="BA241" s="89">
        <v>3392.9591098901096</v>
      </c>
    </row>
    <row r="242" spans="39:53">
      <c r="AM242" t="s">
        <v>1029</v>
      </c>
      <c r="AN242" s="82"/>
      <c r="AO242" s="82" t="s">
        <v>977</v>
      </c>
      <c r="AP242" s="83" t="s">
        <v>977</v>
      </c>
      <c r="AX242" t="str">
        <f>AY242&amp;COUNTIF($AY$3:AY242,AY242)</f>
        <v>Worcestershire2</v>
      </c>
      <c r="AY242" s="88" t="s">
        <v>513</v>
      </c>
      <c r="AZ242" s="88" t="s">
        <v>545</v>
      </c>
      <c r="BA242" s="89">
        <v>5584.8707472527467</v>
      </c>
    </row>
    <row r="243" spans="39:53">
      <c r="AM243" t="s">
        <v>1029</v>
      </c>
      <c r="AN243" s="82"/>
      <c r="AO243" s="82" t="s">
        <v>977</v>
      </c>
      <c r="AP243" s="83" t="s">
        <v>977</v>
      </c>
      <c r="AX243" t="str">
        <f>AY243&amp;COUNTIF($AY$3:AY243,AY243)</f>
        <v>Worcestershire3</v>
      </c>
      <c r="AY243" s="88" t="s">
        <v>513</v>
      </c>
      <c r="AZ243" s="88" t="s">
        <v>635</v>
      </c>
      <c r="BA243" s="89">
        <v>1951.7021428571427</v>
      </c>
    </row>
    <row r="244" spans="39:53">
      <c r="AM244" t="s">
        <v>1167</v>
      </c>
      <c r="AN244" s="50" t="s">
        <v>351</v>
      </c>
      <c r="AO244" s="50" t="s">
        <v>115</v>
      </c>
      <c r="AP244" s="84">
        <v>10746</v>
      </c>
      <c r="AX244" t="str">
        <f>AY244&amp;COUNTIF($AY$3:AY244,AY244)</f>
        <v>York1</v>
      </c>
      <c r="AY244" s="88" t="s">
        <v>516</v>
      </c>
      <c r="AZ244" s="88" t="s">
        <v>589</v>
      </c>
      <c r="BA244" s="89">
        <v>3354.0859999999998</v>
      </c>
    </row>
    <row r="245" spans="39:53">
      <c r="AM245" t="s">
        <v>1168</v>
      </c>
      <c r="AN245" s="82" t="s">
        <v>354</v>
      </c>
      <c r="AO245" s="82" t="s">
        <v>448</v>
      </c>
      <c r="AP245" s="83">
        <v>17750</v>
      </c>
    </row>
    <row r="246" spans="39:53">
      <c r="AM246" t="s">
        <v>1169</v>
      </c>
      <c r="AN246" s="50" t="s">
        <v>60</v>
      </c>
      <c r="AO246" s="50" t="s">
        <v>1170</v>
      </c>
      <c r="AP246" s="84">
        <v>9831</v>
      </c>
    </row>
    <row r="247" spans="39:53">
      <c r="AM247" t="s">
        <v>1171</v>
      </c>
      <c r="AN247" s="82" t="s">
        <v>357</v>
      </c>
      <c r="AO247" s="82" t="s">
        <v>472</v>
      </c>
      <c r="AP247" s="83">
        <v>13052</v>
      </c>
    </row>
    <row r="248" spans="39:53">
      <c r="AM248" t="s">
        <v>1172</v>
      </c>
      <c r="AN248" s="50" t="s">
        <v>360</v>
      </c>
      <c r="AO248" s="50" t="s">
        <v>533</v>
      </c>
      <c r="AP248" s="84">
        <v>6166</v>
      </c>
    </row>
    <row r="249" spans="39:53">
      <c r="AM249" t="s">
        <v>1173</v>
      </c>
      <c r="AN249" s="50" t="s">
        <v>360</v>
      </c>
      <c r="AO249" s="50" t="s">
        <v>403</v>
      </c>
      <c r="AP249" s="84">
        <v>2910</v>
      </c>
    </row>
    <row r="250" spans="39:53">
      <c r="AM250" t="s">
        <v>1174</v>
      </c>
      <c r="AN250" s="82" t="s">
        <v>363</v>
      </c>
      <c r="AO250" s="82" t="s">
        <v>475</v>
      </c>
      <c r="AP250" s="83">
        <v>16032</v>
      </c>
    </row>
    <row r="251" spans="39:53">
      <c r="AM251" t="s">
        <v>1175</v>
      </c>
      <c r="AN251" s="50" t="s">
        <v>366</v>
      </c>
      <c r="AO251" s="50" t="s">
        <v>537</v>
      </c>
      <c r="AP251" s="84">
        <v>10416</v>
      </c>
    </row>
    <row r="252" spans="39:53">
      <c r="AM252" t="s">
        <v>1176</v>
      </c>
      <c r="AN252" s="82" t="s">
        <v>369</v>
      </c>
      <c r="AO252" s="82" t="s">
        <v>481</v>
      </c>
      <c r="AP252" s="83">
        <v>10689</v>
      </c>
    </row>
    <row r="253" spans="39:53">
      <c r="AM253" t="s">
        <v>1177</v>
      </c>
      <c r="AN253" s="50" t="s">
        <v>372</v>
      </c>
      <c r="AO253" s="50" t="s">
        <v>951</v>
      </c>
      <c r="AP253" s="84">
        <v>15125</v>
      </c>
    </row>
    <row r="254" spans="39:53">
      <c r="AM254" t="s">
        <v>1178</v>
      </c>
      <c r="AN254" s="82" t="s">
        <v>375</v>
      </c>
      <c r="AO254" s="82" t="s">
        <v>484</v>
      </c>
      <c r="AP254" s="83">
        <v>18350</v>
      </c>
    </row>
    <row r="255" spans="39:53">
      <c r="AM255" t="s">
        <v>1179</v>
      </c>
      <c r="AN255" s="50" t="s">
        <v>378</v>
      </c>
      <c r="AO255" s="50" t="s">
        <v>206</v>
      </c>
      <c r="AP255" s="84">
        <v>2046</v>
      </c>
    </row>
    <row r="256" spans="39:53">
      <c r="AM256" t="s">
        <v>1180</v>
      </c>
      <c r="AN256" s="82" t="s">
        <v>381</v>
      </c>
      <c r="AO256" s="82" t="s">
        <v>490</v>
      </c>
      <c r="AP256" s="83">
        <v>18080</v>
      </c>
    </row>
    <row r="257" spans="39:42">
      <c r="AM257" t="s">
        <v>1181</v>
      </c>
      <c r="AN257" s="50" t="s">
        <v>384</v>
      </c>
      <c r="AO257" s="50" t="s">
        <v>493</v>
      </c>
      <c r="AP257" s="84">
        <v>23192</v>
      </c>
    </row>
    <row r="258" spans="39:42">
      <c r="AM258" t="s">
        <v>1182</v>
      </c>
      <c r="AN258" s="82" t="s">
        <v>387</v>
      </c>
      <c r="AO258" s="82" t="s">
        <v>553</v>
      </c>
      <c r="AP258" s="83">
        <v>8845</v>
      </c>
    </row>
    <row r="259" spans="39:42">
      <c r="AM259" t="s">
        <v>1183</v>
      </c>
      <c r="AN259" s="82" t="s">
        <v>387</v>
      </c>
      <c r="AO259" s="82" t="s">
        <v>535</v>
      </c>
      <c r="AP259" s="83">
        <v>12387</v>
      </c>
    </row>
    <row r="260" spans="39:42">
      <c r="AM260" t="s">
        <v>1184</v>
      </c>
      <c r="AN260" s="50" t="s">
        <v>390</v>
      </c>
      <c r="AO260" s="50" t="s">
        <v>499</v>
      </c>
      <c r="AP260" s="84">
        <v>37783</v>
      </c>
    </row>
    <row r="261" spans="39:42">
      <c r="AM261" t="s">
        <v>1185</v>
      </c>
      <c r="AN261" s="82" t="s">
        <v>393</v>
      </c>
      <c r="AO261" s="82" t="s">
        <v>502</v>
      </c>
      <c r="AP261" s="83">
        <v>19296</v>
      </c>
    </row>
    <row r="262" spans="39:42">
      <c r="AM262" t="s">
        <v>1186</v>
      </c>
      <c r="AN262" s="50" t="s">
        <v>396</v>
      </c>
      <c r="AO262" s="50" t="s">
        <v>505</v>
      </c>
      <c r="AP262" s="84">
        <v>8068</v>
      </c>
    </row>
    <row r="263" spans="39:42">
      <c r="AM263" t="s">
        <v>1187</v>
      </c>
      <c r="AN263" s="82" t="s">
        <v>399</v>
      </c>
      <c r="AO263" s="82" t="s">
        <v>508</v>
      </c>
      <c r="AP263" s="83">
        <v>13719</v>
      </c>
    </row>
    <row r="264" spans="39:42">
      <c r="AM264" t="s">
        <v>1188</v>
      </c>
      <c r="AN264" s="50" t="s">
        <v>402</v>
      </c>
      <c r="AO264" s="50" t="s">
        <v>511</v>
      </c>
      <c r="AP264" s="84">
        <v>35067</v>
      </c>
    </row>
    <row r="265" spans="39:42">
      <c r="AM265" t="s">
        <v>1029</v>
      </c>
      <c r="AN265" s="50"/>
      <c r="AO265" s="50" t="s">
        <v>977</v>
      </c>
      <c r="AP265" s="84" t="s">
        <v>977</v>
      </c>
    </row>
    <row r="266" spans="39:42">
      <c r="AM266" t="s">
        <v>1029</v>
      </c>
      <c r="AN266" s="50"/>
      <c r="AO266" s="50" t="s">
        <v>977</v>
      </c>
      <c r="AP266" s="84" t="s">
        <v>977</v>
      </c>
    </row>
    <row r="267" spans="39:42">
      <c r="AM267" t="s">
        <v>1029</v>
      </c>
      <c r="AN267" s="50"/>
      <c r="AO267" s="50" t="s">
        <v>977</v>
      </c>
      <c r="AP267" s="84" t="s">
        <v>977</v>
      </c>
    </row>
    <row r="268" spans="39:42">
      <c r="AM268" t="s">
        <v>1029</v>
      </c>
      <c r="AN268" s="50"/>
      <c r="AO268" s="50" t="s">
        <v>977</v>
      </c>
      <c r="AP268" s="84" t="s">
        <v>977</v>
      </c>
    </row>
    <row r="269" spans="39:42">
      <c r="AM269" t="s">
        <v>1189</v>
      </c>
      <c r="AN269" s="82" t="s">
        <v>405</v>
      </c>
      <c r="AO269" s="82" t="s">
        <v>523</v>
      </c>
      <c r="AP269" s="83">
        <v>13525</v>
      </c>
    </row>
    <row r="270" spans="39:42">
      <c r="AM270" t="s">
        <v>1190</v>
      </c>
      <c r="AN270" s="50" t="s">
        <v>408</v>
      </c>
      <c r="AO270" s="50" t="s">
        <v>539</v>
      </c>
      <c r="AP270" s="84">
        <v>12515</v>
      </c>
    </row>
    <row r="271" spans="39:42">
      <c r="AM271" t="s">
        <v>1191</v>
      </c>
      <c r="AN271" s="82" t="s">
        <v>411</v>
      </c>
      <c r="AO271" s="82" t="s">
        <v>547</v>
      </c>
      <c r="AP271" s="83">
        <v>15325</v>
      </c>
    </row>
    <row r="272" spans="39:42">
      <c r="AM272" t="s">
        <v>1192</v>
      </c>
      <c r="AN272" s="50" t="s">
        <v>414</v>
      </c>
      <c r="AO272" s="50" t="s">
        <v>549</v>
      </c>
      <c r="AP272" s="84">
        <v>11619</v>
      </c>
    </row>
    <row r="273" spans="39:42">
      <c r="AM273" t="s">
        <v>1193</v>
      </c>
      <c r="AN273" s="82" t="s">
        <v>417</v>
      </c>
      <c r="AO273" s="82" t="s">
        <v>555</v>
      </c>
      <c r="AP273" s="83">
        <v>20478</v>
      </c>
    </row>
    <row r="274" spans="39:42">
      <c r="AM274" t="s">
        <v>1194</v>
      </c>
      <c r="AN274" s="50" t="s">
        <v>420</v>
      </c>
      <c r="AO274" s="50" t="s">
        <v>557</v>
      </c>
      <c r="AP274" s="84">
        <v>14184</v>
      </c>
    </row>
    <row r="275" spans="39:42">
      <c r="AM275" t="s">
        <v>1195</v>
      </c>
      <c r="AN275" s="82" t="s">
        <v>423</v>
      </c>
      <c r="AO275" s="82" t="s">
        <v>563</v>
      </c>
      <c r="AP275" s="83">
        <v>541</v>
      </c>
    </row>
    <row r="276" spans="39:42">
      <c r="AM276" t="s">
        <v>1196</v>
      </c>
      <c r="AN276" s="82" t="s">
        <v>423</v>
      </c>
      <c r="AO276" s="82" t="s">
        <v>559</v>
      </c>
      <c r="AP276" s="83">
        <v>8485</v>
      </c>
    </row>
    <row r="277" spans="39:42">
      <c r="AM277" t="s">
        <v>1197</v>
      </c>
      <c r="AN277" s="82" t="s">
        <v>423</v>
      </c>
      <c r="AO277" s="82" t="s">
        <v>947</v>
      </c>
      <c r="AP277" s="83">
        <v>12341</v>
      </c>
    </row>
    <row r="278" spans="39:42">
      <c r="AM278" t="s">
        <v>1198</v>
      </c>
      <c r="AN278" s="82" t="s">
        <v>423</v>
      </c>
      <c r="AO278" s="82" t="s">
        <v>439</v>
      </c>
      <c r="AP278" s="83">
        <v>13399</v>
      </c>
    </row>
    <row r="279" spans="39:42">
      <c r="AM279" t="s">
        <v>1199</v>
      </c>
      <c r="AN279" s="82" t="s">
        <v>423</v>
      </c>
      <c r="AO279" s="82" t="s">
        <v>213</v>
      </c>
      <c r="AP279" s="83">
        <v>7480</v>
      </c>
    </row>
    <row r="280" spans="39:42">
      <c r="AM280" t="s">
        <v>1200</v>
      </c>
      <c r="AN280" s="82" t="s">
        <v>423</v>
      </c>
      <c r="AO280" s="82" t="s">
        <v>122</v>
      </c>
      <c r="AP280" s="83">
        <v>8048</v>
      </c>
    </row>
    <row r="281" spans="39:42">
      <c r="AM281" t="s">
        <v>1029</v>
      </c>
      <c r="AN281" s="82"/>
      <c r="AO281" s="82" t="s">
        <v>977</v>
      </c>
      <c r="AP281" s="83" t="s">
        <v>977</v>
      </c>
    </row>
    <row r="282" spans="39:42">
      <c r="AM282" t="s">
        <v>1029</v>
      </c>
      <c r="AN282" s="82"/>
      <c r="AO282" s="82" t="s">
        <v>977</v>
      </c>
      <c r="AP282" s="83" t="s">
        <v>977</v>
      </c>
    </row>
    <row r="283" spans="39:42">
      <c r="AM283" t="s">
        <v>1201</v>
      </c>
      <c r="AN283" s="50" t="s">
        <v>426</v>
      </c>
      <c r="AO283" s="50" t="s">
        <v>561</v>
      </c>
      <c r="AP283" s="84">
        <v>18404</v>
      </c>
    </row>
    <row r="284" spans="39:42">
      <c r="AM284" t="s">
        <v>1202</v>
      </c>
      <c r="AN284" s="82" t="s">
        <v>429</v>
      </c>
      <c r="AO284" s="82" t="s">
        <v>950</v>
      </c>
      <c r="AP284" s="83">
        <v>12882</v>
      </c>
    </row>
    <row r="285" spans="39:42">
      <c r="AM285" t="s">
        <v>1203</v>
      </c>
      <c r="AN285" s="50" t="s">
        <v>432</v>
      </c>
      <c r="AO285" s="50" t="s">
        <v>563</v>
      </c>
      <c r="AP285" s="84">
        <v>18419</v>
      </c>
    </row>
    <row r="286" spans="39:42">
      <c r="AM286" t="s">
        <v>1204</v>
      </c>
      <c r="AN286" s="82" t="s">
        <v>435</v>
      </c>
      <c r="AO286" s="82" t="s">
        <v>621</v>
      </c>
      <c r="AP286" s="83">
        <v>14222</v>
      </c>
    </row>
    <row r="287" spans="39:42">
      <c r="AM287" t="s">
        <v>1205</v>
      </c>
      <c r="AN287" s="82" t="s">
        <v>435</v>
      </c>
      <c r="AO287" s="82" t="s">
        <v>319</v>
      </c>
      <c r="AP287" s="83">
        <v>22885</v>
      </c>
    </row>
    <row r="288" spans="39:42">
      <c r="AM288" t="s">
        <v>1206</v>
      </c>
      <c r="AN288" s="82" t="s">
        <v>435</v>
      </c>
      <c r="AO288" s="82" t="s">
        <v>944</v>
      </c>
      <c r="AP288" s="83">
        <v>8396</v>
      </c>
    </row>
    <row r="289" spans="39:42">
      <c r="AM289" t="s">
        <v>1029</v>
      </c>
      <c r="AN289" s="82"/>
      <c r="AO289" s="82" t="s">
        <v>977</v>
      </c>
      <c r="AP289" s="83" t="s">
        <v>977</v>
      </c>
    </row>
    <row r="290" spans="39:42">
      <c r="AM290" t="s">
        <v>1029</v>
      </c>
      <c r="AN290" s="82"/>
      <c r="AO290" s="82" t="s">
        <v>977</v>
      </c>
      <c r="AP290" s="83" t="s">
        <v>977</v>
      </c>
    </row>
    <row r="291" spans="39:42">
      <c r="AM291" t="s">
        <v>1029</v>
      </c>
      <c r="AN291" s="82"/>
      <c r="AO291" s="82" t="s">
        <v>977</v>
      </c>
      <c r="AP291" s="83" t="s">
        <v>977</v>
      </c>
    </row>
    <row r="292" spans="39:42">
      <c r="AM292" t="s">
        <v>1029</v>
      </c>
      <c r="AN292" s="82"/>
      <c r="AO292" s="82" t="s">
        <v>977</v>
      </c>
      <c r="AP292" s="83" t="s">
        <v>977</v>
      </c>
    </row>
    <row r="293" spans="39:42">
      <c r="AM293" t="s">
        <v>1207</v>
      </c>
      <c r="AN293" s="50" t="s">
        <v>438</v>
      </c>
      <c r="AO293" s="50" t="s">
        <v>565</v>
      </c>
      <c r="AP293" s="84">
        <v>22432</v>
      </c>
    </row>
    <row r="294" spans="39:42">
      <c r="AM294" t="s">
        <v>1208</v>
      </c>
      <c r="AN294" s="82" t="s">
        <v>441</v>
      </c>
      <c r="AO294" s="82" t="s">
        <v>627</v>
      </c>
      <c r="AP294" s="83">
        <v>540</v>
      </c>
    </row>
    <row r="295" spans="39:42">
      <c r="AM295" t="s">
        <v>1209</v>
      </c>
      <c r="AN295" s="82" t="s">
        <v>441</v>
      </c>
      <c r="AO295" s="82" t="s">
        <v>569</v>
      </c>
      <c r="AP295" s="83">
        <v>5501</v>
      </c>
    </row>
    <row r="296" spans="39:42">
      <c r="AM296" t="s">
        <v>1210</v>
      </c>
      <c r="AN296" s="82" t="s">
        <v>441</v>
      </c>
      <c r="AO296" s="82" t="s">
        <v>567</v>
      </c>
      <c r="AP296" s="83">
        <v>16398</v>
      </c>
    </row>
    <row r="297" spans="39:42">
      <c r="AM297" t="s">
        <v>1211</v>
      </c>
      <c r="AN297" s="82" t="s">
        <v>441</v>
      </c>
      <c r="AO297" s="82" t="s">
        <v>445</v>
      </c>
      <c r="AP297" s="83">
        <v>19808</v>
      </c>
    </row>
    <row r="298" spans="39:42">
      <c r="AM298" t="s">
        <v>1212</v>
      </c>
      <c r="AN298" s="82" t="s">
        <v>441</v>
      </c>
      <c r="AO298" s="82" t="s">
        <v>415</v>
      </c>
      <c r="AP298" s="83">
        <v>2601</v>
      </c>
    </row>
    <row r="299" spans="39:42">
      <c r="AM299" t="s">
        <v>1213</v>
      </c>
      <c r="AN299" s="82" t="s">
        <v>441</v>
      </c>
      <c r="AO299" s="82" t="s">
        <v>262</v>
      </c>
      <c r="AP299" s="83">
        <v>11230</v>
      </c>
    </row>
    <row r="300" spans="39:42">
      <c r="AM300" t="s">
        <v>1214</v>
      </c>
      <c r="AN300" s="82" t="s">
        <v>441</v>
      </c>
      <c r="AO300" s="82" t="s">
        <v>216</v>
      </c>
      <c r="AP300" s="83">
        <v>9397</v>
      </c>
    </row>
    <row r="301" spans="39:42">
      <c r="AM301" t="s">
        <v>1029</v>
      </c>
      <c r="AN301" s="82"/>
      <c r="AO301" s="82" t="s">
        <v>977</v>
      </c>
      <c r="AP301" s="83" t="s">
        <v>977</v>
      </c>
    </row>
    <row r="302" spans="39:42">
      <c r="AM302" t="s">
        <v>1029</v>
      </c>
      <c r="AN302" s="82"/>
      <c r="AO302" s="82" t="s">
        <v>977</v>
      </c>
      <c r="AP302" s="83" t="s">
        <v>977</v>
      </c>
    </row>
    <row r="303" spans="39:42">
      <c r="AM303" t="s">
        <v>1029</v>
      </c>
      <c r="AN303" s="82"/>
      <c r="AO303" s="82" t="s">
        <v>977</v>
      </c>
      <c r="AP303" s="83" t="s">
        <v>977</v>
      </c>
    </row>
    <row r="304" spans="39:42">
      <c r="AM304" t="s">
        <v>1029</v>
      </c>
      <c r="AN304" s="82"/>
      <c r="AO304" s="82" t="s">
        <v>977</v>
      </c>
      <c r="AP304" s="83" t="s">
        <v>977</v>
      </c>
    </row>
    <row r="305" spans="39:42">
      <c r="AM305" t="s">
        <v>1215</v>
      </c>
      <c r="AN305" s="50" t="s">
        <v>444</v>
      </c>
      <c r="AO305" s="50" t="s">
        <v>571</v>
      </c>
      <c r="AP305" s="84">
        <v>11096</v>
      </c>
    </row>
    <row r="306" spans="39:42">
      <c r="AM306" t="s">
        <v>1216</v>
      </c>
      <c r="AN306" s="82" t="s">
        <v>447</v>
      </c>
      <c r="AO306" s="82" t="s">
        <v>575</v>
      </c>
      <c r="AP306" s="83">
        <v>11753</v>
      </c>
    </row>
    <row r="307" spans="39:42">
      <c r="AM307" t="s">
        <v>1217</v>
      </c>
      <c r="AN307" s="50" t="s">
        <v>450</v>
      </c>
      <c r="AO307" s="50" t="s">
        <v>577</v>
      </c>
      <c r="AP307" s="84">
        <v>15140</v>
      </c>
    </row>
    <row r="308" spans="39:42">
      <c r="AM308" t="s">
        <v>1218</v>
      </c>
      <c r="AN308" s="82" t="s">
        <v>453</v>
      </c>
      <c r="AO308" s="82" t="s">
        <v>948</v>
      </c>
      <c r="AP308" s="83">
        <v>10410</v>
      </c>
    </row>
    <row r="309" spans="39:42">
      <c r="AM309" t="s">
        <v>1219</v>
      </c>
      <c r="AN309" s="50" t="s">
        <v>456</v>
      </c>
      <c r="AO309" s="50" t="s">
        <v>583</v>
      </c>
      <c r="AP309" s="84">
        <v>9720</v>
      </c>
    </row>
    <row r="310" spans="39:42">
      <c r="AM310" t="s">
        <v>1220</v>
      </c>
      <c r="AN310" s="82" t="s">
        <v>459</v>
      </c>
      <c r="AO310" s="82" t="s">
        <v>517</v>
      </c>
      <c r="AP310" s="83">
        <v>10533</v>
      </c>
    </row>
    <row r="311" spans="39:42">
      <c r="AM311" t="s">
        <v>1221</v>
      </c>
      <c r="AN311" s="50" t="s">
        <v>462</v>
      </c>
      <c r="AO311" s="50" t="s">
        <v>585</v>
      </c>
      <c r="AP311" s="84">
        <v>18738</v>
      </c>
    </row>
    <row r="312" spans="39:42">
      <c r="AM312" t="s">
        <v>1222</v>
      </c>
      <c r="AN312" s="82" t="s">
        <v>465</v>
      </c>
      <c r="AO312" s="82" t="s">
        <v>587</v>
      </c>
      <c r="AP312" s="83">
        <v>14103</v>
      </c>
    </row>
    <row r="313" spans="39:42">
      <c r="AM313" t="s">
        <v>1223</v>
      </c>
      <c r="AN313" s="50" t="s">
        <v>468</v>
      </c>
      <c r="AO313" s="50" t="s">
        <v>954</v>
      </c>
      <c r="AP313" s="84">
        <v>24275</v>
      </c>
    </row>
    <row r="314" spans="39:42">
      <c r="AM314" t="s">
        <v>1224</v>
      </c>
      <c r="AN314" s="82" t="s">
        <v>471</v>
      </c>
      <c r="AO314" s="82" t="s">
        <v>595</v>
      </c>
      <c r="AP314" s="83">
        <v>19342</v>
      </c>
    </row>
    <row r="315" spans="39:42">
      <c r="AM315" t="s">
        <v>1225</v>
      </c>
      <c r="AN315" s="50" t="s">
        <v>474</v>
      </c>
      <c r="AO315" s="50" t="s">
        <v>597</v>
      </c>
      <c r="AP315" s="84">
        <v>16054</v>
      </c>
    </row>
    <row r="316" spans="39:42">
      <c r="AM316" t="s">
        <v>1226</v>
      </c>
      <c r="AN316" s="82" t="s">
        <v>477</v>
      </c>
      <c r="AO316" s="82" t="s">
        <v>599</v>
      </c>
      <c r="AP316" s="83">
        <v>20007</v>
      </c>
    </row>
    <row r="317" spans="39:42">
      <c r="AM317" t="s">
        <v>1227</v>
      </c>
      <c r="AN317" s="50" t="s">
        <v>480</v>
      </c>
      <c r="AO317" s="50" t="s">
        <v>601</v>
      </c>
      <c r="AP317" s="84">
        <v>12638</v>
      </c>
    </row>
    <row r="318" spans="39:42">
      <c r="AM318" t="s">
        <v>1228</v>
      </c>
      <c r="AN318" s="82" t="s">
        <v>483</v>
      </c>
      <c r="AO318" s="82" t="s">
        <v>603</v>
      </c>
      <c r="AP318" s="83">
        <v>11036</v>
      </c>
    </row>
    <row r="319" spans="39:42">
      <c r="AM319" t="s">
        <v>1229</v>
      </c>
      <c r="AN319" s="82" t="s">
        <v>483</v>
      </c>
      <c r="AO319" s="82" t="s">
        <v>541</v>
      </c>
      <c r="AP319" s="83">
        <v>15500</v>
      </c>
    </row>
    <row r="320" spans="39:42">
      <c r="AM320" t="s">
        <v>1230</v>
      </c>
      <c r="AN320" s="82" t="s">
        <v>483</v>
      </c>
      <c r="AO320" s="82" t="s">
        <v>159</v>
      </c>
      <c r="AP320" s="83">
        <v>6432</v>
      </c>
    </row>
    <row r="321" spans="39:42">
      <c r="AM321" t="s">
        <v>1029</v>
      </c>
      <c r="AN321" s="82"/>
      <c r="AO321" s="82" t="s">
        <v>977</v>
      </c>
      <c r="AP321" s="83" t="s">
        <v>977</v>
      </c>
    </row>
    <row r="322" spans="39:42">
      <c r="AM322" t="s">
        <v>1029</v>
      </c>
      <c r="AN322" s="82"/>
      <c r="AO322" s="82" t="s">
        <v>977</v>
      </c>
      <c r="AP322" s="83" t="s">
        <v>977</v>
      </c>
    </row>
    <row r="323" spans="39:42">
      <c r="AM323" t="s">
        <v>1231</v>
      </c>
      <c r="AN323" s="50" t="s">
        <v>486</v>
      </c>
      <c r="AO323" s="50" t="s">
        <v>403</v>
      </c>
      <c r="AP323" s="84">
        <v>2806</v>
      </c>
    </row>
    <row r="324" spans="39:42">
      <c r="AM324" t="s">
        <v>1232</v>
      </c>
      <c r="AN324" s="50" t="s">
        <v>486</v>
      </c>
      <c r="AO324" s="50" t="s">
        <v>391</v>
      </c>
      <c r="AP324" s="84">
        <v>5722</v>
      </c>
    </row>
    <row r="325" spans="39:42">
      <c r="AM325" t="s">
        <v>1233</v>
      </c>
      <c r="AN325" s="82" t="s">
        <v>489</v>
      </c>
      <c r="AO325" s="82" t="s">
        <v>310</v>
      </c>
      <c r="AP325" s="83">
        <v>12712</v>
      </c>
    </row>
    <row r="326" spans="39:42">
      <c r="AM326" t="s">
        <v>1234</v>
      </c>
      <c r="AN326" s="82" t="s">
        <v>489</v>
      </c>
      <c r="AO326" s="82" t="s">
        <v>262</v>
      </c>
      <c r="AP326" s="83">
        <v>379</v>
      </c>
    </row>
    <row r="327" spans="39:42">
      <c r="AM327" t="s">
        <v>1235</v>
      </c>
      <c r="AN327" s="82" t="s">
        <v>489</v>
      </c>
      <c r="AO327" s="82" t="s">
        <v>163</v>
      </c>
      <c r="AP327" s="83">
        <v>7244</v>
      </c>
    </row>
    <row r="328" spans="39:42">
      <c r="AM328" t="s">
        <v>1236</v>
      </c>
      <c r="AN328" s="82" t="s">
        <v>489</v>
      </c>
      <c r="AO328" s="82" t="s">
        <v>151</v>
      </c>
      <c r="AP328" s="83">
        <v>31215</v>
      </c>
    </row>
    <row r="329" spans="39:42">
      <c r="AM329" t="s">
        <v>1029</v>
      </c>
      <c r="AN329" s="82"/>
      <c r="AO329" s="82" t="s">
        <v>977</v>
      </c>
      <c r="AP329" s="83" t="s">
        <v>977</v>
      </c>
    </row>
    <row r="330" spans="39:42">
      <c r="AM330" t="s">
        <v>1029</v>
      </c>
      <c r="AN330" s="82"/>
      <c r="AO330" s="82" t="s">
        <v>977</v>
      </c>
      <c r="AP330" s="83" t="s">
        <v>977</v>
      </c>
    </row>
    <row r="331" spans="39:42">
      <c r="AM331" t="s">
        <v>1029</v>
      </c>
      <c r="AN331" s="82"/>
      <c r="AO331" s="82" t="s">
        <v>977</v>
      </c>
      <c r="AP331" s="83" t="s">
        <v>977</v>
      </c>
    </row>
    <row r="332" spans="39:42">
      <c r="AM332" t="s">
        <v>1237</v>
      </c>
      <c r="AN332" s="50" t="s">
        <v>492</v>
      </c>
      <c r="AO332" s="50" t="s">
        <v>617</v>
      </c>
      <c r="AP332" s="84">
        <v>4650</v>
      </c>
    </row>
    <row r="333" spans="39:42">
      <c r="AM333" t="s">
        <v>1238</v>
      </c>
      <c r="AN333" s="50" t="s">
        <v>492</v>
      </c>
      <c r="AO333" s="50" t="s">
        <v>133</v>
      </c>
      <c r="AP333" s="84">
        <v>13553</v>
      </c>
    </row>
    <row r="334" spans="39:42">
      <c r="AM334" t="s">
        <v>1239</v>
      </c>
      <c r="AN334" s="82" t="s">
        <v>495</v>
      </c>
      <c r="AO334" s="82" t="s">
        <v>623</v>
      </c>
      <c r="AP334" s="83">
        <v>22341</v>
      </c>
    </row>
    <row r="335" spans="39:42">
      <c r="AM335" t="s">
        <v>1240</v>
      </c>
      <c r="AN335" s="50" t="s">
        <v>498</v>
      </c>
      <c r="AO335" s="50" t="s">
        <v>625</v>
      </c>
      <c r="AP335" s="84">
        <v>27073</v>
      </c>
    </row>
    <row r="336" spans="39:42">
      <c r="AM336" t="s">
        <v>1241</v>
      </c>
      <c r="AN336" s="82" t="s">
        <v>501</v>
      </c>
      <c r="AO336" s="82" t="s">
        <v>627</v>
      </c>
      <c r="AP336" s="83">
        <v>7003</v>
      </c>
    </row>
    <row r="337" spans="39:42">
      <c r="AM337" t="s">
        <v>1242</v>
      </c>
      <c r="AN337" s="82" t="s">
        <v>501</v>
      </c>
      <c r="AO337" s="82" t="s">
        <v>80</v>
      </c>
      <c r="AP337" s="83">
        <v>837</v>
      </c>
    </row>
    <row r="338" spans="39:42">
      <c r="AM338" t="s">
        <v>1243</v>
      </c>
      <c r="AN338" s="50" t="s">
        <v>504</v>
      </c>
      <c r="AO338" s="50" t="s">
        <v>629</v>
      </c>
      <c r="AP338" s="84">
        <v>24933</v>
      </c>
    </row>
    <row r="339" spans="39:42">
      <c r="AM339" t="s">
        <v>1244</v>
      </c>
      <c r="AN339" s="82" t="s">
        <v>507</v>
      </c>
      <c r="AO339" s="82" t="s">
        <v>631</v>
      </c>
      <c r="AP339" s="83">
        <v>7431</v>
      </c>
    </row>
    <row r="340" spans="39:42">
      <c r="AM340" t="s">
        <v>1245</v>
      </c>
      <c r="AN340" s="50" t="s">
        <v>510</v>
      </c>
      <c r="AO340" s="50" t="s">
        <v>633</v>
      </c>
      <c r="AP340" s="84">
        <v>17939</v>
      </c>
    </row>
    <row r="341" spans="39:42">
      <c r="AM341" t="s">
        <v>1246</v>
      </c>
      <c r="AN341" s="82" t="s">
        <v>513</v>
      </c>
      <c r="AO341" s="82" t="s">
        <v>635</v>
      </c>
      <c r="AP341" s="83">
        <v>6572</v>
      </c>
    </row>
    <row r="342" spans="39:42">
      <c r="AM342" t="s">
        <v>1247</v>
      </c>
      <c r="AN342" s="82" t="s">
        <v>513</v>
      </c>
      <c r="AO342" s="82" t="s">
        <v>545</v>
      </c>
      <c r="AP342" s="83">
        <v>16866</v>
      </c>
    </row>
    <row r="343" spans="39:42">
      <c r="AM343" t="s">
        <v>1248</v>
      </c>
      <c r="AN343" s="82" t="s">
        <v>513</v>
      </c>
      <c r="AO343" s="82" t="s">
        <v>478</v>
      </c>
      <c r="AP343" s="83">
        <v>10069</v>
      </c>
    </row>
    <row r="344" spans="39:42">
      <c r="AM344" t="s">
        <v>1029</v>
      </c>
      <c r="AN344" s="82"/>
      <c r="AO344" s="82" t="s">
        <v>977</v>
      </c>
      <c r="AP344" s="83" t="s">
        <v>977</v>
      </c>
    </row>
    <row r="345" spans="39:42">
      <c r="AM345" t="s">
        <v>1029</v>
      </c>
      <c r="AN345" s="82"/>
      <c r="AO345" s="82" t="s">
        <v>977</v>
      </c>
      <c r="AP345" s="83" t="s">
        <v>977</v>
      </c>
    </row>
    <row r="346" spans="39:42">
      <c r="AM346" t="s">
        <v>1029</v>
      </c>
      <c r="AN346" s="82"/>
      <c r="AO346" s="82" t="s">
        <v>977</v>
      </c>
      <c r="AP346" s="83" t="s">
        <v>977</v>
      </c>
    </row>
    <row r="347" spans="39:42">
      <c r="AM347" t="s">
        <v>1249</v>
      </c>
      <c r="AN347" s="50" t="s">
        <v>516</v>
      </c>
      <c r="AO347" s="50" t="s">
        <v>589</v>
      </c>
      <c r="AP347" s="84">
        <v>11176</v>
      </c>
    </row>
    <row r="348" spans="39:42">
      <c r="AP348">
        <v>3460000</v>
      </c>
    </row>
  </sheetData>
  <sheetProtection formatColumns="0" autoFilter="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U221"/>
  <sheetViews>
    <sheetView topLeftCell="A182" workbookViewId="0">
      <pane xSplit="2" topLeftCell="J1" activePane="topRight" state="frozen"/>
      <selection activeCell="B2" sqref="B2"/>
      <selection pane="topRight" activeCell="A3" sqref="A3:R214"/>
    </sheetView>
  </sheetViews>
  <sheetFormatPr defaultRowHeight="15"/>
  <cols>
    <col min="1" max="1" width="7.7109375" customWidth="1"/>
    <col min="2" max="2" width="49" customWidth="1"/>
    <col min="3" max="11" width="13.7109375" bestFit="1" customWidth="1"/>
    <col min="12" max="13" width="13.7109375" style="50" bestFit="1" customWidth="1"/>
    <col min="14" max="14" width="13.7109375" style="255" bestFit="1" customWidth="1"/>
    <col min="15" max="18" width="10.85546875" customWidth="1"/>
  </cols>
  <sheetData>
    <row r="1" spans="1:21">
      <c r="C1" s="171" t="s">
        <v>1522</v>
      </c>
    </row>
    <row r="2" spans="1:21">
      <c r="C2" s="172"/>
      <c r="N2" s="236"/>
      <c r="O2" t="s">
        <v>1521</v>
      </c>
    </row>
    <row r="3" spans="1:21">
      <c r="A3" s="162"/>
      <c r="B3" s="162" t="s">
        <v>8</v>
      </c>
      <c r="C3" s="168">
        <v>41640</v>
      </c>
      <c r="D3" s="159">
        <v>41671</v>
      </c>
      <c r="E3" s="159">
        <v>41699</v>
      </c>
      <c r="F3" s="159">
        <v>41730</v>
      </c>
      <c r="G3" s="159">
        <v>41760</v>
      </c>
      <c r="H3" s="159">
        <v>41791</v>
      </c>
      <c r="I3" s="159">
        <v>41821</v>
      </c>
      <c r="J3" s="159">
        <v>41852</v>
      </c>
      <c r="K3" s="159">
        <v>41883</v>
      </c>
      <c r="L3" s="164">
        <v>41913</v>
      </c>
      <c r="M3" s="164">
        <v>41944</v>
      </c>
      <c r="N3" s="164">
        <v>41974</v>
      </c>
      <c r="O3" s="162" t="s">
        <v>1517</v>
      </c>
      <c r="P3" s="162" t="s">
        <v>1518</v>
      </c>
      <c r="Q3" s="162" t="s">
        <v>1519</v>
      </c>
      <c r="R3" s="162" t="s">
        <v>1520</v>
      </c>
    </row>
    <row r="4" spans="1:21">
      <c r="A4" s="162" t="s">
        <v>225</v>
      </c>
      <c r="B4" s="162" t="s">
        <v>1305</v>
      </c>
      <c r="C4" s="169">
        <v>1652</v>
      </c>
      <c r="D4" s="160">
        <v>1554</v>
      </c>
      <c r="E4" s="160">
        <v>1668</v>
      </c>
      <c r="F4" s="160">
        <v>1548</v>
      </c>
      <c r="G4" s="160">
        <v>1648</v>
      </c>
      <c r="H4" s="160">
        <v>1632</v>
      </c>
      <c r="I4" s="160">
        <v>1666</v>
      </c>
      <c r="J4" s="160">
        <v>1558</v>
      </c>
      <c r="K4" s="160">
        <v>1573</v>
      </c>
      <c r="L4" s="165">
        <v>1755</v>
      </c>
      <c r="M4" s="165">
        <v>1655</v>
      </c>
      <c r="N4" s="165">
        <v>1782</v>
      </c>
      <c r="O4" s="163">
        <f t="shared" ref="O4:O67" si="0">SUM(C4:E4)</f>
        <v>4874</v>
      </c>
      <c r="P4" s="163">
        <f t="shared" ref="P4:P67" si="1">SUM(F4:H4)</f>
        <v>4828</v>
      </c>
      <c r="Q4" s="163">
        <f t="shared" ref="Q4:Q67" si="2">SUM(I4:K4)</f>
        <v>4797</v>
      </c>
      <c r="R4" s="163">
        <f t="shared" ref="R4:R67" si="3">SUM(L4:N4)</f>
        <v>5192</v>
      </c>
      <c r="S4" s="457">
        <f>P4/O4-1</f>
        <v>-9.4378334017234389E-3</v>
      </c>
      <c r="T4" s="457">
        <f t="shared" ref="T4:U4" si="4">Q4/P4-1</f>
        <v>-6.4208782104391293E-3</v>
      </c>
      <c r="U4" s="457">
        <f t="shared" si="4"/>
        <v>8.2343131123618907E-2</v>
      </c>
    </row>
    <row r="5" spans="1:21">
      <c r="A5" s="162" t="s">
        <v>515</v>
      </c>
      <c r="B5" s="162" t="s">
        <v>1306</v>
      </c>
      <c r="C5" s="169">
        <v>1214</v>
      </c>
      <c r="D5" s="160">
        <v>1237</v>
      </c>
      <c r="E5" s="160">
        <v>1398</v>
      </c>
      <c r="F5" s="160">
        <v>1837</v>
      </c>
      <c r="G5" s="160">
        <v>1780</v>
      </c>
      <c r="H5" s="160">
        <v>1781</v>
      </c>
      <c r="I5" s="160">
        <v>1768</v>
      </c>
      <c r="J5" s="160">
        <v>1678</v>
      </c>
      <c r="K5" s="160">
        <v>1896</v>
      </c>
      <c r="L5" s="165">
        <v>1866</v>
      </c>
      <c r="M5" s="165">
        <v>1879</v>
      </c>
      <c r="N5" s="165">
        <v>2050</v>
      </c>
      <c r="O5" s="163">
        <f t="shared" si="0"/>
        <v>3849</v>
      </c>
      <c r="P5" s="163">
        <f t="shared" si="1"/>
        <v>5398</v>
      </c>
      <c r="Q5" s="163">
        <f t="shared" si="2"/>
        <v>5342</v>
      </c>
      <c r="R5" s="163">
        <f t="shared" si="3"/>
        <v>5795</v>
      </c>
      <c r="S5" s="457">
        <f>P5/O5-1</f>
        <v>0.40244219277734472</v>
      </c>
      <c r="T5" s="457">
        <f t="shared" ref="T5:T68" si="5">Q5/P5-1</f>
        <v>-1.0374212671359739E-2</v>
      </c>
      <c r="U5" s="457">
        <f t="shared" ref="U5:U68" si="6">R5/Q5-1</f>
        <v>8.4799700486709151E-2</v>
      </c>
    </row>
    <row r="6" spans="1:21">
      <c r="A6" s="162" t="s">
        <v>592</v>
      </c>
      <c r="B6" s="162" t="s">
        <v>1307</v>
      </c>
      <c r="C6" s="169">
        <v>747</v>
      </c>
      <c r="D6" s="160">
        <v>691</v>
      </c>
      <c r="E6" s="160">
        <v>769</v>
      </c>
      <c r="F6" s="160">
        <v>1002</v>
      </c>
      <c r="G6" s="160">
        <v>957</v>
      </c>
      <c r="H6" s="160">
        <v>949</v>
      </c>
      <c r="I6" s="160">
        <v>950</v>
      </c>
      <c r="J6" s="160">
        <v>919</v>
      </c>
      <c r="K6" s="160">
        <v>909</v>
      </c>
      <c r="L6" s="165">
        <v>1014</v>
      </c>
      <c r="M6" s="165">
        <v>951</v>
      </c>
      <c r="N6" s="165">
        <v>987</v>
      </c>
      <c r="O6" s="163">
        <f t="shared" si="0"/>
        <v>2207</v>
      </c>
      <c r="P6" s="163">
        <f t="shared" si="1"/>
        <v>2908</v>
      </c>
      <c r="Q6" s="163">
        <f t="shared" si="2"/>
        <v>2778</v>
      </c>
      <c r="R6" s="163">
        <f t="shared" si="3"/>
        <v>2952</v>
      </c>
      <c r="S6" s="457">
        <f t="shared" ref="S6:S68" si="7">P6/O6-1</f>
        <v>0.31762573629361124</v>
      </c>
      <c r="T6" s="457">
        <f t="shared" si="5"/>
        <v>-4.4704264099037161E-2</v>
      </c>
      <c r="U6" s="457">
        <f t="shared" si="6"/>
        <v>6.2634989200863966E-2</v>
      </c>
    </row>
    <row r="7" spans="1:21">
      <c r="A7" s="162" t="s">
        <v>602</v>
      </c>
      <c r="B7" s="162" t="s">
        <v>1308</v>
      </c>
      <c r="C7" s="169">
        <v>2006</v>
      </c>
      <c r="D7" s="160">
        <v>1810</v>
      </c>
      <c r="E7" s="160">
        <v>2054</v>
      </c>
      <c r="F7" s="160">
        <v>2000</v>
      </c>
      <c r="G7" s="160">
        <v>2011</v>
      </c>
      <c r="H7" s="160">
        <v>2030</v>
      </c>
      <c r="I7" s="160">
        <v>2214</v>
      </c>
      <c r="J7" s="160">
        <v>2045</v>
      </c>
      <c r="K7" s="160">
        <v>2080</v>
      </c>
      <c r="L7" s="165">
        <v>2118</v>
      </c>
      <c r="M7" s="165">
        <v>2012</v>
      </c>
      <c r="N7" s="165">
        <v>2144</v>
      </c>
      <c r="O7" s="163">
        <f t="shared" si="0"/>
        <v>5870</v>
      </c>
      <c r="P7" s="163">
        <f t="shared" si="1"/>
        <v>6041</v>
      </c>
      <c r="Q7" s="163">
        <f t="shared" si="2"/>
        <v>6339</v>
      </c>
      <c r="R7" s="163">
        <f t="shared" si="3"/>
        <v>6274</v>
      </c>
      <c r="S7" s="457">
        <f t="shared" si="7"/>
        <v>2.9131175468483761E-2</v>
      </c>
      <c r="T7" s="457">
        <f t="shared" si="5"/>
        <v>4.9329581195166394E-2</v>
      </c>
      <c r="U7" s="457">
        <f t="shared" si="6"/>
        <v>-1.0253983278119549E-2</v>
      </c>
    </row>
    <row r="8" spans="1:21">
      <c r="A8" s="162" t="s">
        <v>606</v>
      </c>
      <c r="B8" s="162" t="s">
        <v>1309</v>
      </c>
      <c r="C8" s="169">
        <v>2076</v>
      </c>
      <c r="D8" s="160">
        <v>1867</v>
      </c>
      <c r="E8" s="160">
        <v>2066</v>
      </c>
      <c r="F8" s="160">
        <v>2108</v>
      </c>
      <c r="G8" s="160">
        <v>2225</v>
      </c>
      <c r="H8" s="160">
        <v>2171</v>
      </c>
      <c r="I8" s="160">
        <v>2303</v>
      </c>
      <c r="J8" s="160">
        <v>2165</v>
      </c>
      <c r="K8" s="160">
        <v>2178</v>
      </c>
      <c r="L8" s="165">
        <v>2100</v>
      </c>
      <c r="M8" s="165">
        <v>2171</v>
      </c>
      <c r="N8" s="165">
        <v>2428</v>
      </c>
      <c r="O8" s="163">
        <f t="shared" si="0"/>
        <v>6009</v>
      </c>
      <c r="P8" s="163">
        <f t="shared" si="1"/>
        <v>6504</v>
      </c>
      <c r="Q8" s="163">
        <f t="shared" si="2"/>
        <v>6646</v>
      </c>
      <c r="R8" s="163">
        <f t="shared" si="3"/>
        <v>6699</v>
      </c>
      <c r="S8" s="457">
        <f t="shared" si="7"/>
        <v>8.2376435346979582E-2</v>
      </c>
      <c r="T8" s="457">
        <f t="shared" si="5"/>
        <v>2.1832718327183365E-2</v>
      </c>
      <c r="U8" s="457">
        <f t="shared" si="6"/>
        <v>7.9747216370749108E-3</v>
      </c>
    </row>
    <row r="9" spans="1:21">
      <c r="A9" s="162" t="s">
        <v>630</v>
      </c>
      <c r="B9" s="162" t="s">
        <v>1310</v>
      </c>
      <c r="C9" s="169">
        <v>4068</v>
      </c>
      <c r="D9" s="160">
        <v>3572</v>
      </c>
      <c r="E9" s="160">
        <v>4013</v>
      </c>
      <c r="F9" s="160">
        <v>3987</v>
      </c>
      <c r="G9" s="160">
        <v>4128</v>
      </c>
      <c r="H9" s="160">
        <v>3911</v>
      </c>
      <c r="I9" s="160">
        <v>4259</v>
      </c>
      <c r="J9" s="160">
        <v>4010</v>
      </c>
      <c r="K9" s="160">
        <v>4103</v>
      </c>
      <c r="L9" s="165">
        <v>3963</v>
      </c>
      <c r="M9" s="165">
        <v>3968</v>
      </c>
      <c r="N9" s="165">
        <v>4219</v>
      </c>
      <c r="O9" s="163">
        <f t="shared" si="0"/>
        <v>11653</v>
      </c>
      <c r="P9" s="163">
        <f t="shared" si="1"/>
        <v>12026</v>
      </c>
      <c r="Q9" s="163">
        <f t="shared" si="2"/>
        <v>12372</v>
      </c>
      <c r="R9" s="163">
        <f t="shared" si="3"/>
        <v>12150</v>
      </c>
      <c r="S9" s="457">
        <f t="shared" si="7"/>
        <v>3.2008924740410283E-2</v>
      </c>
      <c r="T9" s="457">
        <f t="shared" si="5"/>
        <v>2.8770996174954266E-2</v>
      </c>
      <c r="U9" s="457">
        <f t="shared" si="6"/>
        <v>-1.7943743937924306E-2</v>
      </c>
    </row>
    <row r="10" spans="1:21">
      <c r="A10" s="162" t="s">
        <v>175</v>
      </c>
      <c r="B10" s="162" t="s">
        <v>1311</v>
      </c>
      <c r="C10" s="169">
        <v>1076</v>
      </c>
      <c r="D10" s="160">
        <v>1018</v>
      </c>
      <c r="E10" s="160">
        <v>1133</v>
      </c>
      <c r="F10" s="160">
        <v>1019</v>
      </c>
      <c r="G10" s="160">
        <v>1120</v>
      </c>
      <c r="H10" s="160">
        <v>1107</v>
      </c>
      <c r="I10" s="160">
        <v>1159</v>
      </c>
      <c r="J10" s="160">
        <v>1049</v>
      </c>
      <c r="K10" s="160">
        <v>1059</v>
      </c>
      <c r="L10" s="165">
        <v>1078</v>
      </c>
      <c r="M10" s="165">
        <v>1064</v>
      </c>
      <c r="N10" s="165">
        <v>1173</v>
      </c>
      <c r="O10" s="163">
        <f t="shared" si="0"/>
        <v>3227</v>
      </c>
      <c r="P10" s="163">
        <f t="shared" si="1"/>
        <v>3246</v>
      </c>
      <c r="Q10" s="163">
        <f t="shared" si="2"/>
        <v>3267</v>
      </c>
      <c r="R10" s="163">
        <f t="shared" si="3"/>
        <v>3315</v>
      </c>
      <c r="S10" s="457">
        <f t="shared" si="7"/>
        <v>5.887821506042723E-3</v>
      </c>
      <c r="T10" s="457">
        <f t="shared" si="5"/>
        <v>6.4695009242143886E-3</v>
      </c>
      <c r="U10" s="457">
        <f t="shared" si="6"/>
        <v>1.469237832874204E-2</v>
      </c>
    </row>
    <row r="11" spans="1:21">
      <c r="A11" s="162" t="s">
        <v>194</v>
      </c>
      <c r="B11" s="162" t="s">
        <v>1312</v>
      </c>
      <c r="C11" s="169">
        <v>2811</v>
      </c>
      <c r="D11" s="160">
        <v>2625</v>
      </c>
      <c r="E11" s="160">
        <v>2939</v>
      </c>
      <c r="F11" s="160">
        <v>2819</v>
      </c>
      <c r="G11" s="160">
        <v>2965</v>
      </c>
      <c r="H11" s="160">
        <v>2848</v>
      </c>
      <c r="I11" s="160">
        <v>2984</v>
      </c>
      <c r="J11" s="160">
        <v>2775</v>
      </c>
      <c r="K11" s="160">
        <v>2835</v>
      </c>
      <c r="L11" s="165">
        <v>2956</v>
      </c>
      <c r="M11" s="165">
        <v>2824</v>
      </c>
      <c r="N11" s="165">
        <v>3096</v>
      </c>
      <c r="O11" s="163">
        <f t="shared" si="0"/>
        <v>8375</v>
      </c>
      <c r="P11" s="163">
        <f t="shared" si="1"/>
        <v>8632</v>
      </c>
      <c r="Q11" s="163">
        <f t="shared" si="2"/>
        <v>8594</v>
      </c>
      <c r="R11" s="163">
        <f t="shared" si="3"/>
        <v>8876</v>
      </c>
      <c r="S11" s="457">
        <f t="shared" si="7"/>
        <v>3.0686567164179168E-2</v>
      </c>
      <c r="T11" s="457">
        <f t="shared" si="5"/>
        <v>-4.4022242817423063E-3</v>
      </c>
      <c r="U11" s="457">
        <f t="shared" si="6"/>
        <v>3.2813590877356358E-2</v>
      </c>
    </row>
    <row r="12" spans="1:21">
      <c r="A12" s="162" t="s">
        <v>410</v>
      </c>
      <c r="B12" s="162" t="s">
        <v>1313</v>
      </c>
      <c r="C12" s="169">
        <v>2331</v>
      </c>
      <c r="D12" s="160">
        <v>2174</v>
      </c>
      <c r="E12" s="160">
        <v>2516</v>
      </c>
      <c r="F12" s="160">
        <v>2276</v>
      </c>
      <c r="G12" s="160">
        <v>2347</v>
      </c>
      <c r="H12" s="160">
        <v>2358</v>
      </c>
      <c r="I12" s="160">
        <v>2530</v>
      </c>
      <c r="J12" s="160">
        <v>2347</v>
      </c>
      <c r="K12" s="160">
        <v>2371</v>
      </c>
      <c r="L12" s="165">
        <v>2608</v>
      </c>
      <c r="M12" s="165">
        <v>2396</v>
      </c>
      <c r="N12" s="165">
        <v>2661</v>
      </c>
      <c r="O12" s="163">
        <f t="shared" si="0"/>
        <v>7021</v>
      </c>
      <c r="P12" s="163">
        <f t="shared" si="1"/>
        <v>6981</v>
      </c>
      <c r="Q12" s="163">
        <f t="shared" si="2"/>
        <v>7248</v>
      </c>
      <c r="R12" s="163">
        <f t="shared" si="3"/>
        <v>7665</v>
      </c>
      <c r="S12" s="457">
        <f t="shared" si="7"/>
        <v>-5.697194131890071E-3</v>
      </c>
      <c r="T12" s="457">
        <f t="shared" si="5"/>
        <v>3.8246669531585731E-2</v>
      </c>
      <c r="U12" s="457">
        <f t="shared" si="6"/>
        <v>5.7533112582781376E-2</v>
      </c>
    </row>
    <row r="13" spans="1:21">
      <c r="A13" s="162" t="s">
        <v>287</v>
      </c>
      <c r="B13" s="162" t="s">
        <v>1314</v>
      </c>
      <c r="C13" s="169">
        <v>2556</v>
      </c>
      <c r="D13" s="160">
        <v>2268</v>
      </c>
      <c r="E13" s="160">
        <v>2508</v>
      </c>
      <c r="F13" s="160">
        <v>2455</v>
      </c>
      <c r="G13" s="160">
        <v>2518</v>
      </c>
      <c r="H13" s="160">
        <v>2431</v>
      </c>
      <c r="I13" s="160">
        <v>2586</v>
      </c>
      <c r="J13" s="160">
        <v>2395</v>
      </c>
      <c r="K13" s="160">
        <v>2379</v>
      </c>
      <c r="L13" s="165">
        <v>2472</v>
      </c>
      <c r="M13" s="165">
        <v>2488</v>
      </c>
      <c r="N13" s="165">
        <v>2834</v>
      </c>
      <c r="O13" s="163">
        <f t="shared" si="0"/>
        <v>7332</v>
      </c>
      <c r="P13" s="163">
        <f t="shared" si="1"/>
        <v>7404</v>
      </c>
      <c r="Q13" s="163">
        <f t="shared" si="2"/>
        <v>7360</v>
      </c>
      <c r="R13" s="163">
        <f t="shared" si="3"/>
        <v>7794</v>
      </c>
      <c r="S13" s="457">
        <f t="shared" si="7"/>
        <v>9.8199672667758087E-3</v>
      </c>
      <c r="T13" s="457">
        <f t="shared" si="5"/>
        <v>-5.9427336574824352E-3</v>
      </c>
      <c r="U13" s="457">
        <f t="shared" si="6"/>
        <v>5.8967391304347805E-2</v>
      </c>
    </row>
    <row r="14" spans="1:21">
      <c r="A14" s="162" t="s">
        <v>538</v>
      </c>
      <c r="B14" s="162" t="s">
        <v>1315</v>
      </c>
      <c r="C14" s="169">
        <v>2797</v>
      </c>
      <c r="D14" s="160">
        <v>2596</v>
      </c>
      <c r="E14" s="160">
        <v>2747</v>
      </c>
      <c r="F14" s="160">
        <v>2626</v>
      </c>
      <c r="G14" s="160">
        <v>2768</v>
      </c>
      <c r="H14" s="160">
        <v>2679</v>
      </c>
      <c r="I14" s="160">
        <v>2682</v>
      </c>
      <c r="J14" s="160">
        <v>2439</v>
      </c>
      <c r="K14" s="160">
        <v>2425</v>
      </c>
      <c r="L14" s="165">
        <v>2572</v>
      </c>
      <c r="M14" s="165">
        <v>2468</v>
      </c>
      <c r="N14" s="165">
        <v>2802</v>
      </c>
      <c r="O14" s="163">
        <f t="shared" si="0"/>
        <v>8140</v>
      </c>
      <c r="P14" s="163">
        <f t="shared" si="1"/>
        <v>8073</v>
      </c>
      <c r="Q14" s="163">
        <f t="shared" si="2"/>
        <v>7546</v>
      </c>
      <c r="R14" s="163">
        <f t="shared" si="3"/>
        <v>7842</v>
      </c>
      <c r="S14" s="457">
        <f t="shared" si="7"/>
        <v>-8.2309582309582074E-3</v>
      </c>
      <c r="T14" s="457">
        <f t="shared" si="5"/>
        <v>-6.5279326148891315E-2</v>
      </c>
      <c r="U14" s="457">
        <f t="shared" si="6"/>
        <v>3.9226080042406464E-2</v>
      </c>
    </row>
    <row r="15" spans="1:21">
      <c r="A15" s="162" t="s">
        <v>78</v>
      </c>
      <c r="B15" s="162" t="s">
        <v>1316</v>
      </c>
      <c r="C15" s="169">
        <v>2875</v>
      </c>
      <c r="D15" s="160">
        <v>2622</v>
      </c>
      <c r="E15" s="160">
        <v>2871</v>
      </c>
      <c r="F15" s="160">
        <v>2846</v>
      </c>
      <c r="G15" s="160">
        <v>3022</v>
      </c>
      <c r="H15" s="160">
        <v>2773</v>
      </c>
      <c r="I15" s="160">
        <v>2975</v>
      </c>
      <c r="J15" s="160">
        <v>2538</v>
      </c>
      <c r="K15" s="160">
        <v>2827</v>
      </c>
      <c r="L15" s="165">
        <v>3042</v>
      </c>
      <c r="M15" s="165">
        <v>2892</v>
      </c>
      <c r="N15" s="165">
        <v>3092</v>
      </c>
      <c r="O15" s="163">
        <f t="shared" si="0"/>
        <v>8368</v>
      </c>
      <c r="P15" s="163">
        <f t="shared" si="1"/>
        <v>8641</v>
      </c>
      <c r="Q15" s="163">
        <f t="shared" si="2"/>
        <v>8340</v>
      </c>
      <c r="R15" s="163">
        <f t="shared" si="3"/>
        <v>9026</v>
      </c>
      <c r="S15" s="457">
        <f t="shared" si="7"/>
        <v>3.262428298279163E-2</v>
      </c>
      <c r="T15" s="457">
        <f t="shared" si="5"/>
        <v>-3.4833931257956308E-2</v>
      </c>
      <c r="U15" s="457">
        <f t="shared" si="6"/>
        <v>8.2254196642685962E-2</v>
      </c>
    </row>
    <row r="16" spans="1:21">
      <c r="A16" s="162" t="s">
        <v>108</v>
      </c>
      <c r="B16" s="162" t="s">
        <v>1317</v>
      </c>
      <c r="C16" s="169">
        <v>1675</v>
      </c>
      <c r="D16" s="160">
        <v>1582</v>
      </c>
      <c r="E16" s="160">
        <v>1579</v>
      </c>
      <c r="F16" s="160">
        <v>1796</v>
      </c>
      <c r="G16" s="160">
        <v>1658</v>
      </c>
      <c r="H16" s="160">
        <v>1676</v>
      </c>
      <c r="I16" s="160">
        <v>1743</v>
      </c>
      <c r="J16" s="160">
        <v>1498</v>
      </c>
      <c r="K16" s="160">
        <v>1552</v>
      </c>
      <c r="L16" s="165">
        <v>1610</v>
      </c>
      <c r="M16" s="165">
        <v>1587</v>
      </c>
      <c r="N16" s="165">
        <v>1719</v>
      </c>
      <c r="O16" s="163">
        <f t="shared" si="0"/>
        <v>4836</v>
      </c>
      <c r="P16" s="163">
        <f t="shared" si="1"/>
        <v>5130</v>
      </c>
      <c r="Q16" s="163">
        <f t="shared" si="2"/>
        <v>4793</v>
      </c>
      <c r="R16" s="163">
        <f t="shared" si="3"/>
        <v>4916</v>
      </c>
      <c r="S16" s="457">
        <f t="shared" si="7"/>
        <v>6.079404466501237E-2</v>
      </c>
      <c r="T16" s="457">
        <f t="shared" si="5"/>
        <v>-6.5692007797270913E-2</v>
      </c>
      <c r="U16" s="457">
        <f t="shared" si="6"/>
        <v>2.5662424368871228E-2</v>
      </c>
    </row>
    <row r="17" spans="1:21">
      <c r="A17" s="162" t="s">
        <v>138</v>
      </c>
      <c r="B17" s="162" t="s">
        <v>1318</v>
      </c>
      <c r="C17" s="169">
        <v>1805</v>
      </c>
      <c r="D17" s="160">
        <v>1734</v>
      </c>
      <c r="E17" s="160">
        <v>1897</v>
      </c>
      <c r="F17" s="160">
        <v>1800</v>
      </c>
      <c r="G17" s="160">
        <v>1943</v>
      </c>
      <c r="H17" s="160">
        <v>1847</v>
      </c>
      <c r="I17" s="160">
        <v>1861</v>
      </c>
      <c r="J17" s="160">
        <v>1690</v>
      </c>
      <c r="K17" s="160">
        <v>1810</v>
      </c>
      <c r="L17" s="165">
        <v>1972</v>
      </c>
      <c r="M17" s="165">
        <v>1793</v>
      </c>
      <c r="N17" s="165">
        <v>1876</v>
      </c>
      <c r="O17" s="163">
        <f t="shared" si="0"/>
        <v>5436</v>
      </c>
      <c r="P17" s="163">
        <f t="shared" si="1"/>
        <v>5590</v>
      </c>
      <c r="Q17" s="163">
        <f t="shared" si="2"/>
        <v>5361</v>
      </c>
      <c r="R17" s="163">
        <f t="shared" si="3"/>
        <v>5641</v>
      </c>
      <c r="S17" s="457">
        <f t="shared" si="7"/>
        <v>2.8329654157468687E-2</v>
      </c>
      <c r="T17" s="457">
        <f t="shared" si="5"/>
        <v>-4.0966010733452629E-2</v>
      </c>
      <c r="U17" s="457">
        <f t="shared" si="6"/>
        <v>5.2229061742212313E-2</v>
      </c>
    </row>
    <row r="18" spans="1:21">
      <c r="A18" s="162" t="s">
        <v>467</v>
      </c>
      <c r="B18" s="162" t="s">
        <v>1319</v>
      </c>
      <c r="C18" s="169">
        <v>2565</v>
      </c>
      <c r="D18" s="160">
        <v>2354</v>
      </c>
      <c r="E18" s="160">
        <v>2531</v>
      </c>
      <c r="F18" s="160">
        <v>2348</v>
      </c>
      <c r="G18" s="160">
        <v>2499</v>
      </c>
      <c r="H18" s="160">
        <v>2454</v>
      </c>
      <c r="I18" s="160">
        <v>2557</v>
      </c>
      <c r="J18" s="160">
        <v>2552</v>
      </c>
      <c r="K18" s="160">
        <v>2455</v>
      </c>
      <c r="L18" s="165">
        <v>2651</v>
      </c>
      <c r="M18" s="165">
        <v>2489</v>
      </c>
      <c r="N18" s="165">
        <v>2601</v>
      </c>
      <c r="O18" s="163">
        <f t="shared" si="0"/>
        <v>7450</v>
      </c>
      <c r="P18" s="163">
        <f t="shared" si="1"/>
        <v>7301</v>
      </c>
      <c r="Q18" s="163">
        <f t="shared" si="2"/>
        <v>7564</v>
      </c>
      <c r="R18" s="163">
        <f t="shared" si="3"/>
        <v>7741</v>
      </c>
      <c r="S18" s="457">
        <f t="shared" si="7"/>
        <v>-2.0000000000000018E-2</v>
      </c>
      <c r="T18" s="457">
        <f t="shared" si="5"/>
        <v>3.6022462676345679E-2</v>
      </c>
      <c r="U18" s="457">
        <f t="shared" si="6"/>
        <v>2.3400317292437967E-2</v>
      </c>
    </row>
    <row r="19" spans="1:21">
      <c r="A19" s="162" t="s">
        <v>302</v>
      </c>
      <c r="B19" s="162" t="s">
        <v>1320</v>
      </c>
      <c r="C19" s="169">
        <v>2430</v>
      </c>
      <c r="D19" s="160">
        <v>2115</v>
      </c>
      <c r="E19" s="160">
        <v>2261</v>
      </c>
      <c r="F19" s="160">
        <v>2232</v>
      </c>
      <c r="G19" s="160">
        <v>2336</v>
      </c>
      <c r="H19" s="160">
        <v>2169</v>
      </c>
      <c r="I19" s="160">
        <v>2217</v>
      </c>
      <c r="J19" s="160">
        <v>2077</v>
      </c>
      <c r="K19" s="160">
        <v>2217</v>
      </c>
      <c r="L19" s="165">
        <v>2337</v>
      </c>
      <c r="M19" s="165">
        <v>2290</v>
      </c>
      <c r="N19" s="165">
        <v>2383</v>
      </c>
      <c r="O19" s="163">
        <f t="shared" si="0"/>
        <v>6806</v>
      </c>
      <c r="P19" s="163">
        <f t="shared" si="1"/>
        <v>6737</v>
      </c>
      <c r="Q19" s="163">
        <f t="shared" si="2"/>
        <v>6511</v>
      </c>
      <c r="R19" s="163">
        <f t="shared" si="3"/>
        <v>7010</v>
      </c>
      <c r="S19" s="457">
        <f t="shared" si="7"/>
        <v>-1.0138113429327023E-2</v>
      </c>
      <c r="T19" s="457">
        <f t="shared" si="5"/>
        <v>-3.354608876354459E-2</v>
      </c>
      <c r="U19" s="457">
        <f t="shared" si="6"/>
        <v>7.6639533097834445E-2</v>
      </c>
    </row>
    <row r="20" spans="1:21">
      <c r="A20" s="162" t="s">
        <v>491</v>
      </c>
      <c r="B20" s="162" t="s">
        <v>1321</v>
      </c>
      <c r="C20" s="169">
        <v>2894</v>
      </c>
      <c r="D20" s="160">
        <v>2611</v>
      </c>
      <c r="E20" s="160">
        <v>2897</v>
      </c>
      <c r="F20" s="160">
        <v>2824</v>
      </c>
      <c r="G20" s="160">
        <v>2898</v>
      </c>
      <c r="H20" s="160">
        <v>2835</v>
      </c>
      <c r="I20" s="160">
        <v>2840</v>
      </c>
      <c r="J20" s="160">
        <v>2630</v>
      </c>
      <c r="K20" s="160">
        <v>2710</v>
      </c>
      <c r="L20" s="165">
        <v>2849</v>
      </c>
      <c r="M20" s="165">
        <v>2852</v>
      </c>
      <c r="N20" s="165">
        <v>3106</v>
      </c>
      <c r="O20" s="163">
        <f t="shared" si="0"/>
        <v>8402</v>
      </c>
      <c r="P20" s="163">
        <f t="shared" si="1"/>
        <v>8557</v>
      </c>
      <c r="Q20" s="163">
        <f t="shared" si="2"/>
        <v>8180</v>
      </c>
      <c r="R20" s="163">
        <f t="shared" si="3"/>
        <v>8807</v>
      </c>
      <c r="S20" s="457">
        <f t="shared" si="7"/>
        <v>1.8447988574149088E-2</v>
      </c>
      <c r="T20" s="457">
        <f t="shared" si="5"/>
        <v>-4.4057496786256811E-2</v>
      </c>
      <c r="U20" s="457">
        <f t="shared" si="6"/>
        <v>7.6650366748166165E-2</v>
      </c>
    </row>
    <row r="21" spans="1:21">
      <c r="A21" s="162" t="s">
        <v>431</v>
      </c>
      <c r="B21" s="162" t="s">
        <v>1322</v>
      </c>
      <c r="C21" s="169">
        <v>2245</v>
      </c>
      <c r="D21" s="160">
        <v>1975</v>
      </c>
      <c r="E21" s="160">
        <v>2161</v>
      </c>
      <c r="F21" s="160">
        <v>2098</v>
      </c>
      <c r="G21" s="160">
        <v>2236</v>
      </c>
      <c r="H21" s="160">
        <v>2233</v>
      </c>
      <c r="I21" s="160">
        <v>2282</v>
      </c>
      <c r="J21" s="160">
        <v>1977</v>
      </c>
      <c r="K21" s="160">
        <v>2194</v>
      </c>
      <c r="L21" s="165">
        <v>2197</v>
      </c>
      <c r="M21" s="165">
        <v>2193</v>
      </c>
      <c r="N21" s="165">
        <v>2298</v>
      </c>
      <c r="O21" s="163">
        <f t="shared" si="0"/>
        <v>6381</v>
      </c>
      <c r="P21" s="163">
        <f t="shared" si="1"/>
        <v>6567</v>
      </c>
      <c r="Q21" s="163">
        <f t="shared" si="2"/>
        <v>6453</v>
      </c>
      <c r="R21" s="163">
        <f t="shared" si="3"/>
        <v>6688</v>
      </c>
      <c r="S21" s="457">
        <f t="shared" si="7"/>
        <v>2.9149036201222334E-2</v>
      </c>
      <c r="T21" s="457">
        <f t="shared" si="5"/>
        <v>-1.7359524897213374E-2</v>
      </c>
      <c r="U21" s="457">
        <f t="shared" si="6"/>
        <v>3.6417170308383762E-2</v>
      </c>
    </row>
    <row r="22" spans="1:21">
      <c r="A22" s="162" t="s">
        <v>530</v>
      </c>
      <c r="B22" s="162" t="s">
        <v>1323</v>
      </c>
      <c r="C22" s="169">
        <v>1585</v>
      </c>
      <c r="D22" s="160">
        <v>1407</v>
      </c>
      <c r="E22" s="160">
        <v>1620</v>
      </c>
      <c r="F22" s="160">
        <v>1525</v>
      </c>
      <c r="G22" s="160">
        <v>1700</v>
      </c>
      <c r="H22" s="160">
        <v>1583</v>
      </c>
      <c r="I22" s="160">
        <v>1620</v>
      </c>
      <c r="J22" s="160">
        <v>1465</v>
      </c>
      <c r="K22" s="160">
        <v>1652</v>
      </c>
      <c r="L22" s="165">
        <v>1714</v>
      </c>
      <c r="M22" s="165">
        <v>1661</v>
      </c>
      <c r="N22" s="165">
        <v>1782</v>
      </c>
      <c r="O22" s="163">
        <f t="shared" si="0"/>
        <v>4612</v>
      </c>
      <c r="P22" s="163">
        <f t="shared" si="1"/>
        <v>4808</v>
      </c>
      <c r="Q22" s="163">
        <f t="shared" si="2"/>
        <v>4737</v>
      </c>
      <c r="R22" s="163">
        <f t="shared" si="3"/>
        <v>5157</v>
      </c>
      <c r="S22" s="457">
        <f t="shared" si="7"/>
        <v>4.249783174327848E-2</v>
      </c>
      <c r="T22" s="457">
        <f t="shared" si="5"/>
        <v>-1.4767054908485844E-2</v>
      </c>
      <c r="U22" s="457">
        <f t="shared" si="6"/>
        <v>8.8663711209626239E-2</v>
      </c>
    </row>
    <row r="23" spans="1:21">
      <c r="A23" s="162" t="s">
        <v>562</v>
      </c>
      <c r="B23" s="162" t="s">
        <v>1324</v>
      </c>
      <c r="C23" s="169">
        <v>3382</v>
      </c>
      <c r="D23" s="160">
        <v>3025</v>
      </c>
      <c r="E23" s="160">
        <v>3145</v>
      </c>
      <c r="F23" s="160">
        <v>3256</v>
      </c>
      <c r="G23" s="160">
        <v>3332</v>
      </c>
      <c r="H23" s="160">
        <v>3246</v>
      </c>
      <c r="I23" s="160">
        <v>3459</v>
      </c>
      <c r="J23" s="160">
        <v>3038</v>
      </c>
      <c r="K23" s="160">
        <v>3327</v>
      </c>
      <c r="L23" s="165">
        <v>3439</v>
      </c>
      <c r="M23" s="165">
        <v>3353</v>
      </c>
      <c r="N23" s="165">
        <v>3574</v>
      </c>
      <c r="O23" s="163">
        <f t="shared" si="0"/>
        <v>9552</v>
      </c>
      <c r="P23" s="163">
        <f t="shared" si="1"/>
        <v>9834</v>
      </c>
      <c r="Q23" s="163">
        <f t="shared" si="2"/>
        <v>9824</v>
      </c>
      <c r="R23" s="163">
        <f t="shared" si="3"/>
        <v>10366</v>
      </c>
      <c r="S23" s="457">
        <f t="shared" si="7"/>
        <v>2.9522613065326553E-2</v>
      </c>
      <c r="T23" s="457">
        <f t="shared" si="5"/>
        <v>-1.0168802115110287E-3</v>
      </c>
      <c r="U23" s="457">
        <f t="shared" si="6"/>
        <v>5.5171009771987078E-2</v>
      </c>
    </row>
    <row r="24" spans="1:21">
      <c r="A24" s="162" t="s">
        <v>578</v>
      </c>
      <c r="B24" s="162" t="s">
        <v>1325</v>
      </c>
      <c r="C24" s="169">
        <v>2427</v>
      </c>
      <c r="D24" s="160">
        <v>2283</v>
      </c>
      <c r="E24" s="160">
        <v>2398</v>
      </c>
      <c r="F24" s="160">
        <v>2179</v>
      </c>
      <c r="G24" s="160">
        <v>2339</v>
      </c>
      <c r="H24" s="160">
        <v>2122</v>
      </c>
      <c r="I24" s="160">
        <v>2359</v>
      </c>
      <c r="J24" s="160">
        <v>2109</v>
      </c>
      <c r="K24" s="160">
        <v>2229</v>
      </c>
      <c r="L24" s="165">
        <v>2335</v>
      </c>
      <c r="M24" s="165">
        <v>2230</v>
      </c>
      <c r="N24" s="165">
        <v>2443</v>
      </c>
      <c r="O24" s="163">
        <f t="shared" si="0"/>
        <v>7108</v>
      </c>
      <c r="P24" s="163">
        <f t="shared" si="1"/>
        <v>6640</v>
      </c>
      <c r="Q24" s="163">
        <f t="shared" si="2"/>
        <v>6697</v>
      </c>
      <c r="R24" s="163">
        <f t="shared" si="3"/>
        <v>7008</v>
      </c>
      <c r="S24" s="457">
        <f t="shared" si="7"/>
        <v>-6.5841305571187392E-2</v>
      </c>
      <c r="T24" s="457">
        <f t="shared" si="5"/>
        <v>8.5843373493976749E-3</v>
      </c>
      <c r="U24" s="457">
        <f t="shared" si="6"/>
        <v>4.6438703897267342E-2</v>
      </c>
    </row>
    <row r="25" spans="1:21">
      <c r="A25" s="162" t="s">
        <v>588</v>
      </c>
      <c r="B25" s="162" t="s">
        <v>1326</v>
      </c>
      <c r="C25" s="169">
        <v>1832</v>
      </c>
      <c r="D25" s="160">
        <v>1754</v>
      </c>
      <c r="E25" s="160">
        <v>1992</v>
      </c>
      <c r="F25" s="160">
        <v>1991</v>
      </c>
      <c r="G25" s="160">
        <v>1911</v>
      </c>
      <c r="H25" s="160">
        <v>1920</v>
      </c>
      <c r="I25" s="160">
        <v>1977</v>
      </c>
      <c r="J25" s="160">
        <v>1804</v>
      </c>
      <c r="K25" s="160">
        <v>1964</v>
      </c>
      <c r="L25" s="165">
        <v>2105</v>
      </c>
      <c r="M25" s="165">
        <v>2011</v>
      </c>
      <c r="N25" s="165">
        <v>2182</v>
      </c>
      <c r="O25" s="163">
        <f t="shared" si="0"/>
        <v>5578</v>
      </c>
      <c r="P25" s="163">
        <f t="shared" si="1"/>
        <v>5822</v>
      </c>
      <c r="Q25" s="163">
        <f t="shared" si="2"/>
        <v>5745</v>
      </c>
      <c r="R25" s="163">
        <f t="shared" si="3"/>
        <v>6298</v>
      </c>
      <c r="S25" s="457">
        <f t="shared" si="7"/>
        <v>4.3743277160272598E-2</v>
      </c>
      <c r="T25" s="457">
        <f t="shared" si="5"/>
        <v>-1.3225695637238077E-2</v>
      </c>
      <c r="U25" s="457">
        <f t="shared" si="6"/>
        <v>9.6257615317667522E-2</v>
      </c>
    </row>
    <row r="26" spans="1:21">
      <c r="A26" s="162" t="s">
        <v>624</v>
      </c>
      <c r="B26" s="162" t="s">
        <v>1327</v>
      </c>
      <c r="C26" s="169">
        <v>2852</v>
      </c>
      <c r="D26" s="160">
        <v>2515</v>
      </c>
      <c r="E26" s="160">
        <v>2782</v>
      </c>
      <c r="F26" s="160">
        <v>2727</v>
      </c>
      <c r="G26" s="160">
        <v>2866</v>
      </c>
      <c r="H26" s="160">
        <v>2741</v>
      </c>
      <c r="I26" s="160">
        <v>2846</v>
      </c>
      <c r="J26" s="160">
        <v>2788</v>
      </c>
      <c r="K26" s="160">
        <v>2665</v>
      </c>
      <c r="L26" s="165">
        <v>2831</v>
      </c>
      <c r="M26" s="165">
        <v>2593</v>
      </c>
      <c r="N26" s="165">
        <v>2729</v>
      </c>
      <c r="O26" s="163">
        <f t="shared" si="0"/>
        <v>8149</v>
      </c>
      <c r="P26" s="163">
        <f t="shared" si="1"/>
        <v>8334</v>
      </c>
      <c r="Q26" s="163">
        <f t="shared" si="2"/>
        <v>8299</v>
      </c>
      <c r="R26" s="163">
        <f t="shared" si="3"/>
        <v>8153</v>
      </c>
      <c r="S26" s="457">
        <f t="shared" si="7"/>
        <v>2.2702172045649727E-2</v>
      </c>
      <c r="T26" s="457">
        <f t="shared" si="5"/>
        <v>-4.1996640268778807E-3</v>
      </c>
      <c r="U26" s="457">
        <f t="shared" si="6"/>
        <v>-1.759248102180988E-2</v>
      </c>
    </row>
    <row r="27" spans="1:21">
      <c r="A27" s="162" t="s">
        <v>70</v>
      </c>
      <c r="B27" s="162" t="s">
        <v>1328</v>
      </c>
      <c r="C27" s="169">
        <v>1806</v>
      </c>
      <c r="D27" s="160">
        <v>1658</v>
      </c>
      <c r="E27" s="160">
        <v>1843</v>
      </c>
      <c r="F27" s="160">
        <v>1679</v>
      </c>
      <c r="G27" s="160">
        <v>1733</v>
      </c>
      <c r="H27" s="160">
        <v>1705</v>
      </c>
      <c r="I27" s="160">
        <v>1671</v>
      </c>
      <c r="J27" s="160">
        <v>1588</v>
      </c>
      <c r="K27" s="160">
        <v>1651</v>
      </c>
      <c r="L27" s="165">
        <v>1757</v>
      </c>
      <c r="M27" s="165">
        <v>1791</v>
      </c>
      <c r="N27" s="165">
        <v>1862</v>
      </c>
      <c r="O27" s="163">
        <f t="shared" si="0"/>
        <v>5307</v>
      </c>
      <c r="P27" s="163">
        <f t="shared" si="1"/>
        <v>5117</v>
      </c>
      <c r="Q27" s="163">
        <f t="shared" si="2"/>
        <v>4910</v>
      </c>
      <c r="R27" s="163">
        <f t="shared" si="3"/>
        <v>5410</v>
      </c>
      <c r="S27" s="457">
        <f t="shared" si="7"/>
        <v>-3.5801771245524749E-2</v>
      </c>
      <c r="T27" s="457">
        <f t="shared" si="5"/>
        <v>-4.0453390658588995E-2</v>
      </c>
      <c r="U27" s="457">
        <f t="shared" si="6"/>
        <v>0.10183299389002043</v>
      </c>
    </row>
    <row r="28" spans="1:21">
      <c r="A28" s="162" t="s">
        <v>74</v>
      </c>
      <c r="B28" s="162" t="s">
        <v>1329</v>
      </c>
      <c r="C28" s="169">
        <v>1815</v>
      </c>
      <c r="D28" s="160">
        <v>1705</v>
      </c>
      <c r="E28" s="160">
        <v>1914</v>
      </c>
      <c r="F28" s="160">
        <v>1892</v>
      </c>
      <c r="G28" s="160">
        <v>1985</v>
      </c>
      <c r="H28" s="160">
        <v>1903</v>
      </c>
      <c r="I28" s="160">
        <v>1924</v>
      </c>
      <c r="J28" s="160">
        <v>1761</v>
      </c>
      <c r="K28" s="160">
        <v>1862</v>
      </c>
      <c r="L28" s="165">
        <v>1858</v>
      </c>
      <c r="M28" s="165">
        <v>1805</v>
      </c>
      <c r="N28" s="165">
        <v>2050</v>
      </c>
      <c r="O28" s="163">
        <f t="shared" si="0"/>
        <v>5434</v>
      </c>
      <c r="P28" s="163">
        <f t="shared" si="1"/>
        <v>5780</v>
      </c>
      <c r="Q28" s="163">
        <f t="shared" si="2"/>
        <v>5547</v>
      </c>
      <c r="R28" s="163">
        <f t="shared" si="3"/>
        <v>5713</v>
      </c>
      <c r="S28" s="457">
        <f t="shared" si="7"/>
        <v>6.3673168936326796E-2</v>
      </c>
      <c r="T28" s="457">
        <f t="shared" si="5"/>
        <v>-4.0311418685121114E-2</v>
      </c>
      <c r="U28" s="457">
        <f t="shared" si="6"/>
        <v>2.9926086172705979E-2</v>
      </c>
    </row>
    <row r="29" spans="1:21">
      <c r="A29" s="162" t="s">
        <v>145</v>
      </c>
      <c r="B29" s="162" t="s">
        <v>1330</v>
      </c>
      <c r="C29" s="169">
        <v>1539</v>
      </c>
      <c r="D29" s="160">
        <v>1360</v>
      </c>
      <c r="E29" s="160">
        <v>1434</v>
      </c>
      <c r="F29" s="160">
        <v>1429</v>
      </c>
      <c r="G29" s="160">
        <v>1496</v>
      </c>
      <c r="H29" s="160">
        <v>1376</v>
      </c>
      <c r="I29" s="160">
        <v>1511</v>
      </c>
      <c r="J29" s="160">
        <v>1308</v>
      </c>
      <c r="K29" s="160">
        <v>1453</v>
      </c>
      <c r="L29" s="165">
        <v>1602</v>
      </c>
      <c r="M29" s="165">
        <v>1518</v>
      </c>
      <c r="N29" s="165">
        <v>1715</v>
      </c>
      <c r="O29" s="163">
        <f t="shared" si="0"/>
        <v>4333</v>
      </c>
      <c r="P29" s="163">
        <f t="shared" si="1"/>
        <v>4301</v>
      </c>
      <c r="Q29" s="163">
        <f t="shared" si="2"/>
        <v>4272</v>
      </c>
      <c r="R29" s="163">
        <f t="shared" si="3"/>
        <v>4835</v>
      </c>
      <c r="S29" s="457">
        <f t="shared" si="7"/>
        <v>-7.3851834756519796E-3</v>
      </c>
      <c r="T29" s="457">
        <f t="shared" si="5"/>
        <v>-6.7426179958148813E-3</v>
      </c>
      <c r="U29" s="457">
        <f t="shared" si="6"/>
        <v>0.13178838951310867</v>
      </c>
    </row>
    <row r="30" spans="1:21">
      <c r="A30" s="162" t="s">
        <v>204</v>
      </c>
      <c r="B30" s="162" t="s">
        <v>203</v>
      </c>
      <c r="C30" s="169">
        <v>3622</v>
      </c>
      <c r="D30" s="160">
        <v>3383</v>
      </c>
      <c r="E30" s="160">
        <v>3620</v>
      </c>
      <c r="F30" s="160">
        <v>3616</v>
      </c>
      <c r="G30" s="160">
        <v>3828</v>
      </c>
      <c r="H30" s="160">
        <v>3650</v>
      </c>
      <c r="I30" s="160">
        <v>3648</v>
      </c>
      <c r="J30" s="160">
        <v>3419</v>
      </c>
      <c r="K30" s="160">
        <v>3542</v>
      </c>
      <c r="L30" s="165">
        <v>3862</v>
      </c>
      <c r="M30" s="165">
        <v>3731</v>
      </c>
      <c r="N30" s="165">
        <v>4120</v>
      </c>
      <c r="O30" s="163">
        <f t="shared" si="0"/>
        <v>10625</v>
      </c>
      <c r="P30" s="163">
        <f t="shared" si="1"/>
        <v>11094</v>
      </c>
      <c r="Q30" s="163">
        <f t="shared" si="2"/>
        <v>10609</v>
      </c>
      <c r="R30" s="163">
        <f t="shared" si="3"/>
        <v>11713</v>
      </c>
      <c r="S30" s="457">
        <f t="shared" si="7"/>
        <v>4.4141176470588128E-2</v>
      </c>
      <c r="T30" s="457">
        <f t="shared" si="5"/>
        <v>-4.3717324680007219E-2</v>
      </c>
      <c r="U30" s="457">
        <f t="shared" si="6"/>
        <v>0.10406258836836657</v>
      </c>
    </row>
    <row r="31" spans="1:21">
      <c r="A31" s="162" t="s">
        <v>257</v>
      </c>
      <c r="B31" s="162" t="s">
        <v>1331</v>
      </c>
      <c r="C31" s="169">
        <v>1999</v>
      </c>
      <c r="D31" s="160">
        <v>1800</v>
      </c>
      <c r="E31" s="160">
        <v>1945</v>
      </c>
      <c r="F31" s="160">
        <v>1822</v>
      </c>
      <c r="G31" s="160">
        <v>1941</v>
      </c>
      <c r="H31" s="160">
        <v>1881</v>
      </c>
      <c r="I31" s="160">
        <v>1933</v>
      </c>
      <c r="J31" s="160">
        <v>1756</v>
      </c>
      <c r="K31" s="160">
        <v>1769</v>
      </c>
      <c r="L31" s="165">
        <v>2049</v>
      </c>
      <c r="M31" s="165">
        <v>1834</v>
      </c>
      <c r="N31" s="165">
        <v>2081</v>
      </c>
      <c r="O31" s="163">
        <f t="shared" si="0"/>
        <v>5744</v>
      </c>
      <c r="P31" s="163">
        <f t="shared" si="1"/>
        <v>5644</v>
      </c>
      <c r="Q31" s="163">
        <f t="shared" si="2"/>
        <v>5458</v>
      </c>
      <c r="R31" s="163">
        <f t="shared" si="3"/>
        <v>5964</v>
      </c>
      <c r="S31" s="457">
        <f t="shared" si="7"/>
        <v>-1.7409470752089096E-2</v>
      </c>
      <c r="T31" s="457">
        <f t="shared" si="5"/>
        <v>-3.2955350815024764E-2</v>
      </c>
      <c r="U31" s="457">
        <f t="shared" si="6"/>
        <v>9.2707951630633945E-2</v>
      </c>
    </row>
    <row r="32" spans="1:21">
      <c r="A32" s="162" t="s">
        <v>341</v>
      </c>
      <c r="B32" s="162" t="s">
        <v>1332</v>
      </c>
      <c r="C32" s="169">
        <v>1587</v>
      </c>
      <c r="D32" s="160">
        <v>1412</v>
      </c>
      <c r="E32" s="160">
        <v>1555</v>
      </c>
      <c r="F32" s="160">
        <v>1527</v>
      </c>
      <c r="G32" s="160">
        <v>1543</v>
      </c>
      <c r="H32" s="160">
        <v>1474</v>
      </c>
      <c r="I32" s="160">
        <v>1465</v>
      </c>
      <c r="J32" s="160">
        <v>1352</v>
      </c>
      <c r="K32" s="160">
        <v>1477</v>
      </c>
      <c r="L32" s="165">
        <v>1480</v>
      </c>
      <c r="M32" s="165">
        <v>1514</v>
      </c>
      <c r="N32" s="165">
        <v>1691</v>
      </c>
      <c r="O32" s="163">
        <f t="shared" si="0"/>
        <v>4554</v>
      </c>
      <c r="P32" s="163">
        <f t="shared" si="1"/>
        <v>4544</v>
      </c>
      <c r="Q32" s="163">
        <f t="shared" si="2"/>
        <v>4294</v>
      </c>
      <c r="R32" s="163">
        <f t="shared" si="3"/>
        <v>4685</v>
      </c>
      <c r="S32" s="457">
        <f t="shared" si="7"/>
        <v>-2.1958717610891521E-3</v>
      </c>
      <c r="T32" s="457">
        <f t="shared" si="5"/>
        <v>-5.5017605633802869E-2</v>
      </c>
      <c r="U32" s="457">
        <f t="shared" si="6"/>
        <v>9.1057289240801031E-2</v>
      </c>
    </row>
    <row r="33" spans="1:21">
      <c r="A33" s="162" t="s">
        <v>614</v>
      </c>
      <c r="B33" s="162" t="s">
        <v>1333</v>
      </c>
      <c r="C33" s="169">
        <v>1140</v>
      </c>
      <c r="D33" s="160">
        <v>1047</v>
      </c>
      <c r="E33" s="160">
        <v>1141</v>
      </c>
      <c r="F33" s="160">
        <v>1108</v>
      </c>
      <c r="G33" s="160">
        <v>1085</v>
      </c>
      <c r="H33" s="160">
        <v>1084</v>
      </c>
      <c r="I33" s="160">
        <v>1134</v>
      </c>
      <c r="J33" s="160">
        <v>1054</v>
      </c>
      <c r="K33" s="160">
        <v>1146</v>
      </c>
      <c r="L33" s="165">
        <v>1238</v>
      </c>
      <c r="M33" s="165">
        <v>1131</v>
      </c>
      <c r="N33" s="165">
        <v>1231</v>
      </c>
      <c r="O33" s="163">
        <f t="shared" si="0"/>
        <v>3328</v>
      </c>
      <c r="P33" s="163">
        <f t="shared" si="1"/>
        <v>3277</v>
      </c>
      <c r="Q33" s="163">
        <f t="shared" si="2"/>
        <v>3334</v>
      </c>
      <c r="R33" s="163">
        <f t="shared" si="3"/>
        <v>3600</v>
      </c>
      <c r="S33" s="457">
        <f t="shared" si="7"/>
        <v>-1.5324519230769273E-2</v>
      </c>
      <c r="T33" s="457">
        <f t="shared" si="5"/>
        <v>1.7393957888312439E-2</v>
      </c>
      <c r="U33" s="457">
        <f t="shared" si="6"/>
        <v>7.9784043191361675E-2</v>
      </c>
    </row>
    <row r="34" spans="1:21">
      <c r="A34" s="162" t="s">
        <v>240</v>
      </c>
      <c r="B34" s="162" t="s">
        <v>1334</v>
      </c>
      <c r="C34" s="169">
        <v>1354</v>
      </c>
      <c r="D34" s="160">
        <v>1246</v>
      </c>
      <c r="E34" s="160">
        <v>1392</v>
      </c>
      <c r="F34" s="160">
        <v>1327</v>
      </c>
      <c r="G34" s="160">
        <v>1360</v>
      </c>
      <c r="H34" s="160">
        <v>1311</v>
      </c>
      <c r="I34" s="160">
        <v>1318</v>
      </c>
      <c r="J34" s="160">
        <v>1269</v>
      </c>
      <c r="K34" s="160">
        <v>1259</v>
      </c>
      <c r="L34" s="165">
        <v>1396</v>
      </c>
      <c r="M34" s="165">
        <v>1357</v>
      </c>
      <c r="N34" s="165">
        <v>1477</v>
      </c>
      <c r="O34" s="163">
        <f t="shared" si="0"/>
        <v>3992</v>
      </c>
      <c r="P34" s="163">
        <f t="shared" si="1"/>
        <v>3998</v>
      </c>
      <c r="Q34" s="163">
        <f t="shared" si="2"/>
        <v>3846</v>
      </c>
      <c r="R34" s="163">
        <f t="shared" si="3"/>
        <v>4230</v>
      </c>
      <c r="S34" s="457">
        <f t="shared" si="7"/>
        <v>1.5030060120240218E-3</v>
      </c>
      <c r="T34" s="457">
        <f t="shared" si="5"/>
        <v>-3.8019009504752344E-2</v>
      </c>
      <c r="U34" s="457">
        <f t="shared" si="6"/>
        <v>9.9843993759750393E-2</v>
      </c>
    </row>
    <row r="35" spans="1:21">
      <c r="A35" s="162" t="s">
        <v>266</v>
      </c>
      <c r="B35" s="162" t="s">
        <v>1335</v>
      </c>
      <c r="C35" s="169">
        <v>1431</v>
      </c>
      <c r="D35" s="160">
        <v>1308</v>
      </c>
      <c r="E35" s="160">
        <v>1463</v>
      </c>
      <c r="F35" s="160">
        <v>1419</v>
      </c>
      <c r="G35" s="160">
        <v>1446</v>
      </c>
      <c r="H35" s="160">
        <v>1340</v>
      </c>
      <c r="I35" s="160">
        <v>1555</v>
      </c>
      <c r="J35" s="160">
        <v>1314</v>
      </c>
      <c r="K35" s="160">
        <v>1337</v>
      </c>
      <c r="L35" s="165">
        <v>1504</v>
      </c>
      <c r="M35" s="165">
        <v>1400</v>
      </c>
      <c r="N35" s="165">
        <v>1477</v>
      </c>
      <c r="O35" s="163">
        <f t="shared" si="0"/>
        <v>4202</v>
      </c>
      <c r="P35" s="163">
        <f t="shared" si="1"/>
        <v>4205</v>
      </c>
      <c r="Q35" s="163">
        <f t="shared" si="2"/>
        <v>4206</v>
      </c>
      <c r="R35" s="163">
        <f t="shared" si="3"/>
        <v>4381</v>
      </c>
      <c r="S35" s="457">
        <f t="shared" si="7"/>
        <v>7.1394574012373369E-4</v>
      </c>
      <c r="T35" s="457">
        <f t="shared" si="5"/>
        <v>2.3781212841855748E-4</v>
      </c>
      <c r="U35" s="457">
        <f t="shared" si="6"/>
        <v>4.1607227769852484E-2</v>
      </c>
    </row>
    <row r="36" spans="1:21">
      <c r="A36" s="162" t="s">
        <v>335</v>
      </c>
      <c r="B36" s="162" t="s">
        <v>1336</v>
      </c>
      <c r="C36" s="169">
        <v>1741</v>
      </c>
      <c r="D36" s="160">
        <v>1609</v>
      </c>
      <c r="E36" s="160">
        <v>1823</v>
      </c>
      <c r="F36" s="160">
        <v>1781</v>
      </c>
      <c r="G36" s="160">
        <v>1853</v>
      </c>
      <c r="H36" s="160">
        <v>1772</v>
      </c>
      <c r="I36" s="160">
        <v>1923</v>
      </c>
      <c r="J36" s="160">
        <v>1787</v>
      </c>
      <c r="K36" s="160">
        <v>1934</v>
      </c>
      <c r="L36" s="165">
        <v>2049</v>
      </c>
      <c r="M36" s="165">
        <v>1871</v>
      </c>
      <c r="N36" s="165">
        <v>1884</v>
      </c>
      <c r="O36" s="163">
        <f t="shared" si="0"/>
        <v>5173</v>
      </c>
      <c r="P36" s="163">
        <f t="shared" si="1"/>
        <v>5406</v>
      </c>
      <c r="Q36" s="163">
        <f t="shared" si="2"/>
        <v>5644</v>
      </c>
      <c r="R36" s="163">
        <f t="shared" si="3"/>
        <v>5804</v>
      </c>
      <c r="S36" s="457">
        <f t="shared" si="7"/>
        <v>4.5041561956311593E-2</v>
      </c>
      <c r="T36" s="457">
        <f t="shared" si="5"/>
        <v>4.4025157232704393E-2</v>
      </c>
      <c r="U36" s="457">
        <f t="shared" si="6"/>
        <v>2.8348688873139682E-2</v>
      </c>
    </row>
    <row r="37" spans="1:21">
      <c r="A37" s="162" t="s">
        <v>536</v>
      </c>
      <c r="B37" s="162" t="s">
        <v>1337</v>
      </c>
      <c r="C37" s="169">
        <v>1410</v>
      </c>
      <c r="D37" s="160">
        <v>1273</v>
      </c>
      <c r="E37" s="160">
        <v>1483</v>
      </c>
      <c r="F37" s="160">
        <v>1363</v>
      </c>
      <c r="G37" s="160">
        <v>1400</v>
      </c>
      <c r="H37" s="160">
        <v>1432</v>
      </c>
      <c r="I37" s="160">
        <v>1438</v>
      </c>
      <c r="J37" s="160">
        <v>1363</v>
      </c>
      <c r="K37" s="160">
        <v>1486</v>
      </c>
      <c r="L37" s="165">
        <v>1748</v>
      </c>
      <c r="M37" s="165">
        <v>1696</v>
      </c>
      <c r="N37" s="165">
        <v>1751</v>
      </c>
      <c r="O37" s="163">
        <f t="shared" si="0"/>
        <v>4166</v>
      </c>
      <c r="P37" s="163">
        <f t="shared" si="1"/>
        <v>4195</v>
      </c>
      <c r="Q37" s="163">
        <f t="shared" si="2"/>
        <v>4287</v>
      </c>
      <c r="R37" s="163">
        <f t="shared" si="3"/>
        <v>5195</v>
      </c>
      <c r="S37" s="457">
        <f t="shared" si="7"/>
        <v>6.9611137782044086E-3</v>
      </c>
      <c r="T37" s="457">
        <f t="shared" si="5"/>
        <v>2.1930870083432641E-2</v>
      </c>
      <c r="U37" s="457">
        <f t="shared" si="6"/>
        <v>0.21180312572894788</v>
      </c>
    </row>
    <row r="38" spans="1:21">
      <c r="A38" s="162" t="s">
        <v>554</v>
      </c>
      <c r="B38" s="162" t="s">
        <v>1338</v>
      </c>
      <c r="C38" s="169">
        <v>1446</v>
      </c>
      <c r="D38" s="160">
        <v>1307</v>
      </c>
      <c r="E38" s="160">
        <v>1323</v>
      </c>
      <c r="F38" s="160">
        <v>1376</v>
      </c>
      <c r="G38" s="160">
        <v>1376</v>
      </c>
      <c r="H38" s="160">
        <v>1351</v>
      </c>
      <c r="I38" s="160">
        <v>1377</v>
      </c>
      <c r="J38" s="160">
        <v>1235</v>
      </c>
      <c r="K38" s="160">
        <v>1309</v>
      </c>
      <c r="L38" s="165">
        <v>1706</v>
      </c>
      <c r="M38" s="165">
        <v>1454</v>
      </c>
      <c r="N38" s="165">
        <v>1635</v>
      </c>
      <c r="O38" s="163">
        <f t="shared" si="0"/>
        <v>4076</v>
      </c>
      <c r="P38" s="163">
        <f t="shared" si="1"/>
        <v>4103</v>
      </c>
      <c r="Q38" s="163">
        <f t="shared" si="2"/>
        <v>3921</v>
      </c>
      <c r="R38" s="163">
        <f t="shared" si="3"/>
        <v>4795</v>
      </c>
      <c r="S38" s="457">
        <f t="shared" si="7"/>
        <v>6.6241413150147643E-3</v>
      </c>
      <c r="T38" s="457">
        <f t="shared" si="5"/>
        <v>-4.4357786985132819E-2</v>
      </c>
      <c r="U38" s="457">
        <f t="shared" si="6"/>
        <v>0.22290232083652128</v>
      </c>
    </row>
    <row r="39" spans="1:21">
      <c r="A39" s="162" t="s">
        <v>558</v>
      </c>
      <c r="B39" s="162" t="s">
        <v>1339</v>
      </c>
      <c r="C39" s="169">
        <v>2019</v>
      </c>
      <c r="D39" s="160">
        <v>1879</v>
      </c>
      <c r="E39" s="160">
        <v>2025</v>
      </c>
      <c r="F39" s="160">
        <v>2030</v>
      </c>
      <c r="G39" s="160">
        <v>2050</v>
      </c>
      <c r="H39" s="160">
        <v>1946</v>
      </c>
      <c r="I39" s="160">
        <v>2040</v>
      </c>
      <c r="J39" s="160">
        <v>1890</v>
      </c>
      <c r="K39" s="160">
        <v>1991</v>
      </c>
      <c r="L39" s="165">
        <v>2067</v>
      </c>
      <c r="M39" s="165">
        <v>1987</v>
      </c>
      <c r="N39" s="165">
        <v>2146</v>
      </c>
      <c r="O39" s="163">
        <f t="shared" si="0"/>
        <v>5923</v>
      </c>
      <c r="P39" s="163">
        <f t="shared" si="1"/>
        <v>6026</v>
      </c>
      <c r="Q39" s="163">
        <f t="shared" si="2"/>
        <v>5921</v>
      </c>
      <c r="R39" s="163">
        <f t="shared" si="3"/>
        <v>6200</v>
      </c>
      <c r="S39" s="457">
        <f t="shared" si="7"/>
        <v>1.7389836231639366E-2</v>
      </c>
      <c r="T39" s="457">
        <f t="shared" si="5"/>
        <v>-1.7424493859940271E-2</v>
      </c>
      <c r="U39" s="457">
        <f t="shared" si="6"/>
        <v>4.7120418848167533E-2</v>
      </c>
    </row>
    <row r="40" spans="1:21">
      <c r="A40" s="162" t="s">
        <v>365</v>
      </c>
      <c r="B40" s="162" t="s">
        <v>1340</v>
      </c>
      <c r="C40" s="169">
        <v>4695</v>
      </c>
      <c r="D40" s="160">
        <v>4427</v>
      </c>
      <c r="E40" s="160">
        <v>4800</v>
      </c>
      <c r="F40" s="160">
        <v>4643</v>
      </c>
      <c r="G40" s="160">
        <v>4913</v>
      </c>
      <c r="H40" s="160">
        <v>4869</v>
      </c>
      <c r="I40" s="160">
        <v>5002</v>
      </c>
      <c r="J40" s="160">
        <v>4456</v>
      </c>
      <c r="K40" s="160">
        <v>4864</v>
      </c>
      <c r="L40" s="165">
        <v>5115</v>
      </c>
      <c r="M40" s="165">
        <v>4966</v>
      </c>
      <c r="N40" s="165">
        <v>4928</v>
      </c>
      <c r="O40" s="163">
        <f t="shared" si="0"/>
        <v>13922</v>
      </c>
      <c r="P40" s="163">
        <f t="shared" si="1"/>
        <v>14425</v>
      </c>
      <c r="Q40" s="163">
        <f t="shared" si="2"/>
        <v>14322</v>
      </c>
      <c r="R40" s="163">
        <f t="shared" si="3"/>
        <v>15009</v>
      </c>
      <c r="S40" s="457">
        <f t="shared" si="7"/>
        <v>3.6129866398505905E-2</v>
      </c>
      <c r="T40" s="457">
        <f t="shared" si="5"/>
        <v>-7.1403812824957225E-3</v>
      </c>
      <c r="U40" s="457">
        <f t="shared" si="6"/>
        <v>4.7968160871386667E-2</v>
      </c>
    </row>
    <row r="41" spans="1:21">
      <c r="A41" s="162" t="s">
        <v>243</v>
      </c>
      <c r="B41" s="162" t="s">
        <v>1341</v>
      </c>
      <c r="C41" s="169">
        <v>2272</v>
      </c>
      <c r="D41" s="160">
        <v>2079</v>
      </c>
      <c r="E41" s="160">
        <v>2327</v>
      </c>
      <c r="F41" s="160">
        <v>2144</v>
      </c>
      <c r="G41" s="160">
        <v>2129</v>
      </c>
      <c r="H41" s="160">
        <v>2207</v>
      </c>
      <c r="I41" s="160">
        <v>2266</v>
      </c>
      <c r="J41" s="160">
        <v>2121</v>
      </c>
      <c r="K41" s="160">
        <v>2270</v>
      </c>
      <c r="L41" s="165">
        <v>2409</v>
      </c>
      <c r="M41" s="165">
        <v>2189</v>
      </c>
      <c r="N41" s="165">
        <v>2427</v>
      </c>
      <c r="O41" s="163">
        <f t="shared" si="0"/>
        <v>6678</v>
      </c>
      <c r="P41" s="163">
        <f t="shared" si="1"/>
        <v>6480</v>
      </c>
      <c r="Q41" s="163">
        <f t="shared" si="2"/>
        <v>6657</v>
      </c>
      <c r="R41" s="163">
        <f t="shared" si="3"/>
        <v>7025</v>
      </c>
      <c r="S41" s="457">
        <f t="shared" si="7"/>
        <v>-2.9649595687331498E-2</v>
      </c>
      <c r="T41" s="457">
        <f t="shared" si="5"/>
        <v>2.7314814814814792E-2</v>
      </c>
      <c r="U41" s="457">
        <f t="shared" si="6"/>
        <v>5.5280156226528376E-2</v>
      </c>
    </row>
    <row r="42" spans="1:21">
      <c r="A42" s="162" t="s">
        <v>395</v>
      </c>
      <c r="B42" s="162" t="s">
        <v>1342</v>
      </c>
      <c r="C42" s="169">
        <v>1198</v>
      </c>
      <c r="D42" s="160">
        <v>1152</v>
      </c>
      <c r="E42" s="160">
        <v>1262</v>
      </c>
      <c r="F42" s="160">
        <v>1188</v>
      </c>
      <c r="G42" s="160">
        <v>1241</v>
      </c>
      <c r="H42" s="160">
        <v>1140</v>
      </c>
      <c r="I42" s="160">
        <v>1218</v>
      </c>
      <c r="J42" s="160">
        <v>1116</v>
      </c>
      <c r="K42" s="160">
        <v>1232</v>
      </c>
      <c r="L42" s="165">
        <v>1270</v>
      </c>
      <c r="M42" s="165">
        <v>1184</v>
      </c>
      <c r="N42" s="165">
        <v>1374</v>
      </c>
      <c r="O42" s="163">
        <f t="shared" si="0"/>
        <v>3612</v>
      </c>
      <c r="P42" s="163">
        <f t="shared" si="1"/>
        <v>3569</v>
      </c>
      <c r="Q42" s="163">
        <f t="shared" si="2"/>
        <v>3566</v>
      </c>
      <c r="R42" s="163">
        <f t="shared" si="3"/>
        <v>3828</v>
      </c>
      <c r="S42" s="457">
        <f t="shared" si="7"/>
        <v>-1.1904761904761862E-2</v>
      </c>
      <c r="T42" s="457">
        <f t="shared" si="5"/>
        <v>-8.4057158868033888E-4</v>
      </c>
      <c r="U42" s="457">
        <f t="shared" si="6"/>
        <v>7.3471676948962505E-2</v>
      </c>
    </row>
    <row r="43" spans="1:21">
      <c r="A43" s="162" t="s">
        <v>398</v>
      </c>
      <c r="B43" s="162" t="s">
        <v>1343</v>
      </c>
      <c r="C43" s="169">
        <v>1343</v>
      </c>
      <c r="D43" s="160">
        <v>1324</v>
      </c>
      <c r="E43" s="160">
        <v>1293</v>
      </c>
      <c r="F43" s="160">
        <v>1308</v>
      </c>
      <c r="G43" s="160">
        <v>1356</v>
      </c>
      <c r="H43" s="160">
        <v>1216</v>
      </c>
      <c r="I43" s="160">
        <v>1326</v>
      </c>
      <c r="J43" s="160">
        <v>1276</v>
      </c>
      <c r="K43" s="160">
        <v>1300</v>
      </c>
      <c r="L43" s="165">
        <v>1388</v>
      </c>
      <c r="M43" s="165">
        <v>1388</v>
      </c>
      <c r="N43" s="165">
        <v>1387</v>
      </c>
      <c r="O43" s="163">
        <f t="shared" si="0"/>
        <v>3960</v>
      </c>
      <c r="P43" s="163">
        <f t="shared" si="1"/>
        <v>3880</v>
      </c>
      <c r="Q43" s="163">
        <f t="shared" si="2"/>
        <v>3902</v>
      </c>
      <c r="R43" s="163">
        <f t="shared" si="3"/>
        <v>4163</v>
      </c>
      <c r="S43" s="457">
        <f t="shared" si="7"/>
        <v>-2.0202020202020221E-2</v>
      </c>
      <c r="T43" s="457">
        <f t="shared" si="5"/>
        <v>5.670103092783485E-3</v>
      </c>
      <c r="U43" s="457">
        <f t="shared" si="6"/>
        <v>6.6888774987186039E-2</v>
      </c>
    </row>
    <row r="44" spans="1:21">
      <c r="A44" s="162" t="s">
        <v>452</v>
      </c>
      <c r="B44" s="162" t="s">
        <v>1344</v>
      </c>
      <c r="C44" s="169">
        <v>2675</v>
      </c>
      <c r="D44" s="160">
        <v>2714</v>
      </c>
      <c r="E44" s="160">
        <v>3071</v>
      </c>
      <c r="F44" s="160">
        <v>2983</v>
      </c>
      <c r="G44" s="160">
        <v>3215</v>
      </c>
      <c r="H44" s="160">
        <v>3132</v>
      </c>
      <c r="I44" s="160">
        <v>3320</v>
      </c>
      <c r="J44" s="160">
        <v>3140</v>
      </c>
      <c r="K44" s="160">
        <v>3127</v>
      </c>
      <c r="L44" s="165">
        <v>3407</v>
      </c>
      <c r="M44" s="165">
        <v>3296</v>
      </c>
      <c r="N44" s="165">
        <v>3648</v>
      </c>
      <c r="O44" s="163">
        <f t="shared" si="0"/>
        <v>8460</v>
      </c>
      <c r="P44" s="163">
        <f t="shared" si="1"/>
        <v>9330</v>
      </c>
      <c r="Q44" s="163">
        <f t="shared" si="2"/>
        <v>9587</v>
      </c>
      <c r="R44" s="163">
        <f t="shared" si="3"/>
        <v>10351</v>
      </c>
      <c r="S44" s="457">
        <f t="shared" si="7"/>
        <v>0.10283687943262421</v>
      </c>
      <c r="T44" s="457">
        <f t="shared" si="5"/>
        <v>2.7545551982850913E-2</v>
      </c>
      <c r="U44" s="457">
        <f t="shared" si="6"/>
        <v>7.9691248565766148E-2</v>
      </c>
    </row>
    <row r="45" spans="1:21">
      <c r="A45" s="162" t="s">
        <v>540</v>
      </c>
      <c r="B45" s="162" t="s">
        <v>1345</v>
      </c>
      <c r="C45" s="169">
        <v>1402</v>
      </c>
      <c r="D45" s="160">
        <v>1206</v>
      </c>
      <c r="E45" s="160">
        <v>1412</v>
      </c>
      <c r="F45" s="160">
        <v>1321</v>
      </c>
      <c r="G45" s="160">
        <v>1408</v>
      </c>
      <c r="H45" s="160">
        <v>1370</v>
      </c>
      <c r="I45" s="160">
        <v>1363</v>
      </c>
      <c r="J45" s="160">
        <v>1363</v>
      </c>
      <c r="K45" s="160">
        <v>1340</v>
      </c>
      <c r="L45" s="165">
        <v>1381</v>
      </c>
      <c r="M45" s="165">
        <v>1316</v>
      </c>
      <c r="N45" s="165">
        <v>1441</v>
      </c>
      <c r="O45" s="163">
        <f t="shared" si="0"/>
        <v>4020</v>
      </c>
      <c r="P45" s="163">
        <f t="shared" si="1"/>
        <v>4099</v>
      </c>
      <c r="Q45" s="163">
        <f t="shared" si="2"/>
        <v>4066</v>
      </c>
      <c r="R45" s="163">
        <f t="shared" si="3"/>
        <v>4138</v>
      </c>
      <c r="S45" s="457">
        <f t="shared" si="7"/>
        <v>1.9651741293532421E-2</v>
      </c>
      <c r="T45" s="457">
        <f t="shared" si="5"/>
        <v>-8.0507440839229227E-3</v>
      </c>
      <c r="U45" s="457">
        <f t="shared" si="6"/>
        <v>1.7707820954254716E-2</v>
      </c>
    </row>
    <row r="46" spans="1:21">
      <c r="A46" s="162" t="s">
        <v>566</v>
      </c>
      <c r="B46" s="162" t="s">
        <v>1346</v>
      </c>
      <c r="C46" s="169">
        <v>2528</v>
      </c>
      <c r="D46" s="160">
        <v>2233</v>
      </c>
      <c r="E46" s="160">
        <v>2883</v>
      </c>
      <c r="F46" s="160">
        <v>2409</v>
      </c>
      <c r="G46" s="160">
        <v>2705</v>
      </c>
      <c r="H46" s="160">
        <v>2429</v>
      </c>
      <c r="I46" s="160">
        <v>2450</v>
      </c>
      <c r="J46" s="160">
        <v>2355</v>
      </c>
      <c r="K46" s="160">
        <v>2375</v>
      </c>
      <c r="L46" s="165">
        <v>2575</v>
      </c>
      <c r="M46" s="165">
        <v>2453</v>
      </c>
      <c r="N46" s="165">
        <v>2911</v>
      </c>
      <c r="O46" s="163">
        <f t="shared" si="0"/>
        <v>7644</v>
      </c>
      <c r="P46" s="163">
        <f t="shared" si="1"/>
        <v>7543</v>
      </c>
      <c r="Q46" s="163">
        <f t="shared" si="2"/>
        <v>7180</v>
      </c>
      <c r="R46" s="163">
        <f t="shared" si="3"/>
        <v>7939</v>
      </c>
      <c r="S46" s="457">
        <f t="shared" si="7"/>
        <v>-1.3212977498691769E-2</v>
      </c>
      <c r="T46" s="457">
        <f t="shared" si="5"/>
        <v>-4.8124088558928801E-2</v>
      </c>
      <c r="U46" s="457">
        <f t="shared" si="6"/>
        <v>0.10571030640668533</v>
      </c>
    </row>
    <row r="47" spans="1:21">
      <c r="A47" s="162" t="s">
        <v>171</v>
      </c>
      <c r="B47" s="162" t="s">
        <v>1347</v>
      </c>
      <c r="C47" s="169">
        <v>5078</v>
      </c>
      <c r="D47" s="160">
        <v>4620</v>
      </c>
      <c r="E47" s="160">
        <v>5129</v>
      </c>
      <c r="F47" s="160">
        <v>5023</v>
      </c>
      <c r="G47" s="160">
        <v>4832</v>
      </c>
      <c r="H47" s="160">
        <v>4664</v>
      </c>
      <c r="I47" s="160">
        <v>4843</v>
      </c>
      <c r="J47" s="160">
        <v>4554</v>
      </c>
      <c r="K47" s="160">
        <v>4621</v>
      </c>
      <c r="L47" s="165">
        <v>4876</v>
      </c>
      <c r="M47" s="165">
        <v>4647</v>
      </c>
      <c r="N47" s="165">
        <v>5080</v>
      </c>
      <c r="O47" s="163">
        <f t="shared" si="0"/>
        <v>14827</v>
      </c>
      <c r="P47" s="163">
        <f t="shared" si="1"/>
        <v>14519</v>
      </c>
      <c r="Q47" s="163">
        <f t="shared" si="2"/>
        <v>14018</v>
      </c>
      <c r="R47" s="163">
        <f t="shared" si="3"/>
        <v>14603</v>
      </c>
      <c r="S47" s="457">
        <f t="shared" si="7"/>
        <v>-2.0772914278006316E-2</v>
      </c>
      <c r="T47" s="457">
        <f t="shared" si="5"/>
        <v>-3.4506508712721207E-2</v>
      </c>
      <c r="U47" s="457">
        <f t="shared" si="6"/>
        <v>4.1732058781566606E-2</v>
      </c>
    </row>
    <row r="48" spans="1:21">
      <c r="A48" s="162" t="s">
        <v>443</v>
      </c>
      <c r="B48" s="162" t="s">
        <v>1348</v>
      </c>
      <c r="C48" s="169">
        <v>1982</v>
      </c>
      <c r="D48" s="160">
        <v>2128</v>
      </c>
      <c r="E48" s="160">
        <v>2390</v>
      </c>
      <c r="F48" s="160">
        <v>2329</v>
      </c>
      <c r="G48" s="160">
        <v>2450</v>
      </c>
      <c r="H48" s="160">
        <v>2453</v>
      </c>
      <c r="I48" s="160">
        <v>2667</v>
      </c>
      <c r="J48" s="160">
        <v>2480</v>
      </c>
      <c r="K48" s="160">
        <v>2533</v>
      </c>
      <c r="L48" s="165">
        <v>2665</v>
      </c>
      <c r="M48" s="165">
        <v>2595</v>
      </c>
      <c r="N48" s="165">
        <v>2694</v>
      </c>
      <c r="O48" s="163">
        <f t="shared" si="0"/>
        <v>6500</v>
      </c>
      <c r="P48" s="163">
        <f t="shared" si="1"/>
        <v>7232</v>
      </c>
      <c r="Q48" s="163">
        <f t="shared" si="2"/>
        <v>7680</v>
      </c>
      <c r="R48" s="163">
        <f t="shared" si="3"/>
        <v>7954</v>
      </c>
      <c r="S48" s="457">
        <f t="shared" si="7"/>
        <v>0.11261538461538456</v>
      </c>
      <c r="T48" s="457">
        <f t="shared" si="5"/>
        <v>6.1946902654867353E-2</v>
      </c>
      <c r="U48" s="457">
        <f t="shared" si="6"/>
        <v>3.5677083333333304E-2</v>
      </c>
    </row>
    <row r="49" spans="1:21">
      <c r="A49" s="162" t="s">
        <v>211</v>
      </c>
      <c r="B49" s="162" t="s">
        <v>1349</v>
      </c>
      <c r="C49" s="169">
        <v>2396</v>
      </c>
      <c r="D49" s="160">
        <v>2233</v>
      </c>
      <c r="E49" s="160">
        <v>2491</v>
      </c>
      <c r="F49" s="160">
        <v>2313</v>
      </c>
      <c r="G49" s="160">
        <v>2404</v>
      </c>
      <c r="H49" s="160">
        <v>2227</v>
      </c>
      <c r="I49" s="160">
        <v>2301</v>
      </c>
      <c r="J49" s="160">
        <v>2306</v>
      </c>
      <c r="K49" s="160">
        <v>2356</v>
      </c>
      <c r="L49" s="165">
        <v>2465</v>
      </c>
      <c r="M49" s="165">
        <v>2431</v>
      </c>
      <c r="N49" s="165">
        <v>2622</v>
      </c>
      <c r="O49" s="163">
        <f t="shared" si="0"/>
        <v>7120</v>
      </c>
      <c r="P49" s="163">
        <f t="shared" si="1"/>
        <v>6944</v>
      </c>
      <c r="Q49" s="163">
        <f t="shared" si="2"/>
        <v>6963</v>
      </c>
      <c r="R49" s="163">
        <f t="shared" si="3"/>
        <v>7518</v>
      </c>
      <c r="S49" s="457">
        <f t="shared" si="7"/>
        <v>-2.4719101123595544E-2</v>
      </c>
      <c r="T49" s="457">
        <f t="shared" si="5"/>
        <v>2.7361751152072955E-3</v>
      </c>
      <c r="U49" s="457">
        <f t="shared" si="6"/>
        <v>7.9707022834984986E-2</v>
      </c>
    </row>
    <row r="50" spans="1:21">
      <c r="A50" s="162" t="s">
        <v>269</v>
      </c>
      <c r="B50" s="162" t="s">
        <v>1350</v>
      </c>
      <c r="C50" s="169">
        <v>1172</v>
      </c>
      <c r="D50" s="160">
        <v>1108</v>
      </c>
      <c r="E50" s="160">
        <v>1248</v>
      </c>
      <c r="F50" s="160">
        <v>1156</v>
      </c>
      <c r="G50" s="160">
        <v>1164</v>
      </c>
      <c r="H50" s="160">
        <v>1166</v>
      </c>
      <c r="I50" s="160">
        <v>1143</v>
      </c>
      <c r="J50" s="160">
        <v>1150</v>
      </c>
      <c r="K50" s="160">
        <v>1189</v>
      </c>
      <c r="L50" s="165">
        <v>1254</v>
      </c>
      <c r="M50" s="165">
        <v>1201</v>
      </c>
      <c r="N50" s="165">
        <v>1362</v>
      </c>
      <c r="O50" s="163">
        <f t="shared" si="0"/>
        <v>3528</v>
      </c>
      <c r="P50" s="163">
        <f t="shared" si="1"/>
        <v>3486</v>
      </c>
      <c r="Q50" s="163">
        <f t="shared" si="2"/>
        <v>3482</v>
      </c>
      <c r="R50" s="163">
        <f t="shared" si="3"/>
        <v>3817</v>
      </c>
      <c r="S50" s="457">
        <f t="shared" si="7"/>
        <v>-1.1904761904761862E-2</v>
      </c>
      <c r="T50" s="457">
        <f t="shared" si="5"/>
        <v>-1.1474469305794432E-3</v>
      </c>
      <c r="U50" s="457">
        <f t="shared" si="6"/>
        <v>9.6209075244112485E-2</v>
      </c>
    </row>
    <row r="51" spans="1:21">
      <c r="A51" s="162" t="s">
        <v>281</v>
      </c>
      <c r="B51" s="162" t="s">
        <v>1351</v>
      </c>
      <c r="C51" s="169">
        <v>1239</v>
      </c>
      <c r="D51" s="160">
        <v>1165</v>
      </c>
      <c r="E51" s="160">
        <v>1256</v>
      </c>
      <c r="F51" s="160">
        <v>1326</v>
      </c>
      <c r="G51" s="160">
        <v>1316</v>
      </c>
      <c r="H51" s="160">
        <v>1322</v>
      </c>
      <c r="I51" s="160">
        <v>1350</v>
      </c>
      <c r="J51" s="160">
        <v>1152</v>
      </c>
      <c r="K51" s="160">
        <v>1232</v>
      </c>
      <c r="L51" s="165">
        <v>1274</v>
      </c>
      <c r="M51" s="165">
        <v>1342</v>
      </c>
      <c r="N51" s="165">
        <v>1448</v>
      </c>
      <c r="O51" s="163">
        <f t="shared" si="0"/>
        <v>3660</v>
      </c>
      <c r="P51" s="163">
        <f t="shared" si="1"/>
        <v>3964</v>
      </c>
      <c r="Q51" s="163">
        <f t="shared" si="2"/>
        <v>3734</v>
      </c>
      <c r="R51" s="163">
        <f t="shared" si="3"/>
        <v>4064</v>
      </c>
      <c r="S51" s="457">
        <f t="shared" si="7"/>
        <v>8.306010928961749E-2</v>
      </c>
      <c r="T51" s="457">
        <f t="shared" si="5"/>
        <v>-5.8022199798183682E-2</v>
      </c>
      <c r="U51" s="457">
        <f t="shared" si="6"/>
        <v>8.8377075522228177E-2</v>
      </c>
    </row>
    <row r="52" spans="1:21">
      <c r="A52" s="162" t="s">
        <v>317</v>
      </c>
      <c r="B52" s="162" t="s">
        <v>1352</v>
      </c>
      <c r="C52" s="169">
        <v>2957</v>
      </c>
      <c r="D52" s="160">
        <v>2618</v>
      </c>
      <c r="E52" s="160">
        <v>2800</v>
      </c>
      <c r="F52" s="160">
        <v>2698</v>
      </c>
      <c r="G52" s="160">
        <v>2706</v>
      </c>
      <c r="H52" s="160">
        <v>2605</v>
      </c>
      <c r="I52" s="160">
        <v>2714</v>
      </c>
      <c r="J52" s="160">
        <v>2459</v>
      </c>
      <c r="K52" s="160">
        <v>2549</v>
      </c>
      <c r="L52" s="165">
        <v>2625</v>
      </c>
      <c r="M52" s="165">
        <v>2645</v>
      </c>
      <c r="N52" s="165">
        <v>2623</v>
      </c>
      <c r="O52" s="163">
        <f t="shared" si="0"/>
        <v>8375</v>
      </c>
      <c r="P52" s="163">
        <f t="shared" si="1"/>
        <v>8009</v>
      </c>
      <c r="Q52" s="163">
        <f t="shared" si="2"/>
        <v>7722</v>
      </c>
      <c r="R52" s="163">
        <f t="shared" si="3"/>
        <v>7893</v>
      </c>
      <c r="S52" s="457">
        <f t="shared" si="7"/>
        <v>-4.370149253731348E-2</v>
      </c>
      <c r="T52" s="457">
        <f t="shared" si="5"/>
        <v>-3.5834685978274439E-2</v>
      </c>
      <c r="U52" s="457">
        <f t="shared" si="6"/>
        <v>2.2144522144522227E-2</v>
      </c>
    </row>
    <row r="53" spans="1:21">
      <c r="A53" s="162" t="s">
        <v>419</v>
      </c>
      <c r="B53" s="162" t="s">
        <v>1353</v>
      </c>
      <c r="C53" s="169">
        <v>1263</v>
      </c>
      <c r="D53" s="160">
        <v>1216</v>
      </c>
      <c r="E53" s="160">
        <v>1302</v>
      </c>
      <c r="F53" s="160">
        <v>1259</v>
      </c>
      <c r="G53" s="160">
        <v>1257</v>
      </c>
      <c r="H53" s="160">
        <v>1284</v>
      </c>
      <c r="I53" s="160">
        <v>1306</v>
      </c>
      <c r="J53" s="160">
        <v>1254</v>
      </c>
      <c r="K53" s="160">
        <v>1248</v>
      </c>
      <c r="L53" s="165">
        <v>1334</v>
      </c>
      <c r="M53" s="165">
        <v>1152</v>
      </c>
      <c r="N53" s="165">
        <v>1300</v>
      </c>
      <c r="O53" s="163">
        <f t="shared" si="0"/>
        <v>3781</v>
      </c>
      <c r="P53" s="163">
        <f t="shared" si="1"/>
        <v>3800</v>
      </c>
      <c r="Q53" s="163">
        <f t="shared" si="2"/>
        <v>3808</v>
      </c>
      <c r="R53" s="163">
        <f t="shared" si="3"/>
        <v>3786</v>
      </c>
      <c r="S53" s="457">
        <f t="shared" si="7"/>
        <v>5.0251256281406143E-3</v>
      </c>
      <c r="T53" s="457">
        <f t="shared" si="5"/>
        <v>2.1052631578948322E-3</v>
      </c>
      <c r="U53" s="457">
        <f t="shared" si="6"/>
        <v>-5.7773109243697274E-3</v>
      </c>
    </row>
    <row r="54" spans="1:21">
      <c r="A54" s="162" t="s">
        <v>428</v>
      </c>
      <c r="B54" s="162" t="s">
        <v>1354</v>
      </c>
      <c r="C54" s="169">
        <v>1597</v>
      </c>
      <c r="D54" s="160">
        <v>1480</v>
      </c>
      <c r="E54" s="160">
        <v>1586</v>
      </c>
      <c r="F54" s="160">
        <v>1527</v>
      </c>
      <c r="G54" s="160">
        <v>1548</v>
      </c>
      <c r="H54" s="160">
        <v>1494</v>
      </c>
      <c r="I54" s="160">
        <v>1584</v>
      </c>
      <c r="J54" s="160">
        <v>1430</v>
      </c>
      <c r="K54" s="160">
        <v>1528</v>
      </c>
      <c r="L54" s="165">
        <v>1622</v>
      </c>
      <c r="M54" s="165">
        <v>1496</v>
      </c>
      <c r="N54" s="165">
        <v>1718</v>
      </c>
      <c r="O54" s="163">
        <f t="shared" si="0"/>
        <v>4663</v>
      </c>
      <c r="P54" s="163">
        <f t="shared" si="1"/>
        <v>4569</v>
      </c>
      <c r="Q54" s="163">
        <f t="shared" si="2"/>
        <v>4542</v>
      </c>
      <c r="R54" s="163">
        <f t="shared" si="3"/>
        <v>4836</v>
      </c>
      <c r="S54" s="457">
        <f t="shared" si="7"/>
        <v>-2.0158696118378727E-2</v>
      </c>
      <c r="T54" s="457">
        <f t="shared" si="5"/>
        <v>-5.909389363099149E-3</v>
      </c>
      <c r="U54" s="457">
        <f t="shared" si="6"/>
        <v>6.4729194187582495E-2</v>
      </c>
    </row>
    <row r="55" spans="1:21">
      <c r="A55" s="162" t="s">
        <v>497</v>
      </c>
      <c r="B55" s="162" t="s">
        <v>1355</v>
      </c>
      <c r="C55" s="169">
        <v>981</v>
      </c>
      <c r="D55" s="160">
        <v>845</v>
      </c>
      <c r="E55" s="160">
        <v>918</v>
      </c>
      <c r="F55" s="160">
        <v>910</v>
      </c>
      <c r="G55" s="160">
        <v>925</v>
      </c>
      <c r="H55" s="160">
        <v>893</v>
      </c>
      <c r="I55" s="160">
        <v>986</v>
      </c>
      <c r="J55" s="160">
        <v>950</v>
      </c>
      <c r="K55" s="160">
        <v>967</v>
      </c>
      <c r="L55" s="165">
        <v>1016</v>
      </c>
      <c r="M55" s="165">
        <v>980</v>
      </c>
      <c r="N55" s="165">
        <v>1101</v>
      </c>
      <c r="O55" s="163">
        <f t="shared" si="0"/>
        <v>2744</v>
      </c>
      <c r="P55" s="163">
        <f t="shared" si="1"/>
        <v>2728</v>
      </c>
      <c r="Q55" s="163">
        <f t="shared" si="2"/>
        <v>2903</v>
      </c>
      <c r="R55" s="163">
        <f t="shared" si="3"/>
        <v>3097</v>
      </c>
      <c r="S55" s="457">
        <f t="shared" si="7"/>
        <v>-5.8309037900874383E-3</v>
      </c>
      <c r="T55" s="457">
        <f t="shared" si="5"/>
        <v>6.4149560117302107E-2</v>
      </c>
      <c r="U55" s="457">
        <f t="shared" si="6"/>
        <v>6.6827419910437502E-2</v>
      </c>
    </row>
    <row r="56" spans="1:21">
      <c r="A56" s="162" t="s">
        <v>590</v>
      </c>
      <c r="B56" s="162" t="s">
        <v>1356</v>
      </c>
      <c r="C56" s="169">
        <v>2790</v>
      </c>
      <c r="D56" s="160">
        <v>2509</v>
      </c>
      <c r="E56" s="160">
        <v>2674</v>
      </c>
      <c r="F56" s="160">
        <v>2650</v>
      </c>
      <c r="G56" s="160">
        <v>2811</v>
      </c>
      <c r="H56" s="160">
        <v>2724</v>
      </c>
      <c r="I56" s="160">
        <v>2804</v>
      </c>
      <c r="J56" s="160">
        <v>2559</v>
      </c>
      <c r="K56" s="160">
        <v>2721</v>
      </c>
      <c r="L56" s="165">
        <v>2941</v>
      </c>
      <c r="M56" s="165">
        <v>2856</v>
      </c>
      <c r="N56" s="165">
        <v>2902</v>
      </c>
      <c r="O56" s="163">
        <f t="shared" si="0"/>
        <v>7973</v>
      </c>
      <c r="P56" s="163">
        <f t="shared" si="1"/>
        <v>8185</v>
      </c>
      <c r="Q56" s="163">
        <f t="shared" si="2"/>
        <v>8084</v>
      </c>
      <c r="R56" s="163">
        <f t="shared" si="3"/>
        <v>8699</v>
      </c>
      <c r="S56" s="457">
        <f t="shared" si="7"/>
        <v>2.6589740373761384E-2</v>
      </c>
      <c r="T56" s="457">
        <f t="shared" si="5"/>
        <v>-1.233964569334145E-2</v>
      </c>
      <c r="U56" s="457">
        <f t="shared" si="6"/>
        <v>7.6076199901039088E-2</v>
      </c>
    </row>
    <row r="57" spans="1:21">
      <c r="A57" s="162" t="s">
        <v>36</v>
      </c>
      <c r="B57" s="162" t="s">
        <v>1357</v>
      </c>
      <c r="C57" s="169">
        <v>2809</v>
      </c>
      <c r="D57" s="160">
        <v>2550</v>
      </c>
      <c r="E57" s="160">
        <v>2730</v>
      </c>
      <c r="F57" s="160">
        <v>2733</v>
      </c>
      <c r="G57" s="160">
        <v>2806</v>
      </c>
      <c r="H57" s="160">
        <v>2683</v>
      </c>
      <c r="I57" s="160">
        <v>2776</v>
      </c>
      <c r="J57" s="160">
        <v>2514</v>
      </c>
      <c r="K57" s="160">
        <v>2621</v>
      </c>
      <c r="L57" s="165">
        <v>2813</v>
      </c>
      <c r="M57" s="165">
        <v>2644</v>
      </c>
      <c r="N57" s="165">
        <v>2764</v>
      </c>
      <c r="O57" s="163">
        <f t="shared" si="0"/>
        <v>8089</v>
      </c>
      <c r="P57" s="163">
        <f t="shared" si="1"/>
        <v>8222</v>
      </c>
      <c r="Q57" s="163">
        <f t="shared" si="2"/>
        <v>7911</v>
      </c>
      <c r="R57" s="163">
        <f t="shared" si="3"/>
        <v>8221</v>
      </c>
      <c r="S57" s="457">
        <f t="shared" si="7"/>
        <v>1.6442081839535216E-2</v>
      </c>
      <c r="T57" s="457">
        <f t="shared" si="5"/>
        <v>-3.782534663099002E-2</v>
      </c>
      <c r="U57" s="457">
        <f t="shared" si="6"/>
        <v>3.9185943622803698E-2</v>
      </c>
    </row>
    <row r="58" spans="1:21">
      <c r="A58" s="162" t="s">
        <v>47</v>
      </c>
      <c r="B58" s="162" t="s">
        <v>1358</v>
      </c>
      <c r="C58" s="169">
        <v>991</v>
      </c>
      <c r="D58" s="160">
        <v>926</v>
      </c>
      <c r="E58" s="160">
        <v>969</v>
      </c>
      <c r="F58" s="160">
        <v>992</v>
      </c>
      <c r="G58" s="160">
        <v>932</v>
      </c>
      <c r="H58" s="160">
        <v>870</v>
      </c>
      <c r="I58" s="160">
        <v>972</v>
      </c>
      <c r="J58" s="160">
        <v>935</v>
      </c>
      <c r="K58" s="160">
        <v>979</v>
      </c>
      <c r="L58" s="165">
        <v>1044</v>
      </c>
      <c r="M58" s="165">
        <v>945</v>
      </c>
      <c r="N58" s="165">
        <v>1076</v>
      </c>
      <c r="O58" s="163">
        <f t="shared" si="0"/>
        <v>2886</v>
      </c>
      <c r="P58" s="163">
        <f t="shared" si="1"/>
        <v>2794</v>
      </c>
      <c r="Q58" s="163">
        <f t="shared" si="2"/>
        <v>2886</v>
      </c>
      <c r="R58" s="163">
        <f t="shared" si="3"/>
        <v>3065</v>
      </c>
      <c r="S58" s="457">
        <f t="shared" si="7"/>
        <v>-3.1878031878031843E-2</v>
      </c>
      <c r="T58" s="457">
        <f t="shared" si="5"/>
        <v>3.2927702219040844E-2</v>
      </c>
      <c r="U58" s="457">
        <f t="shared" si="6"/>
        <v>6.2023562023562073E-2</v>
      </c>
    </row>
    <row r="59" spans="1:21">
      <c r="A59" s="162" t="s">
        <v>182</v>
      </c>
      <c r="B59" s="162" t="s">
        <v>1359</v>
      </c>
      <c r="C59" s="169">
        <v>3309</v>
      </c>
      <c r="D59" s="160">
        <v>3045</v>
      </c>
      <c r="E59" s="160">
        <v>3373</v>
      </c>
      <c r="F59" s="160">
        <v>3161</v>
      </c>
      <c r="G59" s="160">
        <v>3269</v>
      </c>
      <c r="H59" s="160">
        <v>3207</v>
      </c>
      <c r="I59" s="160">
        <v>3250</v>
      </c>
      <c r="J59" s="160">
        <v>3143</v>
      </c>
      <c r="K59" s="160">
        <v>3169</v>
      </c>
      <c r="L59" s="165">
        <v>3287</v>
      </c>
      <c r="M59" s="165">
        <v>3273</v>
      </c>
      <c r="N59" s="165">
        <v>3398</v>
      </c>
      <c r="O59" s="163">
        <f t="shared" si="0"/>
        <v>9727</v>
      </c>
      <c r="P59" s="163">
        <f t="shared" si="1"/>
        <v>9637</v>
      </c>
      <c r="Q59" s="163">
        <f t="shared" si="2"/>
        <v>9562</v>
      </c>
      <c r="R59" s="163">
        <f t="shared" si="3"/>
        <v>9958</v>
      </c>
      <c r="S59" s="457">
        <f t="shared" si="7"/>
        <v>-9.2525958671738628E-3</v>
      </c>
      <c r="T59" s="457">
        <f t="shared" si="5"/>
        <v>-7.7825049289197423E-3</v>
      </c>
      <c r="U59" s="457">
        <f t="shared" si="6"/>
        <v>4.1413930140137944E-2</v>
      </c>
    </row>
    <row r="60" spans="1:21">
      <c r="A60" s="162" t="s">
        <v>485</v>
      </c>
      <c r="B60" s="162" t="s">
        <v>1360</v>
      </c>
      <c r="C60" s="169">
        <v>2505</v>
      </c>
      <c r="D60" s="160">
        <v>2226</v>
      </c>
      <c r="E60" s="160">
        <v>2346</v>
      </c>
      <c r="F60" s="160">
        <v>2424</v>
      </c>
      <c r="G60" s="160">
        <v>2434</v>
      </c>
      <c r="H60" s="160">
        <v>2343</v>
      </c>
      <c r="I60" s="160">
        <v>2510</v>
      </c>
      <c r="J60" s="160">
        <v>2252</v>
      </c>
      <c r="K60" s="160">
        <v>2341</v>
      </c>
      <c r="L60" s="165">
        <v>2360</v>
      </c>
      <c r="M60" s="165">
        <v>2451</v>
      </c>
      <c r="N60" s="165">
        <v>2569</v>
      </c>
      <c r="O60" s="163">
        <f t="shared" si="0"/>
        <v>7077</v>
      </c>
      <c r="P60" s="163">
        <f t="shared" si="1"/>
        <v>7201</v>
      </c>
      <c r="Q60" s="163">
        <f t="shared" si="2"/>
        <v>7103</v>
      </c>
      <c r="R60" s="163">
        <f t="shared" si="3"/>
        <v>7380</v>
      </c>
      <c r="S60" s="457">
        <f t="shared" si="7"/>
        <v>1.7521548678818721E-2</v>
      </c>
      <c r="T60" s="457">
        <f t="shared" si="5"/>
        <v>-1.3609220941535938E-2</v>
      </c>
      <c r="U60" s="457">
        <f t="shared" si="6"/>
        <v>3.8997606645079452E-2</v>
      </c>
    </row>
    <row r="61" spans="1:21">
      <c r="A61" s="162" t="s">
        <v>500</v>
      </c>
      <c r="B61" s="162" t="s">
        <v>1361</v>
      </c>
      <c r="C61" s="169">
        <v>5318</v>
      </c>
      <c r="D61" s="160">
        <v>4738</v>
      </c>
      <c r="E61" s="160">
        <v>5357</v>
      </c>
      <c r="F61" s="160">
        <v>5333</v>
      </c>
      <c r="G61" s="160">
        <v>5199</v>
      </c>
      <c r="H61" s="160">
        <v>5054</v>
      </c>
      <c r="I61" s="160">
        <v>5122</v>
      </c>
      <c r="J61" s="160">
        <v>4834</v>
      </c>
      <c r="K61" s="160">
        <v>5256</v>
      </c>
      <c r="L61" s="165">
        <v>5542</v>
      </c>
      <c r="M61" s="165">
        <v>5223</v>
      </c>
      <c r="N61" s="165">
        <v>5245</v>
      </c>
      <c r="O61" s="163">
        <f t="shared" si="0"/>
        <v>15413</v>
      </c>
      <c r="P61" s="163">
        <f t="shared" si="1"/>
        <v>15586</v>
      </c>
      <c r="Q61" s="163">
        <f t="shared" si="2"/>
        <v>15212</v>
      </c>
      <c r="R61" s="163">
        <f t="shared" si="3"/>
        <v>16010</v>
      </c>
      <c r="S61" s="457">
        <f t="shared" si="7"/>
        <v>1.1224291182767798E-2</v>
      </c>
      <c r="T61" s="457">
        <f t="shared" si="5"/>
        <v>-2.3995893750802022E-2</v>
      </c>
      <c r="U61" s="457">
        <f t="shared" si="6"/>
        <v>5.2458585327373131E-2</v>
      </c>
    </row>
    <row r="62" spans="1:21">
      <c r="A62" s="162" t="s">
        <v>5</v>
      </c>
      <c r="B62" s="162" t="s">
        <v>1362</v>
      </c>
      <c r="C62" s="169">
        <v>1619</v>
      </c>
      <c r="D62" s="160">
        <v>1528</v>
      </c>
      <c r="E62" s="160">
        <v>1555</v>
      </c>
      <c r="F62" s="160">
        <v>1524</v>
      </c>
      <c r="G62" s="160">
        <v>1518</v>
      </c>
      <c r="H62" s="160">
        <v>1458</v>
      </c>
      <c r="I62" s="160">
        <v>1513</v>
      </c>
      <c r="J62" s="160">
        <v>1387</v>
      </c>
      <c r="K62" s="160">
        <v>1479</v>
      </c>
      <c r="L62" s="165">
        <v>1517</v>
      </c>
      <c r="M62" s="165">
        <v>1401</v>
      </c>
      <c r="N62" s="165">
        <v>1526</v>
      </c>
      <c r="O62" s="163">
        <f t="shared" si="0"/>
        <v>4702</v>
      </c>
      <c r="P62" s="163">
        <f t="shared" si="1"/>
        <v>4500</v>
      </c>
      <c r="Q62" s="163">
        <f t="shared" si="2"/>
        <v>4379</v>
      </c>
      <c r="R62" s="163">
        <f t="shared" si="3"/>
        <v>4444</v>
      </c>
      <c r="S62" s="457">
        <f t="shared" si="7"/>
        <v>-4.2960442364951112E-2</v>
      </c>
      <c r="T62" s="457">
        <f t="shared" si="5"/>
        <v>-2.6888888888888851E-2</v>
      </c>
      <c r="U62" s="457">
        <f t="shared" si="6"/>
        <v>1.4843571591687699E-2</v>
      </c>
    </row>
    <row r="63" spans="1:21">
      <c r="A63" s="162" t="s">
        <v>88</v>
      </c>
      <c r="B63" s="162" t="s">
        <v>1363</v>
      </c>
      <c r="C63" s="169">
        <v>3265</v>
      </c>
      <c r="D63" s="160">
        <v>2975</v>
      </c>
      <c r="E63" s="160">
        <v>3191</v>
      </c>
      <c r="F63" s="160">
        <v>3135</v>
      </c>
      <c r="G63" s="160">
        <v>3318</v>
      </c>
      <c r="H63" s="160">
        <v>3161</v>
      </c>
      <c r="I63" s="160">
        <v>3149</v>
      </c>
      <c r="J63" s="160">
        <v>3051</v>
      </c>
      <c r="K63" s="160">
        <v>3130</v>
      </c>
      <c r="L63" s="165">
        <v>2933</v>
      </c>
      <c r="M63" s="165">
        <v>3047</v>
      </c>
      <c r="N63" s="165">
        <v>3276</v>
      </c>
      <c r="O63" s="163">
        <f t="shared" si="0"/>
        <v>9431</v>
      </c>
      <c r="P63" s="163">
        <f t="shared" si="1"/>
        <v>9614</v>
      </c>
      <c r="Q63" s="163">
        <f t="shared" si="2"/>
        <v>9330</v>
      </c>
      <c r="R63" s="163">
        <f t="shared" si="3"/>
        <v>9256</v>
      </c>
      <c r="S63" s="457">
        <f t="shared" si="7"/>
        <v>1.940409288516598E-2</v>
      </c>
      <c r="T63" s="457">
        <f t="shared" si="5"/>
        <v>-2.9540253796546678E-2</v>
      </c>
      <c r="U63" s="457">
        <f t="shared" si="6"/>
        <v>-7.9314040728831747E-3</v>
      </c>
    </row>
    <row r="64" spans="1:21">
      <c r="A64" s="162" t="s">
        <v>112</v>
      </c>
      <c r="B64" s="162" t="s">
        <v>1364</v>
      </c>
      <c r="C64" s="169">
        <v>2096</v>
      </c>
      <c r="D64" s="160">
        <v>1846</v>
      </c>
      <c r="E64" s="160">
        <v>2095</v>
      </c>
      <c r="F64" s="160">
        <v>2028</v>
      </c>
      <c r="G64" s="160">
        <v>2039</v>
      </c>
      <c r="H64" s="160">
        <v>1949</v>
      </c>
      <c r="I64" s="160">
        <v>2129</v>
      </c>
      <c r="J64" s="160">
        <v>1839</v>
      </c>
      <c r="K64" s="160">
        <v>1833</v>
      </c>
      <c r="L64" s="165">
        <v>2031</v>
      </c>
      <c r="M64" s="165">
        <v>1953</v>
      </c>
      <c r="N64" s="165">
        <v>2105</v>
      </c>
      <c r="O64" s="163">
        <f t="shared" si="0"/>
        <v>6037</v>
      </c>
      <c r="P64" s="163">
        <f t="shared" si="1"/>
        <v>6016</v>
      </c>
      <c r="Q64" s="163">
        <f t="shared" si="2"/>
        <v>5801</v>
      </c>
      <c r="R64" s="163">
        <f t="shared" si="3"/>
        <v>6089</v>
      </c>
      <c r="S64" s="457">
        <f t="shared" si="7"/>
        <v>-3.4785489481530263E-3</v>
      </c>
      <c r="T64" s="457">
        <f t="shared" si="5"/>
        <v>-3.5738031914893664E-2</v>
      </c>
      <c r="U64" s="457">
        <f t="shared" si="6"/>
        <v>4.9646612652990862E-2</v>
      </c>
    </row>
    <row r="65" spans="1:21">
      <c r="A65" s="162" t="s">
        <v>344</v>
      </c>
      <c r="B65" s="162" t="s">
        <v>1365</v>
      </c>
      <c r="C65" s="169">
        <v>1462</v>
      </c>
      <c r="D65" s="160">
        <v>1287</v>
      </c>
      <c r="E65" s="160">
        <v>1356</v>
      </c>
      <c r="F65" s="160">
        <v>1320</v>
      </c>
      <c r="G65" s="160">
        <v>1380</v>
      </c>
      <c r="H65" s="160">
        <v>1294</v>
      </c>
      <c r="I65" s="160">
        <v>1348</v>
      </c>
      <c r="J65" s="160">
        <v>1282</v>
      </c>
      <c r="K65" s="160">
        <v>1377</v>
      </c>
      <c r="L65" s="165">
        <v>1409</v>
      </c>
      <c r="M65" s="165">
        <v>1368</v>
      </c>
      <c r="N65" s="165">
        <v>1503</v>
      </c>
      <c r="O65" s="163">
        <f t="shared" si="0"/>
        <v>4105</v>
      </c>
      <c r="P65" s="163">
        <f t="shared" si="1"/>
        <v>3994</v>
      </c>
      <c r="Q65" s="163">
        <f t="shared" si="2"/>
        <v>4007</v>
      </c>
      <c r="R65" s="163">
        <f t="shared" si="3"/>
        <v>4280</v>
      </c>
      <c r="S65" s="457">
        <f t="shared" si="7"/>
        <v>-2.7040194884287438E-2</v>
      </c>
      <c r="T65" s="457">
        <f t="shared" si="5"/>
        <v>3.2548823234852531E-3</v>
      </c>
      <c r="U65" s="457">
        <f t="shared" si="6"/>
        <v>6.8130771150486602E-2</v>
      </c>
    </row>
    <row r="66" spans="1:21">
      <c r="A66" s="162" t="s">
        <v>85</v>
      </c>
      <c r="B66" s="162" t="s">
        <v>1366</v>
      </c>
      <c r="C66" s="169">
        <v>1132</v>
      </c>
      <c r="D66" s="160">
        <v>1063</v>
      </c>
      <c r="E66" s="160">
        <v>1078</v>
      </c>
      <c r="F66" s="160">
        <v>993</v>
      </c>
      <c r="G66" s="160">
        <v>1103</v>
      </c>
      <c r="H66" s="160">
        <v>1027</v>
      </c>
      <c r="I66" s="160">
        <v>1094</v>
      </c>
      <c r="J66" s="160">
        <v>1020</v>
      </c>
      <c r="K66" s="160">
        <v>1003</v>
      </c>
      <c r="L66" s="165">
        <v>1087</v>
      </c>
      <c r="M66" s="165">
        <v>1016</v>
      </c>
      <c r="N66" s="165">
        <v>1124</v>
      </c>
      <c r="O66" s="163">
        <f t="shared" si="0"/>
        <v>3273</v>
      </c>
      <c r="P66" s="163">
        <f t="shared" si="1"/>
        <v>3123</v>
      </c>
      <c r="Q66" s="163">
        <f t="shared" si="2"/>
        <v>3117</v>
      </c>
      <c r="R66" s="163">
        <f t="shared" si="3"/>
        <v>3227</v>
      </c>
      <c r="S66" s="457">
        <f t="shared" si="7"/>
        <v>-4.5829514207149424E-2</v>
      </c>
      <c r="T66" s="457">
        <f t="shared" si="5"/>
        <v>-1.9212295869356355E-3</v>
      </c>
      <c r="U66" s="457">
        <f t="shared" si="6"/>
        <v>3.5290343278793657E-2</v>
      </c>
    </row>
    <row r="67" spans="1:21">
      <c r="A67" s="162" t="s">
        <v>254</v>
      </c>
      <c r="B67" s="162" t="s">
        <v>1367</v>
      </c>
      <c r="C67" s="169">
        <v>2067</v>
      </c>
      <c r="D67" s="160">
        <v>1894</v>
      </c>
      <c r="E67" s="160">
        <v>2032</v>
      </c>
      <c r="F67" s="160">
        <v>1924</v>
      </c>
      <c r="G67" s="160">
        <v>2079</v>
      </c>
      <c r="H67" s="160">
        <v>2027</v>
      </c>
      <c r="I67" s="160">
        <v>2060</v>
      </c>
      <c r="J67" s="160">
        <v>1916</v>
      </c>
      <c r="K67" s="160">
        <v>2030</v>
      </c>
      <c r="L67" s="165">
        <v>2094</v>
      </c>
      <c r="M67" s="165">
        <v>2012</v>
      </c>
      <c r="N67" s="165">
        <v>2154</v>
      </c>
      <c r="O67" s="163">
        <f t="shared" si="0"/>
        <v>5993</v>
      </c>
      <c r="P67" s="163">
        <f t="shared" si="1"/>
        <v>6030</v>
      </c>
      <c r="Q67" s="163">
        <f t="shared" si="2"/>
        <v>6006</v>
      </c>
      <c r="R67" s="163">
        <f t="shared" si="3"/>
        <v>6260</v>
      </c>
      <c r="S67" s="457">
        <f t="shared" si="7"/>
        <v>6.1738695144335498E-3</v>
      </c>
      <c r="T67" s="457">
        <f t="shared" si="5"/>
        <v>-3.9800995024875663E-3</v>
      </c>
      <c r="U67" s="457">
        <f t="shared" si="6"/>
        <v>4.2291042291042302E-2</v>
      </c>
    </row>
    <row r="68" spans="1:21">
      <c r="A68" s="162" t="s">
        <v>350</v>
      </c>
      <c r="B68" s="162" t="s">
        <v>1368</v>
      </c>
      <c r="C68" s="169">
        <v>2559</v>
      </c>
      <c r="D68" s="160">
        <v>2263</v>
      </c>
      <c r="E68" s="160">
        <v>2411</v>
      </c>
      <c r="F68" s="160">
        <v>2425</v>
      </c>
      <c r="G68" s="160">
        <v>2390</v>
      </c>
      <c r="H68" s="160">
        <v>2319</v>
      </c>
      <c r="I68" s="160">
        <v>2376</v>
      </c>
      <c r="J68" s="160">
        <v>2300</v>
      </c>
      <c r="K68" s="160">
        <v>2318</v>
      </c>
      <c r="L68" s="165">
        <v>2511</v>
      </c>
      <c r="M68" s="165">
        <v>2397</v>
      </c>
      <c r="N68" s="165">
        <v>2429</v>
      </c>
      <c r="O68" s="163">
        <f t="shared" ref="O68:O131" si="8">SUM(C68:E68)</f>
        <v>7233</v>
      </c>
      <c r="P68" s="163">
        <f t="shared" ref="P68:P131" si="9">SUM(F68:H68)</f>
        <v>7134</v>
      </c>
      <c r="Q68" s="163">
        <f t="shared" ref="Q68:Q131" si="10">SUM(I68:K68)</f>
        <v>6994</v>
      </c>
      <c r="R68" s="163">
        <f t="shared" ref="R68:R131" si="11">SUM(L68:N68)</f>
        <v>7337</v>
      </c>
      <c r="S68" s="457">
        <f t="shared" si="7"/>
        <v>-1.3687266694317746E-2</v>
      </c>
      <c r="T68" s="457">
        <f t="shared" si="5"/>
        <v>-1.9624334174376257E-2</v>
      </c>
      <c r="U68" s="457">
        <f t="shared" si="6"/>
        <v>4.904203603088364E-2</v>
      </c>
    </row>
    <row r="69" spans="1:21">
      <c r="A69" s="162" t="s">
        <v>347</v>
      </c>
      <c r="B69" s="162" t="s">
        <v>1369</v>
      </c>
      <c r="C69" s="169">
        <v>2339</v>
      </c>
      <c r="D69" s="160">
        <v>1991</v>
      </c>
      <c r="E69" s="160">
        <v>2100</v>
      </c>
      <c r="F69" s="160">
        <v>2239</v>
      </c>
      <c r="G69" s="160">
        <v>2064</v>
      </c>
      <c r="H69" s="160">
        <v>2045</v>
      </c>
      <c r="I69" s="160">
        <v>2170</v>
      </c>
      <c r="J69" s="160">
        <v>2062</v>
      </c>
      <c r="K69" s="160">
        <v>2128</v>
      </c>
      <c r="L69" s="165">
        <v>2341</v>
      </c>
      <c r="M69" s="165">
        <v>2085</v>
      </c>
      <c r="N69" s="165">
        <v>2192</v>
      </c>
      <c r="O69" s="163">
        <f t="shared" si="8"/>
        <v>6430</v>
      </c>
      <c r="P69" s="163">
        <f t="shared" si="9"/>
        <v>6348</v>
      </c>
      <c r="Q69" s="163">
        <f t="shared" si="10"/>
        <v>6360</v>
      </c>
      <c r="R69" s="163">
        <f t="shared" si="11"/>
        <v>6618</v>
      </c>
      <c r="S69" s="457">
        <f t="shared" ref="S69:S132" si="12">P69/O69-1</f>
        <v>-1.2752721617418361E-2</v>
      </c>
      <c r="T69" s="457">
        <f t="shared" ref="T69:T132" si="13">Q69/P69-1</f>
        <v>1.890359168241984E-3</v>
      </c>
      <c r="U69" s="457">
        <f t="shared" ref="U69:U132" si="14">R69/Q69-1</f>
        <v>4.0566037735848992E-2</v>
      </c>
    </row>
    <row r="70" spans="1:21">
      <c r="A70" s="162" t="s">
        <v>425</v>
      </c>
      <c r="B70" s="162" t="s">
        <v>1370</v>
      </c>
      <c r="C70" s="169">
        <v>1756</v>
      </c>
      <c r="D70" s="160">
        <v>1720</v>
      </c>
      <c r="E70" s="160">
        <v>1805</v>
      </c>
      <c r="F70" s="160">
        <v>1817</v>
      </c>
      <c r="G70" s="160">
        <v>1730</v>
      </c>
      <c r="H70" s="160">
        <v>1827</v>
      </c>
      <c r="I70" s="160">
        <v>1698</v>
      </c>
      <c r="J70" s="160">
        <v>1556</v>
      </c>
      <c r="K70" s="160">
        <v>1713</v>
      </c>
      <c r="L70" s="165">
        <v>1846</v>
      </c>
      <c r="M70" s="165">
        <v>1811</v>
      </c>
      <c r="N70" s="165">
        <v>1930</v>
      </c>
      <c r="O70" s="163">
        <f t="shared" si="8"/>
        <v>5281</v>
      </c>
      <c r="P70" s="163">
        <f t="shared" si="9"/>
        <v>5374</v>
      </c>
      <c r="Q70" s="163">
        <f t="shared" si="10"/>
        <v>4967</v>
      </c>
      <c r="R70" s="163">
        <f t="shared" si="11"/>
        <v>5587</v>
      </c>
      <c r="S70" s="457">
        <f t="shared" si="12"/>
        <v>1.761030107934114E-2</v>
      </c>
      <c r="T70" s="457">
        <f t="shared" si="13"/>
        <v>-7.5735020468924441E-2</v>
      </c>
      <c r="U70" s="457">
        <f t="shared" si="14"/>
        <v>0.12482383732635394</v>
      </c>
    </row>
    <row r="71" spans="1:21">
      <c r="A71" s="162" t="s">
        <v>594</v>
      </c>
      <c r="B71" s="162" t="s">
        <v>1371</v>
      </c>
      <c r="C71" s="169">
        <v>3605</v>
      </c>
      <c r="D71" s="160">
        <v>3361</v>
      </c>
      <c r="E71" s="160">
        <v>3599</v>
      </c>
      <c r="F71" s="160">
        <v>3516</v>
      </c>
      <c r="G71" s="160">
        <v>3672</v>
      </c>
      <c r="H71" s="160">
        <v>3452</v>
      </c>
      <c r="I71" s="160">
        <v>3547</v>
      </c>
      <c r="J71" s="160">
        <v>3214</v>
      </c>
      <c r="K71" s="160">
        <v>3592</v>
      </c>
      <c r="L71" s="165">
        <v>3643</v>
      </c>
      <c r="M71" s="165">
        <v>3485</v>
      </c>
      <c r="N71" s="165">
        <v>3787</v>
      </c>
      <c r="O71" s="163">
        <f t="shared" si="8"/>
        <v>10565</v>
      </c>
      <c r="P71" s="163">
        <f t="shared" si="9"/>
        <v>10640</v>
      </c>
      <c r="Q71" s="163">
        <f t="shared" si="10"/>
        <v>10353</v>
      </c>
      <c r="R71" s="163">
        <f t="shared" si="11"/>
        <v>10915</v>
      </c>
      <c r="S71" s="457">
        <f t="shared" si="12"/>
        <v>7.0989115002366709E-3</v>
      </c>
      <c r="T71" s="457">
        <f t="shared" si="13"/>
        <v>-2.6973684210526261E-2</v>
      </c>
      <c r="U71" s="457">
        <f t="shared" si="14"/>
        <v>5.4283782478508735E-2</v>
      </c>
    </row>
    <row r="72" spans="1:21">
      <c r="A72" s="162" t="s">
        <v>160</v>
      </c>
      <c r="B72" s="162" t="s">
        <v>1372</v>
      </c>
      <c r="C72" s="169">
        <v>3858</v>
      </c>
      <c r="D72" s="160">
        <v>3339</v>
      </c>
      <c r="E72" s="160">
        <v>3810</v>
      </c>
      <c r="F72" s="160">
        <v>3896</v>
      </c>
      <c r="G72" s="160">
        <v>3948</v>
      </c>
      <c r="H72" s="160">
        <v>3631</v>
      </c>
      <c r="I72" s="160">
        <v>3688</v>
      </c>
      <c r="J72" s="160">
        <v>3439</v>
      </c>
      <c r="K72" s="160">
        <v>3481</v>
      </c>
      <c r="L72" s="165">
        <v>3723</v>
      </c>
      <c r="M72" s="165">
        <v>3552</v>
      </c>
      <c r="N72" s="165">
        <v>3787</v>
      </c>
      <c r="O72" s="163">
        <f t="shared" si="8"/>
        <v>11007</v>
      </c>
      <c r="P72" s="163">
        <f t="shared" si="9"/>
        <v>11475</v>
      </c>
      <c r="Q72" s="163">
        <f t="shared" si="10"/>
        <v>10608</v>
      </c>
      <c r="R72" s="163">
        <f t="shared" si="11"/>
        <v>11062</v>
      </c>
      <c r="S72" s="457">
        <f t="shared" si="12"/>
        <v>4.2518397383483286E-2</v>
      </c>
      <c r="T72" s="457">
        <f t="shared" si="13"/>
        <v>-7.5555555555555598E-2</v>
      </c>
      <c r="U72" s="457">
        <f t="shared" si="14"/>
        <v>4.279788838612375E-2</v>
      </c>
    </row>
    <row r="73" spans="1:21">
      <c r="A73" s="162" t="s">
        <v>296</v>
      </c>
      <c r="B73" s="162" t="s">
        <v>1373</v>
      </c>
      <c r="C73" s="169">
        <v>1486</v>
      </c>
      <c r="D73" s="160">
        <v>1351</v>
      </c>
      <c r="E73" s="160">
        <v>1514</v>
      </c>
      <c r="F73" s="160">
        <v>1405</v>
      </c>
      <c r="G73" s="160">
        <v>1383</v>
      </c>
      <c r="H73" s="160">
        <v>1432</v>
      </c>
      <c r="I73" s="160">
        <v>1486</v>
      </c>
      <c r="J73" s="160">
        <v>1258</v>
      </c>
      <c r="K73" s="160">
        <v>1473</v>
      </c>
      <c r="L73" s="165">
        <v>1521</v>
      </c>
      <c r="M73" s="165">
        <v>1402</v>
      </c>
      <c r="N73" s="165">
        <v>1582</v>
      </c>
      <c r="O73" s="163">
        <f t="shared" si="8"/>
        <v>4351</v>
      </c>
      <c r="P73" s="163">
        <f t="shared" si="9"/>
        <v>4220</v>
      </c>
      <c r="Q73" s="163">
        <f t="shared" si="10"/>
        <v>4217</v>
      </c>
      <c r="R73" s="163">
        <f t="shared" si="11"/>
        <v>4505</v>
      </c>
      <c r="S73" s="457">
        <f t="shared" si="12"/>
        <v>-3.0108021144564456E-2</v>
      </c>
      <c r="T73" s="457">
        <f t="shared" si="13"/>
        <v>-7.1090047393362887E-4</v>
      </c>
      <c r="U73" s="457">
        <f t="shared" si="14"/>
        <v>6.8294996442968881E-2</v>
      </c>
    </row>
    <row r="74" spans="1:21">
      <c r="A74" s="162" t="s">
        <v>604</v>
      </c>
      <c r="B74" s="162" t="s">
        <v>1374</v>
      </c>
      <c r="C74" s="169">
        <v>1522</v>
      </c>
      <c r="D74" s="160">
        <v>1331</v>
      </c>
      <c r="E74" s="160">
        <v>1466</v>
      </c>
      <c r="F74" s="160">
        <v>1450</v>
      </c>
      <c r="G74" s="160">
        <v>1452</v>
      </c>
      <c r="H74" s="160">
        <v>1457</v>
      </c>
      <c r="I74" s="160">
        <v>1373</v>
      </c>
      <c r="J74" s="160">
        <v>1222</v>
      </c>
      <c r="K74" s="160">
        <v>1314</v>
      </c>
      <c r="L74" s="165">
        <v>1378</v>
      </c>
      <c r="M74" s="165">
        <v>1350</v>
      </c>
      <c r="N74" s="165">
        <v>1349</v>
      </c>
      <c r="O74" s="163">
        <f t="shared" si="8"/>
        <v>4319</v>
      </c>
      <c r="P74" s="163">
        <f t="shared" si="9"/>
        <v>4359</v>
      </c>
      <c r="Q74" s="163">
        <f t="shared" si="10"/>
        <v>3909</v>
      </c>
      <c r="R74" s="163">
        <f t="shared" si="11"/>
        <v>4077</v>
      </c>
      <c r="S74" s="457">
        <f t="shared" si="12"/>
        <v>9.2614031025699539E-3</v>
      </c>
      <c r="T74" s="457">
        <f t="shared" si="13"/>
        <v>-0.10323468685478321</v>
      </c>
      <c r="U74" s="457">
        <f t="shared" si="14"/>
        <v>4.2977743668457302E-2</v>
      </c>
    </row>
    <row r="75" spans="1:21">
      <c r="A75" s="162" t="s">
        <v>479</v>
      </c>
      <c r="B75" s="162" t="s">
        <v>1375</v>
      </c>
      <c r="C75" s="169">
        <v>1505</v>
      </c>
      <c r="D75" s="160">
        <v>1369</v>
      </c>
      <c r="E75" s="160">
        <v>1433</v>
      </c>
      <c r="F75" s="160">
        <v>1394</v>
      </c>
      <c r="G75" s="160">
        <v>1525</v>
      </c>
      <c r="H75" s="160">
        <v>1393</v>
      </c>
      <c r="I75" s="160">
        <v>1394</v>
      </c>
      <c r="J75" s="160">
        <v>1324</v>
      </c>
      <c r="K75" s="160">
        <v>1387</v>
      </c>
      <c r="L75" s="165">
        <v>1509</v>
      </c>
      <c r="M75" s="165">
        <v>1440</v>
      </c>
      <c r="N75" s="165">
        <v>1533</v>
      </c>
      <c r="O75" s="163">
        <f t="shared" si="8"/>
        <v>4307</v>
      </c>
      <c r="P75" s="163">
        <f t="shared" si="9"/>
        <v>4312</v>
      </c>
      <c r="Q75" s="163">
        <f t="shared" si="10"/>
        <v>4105</v>
      </c>
      <c r="R75" s="163">
        <f t="shared" si="11"/>
        <v>4482</v>
      </c>
      <c r="S75" s="457">
        <f t="shared" si="12"/>
        <v>1.1609008590667269E-3</v>
      </c>
      <c r="T75" s="457">
        <f t="shared" si="13"/>
        <v>-4.8005565862708766E-2</v>
      </c>
      <c r="U75" s="457">
        <f t="shared" si="14"/>
        <v>9.1839220462850202E-2</v>
      </c>
    </row>
    <row r="76" spans="1:21">
      <c r="A76" s="162" t="s">
        <v>542</v>
      </c>
      <c r="B76" s="162" t="s">
        <v>1376</v>
      </c>
      <c r="C76" s="169">
        <v>2043</v>
      </c>
      <c r="D76" s="160">
        <v>1942</v>
      </c>
      <c r="E76" s="160">
        <v>1981</v>
      </c>
      <c r="F76" s="160">
        <v>2061</v>
      </c>
      <c r="G76" s="160">
        <v>1999</v>
      </c>
      <c r="H76" s="160">
        <v>2071</v>
      </c>
      <c r="I76" s="160">
        <v>2017</v>
      </c>
      <c r="J76" s="160">
        <v>1945</v>
      </c>
      <c r="K76" s="160">
        <v>1930</v>
      </c>
      <c r="L76" s="165">
        <v>2033</v>
      </c>
      <c r="M76" s="165">
        <v>1937</v>
      </c>
      <c r="N76" s="165">
        <v>2218</v>
      </c>
      <c r="O76" s="163">
        <f t="shared" si="8"/>
        <v>5966</v>
      </c>
      <c r="P76" s="163">
        <f t="shared" si="9"/>
        <v>6131</v>
      </c>
      <c r="Q76" s="163">
        <f t="shared" si="10"/>
        <v>5892</v>
      </c>
      <c r="R76" s="163">
        <f t="shared" si="11"/>
        <v>6188</v>
      </c>
      <c r="S76" s="457">
        <f t="shared" si="12"/>
        <v>2.7656721421387864E-2</v>
      </c>
      <c r="T76" s="457">
        <f t="shared" si="13"/>
        <v>-3.8982221497308789E-2</v>
      </c>
      <c r="U76" s="457">
        <f t="shared" si="14"/>
        <v>5.0237610319076698E-2</v>
      </c>
    </row>
    <row r="77" spans="1:21">
      <c r="A77" s="162" t="s">
        <v>546</v>
      </c>
      <c r="B77" s="162" t="s">
        <v>1377</v>
      </c>
      <c r="C77" s="169">
        <v>2266</v>
      </c>
      <c r="D77" s="160">
        <v>1901</v>
      </c>
      <c r="E77" s="160">
        <v>2131</v>
      </c>
      <c r="F77" s="160">
        <v>2009</v>
      </c>
      <c r="G77" s="160">
        <v>2221</v>
      </c>
      <c r="H77" s="160">
        <v>2188</v>
      </c>
      <c r="I77" s="160">
        <v>2279</v>
      </c>
      <c r="J77" s="160">
        <v>1972</v>
      </c>
      <c r="K77" s="160">
        <v>2121</v>
      </c>
      <c r="L77" s="165">
        <v>2146</v>
      </c>
      <c r="M77" s="165">
        <v>1999</v>
      </c>
      <c r="N77" s="165">
        <v>2208</v>
      </c>
      <c r="O77" s="163">
        <f t="shared" si="8"/>
        <v>6298</v>
      </c>
      <c r="P77" s="163">
        <f t="shared" si="9"/>
        <v>6418</v>
      </c>
      <c r="Q77" s="163">
        <f t="shared" si="10"/>
        <v>6372</v>
      </c>
      <c r="R77" s="163">
        <f t="shared" si="11"/>
        <v>6353</v>
      </c>
      <c r="S77" s="457">
        <f t="shared" si="12"/>
        <v>1.9053667831057552E-2</v>
      </c>
      <c r="T77" s="457">
        <f t="shared" si="13"/>
        <v>-7.1673418510439513E-3</v>
      </c>
      <c r="U77" s="457">
        <f t="shared" si="14"/>
        <v>-2.9817953546766862E-3</v>
      </c>
    </row>
    <row r="78" spans="1:21">
      <c r="A78" s="162" t="s">
        <v>636</v>
      </c>
      <c r="B78" s="162" t="s">
        <v>1378</v>
      </c>
      <c r="C78" s="169">
        <v>723</v>
      </c>
      <c r="D78" s="160">
        <v>647</v>
      </c>
      <c r="E78" s="160">
        <v>697</v>
      </c>
      <c r="F78" s="160">
        <v>691</v>
      </c>
      <c r="G78" s="160">
        <v>691</v>
      </c>
      <c r="H78" s="160">
        <v>687</v>
      </c>
      <c r="I78" s="160">
        <v>768</v>
      </c>
      <c r="J78" s="160">
        <v>724</v>
      </c>
      <c r="K78" s="160">
        <v>647</v>
      </c>
      <c r="L78" s="165">
        <v>694</v>
      </c>
      <c r="M78" s="165">
        <v>656</v>
      </c>
      <c r="N78" s="165">
        <v>773</v>
      </c>
      <c r="O78" s="163">
        <f t="shared" si="8"/>
        <v>2067</v>
      </c>
      <c r="P78" s="163">
        <f t="shared" si="9"/>
        <v>2069</v>
      </c>
      <c r="Q78" s="163">
        <f t="shared" si="10"/>
        <v>2139</v>
      </c>
      <c r="R78" s="163">
        <f t="shared" si="11"/>
        <v>2123</v>
      </c>
      <c r="S78" s="457">
        <f t="shared" si="12"/>
        <v>9.6758587324630163E-4</v>
      </c>
      <c r="T78" s="457">
        <f t="shared" si="13"/>
        <v>3.3832769453842504E-2</v>
      </c>
      <c r="U78" s="457">
        <f t="shared" si="14"/>
        <v>-7.4801309022908269E-3</v>
      </c>
    </row>
    <row r="79" spans="1:21">
      <c r="A79" s="162" t="s">
        <v>66</v>
      </c>
      <c r="B79" s="162" t="s">
        <v>1379</v>
      </c>
      <c r="C79" s="169">
        <v>2006</v>
      </c>
      <c r="D79" s="160">
        <v>1885</v>
      </c>
      <c r="E79" s="160">
        <v>1953</v>
      </c>
      <c r="F79" s="160">
        <v>2056</v>
      </c>
      <c r="G79" s="160">
        <v>2060</v>
      </c>
      <c r="H79" s="160">
        <v>1951</v>
      </c>
      <c r="I79" s="160">
        <v>1728</v>
      </c>
      <c r="J79" s="160">
        <v>1548</v>
      </c>
      <c r="K79" s="160">
        <v>1751</v>
      </c>
      <c r="L79" s="165">
        <v>1695</v>
      </c>
      <c r="M79" s="165">
        <v>1685</v>
      </c>
      <c r="N79" s="165">
        <v>1787</v>
      </c>
      <c r="O79" s="163">
        <f t="shared" si="8"/>
        <v>5844</v>
      </c>
      <c r="P79" s="163">
        <f t="shared" si="9"/>
        <v>6067</v>
      </c>
      <c r="Q79" s="163">
        <f t="shared" si="10"/>
        <v>5027</v>
      </c>
      <c r="R79" s="163">
        <f t="shared" si="11"/>
        <v>5167</v>
      </c>
      <c r="S79" s="457">
        <f t="shared" si="12"/>
        <v>3.8158795345653695E-2</v>
      </c>
      <c r="T79" s="457">
        <f t="shared" si="13"/>
        <v>-0.17141915279380249</v>
      </c>
      <c r="U79" s="457">
        <f t="shared" si="14"/>
        <v>2.7849612094688725E-2</v>
      </c>
    </row>
    <row r="80" spans="1:21">
      <c r="A80" s="162" t="s">
        <v>190</v>
      </c>
      <c r="B80" s="162" t="s">
        <v>1380</v>
      </c>
      <c r="C80" s="169">
        <v>2926</v>
      </c>
      <c r="D80" s="160">
        <v>2776</v>
      </c>
      <c r="E80" s="160">
        <v>2957</v>
      </c>
      <c r="F80" s="160">
        <v>2835</v>
      </c>
      <c r="G80" s="160">
        <v>2928</v>
      </c>
      <c r="H80" s="160">
        <v>2817</v>
      </c>
      <c r="I80" s="160">
        <v>3001</v>
      </c>
      <c r="J80" s="160">
        <v>2853</v>
      </c>
      <c r="K80" s="160">
        <v>3034</v>
      </c>
      <c r="L80" s="165">
        <v>3064</v>
      </c>
      <c r="M80" s="165">
        <v>3122</v>
      </c>
      <c r="N80" s="165">
        <v>3535</v>
      </c>
      <c r="O80" s="163">
        <f t="shared" si="8"/>
        <v>8659</v>
      </c>
      <c r="P80" s="163">
        <f t="shared" si="9"/>
        <v>8580</v>
      </c>
      <c r="Q80" s="163">
        <f t="shared" si="10"/>
        <v>8888</v>
      </c>
      <c r="R80" s="163">
        <f t="shared" si="11"/>
        <v>9721</v>
      </c>
      <c r="S80" s="457">
        <f t="shared" si="12"/>
        <v>-9.1234553643607663E-3</v>
      </c>
      <c r="T80" s="457">
        <f t="shared" si="13"/>
        <v>3.5897435897435992E-2</v>
      </c>
      <c r="U80" s="457">
        <f t="shared" si="14"/>
        <v>9.3721872187218613E-2</v>
      </c>
    </row>
    <row r="81" spans="1:21">
      <c r="A81" s="162" t="s">
        <v>494</v>
      </c>
      <c r="B81" s="162" t="s">
        <v>1381</v>
      </c>
      <c r="C81" s="169">
        <v>5254</v>
      </c>
      <c r="D81" s="160">
        <v>4802</v>
      </c>
      <c r="E81" s="160">
        <v>5396</v>
      </c>
      <c r="F81" s="160">
        <v>4964</v>
      </c>
      <c r="G81" s="160">
        <v>5138</v>
      </c>
      <c r="H81" s="160">
        <v>5024</v>
      </c>
      <c r="I81" s="160">
        <v>4952</v>
      </c>
      <c r="J81" s="160">
        <v>4578</v>
      </c>
      <c r="K81" s="160">
        <v>4908</v>
      </c>
      <c r="L81" s="165">
        <v>4885</v>
      </c>
      <c r="M81" s="165">
        <v>4623</v>
      </c>
      <c r="N81" s="165">
        <v>5221</v>
      </c>
      <c r="O81" s="163">
        <f t="shared" si="8"/>
        <v>15452</v>
      </c>
      <c r="P81" s="163">
        <f t="shared" si="9"/>
        <v>15126</v>
      </c>
      <c r="Q81" s="163">
        <f t="shared" si="10"/>
        <v>14438</v>
      </c>
      <c r="R81" s="163">
        <f t="shared" si="11"/>
        <v>14729</v>
      </c>
      <c r="S81" s="457">
        <f t="shared" si="12"/>
        <v>-2.1097592544654376E-2</v>
      </c>
      <c r="T81" s="457">
        <f t="shared" si="13"/>
        <v>-4.5484596059764626E-2</v>
      </c>
      <c r="U81" s="457">
        <f t="shared" si="14"/>
        <v>2.0155146142124991E-2</v>
      </c>
    </row>
    <row r="82" spans="1:21">
      <c r="A82" s="162" t="s">
        <v>509</v>
      </c>
      <c r="B82" s="162" t="s">
        <v>1382</v>
      </c>
      <c r="C82" s="169">
        <v>2222</v>
      </c>
      <c r="D82" s="160">
        <v>2050</v>
      </c>
      <c r="E82" s="160">
        <v>2380</v>
      </c>
      <c r="F82" s="160">
        <v>2327</v>
      </c>
      <c r="G82" s="160">
        <v>2534</v>
      </c>
      <c r="H82" s="160">
        <v>2378</v>
      </c>
      <c r="I82" s="160">
        <v>242</v>
      </c>
      <c r="J82" s="160">
        <v>239</v>
      </c>
      <c r="K82" s="160">
        <v>243</v>
      </c>
      <c r="L82" s="165">
        <v>225</v>
      </c>
      <c r="M82" s="165">
        <v>231</v>
      </c>
      <c r="N82" s="165">
        <v>248</v>
      </c>
      <c r="O82" s="163">
        <f t="shared" si="8"/>
        <v>6652</v>
      </c>
      <c r="P82" s="163">
        <f t="shared" si="9"/>
        <v>7239</v>
      </c>
      <c r="Q82" s="163">
        <f t="shared" si="10"/>
        <v>724</v>
      </c>
      <c r="R82" s="163">
        <f t="shared" si="11"/>
        <v>704</v>
      </c>
      <c r="S82" s="457">
        <f t="shared" si="12"/>
        <v>8.8244137101623599E-2</v>
      </c>
      <c r="T82" s="457">
        <f t="shared" si="13"/>
        <v>-0.89998618593728419</v>
      </c>
      <c r="U82" s="457">
        <f t="shared" si="14"/>
        <v>-2.7624309392265234E-2</v>
      </c>
    </row>
    <row r="83" spans="1:21">
      <c r="A83" s="162" t="s">
        <v>596</v>
      </c>
      <c r="B83" s="162" t="s">
        <v>1383</v>
      </c>
      <c r="C83" s="169">
        <v>2394</v>
      </c>
      <c r="D83" s="160">
        <v>2209</v>
      </c>
      <c r="E83" s="160">
        <v>2640</v>
      </c>
      <c r="F83" s="160">
        <v>2392</v>
      </c>
      <c r="G83" s="160">
        <v>2372</v>
      </c>
      <c r="H83" s="160">
        <v>2413</v>
      </c>
      <c r="I83" s="160">
        <v>2526</v>
      </c>
      <c r="J83" s="160">
        <v>2261</v>
      </c>
      <c r="K83" s="160">
        <v>2356</v>
      </c>
      <c r="L83" s="165">
        <v>2406</v>
      </c>
      <c r="M83" s="165">
        <v>2456</v>
      </c>
      <c r="N83" s="165">
        <v>2662</v>
      </c>
      <c r="O83" s="163">
        <f t="shared" si="8"/>
        <v>7243</v>
      </c>
      <c r="P83" s="163">
        <f t="shared" si="9"/>
        <v>7177</v>
      </c>
      <c r="Q83" s="163">
        <f t="shared" si="10"/>
        <v>7143</v>
      </c>
      <c r="R83" s="163">
        <f t="shared" si="11"/>
        <v>7524</v>
      </c>
      <c r="S83" s="457">
        <f t="shared" si="12"/>
        <v>-9.1122463067789816E-3</v>
      </c>
      <c r="T83" s="457">
        <f t="shared" si="13"/>
        <v>-4.7373554409920748E-3</v>
      </c>
      <c r="U83" s="457">
        <f t="shared" si="14"/>
        <v>5.3338933221335649E-2</v>
      </c>
    </row>
    <row r="84" spans="1:21">
      <c r="A84" s="162" t="s">
        <v>634</v>
      </c>
      <c r="B84" s="162" t="s">
        <v>1384</v>
      </c>
      <c r="C84" s="169">
        <v>2410</v>
      </c>
      <c r="D84" s="160">
        <v>2124</v>
      </c>
      <c r="E84" s="160">
        <v>2493</v>
      </c>
      <c r="F84" s="160">
        <v>2614</v>
      </c>
      <c r="G84" s="160">
        <v>2710</v>
      </c>
      <c r="H84" s="160">
        <v>2531</v>
      </c>
      <c r="I84" s="160">
        <v>2632</v>
      </c>
      <c r="J84" s="160">
        <v>2251</v>
      </c>
      <c r="K84" s="160">
        <v>2580</v>
      </c>
      <c r="L84" s="165">
        <v>2478</v>
      </c>
      <c r="M84" s="165">
        <v>2561</v>
      </c>
      <c r="N84" s="165">
        <v>2930</v>
      </c>
      <c r="O84" s="163">
        <f t="shared" si="8"/>
        <v>7027</v>
      </c>
      <c r="P84" s="163">
        <f t="shared" si="9"/>
        <v>7855</v>
      </c>
      <c r="Q84" s="163">
        <f t="shared" si="10"/>
        <v>7463</v>
      </c>
      <c r="R84" s="163">
        <f t="shared" si="11"/>
        <v>7969</v>
      </c>
      <c r="S84" s="457">
        <f t="shared" si="12"/>
        <v>0.11783122242777866</v>
      </c>
      <c r="T84" s="457">
        <f t="shared" si="13"/>
        <v>-4.9904519414385784E-2</v>
      </c>
      <c r="U84" s="457">
        <f t="shared" si="14"/>
        <v>6.7801152351601335E-2</v>
      </c>
    </row>
    <row r="85" spans="1:21">
      <c r="A85" s="162" t="s">
        <v>940</v>
      </c>
      <c r="B85" s="162" t="s">
        <v>1385</v>
      </c>
      <c r="C85" s="169">
        <v>6785</v>
      </c>
      <c r="D85" s="160">
        <v>6295</v>
      </c>
      <c r="E85" s="160">
        <v>6939</v>
      </c>
      <c r="F85" s="160">
        <v>7100</v>
      </c>
      <c r="G85" s="160">
        <v>7134</v>
      </c>
      <c r="H85" s="160">
        <v>7162</v>
      </c>
      <c r="I85" s="160">
        <v>2610</v>
      </c>
      <c r="J85" s="160">
        <v>2480</v>
      </c>
      <c r="K85" s="160">
        <v>2569</v>
      </c>
      <c r="L85" s="165">
        <v>2725</v>
      </c>
      <c r="M85" s="165">
        <v>2441</v>
      </c>
      <c r="N85" s="165">
        <v>2752</v>
      </c>
      <c r="O85" s="163">
        <f t="shared" si="8"/>
        <v>20019</v>
      </c>
      <c r="P85" s="163">
        <f t="shared" si="9"/>
        <v>21396</v>
      </c>
      <c r="Q85" s="163">
        <f t="shared" si="10"/>
        <v>7659</v>
      </c>
      <c r="R85" s="163">
        <f t="shared" si="11"/>
        <v>7918</v>
      </c>
      <c r="S85" s="457">
        <f t="shared" si="12"/>
        <v>6.878465457815075E-2</v>
      </c>
      <c r="T85" s="457">
        <f t="shared" si="13"/>
        <v>-0.64203589455973087</v>
      </c>
      <c r="U85" s="457">
        <f t="shared" si="14"/>
        <v>3.3816425120772875E-2</v>
      </c>
    </row>
    <row r="86" spans="1:21">
      <c r="A86" s="162" t="s">
        <v>233</v>
      </c>
      <c r="B86" s="162" t="s">
        <v>1386</v>
      </c>
      <c r="C86" s="169">
        <v>766</v>
      </c>
      <c r="D86" s="160">
        <v>711</v>
      </c>
      <c r="E86" s="160">
        <v>836</v>
      </c>
      <c r="F86" s="160">
        <v>777</v>
      </c>
      <c r="G86" s="160">
        <v>859</v>
      </c>
      <c r="H86" s="160">
        <v>840</v>
      </c>
      <c r="I86" s="160">
        <v>921</v>
      </c>
      <c r="J86" s="160">
        <v>849</v>
      </c>
      <c r="K86" s="160">
        <v>802</v>
      </c>
      <c r="L86" s="165">
        <v>872</v>
      </c>
      <c r="M86" s="165">
        <v>822</v>
      </c>
      <c r="N86" s="165">
        <v>851</v>
      </c>
      <c r="O86" s="163">
        <f t="shared" si="8"/>
        <v>2313</v>
      </c>
      <c r="P86" s="163">
        <f t="shared" si="9"/>
        <v>2476</v>
      </c>
      <c r="Q86" s="163">
        <f t="shared" si="10"/>
        <v>2572</v>
      </c>
      <c r="R86" s="163">
        <f t="shared" si="11"/>
        <v>2545</v>
      </c>
      <c r="S86" s="457">
        <f t="shared" si="12"/>
        <v>7.047124945957628E-2</v>
      </c>
      <c r="T86" s="457">
        <f t="shared" si="13"/>
        <v>3.8772213247172838E-2</v>
      </c>
      <c r="U86" s="457">
        <f t="shared" si="14"/>
        <v>-1.0497667185069948E-2</v>
      </c>
    </row>
    <row r="87" spans="1:21">
      <c r="A87" s="162" t="s">
        <v>275</v>
      </c>
      <c r="B87" s="162" t="s">
        <v>1387</v>
      </c>
      <c r="C87" s="169">
        <v>1297</v>
      </c>
      <c r="D87" s="160">
        <v>1204</v>
      </c>
      <c r="E87" s="160">
        <v>1244</v>
      </c>
      <c r="F87" s="160">
        <v>1151</v>
      </c>
      <c r="G87" s="160">
        <v>1278</v>
      </c>
      <c r="H87" s="160">
        <v>1216</v>
      </c>
      <c r="I87" s="160">
        <v>1298</v>
      </c>
      <c r="J87" s="160">
        <v>1236</v>
      </c>
      <c r="K87" s="160">
        <v>1216</v>
      </c>
      <c r="L87" s="165">
        <v>1343</v>
      </c>
      <c r="M87" s="165">
        <v>1242</v>
      </c>
      <c r="N87" s="165">
        <v>1237</v>
      </c>
      <c r="O87" s="163">
        <f t="shared" si="8"/>
        <v>3745</v>
      </c>
      <c r="P87" s="163">
        <f t="shared" si="9"/>
        <v>3645</v>
      </c>
      <c r="Q87" s="163">
        <f t="shared" si="10"/>
        <v>3750</v>
      </c>
      <c r="R87" s="163">
        <f t="shared" si="11"/>
        <v>3822</v>
      </c>
      <c r="S87" s="457">
        <f t="shared" si="12"/>
        <v>-2.6702269692923886E-2</v>
      </c>
      <c r="T87" s="457">
        <f t="shared" si="13"/>
        <v>2.8806584362139898E-2</v>
      </c>
      <c r="U87" s="457">
        <f t="shared" si="14"/>
        <v>1.9200000000000106E-2</v>
      </c>
    </row>
    <row r="88" spans="1:21">
      <c r="A88" s="162" t="s">
        <v>371</v>
      </c>
      <c r="B88" s="162" t="s">
        <v>1388</v>
      </c>
      <c r="C88" s="169">
        <v>1963</v>
      </c>
      <c r="D88" s="160">
        <v>1848</v>
      </c>
      <c r="E88" s="160">
        <v>1978</v>
      </c>
      <c r="F88" s="160">
        <v>1990</v>
      </c>
      <c r="G88" s="160">
        <v>1997</v>
      </c>
      <c r="H88" s="160">
        <v>1979</v>
      </c>
      <c r="I88" s="160">
        <v>2126</v>
      </c>
      <c r="J88" s="160">
        <v>2004</v>
      </c>
      <c r="K88" s="160">
        <v>2060</v>
      </c>
      <c r="L88" s="165">
        <v>2020</v>
      </c>
      <c r="M88" s="165">
        <v>1930</v>
      </c>
      <c r="N88" s="165">
        <v>2132</v>
      </c>
      <c r="O88" s="163">
        <f t="shared" si="8"/>
        <v>5789</v>
      </c>
      <c r="P88" s="163">
        <f t="shared" si="9"/>
        <v>5966</v>
      </c>
      <c r="Q88" s="163">
        <f t="shared" si="10"/>
        <v>6190</v>
      </c>
      <c r="R88" s="163">
        <f t="shared" si="11"/>
        <v>6082</v>
      </c>
      <c r="S88" s="457">
        <f t="shared" si="12"/>
        <v>3.0575228882363081E-2</v>
      </c>
      <c r="T88" s="457">
        <f t="shared" si="13"/>
        <v>3.7546094535702235E-2</v>
      </c>
      <c r="U88" s="457">
        <f t="shared" si="14"/>
        <v>-1.7447495961227744E-2</v>
      </c>
    </row>
    <row r="89" spans="1:21">
      <c r="A89" s="162" t="s">
        <v>389</v>
      </c>
      <c r="B89" s="162" t="s">
        <v>1389</v>
      </c>
      <c r="C89" s="169">
        <v>1062</v>
      </c>
      <c r="D89" s="160">
        <v>1005</v>
      </c>
      <c r="E89" s="160">
        <v>1107</v>
      </c>
      <c r="F89" s="160">
        <v>1086</v>
      </c>
      <c r="G89" s="160">
        <v>1141</v>
      </c>
      <c r="H89" s="160">
        <v>1101</v>
      </c>
      <c r="I89" s="160">
        <v>1142</v>
      </c>
      <c r="J89" s="160">
        <v>1078</v>
      </c>
      <c r="K89" s="160">
        <v>1126</v>
      </c>
      <c r="L89" s="165">
        <v>1135</v>
      </c>
      <c r="M89" s="165">
        <v>1050</v>
      </c>
      <c r="N89" s="165">
        <v>1200</v>
      </c>
      <c r="O89" s="163">
        <f t="shared" si="8"/>
        <v>3174</v>
      </c>
      <c r="P89" s="163">
        <f t="shared" si="9"/>
        <v>3328</v>
      </c>
      <c r="Q89" s="163">
        <f t="shared" si="10"/>
        <v>3346</v>
      </c>
      <c r="R89" s="163">
        <f t="shared" si="11"/>
        <v>3385</v>
      </c>
      <c r="S89" s="457">
        <f t="shared" si="12"/>
        <v>4.8519218651543738E-2</v>
      </c>
      <c r="T89" s="457">
        <f t="shared" si="13"/>
        <v>5.4086538461537437E-3</v>
      </c>
      <c r="U89" s="457">
        <f t="shared" si="14"/>
        <v>1.1655708308427881E-2</v>
      </c>
    </row>
    <row r="90" spans="1:21">
      <c r="A90" s="162" t="s">
        <v>407</v>
      </c>
      <c r="B90" s="162" t="s">
        <v>1390</v>
      </c>
      <c r="C90" s="169">
        <v>3331</v>
      </c>
      <c r="D90" s="160">
        <v>3022</v>
      </c>
      <c r="E90" s="160">
        <v>3266</v>
      </c>
      <c r="F90" s="160">
        <v>3122</v>
      </c>
      <c r="G90" s="160">
        <v>3397</v>
      </c>
      <c r="H90" s="160">
        <v>3338</v>
      </c>
      <c r="I90" s="160">
        <v>3354</v>
      </c>
      <c r="J90" s="160">
        <v>3029</v>
      </c>
      <c r="K90" s="160">
        <v>3235</v>
      </c>
      <c r="L90" s="165">
        <v>3417</v>
      </c>
      <c r="M90" s="165">
        <v>3216</v>
      </c>
      <c r="N90" s="165">
        <v>3183</v>
      </c>
      <c r="O90" s="163">
        <f t="shared" si="8"/>
        <v>9619</v>
      </c>
      <c r="P90" s="163">
        <f t="shared" si="9"/>
        <v>9857</v>
      </c>
      <c r="Q90" s="163">
        <f t="shared" si="10"/>
        <v>9618</v>
      </c>
      <c r="R90" s="163">
        <f t="shared" si="11"/>
        <v>9816</v>
      </c>
      <c r="S90" s="457">
        <f t="shared" si="12"/>
        <v>2.4742696746023585E-2</v>
      </c>
      <c r="T90" s="457">
        <f t="shared" si="13"/>
        <v>-2.4246728213452418E-2</v>
      </c>
      <c r="U90" s="457">
        <f t="shared" si="14"/>
        <v>2.058640049906435E-2</v>
      </c>
    </row>
    <row r="91" spans="1:21">
      <c r="A91" s="162" t="s">
        <v>458</v>
      </c>
      <c r="B91" s="162" t="s">
        <v>1391</v>
      </c>
      <c r="C91" s="169">
        <v>2379</v>
      </c>
      <c r="D91" s="160">
        <v>2543</v>
      </c>
      <c r="E91" s="160">
        <v>2887</v>
      </c>
      <c r="F91" s="160">
        <v>2626</v>
      </c>
      <c r="G91" s="160">
        <v>2850</v>
      </c>
      <c r="H91" s="160">
        <v>2696</v>
      </c>
      <c r="I91" s="160">
        <v>2875</v>
      </c>
      <c r="J91" s="160">
        <v>2587</v>
      </c>
      <c r="K91" s="160">
        <v>2569</v>
      </c>
      <c r="L91" s="165">
        <v>2726</v>
      </c>
      <c r="M91" s="165">
        <v>2449</v>
      </c>
      <c r="N91" s="165">
        <v>2794</v>
      </c>
      <c r="O91" s="163">
        <f t="shared" si="8"/>
        <v>7809</v>
      </c>
      <c r="P91" s="163">
        <f t="shared" si="9"/>
        <v>8172</v>
      </c>
      <c r="Q91" s="163">
        <f t="shared" si="10"/>
        <v>8031</v>
      </c>
      <c r="R91" s="163">
        <f t="shared" si="11"/>
        <v>7969</v>
      </c>
      <c r="S91" s="457">
        <f t="shared" si="12"/>
        <v>4.6484825201690283E-2</v>
      </c>
      <c r="T91" s="457">
        <f t="shared" si="13"/>
        <v>-1.7254038179148279E-2</v>
      </c>
      <c r="U91" s="457">
        <f t="shared" si="14"/>
        <v>-7.7200846718964433E-3</v>
      </c>
    </row>
    <row r="92" spans="1:21">
      <c r="A92" s="162" t="s">
        <v>461</v>
      </c>
      <c r="B92" s="162" t="s">
        <v>1392</v>
      </c>
      <c r="C92" s="169">
        <v>968</v>
      </c>
      <c r="D92" s="160">
        <v>1087</v>
      </c>
      <c r="E92" s="160">
        <v>1236</v>
      </c>
      <c r="F92" s="160">
        <v>1208</v>
      </c>
      <c r="G92" s="160">
        <v>1277</v>
      </c>
      <c r="H92" s="160">
        <v>1216</v>
      </c>
      <c r="I92" s="160">
        <v>1278</v>
      </c>
      <c r="J92" s="160">
        <v>1140</v>
      </c>
      <c r="K92" s="160">
        <v>1109</v>
      </c>
      <c r="L92" s="165">
        <v>1238</v>
      </c>
      <c r="M92" s="165">
        <v>1148</v>
      </c>
      <c r="N92" s="165">
        <v>1269</v>
      </c>
      <c r="O92" s="163">
        <f t="shared" si="8"/>
        <v>3291</v>
      </c>
      <c r="P92" s="163">
        <f t="shared" si="9"/>
        <v>3701</v>
      </c>
      <c r="Q92" s="163">
        <f t="shared" si="10"/>
        <v>3527</v>
      </c>
      <c r="R92" s="163">
        <f t="shared" si="11"/>
        <v>3655</v>
      </c>
      <c r="S92" s="457">
        <f t="shared" si="12"/>
        <v>0.12458219386204794</v>
      </c>
      <c r="T92" s="457">
        <f t="shared" si="13"/>
        <v>-4.7014320453931391E-2</v>
      </c>
      <c r="U92" s="457">
        <f t="shared" si="14"/>
        <v>3.6291465834987324E-2</v>
      </c>
    </row>
    <row r="93" spans="1:21">
      <c r="A93" s="162" t="s">
        <v>464</v>
      </c>
      <c r="B93" s="162" t="s">
        <v>1393</v>
      </c>
      <c r="C93" s="169">
        <v>616</v>
      </c>
      <c r="D93" s="160">
        <v>636</v>
      </c>
      <c r="E93" s="160">
        <v>765</v>
      </c>
      <c r="F93" s="160">
        <v>721</v>
      </c>
      <c r="G93" s="160">
        <v>761</v>
      </c>
      <c r="H93" s="160">
        <v>661</v>
      </c>
      <c r="I93" s="160">
        <v>719</v>
      </c>
      <c r="J93" s="160">
        <v>649</v>
      </c>
      <c r="K93" s="160">
        <v>668</v>
      </c>
      <c r="L93" s="165">
        <v>740</v>
      </c>
      <c r="M93" s="165">
        <v>653</v>
      </c>
      <c r="N93" s="165">
        <v>791</v>
      </c>
      <c r="O93" s="163">
        <f t="shared" si="8"/>
        <v>2017</v>
      </c>
      <c r="P93" s="163">
        <f t="shared" si="9"/>
        <v>2143</v>
      </c>
      <c r="Q93" s="163">
        <f t="shared" si="10"/>
        <v>2036</v>
      </c>
      <c r="R93" s="163">
        <f t="shared" si="11"/>
        <v>2184</v>
      </c>
      <c r="S93" s="457">
        <f t="shared" si="12"/>
        <v>6.2469013386217132E-2</v>
      </c>
      <c r="T93" s="457">
        <f t="shared" si="13"/>
        <v>-4.9930004666355554E-2</v>
      </c>
      <c r="U93" s="457">
        <f t="shared" si="14"/>
        <v>7.269155206286837E-2</v>
      </c>
    </row>
    <row r="94" spans="1:21">
      <c r="A94" s="162" t="s">
        <v>488</v>
      </c>
      <c r="B94" s="162" t="s">
        <v>1394</v>
      </c>
      <c r="C94" s="169">
        <v>717</v>
      </c>
      <c r="D94" s="160">
        <v>775</v>
      </c>
      <c r="E94" s="160">
        <v>846</v>
      </c>
      <c r="F94" s="160">
        <v>812</v>
      </c>
      <c r="G94" s="160">
        <v>829</v>
      </c>
      <c r="H94" s="160">
        <v>862</v>
      </c>
      <c r="I94" s="160">
        <v>865</v>
      </c>
      <c r="J94" s="160">
        <v>796</v>
      </c>
      <c r="K94" s="160">
        <v>796</v>
      </c>
      <c r="L94" s="165">
        <v>857</v>
      </c>
      <c r="M94" s="165">
        <v>804</v>
      </c>
      <c r="N94" s="165">
        <v>907</v>
      </c>
      <c r="O94" s="163">
        <f t="shared" si="8"/>
        <v>2338</v>
      </c>
      <c r="P94" s="163">
        <f t="shared" si="9"/>
        <v>2503</v>
      </c>
      <c r="Q94" s="163">
        <f t="shared" si="10"/>
        <v>2457</v>
      </c>
      <c r="R94" s="163">
        <f t="shared" si="11"/>
        <v>2568</v>
      </c>
      <c r="S94" s="457">
        <f t="shared" si="12"/>
        <v>7.0573139435414989E-2</v>
      </c>
      <c r="T94" s="457">
        <f t="shared" si="13"/>
        <v>-1.8377946464242956E-2</v>
      </c>
      <c r="U94" s="457">
        <f t="shared" si="14"/>
        <v>4.5177045177045239E-2</v>
      </c>
    </row>
    <row r="95" spans="1:21">
      <c r="A95" s="162" t="s">
        <v>552</v>
      </c>
      <c r="B95" s="162" t="s">
        <v>1395</v>
      </c>
      <c r="C95" s="169">
        <v>5068</v>
      </c>
      <c r="D95" s="160">
        <v>4451</v>
      </c>
      <c r="E95" s="160">
        <v>5184</v>
      </c>
      <c r="F95" s="160">
        <v>5027</v>
      </c>
      <c r="G95" s="160">
        <v>5243</v>
      </c>
      <c r="H95" s="160">
        <v>4866</v>
      </c>
      <c r="I95" s="160">
        <v>5236</v>
      </c>
      <c r="J95" s="160">
        <v>4720</v>
      </c>
      <c r="K95" s="160">
        <v>4813</v>
      </c>
      <c r="L95" s="165">
        <v>5266</v>
      </c>
      <c r="M95" s="165">
        <v>4873</v>
      </c>
      <c r="N95" s="165">
        <v>4886</v>
      </c>
      <c r="O95" s="163">
        <f t="shared" si="8"/>
        <v>14703</v>
      </c>
      <c r="P95" s="163">
        <f t="shared" si="9"/>
        <v>15136</v>
      </c>
      <c r="Q95" s="163">
        <f t="shared" si="10"/>
        <v>14769</v>
      </c>
      <c r="R95" s="163">
        <f t="shared" si="11"/>
        <v>15025</v>
      </c>
      <c r="S95" s="457">
        <f t="shared" si="12"/>
        <v>2.9449772155342391E-2</v>
      </c>
      <c r="T95" s="457">
        <f t="shared" si="13"/>
        <v>-2.4246828752642724E-2</v>
      </c>
      <c r="U95" s="457">
        <f t="shared" si="14"/>
        <v>1.7333604170898465E-2</v>
      </c>
    </row>
    <row r="96" spans="1:21">
      <c r="A96" s="162" t="s">
        <v>116</v>
      </c>
      <c r="B96" s="162" t="s">
        <v>1396</v>
      </c>
      <c r="C96" s="169">
        <v>6247</v>
      </c>
      <c r="D96" s="160">
        <v>5740</v>
      </c>
      <c r="E96" s="160">
        <v>6334</v>
      </c>
      <c r="F96" s="160">
        <v>6225</v>
      </c>
      <c r="G96" s="160">
        <v>6551</v>
      </c>
      <c r="H96" s="160">
        <v>6255</v>
      </c>
      <c r="I96" s="160">
        <v>6464</v>
      </c>
      <c r="J96" s="160">
        <v>5968</v>
      </c>
      <c r="K96" s="160">
        <v>6251</v>
      </c>
      <c r="L96" s="165">
        <v>6567</v>
      </c>
      <c r="M96" s="165">
        <v>6478</v>
      </c>
      <c r="N96" s="165">
        <v>6531</v>
      </c>
      <c r="O96" s="163">
        <f t="shared" si="8"/>
        <v>18321</v>
      </c>
      <c r="P96" s="163">
        <f t="shared" si="9"/>
        <v>19031</v>
      </c>
      <c r="Q96" s="163">
        <f t="shared" si="10"/>
        <v>18683</v>
      </c>
      <c r="R96" s="163">
        <f t="shared" si="11"/>
        <v>19576</v>
      </c>
      <c r="S96" s="457">
        <f t="shared" si="12"/>
        <v>3.875334315812462E-2</v>
      </c>
      <c r="T96" s="457">
        <f t="shared" si="13"/>
        <v>-1.828595449529713E-2</v>
      </c>
      <c r="U96" s="457">
        <f t="shared" si="14"/>
        <v>4.7797462934218382E-2</v>
      </c>
    </row>
    <row r="97" spans="1:21">
      <c r="A97" s="162" t="s">
        <v>320</v>
      </c>
      <c r="B97" s="162" t="s">
        <v>1397</v>
      </c>
      <c r="C97" s="169">
        <v>3104</v>
      </c>
      <c r="D97" s="160">
        <v>2870</v>
      </c>
      <c r="E97" s="160">
        <v>3155</v>
      </c>
      <c r="F97" s="160">
        <v>3083</v>
      </c>
      <c r="G97" s="160">
        <v>3039</v>
      </c>
      <c r="H97" s="160">
        <v>2838</v>
      </c>
      <c r="I97" s="160">
        <v>3131</v>
      </c>
      <c r="J97" s="160">
        <v>2624</v>
      </c>
      <c r="K97" s="160">
        <v>2918</v>
      </c>
      <c r="L97" s="165">
        <v>3005</v>
      </c>
      <c r="M97" s="165">
        <v>2983</v>
      </c>
      <c r="N97" s="165">
        <v>3144</v>
      </c>
      <c r="O97" s="163">
        <f t="shared" si="8"/>
        <v>9129</v>
      </c>
      <c r="P97" s="163">
        <f t="shared" si="9"/>
        <v>8960</v>
      </c>
      <c r="Q97" s="163">
        <f t="shared" si="10"/>
        <v>8673</v>
      </c>
      <c r="R97" s="163">
        <f t="shared" si="11"/>
        <v>9132</v>
      </c>
      <c r="S97" s="457">
        <f t="shared" si="12"/>
        <v>-1.8512432906123366E-2</v>
      </c>
      <c r="T97" s="457">
        <f t="shared" si="13"/>
        <v>-3.2031249999999956E-2</v>
      </c>
      <c r="U97" s="457">
        <f t="shared" si="14"/>
        <v>5.2922864060878538E-2</v>
      </c>
    </row>
    <row r="98" spans="1:21">
      <c r="A98" s="162" t="s">
        <v>250</v>
      </c>
      <c r="B98" s="162" t="s">
        <v>1398</v>
      </c>
      <c r="C98" s="169">
        <v>1815</v>
      </c>
      <c r="D98" s="160">
        <v>1592</v>
      </c>
      <c r="E98" s="160">
        <v>1872</v>
      </c>
      <c r="F98" s="160">
        <v>1691</v>
      </c>
      <c r="G98" s="160">
        <v>1767</v>
      </c>
      <c r="H98" s="160">
        <v>1725</v>
      </c>
      <c r="I98" s="160">
        <v>1746</v>
      </c>
      <c r="J98" s="160">
        <v>1584</v>
      </c>
      <c r="K98" s="160">
        <v>1735</v>
      </c>
      <c r="L98" s="165">
        <v>1814</v>
      </c>
      <c r="M98" s="165">
        <v>1742</v>
      </c>
      <c r="N98" s="165">
        <v>1740</v>
      </c>
      <c r="O98" s="163">
        <f t="shared" si="8"/>
        <v>5279</v>
      </c>
      <c r="P98" s="163">
        <f t="shared" si="9"/>
        <v>5183</v>
      </c>
      <c r="Q98" s="163">
        <f t="shared" si="10"/>
        <v>5065</v>
      </c>
      <c r="R98" s="163">
        <f t="shared" si="11"/>
        <v>5296</v>
      </c>
      <c r="S98" s="457">
        <f t="shared" si="12"/>
        <v>-1.8185262360295495E-2</v>
      </c>
      <c r="T98" s="457">
        <f t="shared" si="13"/>
        <v>-2.2766737410765958E-2</v>
      </c>
      <c r="U98" s="457">
        <f t="shared" si="14"/>
        <v>4.5607107601184582E-2</v>
      </c>
    </row>
    <row r="99" spans="1:21">
      <c r="A99" s="162" t="s">
        <v>434</v>
      </c>
      <c r="B99" s="162" t="s">
        <v>1399</v>
      </c>
      <c r="C99" s="169">
        <v>1457</v>
      </c>
      <c r="D99" s="160">
        <v>1322</v>
      </c>
      <c r="E99" s="160">
        <v>1436</v>
      </c>
      <c r="F99" s="160">
        <v>1478</v>
      </c>
      <c r="G99" s="160">
        <v>1588</v>
      </c>
      <c r="H99" s="160">
        <v>1470</v>
      </c>
      <c r="I99" s="160">
        <v>1533</v>
      </c>
      <c r="J99" s="160">
        <v>1393</v>
      </c>
      <c r="K99" s="160">
        <v>1491</v>
      </c>
      <c r="L99" s="165">
        <v>1543</v>
      </c>
      <c r="M99" s="165">
        <v>1518</v>
      </c>
      <c r="N99" s="165">
        <v>1557</v>
      </c>
      <c r="O99" s="163">
        <f t="shared" si="8"/>
        <v>4215</v>
      </c>
      <c r="P99" s="163">
        <f t="shared" si="9"/>
        <v>4536</v>
      </c>
      <c r="Q99" s="163">
        <f t="shared" si="10"/>
        <v>4417</v>
      </c>
      <c r="R99" s="163">
        <f t="shared" si="11"/>
        <v>4618</v>
      </c>
      <c r="S99" s="457">
        <f t="shared" si="12"/>
        <v>7.6156583629893193E-2</v>
      </c>
      <c r="T99" s="457">
        <f t="shared" si="13"/>
        <v>-2.6234567901234573E-2</v>
      </c>
      <c r="U99" s="457">
        <f t="shared" si="14"/>
        <v>4.5505999547204024E-2</v>
      </c>
    </row>
    <row r="100" spans="1:21">
      <c r="A100" s="162" t="s">
        <v>455</v>
      </c>
      <c r="B100" s="162" t="s">
        <v>1400</v>
      </c>
      <c r="C100" s="169">
        <v>1726</v>
      </c>
      <c r="D100" s="160">
        <v>1651</v>
      </c>
      <c r="E100" s="160">
        <v>1744</v>
      </c>
      <c r="F100" s="160">
        <v>1630</v>
      </c>
      <c r="G100" s="160">
        <v>1838</v>
      </c>
      <c r="H100" s="160">
        <v>1744</v>
      </c>
      <c r="I100" s="160">
        <v>1795</v>
      </c>
      <c r="J100" s="160">
        <v>1563</v>
      </c>
      <c r="K100" s="160">
        <v>1709</v>
      </c>
      <c r="L100" s="165">
        <v>1842</v>
      </c>
      <c r="M100" s="165">
        <v>1627</v>
      </c>
      <c r="N100" s="165">
        <v>1865</v>
      </c>
      <c r="O100" s="163">
        <f t="shared" si="8"/>
        <v>5121</v>
      </c>
      <c r="P100" s="163">
        <f t="shared" si="9"/>
        <v>5212</v>
      </c>
      <c r="Q100" s="163">
        <f t="shared" si="10"/>
        <v>5067</v>
      </c>
      <c r="R100" s="163">
        <f t="shared" si="11"/>
        <v>5334</v>
      </c>
      <c r="S100" s="457">
        <f t="shared" si="12"/>
        <v>1.7769966803358628E-2</v>
      </c>
      <c r="T100" s="457">
        <f t="shared" si="13"/>
        <v>-2.7820414428242568E-2</v>
      </c>
      <c r="U100" s="457">
        <f t="shared" si="14"/>
        <v>5.2693901716992286E-2</v>
      </c>
    </row>
    <row r="101" spans="1:21">
      <c r="A101" s="162" t="s">
        <v>532</v>
      </c>
      <c r="B101" s="162" t="s">
        <v>1401</v>
      </c>
      <c r="C101" s="169">
        <v>1868</v>
      </c>
      <c r="D101" s="160">
        <v>1681</v>
      </c>
      <c r="E101" s="160">
        <v>1947</v>
      </c>
      <c r="F101" s="160">
        <v>1809</v>
      </c>
      <c r="G101" s="160">
        <v>1864</v>
      </c>
      <c r="H101" s="160">
        <v>1869</v>
      </c>
      <c r="I101" s="160">
        <v>1993</v>
      </c>
      <c r="J101" s="160">
        <v>1800</v>
      </c>
      <c r="K101" s="160">
        <v>1806</v>
      </c>
      <c r="L101" s="165">
        <v>1856</v>
      </c>
      <c r="M101" s="165">
        <v>1842</v>
      </c>
      <c r="N101" s="165">
        <v>1998</v>
      </c>
      <c r="O101" s="163">
        <f t="shared" si="8"/>
        <v>5496</v>
      </c>
      <c r="P101" s="163">
        <f t="shared" si="9"/>
        <v>5542</v>
      </c>
      <c r="Q101" s="163">
        <f t="shared" si="10"/>
        <v>5599</v>
      </c>
      <c r="R101" s="163">
        <f t="shared" si="11"/>
        <v>5696</v>
      </c>
      <c r="S101" s="457">
        <f t="shared" si="12"/>
        <v>8.3697234352255734E-3</v>
      </c>
      <c r="T101" s="457">
        <f t="shared" si="13"/>
        <v>1.0285095633345342E-2</v>
      </c>
      <c r="U101" s="457">
        <f t="shared" si="14"/>
        <v>1.7324522236113582E-2</v>
      </c>
    </row>
    <row r="102" spans="1:21">
      <c r="A102" s="162" t="s">
        <v>620</v>
      </c>
      <c r="B102" s="162" t="s">
        <v>1402</v>
      </c>
      <c r="C102" s="169">
        <v>1875</v>
      </c>
      <c r="D102" s="160">
        <v>1716</v>
      </c>
      <c r="E102" s="160">
        <v>1831</v>
      </c>
      <c r="F102" s="160">
        <v>1740</v>
      </c>
      <c r="G102" s="160">
        <v>1922</v>
      </c>
      <c r="H102" s="160">
        <v>1751</v>
      </c>
      <c r="I102" s="160">
        <v>1883</v>
      </c>
      <c r="J102" s="160">
        <v>1761</v>
      </c>
      <c r="K102" s="160">
        <v>1752</v>
      </c>
      <c r="L102" s="165">
        <v>1877</v>
      </c>
      <c r="M102" s="165">
        <v>1720</v>
      </c>
      <c r="N102" s="165">
        <v>1917</v>
      </c>
      <c r="O102" s="163">
        <f t="shared" si="8"/>
        <v>5422</v>
      </c>
      <c r="P102" s="163">
        <f t="shared" si="9"/>
        <v>5413</v>
      </c>
      <c r="Q102" s="163">
        <f t="shared" si="10"/>
        <v>5396</v>
      </c>
      <c r="R102" s="163">
        <f t="shared" si="11"/>
        <v>5514</v>
      </c>
      <c r="S102" s="457">
        <f t="shared" si="12"/>
        <v>-1.6599040944300647E-3</v>
      </c>
      <c r="T102" s="457">
        <f t="shared" si="13"/>
        <v>-3.1405874745982221E-3</v>
      </c>
      <c r="U102" s="457">
        <f t="shared" si="14"/>
        <v>2.1868050407709339E-2</v>
      </c>
    </row>
    <row r="103" spans="1:21">
      <c r="A103" s="162" t="s">
        <v>622</v>
      </c>
      <c r="B103" s="162" t="s">
        <v>1403</v>
      </c>
      <c r="C103" s="169">
        <v>1904</v>
      </c>
      <c r="D103" s="160">
        <v>1843</v>
      </c>
      <c r="E103" s="160">
        <v>1979</v>
      </c>
      <c r="F103" s="160">
        <v>1997</v>
      </c>
      <c r="G103" s="160">
        <v>2013</v>
      </c>
      <c r="H103" s="160">
        <v>1994</v>
      </c>
      <c r="I103" s="160">
        <v>1989</v>
      </c>
      <c r="J103" s="160">
        <v>1848</v>
      </c>
      <c r="K103" s="160">
        <v>1856</v>
      </c>
      <c r="L103" s="165">
        <v>2028</v>
      </c>
      <c r="M103" s="165">
        <v>1972</v>
      </c>
      <c r="N103" s="165">
        <v>2069</v>
      </c>
      <c r="O103" s="163">
        <f t="shared" si="8"/>
        <v>5726</v>
      </c>
      <c r="P103" s="163">
        <f t="shared" si="9"/>
        <v>6004</v>
      </c>
      <c r="Q103" s="163">
        <f t="shared" si="10"/>
        <v>5693</v>
      </c>
      <c r="R103" s="163">
        <f t="shared" si="11"/>
        <v>6069</v>
      </c>
      <c r="S103" s="457">
        <f t="shared" si="12"/>
        <v>4.8550471533356676E-2</v>
      </c>
      <c r="T103" s="457">
        <f t="shared" si="13"/>
        <v>-5.1798800799466971E-2</v>
      </c>
      <c r="U103" s="457">
        <f t="shared" si="14"/>
        <v>6.6046021429826185E-2</v>
      </c>
    </row>
    <row r="104" spans="1:21">
      <c r="A104" s="162" t="s">
        <v>380</v>
      </c>
      <c r="B104" s="162" t="s">
        <v>1404</v>
      </c>
      <c r="C104" s="169">
        <v>2924</v>
      </c>
      <c r="D104" s="160">
        <v>2619</v>
      </c>
      <c r="E104" s="160">
        <v>2886</v>
      </c>
      <c r="F104" s="160">
        <v>2718</v>
      </c>
      <c r="G104" s="160">
        <v>2938</v>
      </c>
      <c r="H104" s="160">
        <v>2841</v>
      </c>
      <c r="I104" s="160">
        <v>2914</v>
      </c>
      <c r="J104" s="160">
        <v>2726</v>
      </c>
      <c r="K104" s="160">
        <v>2865</v>
      </c>
      <c r="L104" s="165">
        <v>2972</v>
      </c>
      <c r="M104" s="165">
        <v>2747</v>
      </c>
      <c r="N104" s="165">
        <v>2824</v>
      </c>
      <c r="O104" s="163">
        <f t="shared" si="8"/>
        <v>8429</v>
      </c>
      <c r="P104" s="163">
        <f t="shared" si="9"/>
        <v>8497</v>
      </c>
      <c r="Q104" s="163">
        <f t="shared" si="10"/>
        <v>8505</v>
      </c>
      <c r="R104" s="163">
        <f t="shared" si="11"/>
        <v>8543</v>
      </c>
      <c r="S104" s="457">
        <f t="shared" si="12"/>
        <v>8.0673864040812227E-3</v>
      </c>
      <c r="T104" s="457">
        <f t="shared" si="13"/>
        <v>9.4150876780041415E-4</v>
      </c>
      <c r="U104" s="457">
        <f t="shared" si="14"/>
        <v>4.4679600235155714E-3</v>
      </c>
    </row>
    <row r="105" spans="1:21">
      <c r="A105" s="162" t="s">
        <v>413</v>
      </c>
      <c r="B105" s="162" t="s">
        <v>1405</v>
      </c>
      <c r="C105" s="169">
        <v>3089</v>
      </c>
      <c r="D105" s="160">
        <v>2875</v>
      </c>
      <c r="E105" s="160">
        <v>3245</v>
      </c>
      <c r="F105" s="160">
        <v>3093</v>
      </c>
      <c r="G105" s="160">
        <v>3166</v>
      </c>
      <c r="H105" s="160">
        <v>3004</v>
      </c>
      <c r="I105" s="160">
        <v>3042</v>
      </c>
      <c r="J105" s="160">
        <v>2728</v>
      </c>
      <c r="K105" s="160">
        <v>2869</v>
      </c>
      <c r="L105" s="165">
        <v>2942</v>
      </c>
      <c r="M105" s="165">
        <v>2849</v>
      </c>
      <c r="N105" s="165">
        <v>3295</v>
      </c>
      <c r="O105" s="163">
        <f t="shared" si="8"/>
        <v>9209</v>
      </c>
      <c r="P105" s="163">
        <f t="shared" si="9"/>
        <v>9263</v>
      </c>
      <c r="Q105" s="163">
        <f t="shared" si="10"/>
        <v>8639</v>
      </c>
      <c r="R105" s="163">
        <f t="shared" si="11"/>
        <v>9086</v>
      </c>
      <c r="S105" s="457">
        <f t="shared" si="12"/>
        <v>5.8638288630687985E-3</v>
      </c>
      <c r="T105" s="457">
        <f t="shared" si="13"/>
        <v>-6.7364784627010676E-2</v>
      </c>
      <c r="U105" s="457">
        <f t="shared" si="14"/>
        <v>5.1742099780067052E-2</v>
      </c>
    </row>
    <row r="106" spans="1:21">
      <c r="A106" s="162" t="s">
        <v>584</v>
      </c>
      <c r="B106" s="162" t="s">
        <v>1406</v>
      </c>
      <c r="C106" s="169">
        <v>1260</v>
      </c>
      <c r="D106" s="160">
        <v>1087</v>
      </c>
      <c r="E106" s="160">
        <v>1129</v>
      </c>
      <c r="F106" s="160">
        <v>1096</v>
      </c>
      <c r="G106" s="160">
        <v>1252</v>
      </c>
      <c r="H106" s="160">
        <v>1243</v>
      </c>
      <c r="I106" s="160">
        <v>1159</v>
      </c>
      <c r="J106" s="160">
        <v>1162</v>
      </c>
      <c r="K106" s="160">
        <v>1179</v>
      </c>
      <c r="L106" s="165">
        <v>1220</v>
      </c>
      <c r="M106" s="165">
        <v>1189</v>
      </c>
      <c r="N106" s="165">
        <v>1140</v>
      </c>
      <c r="O106" s="163">
        <f t="shared" si="8"/>
        <v>3476</v>
      </c>
      <c r="P106" s="163">
        <f t="shared" si="9"/>
        <v>3591</v>
      </c>
      <c r="Q106" s="163">
        <f t="shared" si="10"/>
        <v>3500</v>
      </c>
      <c r="R106" s="163">
        <f t="shared" si="11"/>
        <v>3549</v>
      </c>
      <c r="S106" s="457">
        <f t="shared" si="12"/>
        <v>3.3084004602991879E-2</v>
      </c>
      <c r="T106" s="457">
        <f t="shared" si="13"/>
        <v>-2.5341130604288553E-2</v>
      </c>
      <c r="U106" s="457">
        <f t="shared" si="14"/>
        <v>1.4000000000000012E-2</v>
      </c>
    </row>
    <row r="107" spans="1:21">
      <c r="A107" s="162" t="s">
        <v>608</v>
      </c>
      <c r="B107" s="162" t="s">
        <v>1407</v>
      </c>
      <c r="C107" s="169">
        <v>2373</v>
      </c>
      <c r="D107" s="160">
        <v>2322</v>
      </c>
      <c r="E107" s="160">
        <v>2487</v>
      </c>
      <c r="F107" s="160">
        <v>2472</v>
      </c>
      <c r="G107" s="160">
        <v>2540</v>
      </c>
      <c r="H107" s="160">
        <v>2424</v>
      </c>
      <c r="I107" s="160">
        <v>2472</v>
      </c>
      <c r="J107" s="160">
        <v>2484</v>
      </c>
      <c r="K107" s="160">
        <v>2452</v>
      </c>
      <c r="L107" s="165">
        <v>2615</v>
      </c>
      <c r="M107" s="165">
        <v>2476</v>
      </c>
      <c r="N107" s="165">
        <v>2610</v>
      </c>
      <c r="O107" s="163">
        <f t="shared" si="8"/>
        <v>7182</v>
      </c>
      <c r="P107" s="163">
        <f t="shared" si="9"/>
        <v>7436</v>
      </c>
      <c r="Q107" s="163">
        <f t="shared" si="10"/>
        <v>7408</v>
      </c>
      <c r="R107" s="163">
        <f t="shared" si="11"/>
        <v>7701</v>
      </c>
      <c r="S107" s="457">
        <f t="shared" si="12"/>
        <v>3.5366193260930157E-2</v>
      </c>
      <c r="T107" s="457">
        <f t="shared" si="13"/>
        <v>-3.7654653039268515E-3</v>
      </c>
      <c r="U107" s="457">
        <f t="shared" si="14"/>
        <v>3.9551835853131712E-2</v>
      </c>
    </row>
    <row r="108" spans="1:21">
      <c r="A108" s="162" t="s">
        <v>41</v>
      </c>
      <c r="B108" s="162" t="s">
        <v>1408</v>
      </c>
      <c r="C108" s="169">
        <v>2036</v>
      </c>
      <c r="D108" s="160">
        <v>1810</v>
      </c>
      <c r="E108" s="160">
        <v>1953</v>
      </c>
      <c r="F108" s="160">
        <v>1914</v>
      </c>
      <c r="G108" s="160">
        <v>2068</v>
      </c>
      <c r="H108" s="160">
        <v>2005</v>
      </c>
      <c r="I108" s="160">
        <v>2090</v>
      </c>
      <c r="J108" s="160">
        <v>2043</v>
      </c>
      <c r="K108" s="160">
        <v>1993</v>
      </c>
      <c r="L108" s="165">
        <v>2185</v>
      </c>
      <c r="M108" s="165">
        <v>2013</v>
      </c>
      <c r="N108" s="165">
        <v>2111</v>
      </c>
      <c r="O108" s="163">
        <f t="shared" si="8"/>
        <v>5799</v>
      </c>
      <c r="P108" s="163">
        <f t="shared" si="9"/>
        <v>5987</v>
      </c>
      <c r="Q108" s="163">
        <f t="shared" si="10"/>
        <v>6126</v>
      </c>
      <c r="R108" s="163">
        <f t="shared" si="11"/>
        <v>6309</v>
      </c>
      <c r="S108" s="457">
        <f t="shared" si="12"/>
        <v>3.2419382652181472E-2</v>
      </c>
      <c r="T108" s="457">
        <f t="shared" si="13"/>
        <v>2.3216970101887391E-2</v>
      </c>
      <c r="U108" s="457">
        <f t="shared" si="14"/>
        <v>2.9872673849167475E-2</v>
      </c>
    </row>
    <row r="109" spans="1:21">
      <c r="A109" s="162" t="s">
        <v>130</v>
      </c>
      <c r="B109" s="162" t="s">
        <v>1409</v>
      </c>
      <c r="C109" s="169">
        <v>1434</v>
      </c>
      <c r="D109" s="160">
        <v>1301</v>
      </c>
      <c r="E109" s="160">
        <v>1409</v>
      </c>
      <c r="F109" s="160">
        <v>1400</v>
      </c>
      <c r="G109" s="160">
        <v>1446</v>
      </c>
      <c r="H109" s="160">
        <v>1369</v>
      </c>
      <c r="I109" s="160">
        <v>1598</v>
      </c>
      <c r="J109" s="160">
        <v>1354</v>
      </c>
      <c r="K109" s="160">
        <v>1533</v>
      </c>
      <c r="L109" s="165">
        <v>1583</v>
      </c>
      <c r="M109" s="165">
        <v>1439</v>
      </c>
      <c r="N109" s="165">
        <v>1452</v>
      </c>
      <c r="O109" s="163">
        <f t="shared" si="8"/>
        <v>4144</v>
      </c>
      <c r="P109" s="163">
        <f t="shared" si="9"/>
        <v>4215</v>
      </c>
      <c r="Q109" s="163">
        <f t="shared" si="10"/>
        <v>4485</v>
      </c>
      <c r="R109" s="163">
        <f t="shared" si="11"/>
        <v>4474</v>
      </c>
      <c r="S109" s="457">
        <f t="shared" si="12"/>
        <v>1.7133204633204668E-2</v>
      </c>
      <c r="T109" s="457">
        <f t="shared" si="13"/>
        <v>6.4056939501779375E-2</v>
      </c>
      <c r="U109" s="457">
        <f t="shared" si="14"/>
        <v>-2.4526198439241975E-3</v>
      </c>
    </row>
    <row r="110" spans="1:21">
      <c r="A110" s="162" t="s">
        <v>550</v>
      </c>
      <c r="B110" s="162" t="s">
        <v>1410</v>
      </c>
      <c r="C110" s="169">
        <v>1641</v>
      </c>
      <c r="D110" s="160">
        <v>1550</v>
      </c>
      <c r="E110" s="160">
        <v>1658</v>
      </c>
      <c r="F110" s="160">
        <v>1637</v>
      </c>
      <c r="G110" s="160">
        <v>1673</v>
      </c>
      <c r="H110" s="160">
        <v>1715</v>
      </c>
      <c r="I110" s="160">
        <v>1676</v>
      </c>
      <c r="J110" s="160">
        <v>1662</v>
      </c>
      <c r="K110" s="160">
        <v>1651</v>
      </c>
      <c r="L110" s="165">
        <v>1748</v>
      </c>
      <c r="M110" s="165">
        <v>1614</v>
      </c>
      <c r="N110" s="165">
        <v>1758</v>
      </c>
      <c r="O110" s="163">
        <f t="shared" si="8"/>
        <v>4849</v>
      </c>
      <c r="P110" s="163">
        <f t="shared" si="9"/>
        <v>5025</v>
      </c>
      <c r="Q110" s="163">
        <f t="shared" si="10"/>
        <v>4989</v>
      </c>
      <c r="R110" s="163">
        <f t="shared" si="11"/>
        <v>5120</v>
      </c>
      <c r="S110" s="457">
        <f t="shared" si="12"/>
        <v>3.6296143534749525E-2</v>
      </c>
      <c r="T110" s="457">
        <f t="shared" si="13"/>
        <v>-7.1641791044776415E-3</v>
      </c>
      <c r="U110" s="457">
        <f t="shared" si="14"/>
        <v>2.6257767087592754E-2</v>
      </c>
    </row>
    <row r="111" spans="1:21">
      <c r="A111" s="162" t="s">
        <v>156</v>
      </c>
      <c r="B111" s="162" t="s">
        <v>1411</v>
      </c>
      <c r="C111" s="169">
        <v>518</v>
      </c>
      <c r="D111" s="160">
        <v>495</v>
      </c>
      <c r="E111" s="160">
        <v>559</v>
      </c>
      <c r="F111" s="160">
        <v>584</v>
      </c>
      <c r="G111" s="160">
        <v>611</v>
      </c>
      <c r="H111" s="160">
        <v>552</v>
      </c>
      <c r="I111" s="160">
        <v>589</v>
      </c>
      <c r="J111" s="160">
        <v>503</v>
      </c>
      <c r="K111" s="160">
        <v>569</v>
      </c>
      <c r="L111" s="165">
        <v>608</v>
      </c>
      <c r="M111" s="165">
        <v>614</v>
      </c>
      <c r="N111" s="165">
        <v>632</v>
      </c>
      <c r="O111" s="163">
        <f t="shared" si="8"/>
        <v>1572</v>
      </c>
      <c r="P111" s="163">
        <f t="shared" si="9"/>
        <v>1747</v>
      </c>
      <c r="Q111" s="163">
        <f t="shared" si="10"/>
        <v>1661</v>
      </c>
      <c r="R111" s="163">
        <f t="shared" si="11"/>
        <v>1854</v>
      </c>
      <c r="S111" s="457">
        <f t="shared" si="12"/>
        <v>0.111323155216285</v>
      </c>
      <c r="T111" s="457">
        <f t="shared" si="13"/>
        <v>-4.9227246708643424E-2</v>
      </c>
      <c r="U111" s="457">
        <f t="shared" si="14"/>
        <v>0.11619506321493067</v>
      </c>
    </row>
    <row r="112" spans="1:21">
      <c r="A112" s="162" t="s">
        <v>383</v>
      </c>
      <c r="B112" s="162" t="s">
        <v>1412</v>
      </c>
      <c r="C112" s="169">
        <v>2406</v>
      </c>
      <c r="D112" s="160">
        <v>2047</v>
      </c>
      <c r="E112" s="160">
        <v>2242</v>
      </c>
      <c r="F112" s="160">
        <v>2187</v>
      </c>
      <c r="G112" s="160">
        <v>2307</v>
      </c>
      <c r="H112" s="160">
        <v>2257</v>
      </c>
      <c r="I112" s="160">
        <v>2099</v>
      </c>
      <c r="J112" s="160">
        <v>1955</v>
      </c>
      <c r="K112" s="160">
        <v>2118</v>
      </c>
      <c r="L112" s="165">
        <v>2156</v>
      </c>
      <c r="M112" s="165">
        <v>2066</v>
      </c>
      <c r="N112" s="165">
        <v>2180</v>
      </c>
      <c r="O112" s="163">
        <f t="shared" si="8"/>
        <v>6695</v>
      </c>
      <c r="P112" s="163">
        <f t="shared" si="9"/>
        <v>6751</v>
      </c>
      <c r="Q112" s="163">
        <f t="shared" si="10"/>
        <v>6172</v>
      </c>
      <c r="R112" s="163">
        <f t="shared" si="11"/>
        <v>6402</v>
      </c>
      <c r="S112" s="457">
        <f t="shared" si="12"/>
        <v>8.3644510828977392E-3</v>
      </c>
      <c r="T112" s="457">
        <f t="shared" si="13"/>
        <v>-8.576507184120874E-2</v>
      </c>
      <c r="U112" s="457">
        <f t="shared" si="14"/>
        <v>3.7265068049254779E-2</v>
      </c>
    </row>
    <row r="113" spans="1:21">
      <c r="A113" s="162" t="s">
        <v>386</v>
      </c>
      <c r="B113" s="162" t="s">
        <v>1413</v>
      </c>
      <c r="C113" s="169">
        <v>5130</v>
      </c>
      <c r="D113" s="160">
        <v>4527</v>
      </c>
      <c r="E113" s="160">
        <v>5334</v>
      </c>
      <c r="F113" s="160">
        <v>5122</v>
      </c>
      <c r="G113" s="160">
        <v>5367</v>
      </c>
      <c r="H113" s="160">
        <v>5166</v>
      </c>
      <c r="I113" s="160">
        <v>5388</v>
      </c>
      <c r="J113" s="160">
        <v>4940</v>
      </c>
      <c r="K113" s="160">
        <v>5104</v>
      </c>
      <c r="L113" s="165">
        <v>5526</v>
      </c>
      <c r="M113" s="165">
        <v>5348</v>
      </c>
      <c r="N113" s="165">
        <v>5864</v>
      </c>
      <c r="O113" s="163">
        <f t="shared" si="8"/>
        <v>14991</v>
      </c>
      <c r="P113" s="163">
        <f t="shared" si="9"/>
        <v>15655</v>
      </c>
      <c r="Q113" s="163">
        <f t="shared" si="10"/>
        <v>15432</v>
      </c>
      <c r="R113" s="163">
        <f t="shared" si="11"/>
        <v>16738</v>
      </c>
      <c r="S113" s="457">
        <f t="shared" si="12"/>
        <v>4.4293242612233996E-2</v>
      </c>
      <c r="T113" s="457">
        <f t="shared" si="13"/>
        <v>-1.4244650271478809E-2</v>
      </c>
      <c r="U113" s="457">
        <f t="shared" si="14"/>
        <v>8.4629341627786348E-2</v>
      </c>
    </row>
    <row r="114" spans="1:21">
      <c r="A114" s="162" t="s">
        <v>54</v>
      </c>
      <c r="B114" s="162" t="s">
        <v>1414</v>
      </c>
      <c r="C114" s="169">
        <v>3001</v>
      </c>
      <c r="D114" s="160">
        <v>2781</v>
      </c>
      <c r="E114" s="160">
        <v>3200</v>
      </c>
      <c r="F114" s="160">
        <v>3014</v>
      </c>
      <c r="G114" s="160">
        <v>3203</v>
      </c>
      <c r="H114" s="160">
        <v>3207</v>
      </c>
      <c r="I114" s="160">
        <v>3164</v>
      </c>
      <c r="J114" s="160">
        <v>3009</v>
      </c>
      <c r="K114" s="160">
        <v>3094</v>
      </c>
      <c r="L114" s="165">
        <v>3404</v>
      </c>
      <c r="M114" s="165">
        <v>3333</v>
      </c>
      <c r="N114" s="165">
        <v>3587</v>
      </c>
      <c r="O114" s="163">
        <f t="shared" si="8"/>
        <v>8982</v>
      </c>
      <c r="P114" s="163">
        <f t="shared" si="9"/>
        <v>9424</v>
      </c>
      <c r="Q114" s="163">
        <f t="shared" si="10"/>
        <v>9267</v>
      </c>
      <c r="R114" s="163">
        <f t="shared" si="11"/>
        <v>10324</v>
      </c>
      <c r="S114" s="457">
        <f t="shared" si="12"/>
        <v>4.920953017145413E-2</v>
      </c>
      <c r="T114" s="457">
        <f t="shared" si="13"/>
        <v>-1.6659592529711387E-2</v>
      </c>
      <c r="U114" s="457">
        <f t="shared" si="14"/>
        <v>0.11406064530052884</v>
      </c>
    </row>
    <row r="115" spans="1:21">
      <c r="A115" s="162" t="s">
        <v>200</v>
      </c>
      <c r="B115" s="162" t="s">
        <v>1415</v>
      </c>
      <c r="C115" s="169">
        <v>4324</v>
      </c>
      <c r="D115" s="160">
        <v>4181</v>
      </c>
      <c r="E115" s="160">
        <v>4374</v>
      </c>
      <c r="F115" s="160">
        <v>4302</v>
      </c>
      <c r="G115" s="160">
        <v>4476</v>
      </c>
      <c r="H115" s="160">
        <v>4343</v>
      </c>
      <c r="I115" s="160">
        <v>4531</v>
      </c>
      <c r="J115" s="160">
        <v>4062</v>
      </c>
      <c r="K115" s="160">
        <v>4407</v>
      </c>
      <c r="L115" s="165">
        <v>4562</v>
      </c>
      <c r="M115" s="165">
        <v>4431</v>
      </c>
      <c r="N115" s="165">
        <v>4507</v>
      </c>
      <c r="O115" s="163">
        <f t="shared" si="8"/>
        <v>12879</v>
      </c>
      <c r="P115" s="163">
        <f t="shared" si="9"/>
        <v>13121</v>
      </c>
      <c r="Q115" s="163">
        <f t="shared" si="10"/>
        <v>13000</v>
      </c>
      <c r="R115" s="163">
        <f t="shared" si="11"/>
        <v>13500</v>
      </c>
      <c r="S115" s="457">
        <f t="shared" si="12"/>
        <v>1.8790278748350042E-2</v>
      </c>
      <c r="T115" s="457">
        <f t="shared" si="13"/>
        <v>-9.2218580900845781E-3</v>
      </c>
      <c r="U115" s="457">
        <f t="shared" si="14"/>
        <v>3.8461538461538547E-2</v>
      </c>
    </row>
    <row r="116" spans="1:21">
      <c r="A116" s="162" t="s">
        <v>299</v>
      </c>
      <c r="B116" s="162" t="s">
        <v>1416</v>
      </c>
      <c r="C116" s="169">
        <v>4809</v>
      </c>
      <c r="D116" s="160">
        <v>4309</v>
      </c>
      <c r="E116" s="160">
        <v>4889</v>
      </c>
      <c r="F116" s="160">
        <v>4705</v>
      </c>
      <c r="G116" s="160">
        <v>5076</v>
      </c>
      <c r="H116" s="160">
        <v>4860</v>
      </c>
      <c r="I116" s="160">
        <v>4987</v>
      </c>
      <c r="J116" s="160">
        <v>4596</v>
      </c>
      <c r="K116" s="160">
        <v>4664</v>
      </c>
      <c r="L116" s="165">
        <v>4905</v>
      </c>
      <c r="M116" s="165">
        <v>4625</v>
      </c>
      <c r="N116" s="165">
        <v>4848</v>
      </c>
      <c r="O116" s="163">
        <f t="shared" si="8"/>
        <v>14007</v>
      </c>
      <c r="P116" s="163">
        <f t="shared" si="9"/>
        <v>14641</v>
      </c>
      <c r="Q116" s="163">
        <f t="shared" si="10"/>
        <v>14247</v>
      </c>
      <c r="R116" s="163">
        <f t="shared" si="11"/>
        <v>14378</v>
      </c>
      <c r="S116" s="457">
        <f t="shared" si="12"/>
        <v>4.5263082744342098E-2</v>
      </c>
      <c r="T116" s="457">
        <f t="shared" si="13"/>
        <v>-2.6910730141383787E-2</v>
      </c>
      <c r="U116" s="457">
        <f t="shared" si="14"/>
        <v>9.1949182283990183E-3</v>
      </c>
    </row>
    <row r="117" spans="1:21">
      <c r="A117" s="162" t="s">
        <v>368</v>
      </c>
      <c r="B117" s="162" t="s">
        <v>1417</v>
      </c>
      <c r="C117" s="169">
        <v>2020</v>
      </c>
      <c r="D117" s="160">
        <v>1876</v>
      </c>
      <c r="E117" s="160">
        <v>2090</v>
      </c>
      <c r="F117" s="160">
        <v>1928</v>
      </c>
      <c r="G117" s="160">
        <v>2109</v>
      </c>
      <c r="H117" s="160">
        <v>2050</v>
      </c>
      <c r="I117" s="160">
        <v>2048</v>
      </c>
      <c r="J117" s="160">
        <v>1899</v>
      </c>
      <c r="K117" s="160">
        <v>1972</v>
      </c>
      <c r="L117" s="165">
        <v>2004</v>
      </c>
      <c r="M117" s="165">
        <v>2049</v>
      </c>
      <c r="N117" s="165">
        <v>2216</v>
      </c>
      <c r="O117" s="163">
        <f t="shared" si="8"/>
        <v>5986</v>
      </c>
      <c r="P117" s="163">
        <f t="shared" si="9"/>
        <v>6087</v>
      </c>
      <c r="Q117" s="163">
        <f t="shared" si="10"/>
        <v>5919</v>
      </c>
      <c r="R117" s="163">
        <f t="shared" si="11"/>
        <v>6269</v>
      </c>
      <c r="S117" s="457">
        <f t="shared" si="12"/>
        <v>1.6872702973605103E-2</v>
      </c>
      <c r="T117" s="457">
        <f t="shared" si="13"/>
        <v>-2.7599802858551015E-2</v>
      </c>
      <c r="U117" s="457">
        <f t="shared" si="14"/>
        <v>5.9131610069268481E-2</v>
      </c>
    </row>
    <row r="118" spans="1:21">
      <c r="A118" s="162" t="s">
        <v>359</v>
      </c>
      <c r="B118" s="162" t="s">
        <v>1418</v>
      </c>
      <c r="C118" s="169">
        <v>2337</v>
      </c>
      <c r="D118" s="160">
        <v>2030</v>
      </c>
      <c r="E118" s="160">
        <v>2242</v>
      </c>
      <c r="F118" s="160">
        <v>2165</v>
      </c>
      <c r="G118" s="160">
        <v>2132</v>
      </c>
      <c r="H118" s="160">
        <v>2215</v>
      </c>
      <c r="I118" s="160">
        <v>2146</v>
      </c>
      <c r="J118" s="160">
        <v>1984</v>
      </c>
      <c r="K118" s="160">
        <v>2042</v>
      </c>
      <c r="L118" s="165">
        <v>2309</v>
      </c>
      <c r="M118" s="165">
        <v>2108</v>
      </c>
      <c r="N118" s="165">
        <v>2235</v>
      </c>
      <c r="O118" s="163">
        <f t="shared" si="8"/>
        <v>6609</v>
      </c>
      <c r="P118" s="163">
        <f t="shared" si="9"/>
        <v>6512</v>
      </c>
      <c r="Q118" s="163">
        <f t="shared" si="10"/>
        <v>6172</v>
      </c>
      <c r="R118" s="163">
        <f t="shared" si="11"/>
        <v>6652</v>
      </c>
      <c r="S118" s="457">
        <f t="shared" si="12"/>
        <v>-1.467695566651539E-2</v>
      </c>
      <c r="T118" s="457">
        <f t="shared" si="13"/>
        <v>-5.2211302211302213E-2</v>
      </c>
      <c r="U118" s="457">
        <f t="shared" si="14"/>
        <v>7.7770576798444679E-2</v>
      </c>
    </row>
    <row r="119" spans="1:21">
      <c r="A119" s="162" t="s">
        <v>207</v>
      </c>
      <c r="B119" s="162" t="s">
        <v>1419</v>
      </c>
      <c r="C119" s="169">
        <v>2272</v>
      </c>
      <c r="D119" s="160">
        <v>2230</v>
      </c>
      <c r="E119" s="160">
        <v>2525</v>
      </c>
      <c r="F119" s="160">
        <v>2316</v>
      </c>
      <c r="G119" s="160">
        <v>2349</v>
      </c>
      <c r="H119" s="160">
        <v>2337</v>
      </c>
      <c r="I119" s="160">
        <v>2394</v>
      </c>
      <c r="J119" s="160">
        <v>2373</v>
      </c>
      <c r="K119" s="160">
        <v>2479</v>
      </c>
      <c r="L119" s="165">
        <v>2552</v>
      </c>
      <c r="M119" s="165">
        <v>2366</v>
      </c>
      <c r="N119" s="165">
        <v>2347</v>
      </c>
      <c r="O119" s="163">
        <f t="shared" si="8"/>
        <v>7027</v>
      </c>
      <c r="P119" s="163">
        <f t="shared" si="9"/>
        <v>7002</v>
      </c>
      <c r="Q119" s="163">
        <f t="shared" si="10"/>
        <v>7246</v>
      </c>
      <c r="R119" s="163">
        <f t="shared" si="11"/>
        <v>7265</v>
      </c>
      <c r="S119" s="457">
        <f t="shared" si="12"/>
        <v>-3.5577059911768849E-3</v>
      </c>
      <c r="T119" s="457">
        <f t="shared" si="13"/>
        <v>3.4847186518137674E-2</v>
      </c>
      <c r="U119" s="457">
        <f t="shared" si="14"/>
        <v>2.6221363510903206E-3</v>
      </c>
    </row>
    <row r="120" spans="1:21">
      <c r="A120" s="162" t="s">
        <v>353</v>
      </c>
      <c r="B120" s="162" t="s">
        <v>1420</v>
      </c>
      <c r="C120" s="169">
        <v>2775</v>
      </c>
      <c r="D120" s="160">
        <v>2689</v>
      </c>
      <c r="E120" s="160">
        <v>3052</v>
      </c>
      <c r="F120" s="160">
        <v>2782</v>
      </c>
      <c r="G120" s="160">
        <v>2932</v>
      </c>
      <c r="H120" s="160">
        <v>2778</v>
      </c>
      <c r="I120" s="160">
        <v>2890</v>
      </c>
      <c r="J120" s="160">
        <v>2869</v>
      </c>
      <c r="K120" s="160">
        <v>2914</v>
      </c>
      <c r="L120" s="165">
        <v>3053</v>
      </c>
      <c r="M120" s="165">
        <v>2916</v>
      </c>
      <c r="N120" s="165">
        <v>2964</v>
      </c>
      <c r="O120" s="163">
        <f t="shared" si="8"/>
        <v>8516</v>
      </c>
      <c r="P120" s="163">
        <f t="shared" si="9"/>
        <v>8492</v>
      </c>
      <c r="Q120" s="163">
        <f t="shared" si="10"/>
        <v>8673</v>
      </c>
      <c r="R120" s="163">
        <f t="shared" si="11"/>
        <v>8933</v>
      </c>
      <c r="S120" s="457">
        <f t="shared" si="12"/>
        <v>-2.8182245185532917E-3</v>
      </c>
      <c r="T120" s="457">
        <f t="shared" si="13"/>
        <v>2.13141780499293E-2</v>
      </c>
      <c r="U120" s="457">
        <f t="shared" si="14"/>
        <v>2.9978092932088085E-2</v>
      </c>
    </row>
    <row r="121" spans="1:21">
      <c r="A121" s="162" t="s">
        <v>362</v>
      </c>
      <c r="B121" s="162" t="s">
        <v>1421</v>
      </c>
      <c r="C121" s="169">
        <v>1967</v>
      </c>
      <c r="D121" s="160">
        <v>1697</v>
      </c>
      <c r="E121" s="160">
        <v>1807</v>
      </c>
      <c r="F121" s="160">
        <v>1795</v>
      </c>
      <c r="G121" s="160">
        <v>1819</v>
      </c>
      <c r="H121" s="160">
        <v>1726</v>
      </c>
      <c r="I121" s="160">
        <v>1887</v>
      </c>
      <c r="J121" s="160">
        <v>1727</v>
      </c>
      <c r="K121" s="160">
        <v>1762</v>
      </c>
      <c r="L121" s="165">
        <v>1886</v>
      </c>
      <c r="M121" s="165">
        <v>1818</v>
      </c>
      <c r="N121" s="165">
        <v>1948</v>
      </c>
      <c r="O121" s="163">
        <f t="shared" si="8"/>
        <v>5471</v>
      </c>
      <c r="P121" s="163">
        <f t="shared" si="9"/>
        <v>5340</v>
      </c>
      <c r="Q121" s="163">
        <f t="shared" si="10"/>
        <v>5376</v>
      </c>
      <c r="R121" s="163">
        <f t="shared" si="11"/>
        <v>5652</v>
      </c>
      <c r="S121" s="457">
        <f t="shared" si="12"/>
        <v>-2.3944434289892125E-2</v>
      </c>
      <c r="T121" s="457">
        <f t="shared" si="13"/>
        <v>6.741573033707926E-3</v>
      </c>
      <c r="U121" s="457">
        <f t="shared" si="14"/>
        <v>5.1339285714285809E-2</v>
      </c>
    </row>
    <row r="122" spans="1:21">
      <c r="A122" s="162" t="s">
        <v>544</v>
      </c>
      <c r="B122" s="162" t="s">
        <v>1422</v>
      </c>
      <c r="C122" s="169">
        <v>1064</v>
      </c>
      <c r="D122" s="160">
        <v>855</v>
      </c>
      <c r="E122" s="160">
        <v>935</v>
      </c>
      <c r="F122" s="160">
        <v>912</v>
      </c>
      <c r="G122" s="160">
        <v>938</v>
      </c>
      <c r="H122" s="160">
        <v>887</v>
      </c>
      <c r="I122" s="160">
        <v>985</v>
      </c>
      <c r="J122" s="160">
        <v>881</v>
      </c>
      <c r="K122" s="160">
        <v>892</v>
      </c>
      <c r="L122" s="165">
        <v>934</v>
      </c>
      <c r="M122" s="165">
        <v>861</v>
      </c>
      <c r="N122" s="165">
        <v>950</v>
      </c>
      <c r="O122" s="163">
        <f t="shared" si="8"/>
        <v>2854</v>
      </c>
      <c r="P122" s="163">
        <f t="shared" si="9"/>
        <v>2737</v>
      </c>
      <c r="Q122" s="163">
        <f t="shared" si="10"/>
        <v>2758</v>
      </c>
      <c r="R122" s="163">
        <f t="shared" si="11"/>
        <v>2745</v>
      </c>
      <c r="S122" s="457">
        <f t="shared" si="12"/>
        <v>-4.0995094604064475E-2</v>
      </c>
      <c r="T122" s="457">
        <f t="shared" si="13"/>
        <v>7.6726342710997653E-3</v>
      </c>
      <c r="U122" s="457">
        <f t="shared" si="14"/>
        <v>-4.7135605511240408E-3</v>
      </c>
    </row>
    <row r="123" spans="1:21">
      <c r="A123" s="162" t="s">
        <v>616</v>
      </c>
      <c r="B123" s="162" t="s">
        <v>1423</v>
      </c>
      <c r="C123" s="169">
        <v>2782</v>
      </c>
      <c r="D123" s="160">
        <v>2520</v>
      </c>
      <c r="E123" s="160">
        <v>2794</v>
      </c>
      <c r="F123" s="160">
        <v>2615</v>
      </c>
      <c r="G123" s="160">
        <v>2771</v>
      </c>
      <c r="H123" s="160">
        <v>2650</v>
      </c>
      <c r="I123" s="160">
        <v>2822</v>
      </c>
      <c r="J123" s="160">
        <v>2672</v>
      </c>
      <c r="K123" s="160">
        <v>2723</v>
      </c>
      <c r="L123" s="165">
        <v>2753</v>
      </c>
      <c r="M123" s="165">
        <v>2742</v>
      </c>
      <c r="N123" s="165">
        <v>2744</v>
      </c>
      <c r="O123" s="163">
        <f t="shared" si="8"/>
        <v>8096</v>
      </c>
      <c r="P123" s="163">
        <f t="shared" si="9"/>
        <v>8036</v>
      </c>
      <c r="Q123" s="163">
        <f t="shared" si="10"/>
        <v>8217</v>
      </c>
      <c r="R123" s="163">
        <f t="shared" si="11"/>
        <v>8239</v>
      </c>
      <c r="S123" s="457">
        <f t="shared" si="12"/>
        <v>-7.4110671936759021E-3</v>
      </c>
      <c r="T123" s="457">
        <f t="shared" si="13"/>
        <v>2.2523643603783006E-2</v>
      </c>
      <c r="U123" s="457">
        <f t="shared" si="14"/>
        <v>2.6773761713521083E-3</v>
      </c>
    </row>
    <row r="124" spans="1:21">
      <c r="A124" s="162" t="s">
        <v>528</v>
      </c>
      <c r="B124" s="162" t="s">
        <v>1424</v>
      </c>
      <c r="C124" s="169">
        <v>1330</v>
      </c>
      <c r="D124" s="160">
        <v>1152</v>
      </c>
      <c r="E124" s="160">
        <v>1219</v>
      </c>
      <c r="F124" s="160">
        <v>1253</v>
      </c>
      <c r="G124" s="160">
        <v>1198</v>
      </c>
      <c r="H124" s="160">
        <v>1247</v>
      </c>
      <c r="I124" s="160">
        <v>1266</v>
      </c>
      <c r="J124" s="160">
        <v>1194</v>
      </c>
      <c r="K124" s="160">
        <v>1167</v>
      </c>
      <c r="L124" s="165">
        <v>1258</v>
      </c>
      <c r="M124" s="165">
        <v>1212</v>
      </c>
      <c r="N124" s="165">
        <v>1306</v>
      </c>
      <c r="O124" s="163">
        <f t="shared" si="8"/>
        <v>3701</v>
      </c>
      <c r="P124" s="163">
        <f t="shared" si="9"/>
        <v>3698</v>
      </c>
      <c r="Q124" s="163">
        <f t="shared" si="10"/>
        <v>3627</v>
      </c>
      <c r="R124" s="163">
        <f t="shared" si="11"/>
        <v>3776</v>
      </c>
      <c r="S124" s="457">
        <f t="shared" si="12"/>
        <v>-8.1059173196429413E-4</v>
      </c>
      <c r="T124" s="457">
        <f t="shared" si="13"/>
        <v>-1.9199567333693879E-2</v>
      </c>
      <c r="U124" s="457">
        <f t="shared" si="14"/>
        <v>4.1080783016266942E-2</v>
      </c>
    </row>
    <row r="125" spans="1:21">
      <c r="A125" s="162" t="s">
        <v>123</v>
      </c>
      <c r="B125" s="162" t="s">
        <v>1425</v>
      </c>
      <c r="C125" s="169">
        <v>1209</v>
      </c>
      <c r="D125" s="160">
        <v>1116</v>
      </c>
      <c r="E125" s="160">
        <v>1275</v>
      </c>
      <c r="F125" s="160">
        <v>1243</v>
      </c>
      <c r="G125" s="160">
        <v>1169</v>
      </c>
      <c r="H125" s="160">
        <v>1105</v>
      </c>
      <c r="I125" s="160">
        <v>1151</v>
      </c>
      <c r="J125" s="160">
        <v>1062</v>
      </c>
      <c r="K125" s="160">
        <v>1107</v>
      </c>
      <c r="L125" s="165">
        <v>1235</v>
      </c>
      <c r="M125" s="165">
        <v>1163</v>
      </c>
      <c r="N125" s="165">
        <v>1233</v>
      </c>
      <c r="O125" s="163">
        <f t="shared" si="8"/>
        <v>3600</v>
      </c>
      <c r="P125" s="163">
        <f t="shared" si="9"/>
        <v>3517</v>
      </c>
      <c r="Q125" s="163">
        <f t="shared" si="10"/>
        <v>3320</v>
      </c>
      <c r="R125" s="163">
        <f t="shared" si="11"/>
        <v>3631</v>
      </c>
      <c r="S125" s="457">
        <f t="shared" si="12"/>
        <v>-2.3055555555555607E-2</v>
      </c>
      <c r="T125" s="457">
        <f t="shared" si="13"/>
        <v>-5.6013647995450722E-2</v>
      </c>
      <c r="U125" s="457">
        <f t="shared" si="14"/>
        <v>9.3674698795180644E-2</v>
      </c>
    </row>
    <row r="126" spans="1:21">
      <c r="A126" s="162" t="s">
        <v>214</v>
      </c>
      <c r="B126" s="162" t="s">
        <v>1426</v>
      </c>
      <c r="C126" s="169">
        <v>1222</v>
      </c>
      <c r="D126" s="160">
        <v>1173</v>
      </c>
      <c r="E126" s="160">
        <v>1248</v>
      </c>
      <c r="F126" s="160">
        <v>1201</v>
      </c>
      <c r="G126" s="160">
        <v>1263</v>
      </c>
      <c r="H126" s="160">
        <v>1224</v>
      </c>
      <c r="I126" s="160">
        <v>1331</v>
      </c>
      <c r="J126" s="160">
        <v>1148</v>
      </c>
      <c r="K126" s="160">
        <v>1208</v>
      </c>
      <c r="L126" s="165">
        <v>1209</v>
      </c>
      <c r="M126" s="165">
        <v>1179</v>
      </c>
      <c r="N126" s="165">
        <v>1235</v>
      </c>
      <c r="O126" s="163">
        <f t="shared" si="8"/>
        <v>3643</v>
      </c>
      <c r="P126" s="163">
        <f t="shared" si="9"/>
        <v>3688</v>
      </c>
      <c r="Q126" s="163">
        <f t="shared" si="10"/>
        <v>3687</v>
      </c>
      <c r="R126" s="163">
        <f t="shared" si="11"/>
        <v>3623</v>
      </c>
      <c r="S126" s="457">
        <f t="shared" si="12"/>
        <v>1.2352456766401287E-2</v>
      </c>
      <c r="T126" s="457">
        <f t="shared" si="13"/>
        <v>-2.7114967462038564E-4</v>
      </c>
      <c r="U126" s="457">
        <f t="shared" si="14"/>
        <v>-1.7358285869270462E-2</v>
      </c>
    </row>
    <row r="127" spans="1:21">
      <c r="A127" s="162" t="s">
        <v>440</v>
      </c>
      <c r="B127" s="162" t="s">
        <v>1427</v>
      </c>
      <c r="C127" s="169">
        <v>1993</v>
      </c>
      <c r="D127" s="160">
        <v>1783</v>
      </c>
      <c r="E127" s="160">
        <v>2055</v>
      </c>
      <c r="F127" s="160">
        <v>1953</v>
      </c>
      <c r="G127" s="160">
        <v>2024</v>
      </c>
      <c r="H127" s="160">
        <v>2041</v>
      </c>
      <c r="I127" s="160">
        <v>1826</v>
      </c>
      <c r="J127" s="160">
        <v>1811</v>
      </c>
      <c r="K127" s="160">
        <v>1853</v>
      </c>
      <c r="L127" s="165">
        <v>1842</v>
      </c>
      <c r="M127" s="165">
        <v>1865</v>
      </c>
      <c r="N127" s="165">
        <v>1907</v>
      </c>
      <c r="O127" s="163">
        <f t="shared" si="8"/>
        <v>5831</v>
      </c>
      <c r="P127" s="163">
        <f t="shared" si="9"/>
        <v>6018</v>
      </c>
      <c r="Q127" s="163">
        <f t="shared" si="10"/>
        <v>5490</v>
      </c>
      <c r="R127" s="163">
        <f t="shared" si="11"/>
        <v>5614</v>
      </c>
      <c r="S127" s="457">
        <f t="shared" si="12"/>
        <v>3.2069970845481022E-2</v>
      </c>
      <c r="T127" s="457">
        <f t="shared" si="13"/>
        <v>-8.7736789631106649E-2</v>
      </c>
      <c r="U127" s="457">
        <f t="shared" si="14"/>
        <v>2.2586520947176725E-2</v>
      </c>
    </row>
    <row r="128" spans="1:21">
      <c r="A128" s="162" t="s">
        <v>503</v>
      </c>
      <c r="B128" s="162" t="s">
        <v>1428</v>
      </c>
      <c r="C128" s="169">
        <v>2479</v>
      </c>
      <c r="D128" s="160">
        <v>2207</v>
      </c>
      <c r="E128" s="160">
        <v>2501</v>
      </c>
      <c r="F128" s="160">
        <v>2373</v>
      </c>
      <c r="G128" s="160">
        <v>2419</v>
      </c>
      <c r="H128" s="160">
        <v>2358</v>
      </c>
      <c r="I128" s="160">
        <v>2405</v>
      </c>
      <c r="J128" s="160">
        <v>2162</v>
      </c>
      <c r="K128" s="160">
        <v>2358</v>
      </c>
      <c r="L128" s="165">
        <v>2375</v>
      </c>
      <c r="M128" s="165">
        <v>2392</v>
      </c>
      <c r="N128" s="165">
        <v>2637</v>
      </c>
      <c r="O128" s="163">
        <f t="shared" si="8"/>
        <v>7187</v>
      </c>
      <c r="P128" s="163">
        <f t="shared" si="9"/>
        <v>7150</v>
      </c>
      <c r="Q128" s="163">
        <f t="shared" si="10"/>
        <v>6925</v>
      </c>
      <c r="R128" s="163">
        <f t="shared" si="11"/>
        <v>7404</v>
      </c>
      <c r="S128" s="457">
        <f t="shared" si="12"/>
        <v>-5.1481842215110873E-3</v>
      </c>
      <c r="T128" s="457">
        <f t="shared" si="13"/>
        <v>-3.1468531468531458E-2</v>
      </c>
      <c r="U128" s="457">
        <f t="shared" si="14"/>
        <v>6.9169675090252625E-2</v>
      </c>
    </row>
    <row r="129" spans="1:21">
      <c r="A129" s="162" t="s">
        <v>520</v>
      </c>
      <c r="B129" s="162" t="s">
        <v>1429</v>
      </c>
      <c r="C129" s="169">
        <v>1739</v>
      </c>
      <c r="D129" s="160">
        <v>1664</v>
      </c>
      <c r="E129" s="160">
        <v>1903</v>
      </c>
      <c r="F129" s="160">
        <v>1816</v>
      </c>
      <c r="G129" s="160">
        <v>1841</v>
      </c>
      <c r="H129" s="160">
        <v>1939</v>
      </c>
      <c r="I129" s="160">
        <v>1178</v>
      </c>
      <c r="J129" s="160">
        <v>1120</v>
      </c>
      <c r="K129" s="160">
        <v>1041</v>
      </c>
      <c r="L129" s="165">
        <v>1052</v>
      </c>
      <c r="M129" s="165">
        <v>1075</v>
      </c>
      <c r="N129" s="165">
        <v>1155</v>
      </c>
      <c r="O129" s="163">
        <f t="shared" si="8"/>
        <v>5306</v>
      </c>
      <c r="P129" s="163">
        <f t="shared" si="9"/>
        <v>5596</v>
      </c>
      <c r="Q129" s="163">
        <f t="shared" si="10"/>
        <v>3339</v>
      </c>
      <c r="R129" s="163">
        <f t="shared" si="11"/>
        <v>3282</v>
      </c>
      <c r="S129" s="457">
        <f t="shared" si="12"/>
        <v>5.4655107425555904E-2</v>
      </c>
      <c r="T129" s="457">
        <f t="shared" si="13"/>
        <v>-0.40332380271622592</v>
      </c>
      <c r="U129" s="457">
        <f t="shared" si="14"/>
        <v>-1.7070979335130243E-2</v>
      </c>
    </row>
    <row r="130" spans="1:21">
      <c r="A130" s="162" t="s">
        <v>560</v>
      </c>
      <c r="B130" s="162" t="s">
        <v>1430</v>
      </c>
      <c r="C130" s="169">
        <v>1304</v>
      </c>
      <c r="D130" s="160">
        <v>1198</v>
      </c>
      <c r="E130" s="160">
        <v>1339</v>
      </c>
      <c r="F130" s="160">
        <v>1286</v>
      </c>
      <c r="G130" s="160">
        <v>1255</v>
      </c>
      <c r="H130" s="160">
        <v>1222</v>
      </c>
      <c r="I130" s="160">
        <v>1226</v>
      </c>
      <c r="J130" s="160">
        <v>1069</v>
      </c>
      <c r="K130" s="160">
        <v>1230</v>
      </c>
      <c r="L130" s="165">
        <v>1332</v>
      </c>
      <c r="M130" s="165">
        <v>1281</v>
      </c>
      <c r="N130" s="165">
        <v>1397</v>
      </c>
      <c r="O130" s="163">
        <f t="shared" si="8"/>
        <v>3841</v>
      </c>
      <c r="P130" s="163">
        <f t="shared" si="9"/>
        <v>3763</v>
      </c>
      <c r="Q130" s="163">
        <f t="shared" si="10"/>
        <v>3525</v>
      </c>
      <c r="R130" s="163">
        <f t="shared" si="11"/>
        <v>4010</v>
      </c>
      <c r="S130" s="457">
        <f t="shared" si="12"/>
        <v>-2.0307211663629254E-2</v>
      </c>
      <c r="T130" s="457">
        <f t="shared" si="13"/>
        <v>-6.3247408982195052E-2</v>
      </c>
      <c r="U130" s="457">
        <f t="shared" si="14"/>
        <v>0.13758865248226959</v>
      </c>
    </row>
    <row r="131" spans="1:21">
      <c r="A131" s="162" t="s">
        <v>564</v>
      </c>
      <c r="B131" s="162" t="s">
        <v>1431</v>
      </c>
      <c r="C131" s="169">
        <v>3002</v>
      </c>
      <c r="D131" s="160">
        <v>2850</v>
      </c>
      <c r="E131" s="160">
        <v>3035</v>
      </c>
      <c r="F131" s="160">
        <v>2857</v>
      </c>
      <c r="G131" s="160">
        <v>2986</v>
      </c>
      <c r="H131" s="160">
        <v>2935</v>
      </c>
      <c r="I131" s="160">
        <v>2947</v>
      </c>
      <c r="J131" s="160">
        <v>2609</v>
      </c>
      <c r="K131" s="160">
        <v>2697</v>
      </c>
      <c r="L131" s="165">
        <v>2723</v>
      </c>
      <c r="M131" s="165">
        <v>2762</v>
      </c>
      <c r="N131" s="165">
        <v>2713</v>
      </c>
      <c r="O131" s="163">
        <f t="shared" si="8"/>
        <v>8887</v>
      </c>
      <c r="P131" s="163">
        <f t="shared" si="9"/>
        <v>8778</v>
      </c>
      <c r="Q131" s="163">
        <f t="shared" si="10"/>
        <v>8253</v>
      </c>
      <c r="R131" s="163">
        <f t="shared" si="11"/>
        <v>8198</v>
      </c>
      <c r="S131" s="457">
        <f t="shared" si="12"/>
        <v>-1.2265106335096254E-2</v>
      </c>
      <c r="T131" s="457">
        <f t="shared" si="13"/>
        <v>-5.9808612440191422E-2</v>
      </c>
      <c r="U131" s="457">
        <f t="shared" si="14"/>
        <v>-6.6642433054646677E-3</v>
      </c>
    </row>
    <row r="132" spans="1:21">
      <c r="A132" s="162" t="s">
        <v>580</v>
      </c>
      <c r="B132" s="162" t="s">
        <v>1432</v>
      </c>
      <c r="C132" s="169">
        <v>1480</v>
      </c>
      <c r="D132" s="160">
        <v>1348</v>
      </c>
      <c r="E132" s="160">
        <v>1578</v>
      </c>
      <c r="F132" s="160">
        <v>1499</v>
      </c>
      <c r="G132" s="160">
        <v>1456</v>
      </c>
      <c r="H132" s="160">
        <v>1360</v>
      </c>
      <c r="I132" s="160">
        <v>1466</v>
      </c>
      <c r="J132" s="160">
        <v>1221</v>
      </c>
      <c r="K132" s="160">
        <v>1349</v>
      </c>
      <c r="L132" s="165">
        <v>1399</v>
      </c>
      <c r="M132" s="165">
        <v>1436</v>
      </c>
      <c r="N132" s="165">
        <v>1537</v>
      </c>
      <c r="O132" s="163">
        <f t="shared" ref="O132:O195" si="15">SUM(C132:E132)</f>
        <v>4406</v>
      </c>
      <c r="P132" s="163">
        <f t="shared" ref="P132:P195" si="16">SUM(F132:H132)</f>
        <v>4315</v>
      </c>
      <c r="Q132" s="163">
        <f t="shared" ref="Q132:Q195" si="17">SUM(I132:K132)</f>
        <v>4036</v>
      </c>
      <c r="R132" s="163">
        <f t="shared" ref="R132:R195" si="18">SUM(L132:N132)</f>
        <v>4372</v>
      </c>
      <c r="S132" s="457">
        <f t="shared" si="12"/>
        <v>-2.0653654108034547E-2</v>
      </c>
      <c r="T132" s="457">
        <f t="shared" si="13"/>
        <v>-6.4658169177288505E-2</v>
      </c>
      <c r="U132" s="457">
        <f t="shared" si="14"/>
        <v>8.3250743310208097E-2</v>
      </c>
    </row>
    <row r="133" spans="1:21">
      <c r="A133" s="162" t="s">
        <v>50</v>
      </c>
      <c r="B133" s="162" t="s">
        <v>1433</v>
      </c>
      <c r="C133" s="169">
        <v>1360</v>
      </c>
      <c r="D133" s="160">
        <v>1116</v>
      </c>
      <c r="E133" s="160">
        <v>1352</v>
      </c>
      <c r="F133" s="160">
        <v>1254</v>
      </c>
      <c r="G133" s="160">
        <v>1299</v>
      </c>
      <c r="H133" s="160">
        <v>1299</v>
      </c>
      <c r="I133" s="160">
        <v>1382</v>
      </c>
      <c r="J133" s="160">
        <v>1329</v>
      </c>
      <c r="K133" s="160">
        <v>1357</v>
      </c>
      <c r="L133" s="165">
        <v>1517</v>
      </c>
      <c r="M133" s="165">
        <v>1452</v>
      </c>
      <c r="N133" s="165">
        <v>1474</v>
      </c>
      <c r="O133" s="163">
        <f t="shared" si="15"/>
        <v>3828</v>
      </c>
      <c r="P133" s="163">
        <f t="shared" si="16"/>
        <v>3852</v>
      </c>
      <c r="Q133" s="163">
        <f t="shared" si="17"/>
        <v>4068</v>
      </c>
      <c r="R133" s="163">
        <f t="shared" si="18"/>
        <v>4443</v>
      </c>
      <c r="S133" s="457">
        <f t="shared" ref="S133:S196" si="19">P133/O133-1</f>
        <v>6.2695924764890609E-3</v>
      </c>
      <c r="T133" s="457">
        <f t="shared" ref="T133:T196" si="20">Q133/P133-1</f>
        <v>5.6074766355140193E-2</v>
      </c>
      <c r="U133" s="457">
        <f t="shared" ref="U133:U196" si="21">R133/Q133-1</f>
        <v>9.2182890855457167E-2</v>
      </c>
    </row>
    <row r="134" spans="1:21">
      <c r="A134" s="162" t="s">
        <v>247</v>
      </c>
      <c r="B134" s="162" t="s">
        <v>1434</v>
      </c>
      <c r="C134" s="169">
        <v>4733</v>
      </c>
      <c r="D134" s="160">
        <v>4501</v>
      </c>
      <c r="E134" s="160">
        <v>4853</v>
      </c>
      <c r="F134" s="160">
        <v>4621</v>
      </c>
      <c r="G134" s="160">
        <v>4764</v>
      </c>
      <c r="H134" s="160">
        <v>4549</v>
      </c>
      <c r="I134" s="160">
        <v>4679</v>
      </c>
      <c r="J134" s="160">
        <v>4390</v>
      </c>
      <c r="K134" s="160">
        <v>4445</v>
      </c>
      <c r="L134" s="165">
        <v>4754</v>
      </c>
      <c r="M134" s="165">
        <v>4492</v>
      </c>
      <c r="N134" s="165">
        <v>4969</v>
      </c>
      <c r="O134" s="163">
        <f t="shared" si="15"/>
        <v>14087</v>
      </c>
      <c r="P134" s="163">
        <f t="shared" si="16"/>
        <v>13934</v>
      </c>
      <c r="Q134" s="163">
        <f t="shared" si="17"/>
        <v>13514</v>
      </c>
      <c r="R134" s="163">
        <f t="shared" si="18"/>
        <v>14215</v>
      </c>
      <c r="S134" s="457">
        <f t="shared" si="19"/>
        <v>-1.0861077589266688E-2</v>
      </c>
      <c r="T134" s="457">
        <f t="shared" si="20"/>
        <v>-3.014209846418836E-2</v>
      </c>
      <c r="U134" s="457">
        <f t="shared" si="21"/>
        <v>5.1872132603226317E-2</v>
      </c>
    </row>
    <row r="135" spans="1:21">
      <c r="A135" s="162" t="s">
        <v>576</v>
      </c>
      <c r="B135" s="162" t="s">
        <v>1435</v>
      </c>
      <c r="C135" s="169">
        <v>1913</v>
      </c>
      <c r="D135" s="160">
        <v>1597</v>
      </c>
      <c r="E135" s="160">
        <v>1777</v>
      </c>
      <c r="F135" s="160">
        <v>1800</v>
      </c>
      <c r="G135" s="160">
        <v>1997</v>
      </c>
      <c r="H135" s="160">
        <v>1990</v>
      </c>
      <c r="I135" s="160">
        <v>1910</v>
      </c>
      <c r="J135" s="160">
        <v>1740</v>
      </c>
      <c r="K135" s="160">
        <v>1956</v>
      </c>
      <c r="L135" s="165">
        <v>1978</v>
      </c>
      <c r="M135" s="165">
        <v>1778</v>
      </c>
      <c r="N135" s="165">
        <v>1826</v>
      </c>
      <c r="O135" s="163">
        <f t="shared" si="15"/>
        <v>5287</v>
      </c>
      <c r="P135" s="163">
        <f t="shared" si="16"/>
        <v>5787</v>
      </c>
      <c r="Q135" s="163">
        <f t="shared" si="17"/>
        <v>5606</v>
      </c>
      <c r="R135" s="163">
        <f t="shared" si="18"/>
        <v>5582</v>
      </c>
      <c r="S135" s="457">
        <f t="shared" si="19"/>
        <v>9.457159069415555E-2</v>
      </c>
      <c r="T135" s="457">
        <f t="shared" si="20"/>
        <v>-3.1277000172801106E-2</v>
      </c>
      <c r="U135" s="457">
        <f t="shared" si="21"/>
        <v>-4.2811273635390279E-3</v>
      </c>
    </row>
    <row r="136" spans="1:21">
      <c r="A136" s="162" t="s">
        <v>626</v>
      </c>
      <c r="B136" s="162" t="s">
        <v>1436</v>
      </c>
      <c r="C136" s="169">
        <v>3621</v>
      </c>
      <c r="D136" s="160">
        <v>3107</v>
      </c>
      <c r="E136" s="160">
        <v>3433</v>
      </c>
      <c r="F136" s="160">
        <v>3292</v>
      </c>
      <c r="G136" s="160">
        <v>3616</v>
      </c>
      <c r="H136" s="160">
        <v>3484</v>
      </c>
      <c r="I136" s="160">
        <v>3710</v>
      </c>
      <c r="J136" s="160">
        <v>3307</v>
      </c>
      <c r="K136" s="160">
        <v>3357</v>
      </c>
      <c r="L136" s="165">
        <v>3455</v>
      </c>
      <c r="M136" s="165">
        <v>3305</v>
      </c>
      <c r="N136" s="165">
        <v>3608</v>
      </c>
      <c r="O136" s="163">
        <f t="shared" si="15"/>
        <v>10161</v>
      </c>
      <c r="P136" s="163">
        <f t="shared" si="16"/>
        <v>10392</v>
      </c>
      <c r="Q136" s="163">
        <f t="shared" si="17"/>
        <v>10374</v>
      </c>
      <c r="R136" s="163">
        <f t="shared" si="18"/>
        <v>10368</v>
      </c>
      <c r="S136" s="457">
        <f t="shared" si="19"/>
        <v>2.2733982875701164E-2</v>
      </c>
      <c r="T136" s="457">
        <f t="shared" si="20"/>
        <v>-1.7321016166281789E-3</v>
      </c>
      <c r="U136" s="457">
        <f t="shared" si="21"/>
        <v>-5.7836899942165232E-4</v>
      </c>
    </row>
    <row r="137" spans="1:21">
      <c r="A137" s="162" t="s">
        <v>100</v>
      </c>
      <c r="B137" s="162" t="s">
        <v>1437</v>
      </c>
      <c r="C137" s="169">
        <v>3387</v>
      </c>
      <c r="D137" s="160">
        <v>3111</v>
      </c>
      <c r="E137" s="160">
        <v>3171</v>
      </c>
      <c r="F137" s="160">
        <v>3250</v>
      </c>
      <c r="G137" s="160">
        <v>3464</v>
      </c>
      <c r="H137" s="160">
        <v>3369</v>
      </c>
      <c r="I137" s="160">
        <v>3488</v>
      </c>
      <c r="J137" s="160">
        <v>3244</v>
      </c>
      <c r="K137" s="160">
        <v>3453</v>
      </c>
      <c r="L137" s="165">
        <v>3499</v>
      </c>
      <c r="M137" s="165">
        <v>3409</v>
      </c>
      <c r="N137" s="165">
        <v>3656</v>
      </c>
      <c r="O137" s="163">
        <f t="shared" si="15"/>
        <v>9669</v>
      </c>
      <c r="P137" s="163">
        <f t="shared" si="16"/>
        <v>10083</v>
      </c>
      <c r="Q137" s="163">
        <f t="shared" si="17"/>
        <v>10185</v>
      </c>
      <c r="R137" s="163">
        <f t="shared" si="18"/>
        <v>10564</v>
      </c>
      <c r="S137" s="457">
        <f t="shared" si="19"/>
        <v>4.2817251008377299E-2</v>
      </c>
      <c r="T137" s="457">
        <f t="shared" si="20"/>
        <v>1.0116036893781599E-2</v>
      </c>
      <c r="U137" s="457">
        <f t="shared" si="21"/>
        <v>3.7211585665194002E-2</v>
      </c>
    </row>
    <row r="138" spans="1:21">
      <c r="A138" s="162" t="s">
        <v>437</v>
      </c>
      <c r="B138" s="162" t="s">
        <v>1438</v>
      </c>
      <c r="C138" s="169">
        <v>1750</v>
      </c>
      <c r="D138" s="160">
        <v>1645</v>
      </c>
      <c r="E138" s="160">
        <v>1829</v>
      </c>
      <c r="F138" s="160">
        <v>1694</v>
      </c>
      <c r="G138" s="160">
        <v>1750</v>
      </c>
      <c r="H138" s="160">
        <v>1628</v>
      </c>
      <c r="I138" s="160">
        <v>1667</v>
      </c>
      <c r="J138" s="160">
        <v>1640</v>
      </c>
      <c r="K138" s="160">
        <v>1689</v>
      </c>
      <c r="L138" s="165">
        <v>1633</v>
      </c>
      <c r="M138" s="165">
        <v>1618</v>
      </c>
      <c r="N138" s="165">
        <v>1711</v>
      </c>
      <c r="O138" s="163">
        <f t="shared" si="15"/>
        <v>5224</v>
      </c>
      <c r="P138" s="163">
        <f t="shared" si="16"/>
        <v>5072</v>
      </c>
      <c r="Q138" s="163">
        <f t="shared" si="17"/>
        <v>4996</v>
      </c>
      <c r="R138" s="163">
        <f t="shared" si="18"/>
        <v>4962</v>
      </c>
      <c r="S138" s="457">
        <f t="shared" si="19"/>
        <v>-2.9096477794793296E-2</v>
      </c>
      <c r="T138" s="457">
        <f t="shared" si="20"/>
        <v>-1.4984227129337557E-2</v>
      </c>
      <c r="U138" s="457">
        <f t="shared" si="21"/>
        <v>-6.805444355484358E-3</v>
      </c>
    </row>
    <row r="139" spans="1:21">
      <c r="A139" s="162" t="s">
        <v>512</v>
      </c>
      <c r="B139" s="162" t="s">
        <v>1439</v>
      </c>
      <c r="C139" s="169">
        <v>5031</v>
      </c>
      <c r="D139" s="160">
        <v>4626</v>
      </c>
      <c r="E139" s="160">
        <v>5001</v>
      </c>
      <c r="F139" s="160">
        <v>4814</v>
      </c>
      <c r="G139" s="160">
        <v>5024</v>
      </c>
      <c r="H139" s="160">
        <v>4852</v>
      </c>
      <c r="I139" s="160">
        <v>4869</v>
      </c>
      <c r="J139" s="160">
        <v>4726</v>
      </c>
      <c r="K139" s="160">
        <v>5007</v>
      </c>
      <c r="L139" s="165">
        <v>5278</v>
      </c>
      <c r="M139" s="165">
        <v>4876</v>
      </c>
      <c r="N139" s="165">
        <v>2656</v>
      </c>
      <c r="O139" s="163">
        <f t="shared" si="15"/>
        <v>14658</v>
      </c>
      <c r="P139" s="163">
        <f t="shared" si="16"/>
        <v>14690</v>
      </c>
      <c r="Q139" s="163">
        <f t="shared" si="17"/>
        <v>14602</v>
      </c>
      <c r="R139" s="163">
        <f t="shared" si="18"/>
        <v>12810</v>
      </c>
      <c r="S139" s="457">
        <f t="shared" si="19"/>
        <v>2.183108200300099E-3</v>
      </c>
      <c r="T139" s="457">
        <f t="shared" si="20"/>
        <v>-5.9904697072838964E-3</v>
      </c>
      <c r="U139" s="457">
        <f t="shared" si="21"/>
        <v>-0.12272291466922336</v>
      </c>
    </row>
    <row r="140" spans="1:21">
      <c r="A140" s="162" t="s">
        <v>524</v>
      </c>
      <c r="B140" s="162" t="s">
        <v>1440</v>
      </c>
      <c r="C140" s="169">
        <v>1837</v>
      </c>
      <c r="D140" s="160">
        <v>1578</v>
      </c>
      <c r="E140" s="160">
        <v>1807</v>
      </c>
      <c r="F140" s="160">
        <v>1693</v>
      </c>
      <c r="G140" s="160">
        <v>1773</v>
      </c>
      <c r="H140" s="160">
        <v>1714</v>
      </c>
      <c r="I140" s="160">
        <v>1934</v>
      </c>
      <c r="J140" s="160">
        <v>1622</v>
      </c>
      <c r="K140" s="160">
        <v>1804</v>
      </c>
      <c r="L140" s="165">
        <v>1726</v>
      </c>
      <c r="M140" s="165">
        <v>1765</v>
      </c>
      <c r="N140" s="165">
        <v>1897</v>
      </c>
      <c r="O140" s="163">
        <f t="shared" si="15"/>
        <v>5222</v>
      </c>
      <c r="P140" s="163">
        <f t="shared" si="16"/>
        <v>5180</v>
      </c>
      <c r="Q140" s="163">
        <f t="shared" si="17"/>
        <v>5360</v>
      </c>
      <c r="R140" s="163">
        <f t="shared" si="18"/>
        <v>5388</v>
      </c>
      <c r="S140" s="457">
        <f t="shared" si="19"/>
        <v>-8.0428954423592547E-3</v>
      </c>
      <c r="T140" s="457">
        <f t="shared" si="20"/>
        <v>3.474903474903468E-2</v>
      </c>
      <c r="U140" s="457">
        <f t="shared" si="21"/>
        <v>5.2238805970148405E-3</v>
      </c>
    </row>
    <row r="141" spans="1:21">
      <c r="A141" s="162" t="s">
        <v>329</v>
      </c>
      <c r="B141" s="162" t="s">
        <v>1441</v>
      </c>
      <c r="C141" s="169">
        <v>4791</v>
      </c>
      <c r="D141" s="160">
        <v>4186</v>
      </c>
      <c r="E141" s="160">
        <v>4673</v>
      </c>
      <c r="F141" s="160">
        <v>4281</v>
      </c>
      <c r="G141" s="160">
        <v>4451</v>
      </c>
      <c r="H141" s="160">
        <v>4334</v>
      </c>
      <c r="I141" s="160">
        <v>4358</v>
      </c>
      <c r="J141" s="160">
        <v>4076</v>
      </c>
      <c r="K141" s="160">
        <v>4028</v>
      </c>
      <c r="L141" s="165">
        <v>4555</v>
      </c>
      <c r="M141" s="165">
        <v>4349</v>
      </c>
      <c r="N141" s="165">
        <v>4833</v>
      </c>
      <c r="O141" s="163">
        <f t="shared" si="15"/>
        <v>13650</v>
      </c>
      <c r="P141" s="163">
        <f t="shared" si="16"/>
        <v>13066</v>
      </c>
      <c r="Q141" s="163">
        <f t="shared" si="17"/>
        <v>12462</v>
      </c>
      <c r="R141" s="163">
        <f t="shared" si="18"/>
        <v>13737</v>
      </c>
      <c r="S141" s="457">
        <f t="shared" si="19"/>
        <v>-4.2783882783882787E-2</v>
      </c>
      <c r="T141" s="457">
        <f t="shared" si="20"/>
        <v>-4.6226848308587143E-2</v>
      </c>
      <c r="U141" s="457">
        <f t="shared" si="21"/>
        <v>0.10231102551757343</v>
      </c>
    </row>
    <row r="142" spans="1:21">
      <c r="A142" s="162" t="s">
        <v>449</v>
      </c>
      <c r="B142" s="162" t="s">
        <v>1442</v>
      </c>
      <c r="C142" s="169">
        <v>7808</v>
      </c>
      <c r="D142" s="160">
        <v>7203</v>
      </c>
      <c r="E142" s="160">
        <v>7991</v>
      </c>
      <c r="F142" s="160">
        <v>7503</v>
      </c>
      <c r="G142" s="160">
        <v>7802</v>
      </c>
      <c r="H142" s="160">
        <v>7500</v>
      </c>
      <c r="I142" s="160">
        <v>7902</v>
      </c>
      <c r="J142" s="160">
        <v>7505</v>
      </c>
      <c r="K142" s="160">
        <v>7751</v>
      </c>
      <c r="L142" s="165">
        <v>7755</v>
      </c>
      <c r="M142" s="165">
        <v>7593</v>
      </c>
      <c r="N142" s="165">
        <v>8426</v>
      </c>
      <c r="O142" s="163">
        <f t="shared" si="15"/>
        <v>23002</v>
      </c>
      <c r="P142" s="163">
        <f t="shared" si="16"/>
        <v>22805</v>
      </c>
      <c r="Q142" s="163">
        <f t="shared" si="17"/>
        <v>23158</v>
      </c>
      <c r="R142" s="163">
        <f t="shared" si="18"/>
        <v>23774</v>
      </c>
      <c r="S142" s="457">
        <f t="shared" si="19"/>
        <v>-8.5644726545517358E-3</v>
      </c>
      <c r="T142" s="457">
        <f t="shared" si="20"/>
        <v>1.547906160929613E-2</v>
      </c>
      <c r="U142" s="457">
        <f t="shared" si="21"/>
        <v>2.6599879091458778E-2</v>
      </c>
    </row>
    <row r="143" spans="1:21">
      <c r="A143" s="162" t="s">
        <v>518</v>
      </c>
      <c r="B143" s="162" t="s">
        <v>1443</v>
      </c>
      <c r="C143" s="169">
        <v>2453</v>
      </c>
      <c r="D143" s="160">
        <v>2256</v>
      </c>
      <c r="E143" s="160">
        <v>2624</v>
      </c>
      <c r="F143" s="160">
        <v>2410</v>
      </c>
      <c r="G143" s="160">
        <v>2424</v>
      </c>
      <c r="H143" s="160">
        <v>2364</v>
      </c>
      <c r="I143" s="160">
        <v>2483</v>
      </c>
      <c r="J143" s="160">
        <v>2530</v>
      </c>
      <c r="K143" s="160">
        <v>2640</v>
      </c>
      <c r="L143" s="165">
        <v>2633</v>
      </c>
      <c r="M143" s="165">
        <v>2668</v>
      </c>
      <c r="N143" s="165">
        <v>2830</v>
      </c>
      <c r="O143" s="163">
        <f t="shared" si="15"/>
        <v>7333</v>
      </c>
      <c r="P143" s="163">
        <f t="shared" si="16"/>
        <v>7198</v>
      </c>
      <c r="Q143" s="163">
        <f t="shared" si="17"/>
        <v>7653</v>
      </c>
      <c r="R143" s="163">
        <f t="shared" si="18"/>
        <v>8131</v>
      </c>
      <c r="S143" s="457">
        <f t="shared" si="19"/>
        <v>-1.8409927723987418E-2</v>
      </c>
      <c r="T143" s="457">
        <f t="shared" si="20"/>
        <v>6.3212003334259581E-2</v>
      </c>
      <c r="U143" s="457">
        <f t="shared" si="21"/>
        <v>6.2459166339997374E-2</v>
      </c>
    </row>
    <row r="144" spans="1:21">
      <c r="A144" s="162" t="s">
        <v>12</v>
      </c>
      <c r="B144" s="162" t="s">
        <v>1444</v>
      </c>
      <c r="C144" s="169">
        <v>938</v>
      </c>
      <c r="D144" s="160">
        <v>827</v>
      </c>
      <c r="E144" s="160">
        <v>994</v>
      </c>
      <c r="F144" s="160">
        <v>915</v>
      </c>
      <c r="G144" s="160">
        <v>848</v>
      </c>
      <c r="H144" s="160">
        <v>970</v>
      </c>
      <c r="I144" s="160">
        <v>858</v>
      </c>
      <c r="J144" s="160">
        <v>853</v>
      </c>
      <c r="K144" s="160">
        <v>964</v>
      </c>
      <c r="L144" s="165">
        <v>977</v>
      </c>
      <c r="M144" s="165">
        <v>1013</v>
      </c>
      <c r="N144" s="165">
        <v>1031</v>
      </c>
      <c r="O144" s="163">
        <f t="shared" si="15"/>
        <v>2759</v>
      </c>
      <c r="P144" s="163">
        <f t="shared" si="16"/>
        <v>2733</v>
      </c>
      <c r="Q144" s="163">
        <f t="shared" si="17"/>
        <v>2675</v>
      </c>
      <c r="R144" s="163">
        <f t="shared" si="18"/>
        <v>3021</v>
      </c>
      <c r="S144" s="457">
        <f t="shared" si="19"/>
        <v>-9.4237042406669635E-3</v>
      </c>
      <c r="T144" s="457">
        <f t="shared" si="20"/>
        <v>-2.1222100256128806E-2</v>
      </c>
      <c r="U144" s="457">
        <f t="shared" si="21"/>
        <v>0.12934579439252336</v>
      </c>
    </row>
    <row r="145" spans="1:21">
      <c r="A145" s="162" t="s">
        <v>126</v>
      </c>
      <c r="B145" s="162" t="s">
        <v>1445</v>
      </c>
      <c r="C145" s="169">
        <v>1952</v>
      </c>
      <c r="D145" s="160">
        <v>1707</v>
      </c>
      <c r="E145" s="160">
        <v>1870</v>
      </c>
      <c r="F145" s="160">
        <v>1898</v>
      </c>
      <c r="G145" s="160">
        <v>1746</v>
      </c>
      <c r="H145" s="160">
        <v>1934</v>
      </c>
      <c r="I145" s="160">
        <v>1742</v>
      </c>
      <c r="J145" s="160">
        <v>1846</v>
      </c>
      <c r="K145" s="160">
        <v>1935</v>
      </c>
      <c r="L145" s="165">
        <v>2052</v>
      </c>
      <c r="M145" s="165">
        <v>2001</v>
      </c>
      <c r="N145" s="165">
        <v>2140</v>
      </c>
      <c r="O145" s="163">
        <f t="shared" si="15"/>
        <v>5529</v>
      </c>
      <c r="P145" s="163">
        <f t="shared" si="16"/>
        <v>5578</v>
      </c>
      <c r="Q145" s="163">
        <f t="shared" si="17"/>
        <v>5523</v>
      </c>
      <c r="R145" s="163">
        <f t="shared" si="18"/>
        <v>6193</v>
      </c>
      <c r="S145" s="457">
        <f t="shared" si="19"/>
        <v>8.8623620907939404E-3</v>
      </c>
      <c r="T145" s="457">
        <f t="shared" si="20"/>
        <v>-9.8601649336680364E-3</v>
      </c>
      <c r="U145" s="457">
        <f t="shared" si="21"/>
        <v>0.12131088176715554</v>
      </c>
    </row>
    <row r="146" spans="1:21">
      <c r="A146" s="162" t="s">
        <v>178</v>
      </c>
      <c r="B146" s="162" t="s">
        <v>1446</v>
      </c>
      <c r="C146" s="169">
        <v>2260</v>
      </c>
      <c r="D146" s="160">
        <v>2004</v>
      </c>
      <c r="E146" s="160">
        <v>2370</v>
      </c>
      <c r="F146" s="160">
        <v>2294</v>
      </c>
      <c r="G146" s="160">
        <v>2313</v>
      </c>
      <c r="H146" s="160">
        <v>2285</v>
      </c>
      <c r="I146" s="160">
        <v>2403</v>
      </c>
      <c r="J146" s="160">
        <v>2206</v>
      </c>
      <c r="K146" s="160">
        <v>2327</v>
      </c>
      <c r="L146" s="165">
        <v>2439</v>
      </c>
      <c r="M146" s="165">
        <v>2288</v>
      </c>
      <c r="N146" s="165">
        <v>2301</v>
      </c>
      <c r="O146" s="163">
        <f t="shared" si="15"/>
        <v>6634</v>
      </c>
      <c r="P146" s="163">
        <f t="shared" si="16"/>
        <v>6892</v>
      </c>
      <c r="Q146" s="163">
        <f t="shared" si="17"/>
        <v>6936</v>
      </c>
      <c r="R146" s="163">
        <f t="shared" si="18"/>
        <v>7028</v>
      </c>
      <c r="S146" s="457">
        <f t="shared" si="19"/>
        <v>3.8890563762435937E-2</v>
      </c>
      <c r="T146" s="457">
        <f t="shared" si="20"/>
        <v>6.384213580963527E-3</v>
      </c>
      <c r="U146" s="457">
        <f t="shared" si="21"/>
        <v>1.3264129181084217E-2</v>
      </c>
    </row>
    <row r="147" spans="1:21">
      <c r="A147" s="162" t="s">
        <v>374</v>
      </c>
      <c r="B147" s="162" t="s">
        <v>1447</v>
      </c>
      <c r="C147" s="169">
        <v>2080</v>
      </c>
      <c r="D147" s="160">
        <v>2043</v>
      </c>
      <c r="E147" s="160">
        <v>2439</v>
      </c>
      <c r="F147" s="160">
        <v>2194</v>
      </c>
      <c r="G147" s="160">
        <v>2184</v>
      </c>
      <c r="H147" s="160">
        <v>2023</v>
      </c>
      <c r="I147" s="160">
        <v>2194</v>
      </c>
      <c r="J147" s="160">
        <v>2052</v>
      </c>
      <c r="K147" s="160">
        <v>2073</v>
      </c>
      <c r="L147" s="165">
        <v>2259</v>
      </c>
      <c r="M147" s="165">
        <v>2251</v>
      </c>
      <c r="N147" s="165">
        <v>2305</v>
      </c>
      <c r="O147" s="163">
        <f t="shared" si="15"/>
        <v>6562</v>
      </c>
      <c r="P147" s="163">
        <f t="shared" si="16"/>
        <v>6401</v>
      </c>
      <c r="Q147" s="163">
        <f t="shared" si="17"/>
        <v>6319</v>
      </c>
      <c r="R147" s="163">
        <f t="shared" si="18"/>
        <v>6815</v>
      </c>
      <c r="S147" s="457">
        <f t="shared" si="19"/>
        <v>-2.453520268210907E-2</v>
      </c>
      <c r="T147" s="457">
        <f t="shared" si="20"/>
        <v>-1.2810498359631328E-2</v>
      </c>
      <c r="U147" s="457">
        <f t="shared" si="21"/>
        <v>7.8493432505143179E-2</v>
      </c>
    </row>
    <row r="148" spans="1:21">
      <c r="A148" s="162" t="s">
        <v>526</v>
      </c>
      <c r="B148" s="162" t="s">
        <v>1448</v>
      </c>
      <c r="C148" s="169">
        <v>1708</v>
      </c>
      <c r="D148" s="160">
        <v>1552</v>
      </c>
      <c r="E148" s="160">
        <v>1736</v>
      </c>
      <c r="F148" s="160">
        <v>1730</v>
      </c>
      <c r="G148" s="160">
        <v>1651</v>
      </c>
      <c r="H148" s="160">
        <v>1703</v>
      </c>
      <c r="I148" s="160">
        <v>1652</v>
      </c>
      <c r="J148" s="160">
        <v>1681</v>
      </c>
      <c r="K148" s="160">
        <v>1797</v>
      </c>
      <c r="L148" s="165">
        <v>1843</v>
      </c>
      <c r="M148" s="165">
        <v>1784</v>
      </c>
      <c r="N148" s="165">
        <v>1957</v>
      </c>
      <c r="O148" s="163">
        <f t="shared" si="15"/>
        <v>4996</v>
      </c>
      <c r="P148" s="163">
        <f t="shared" si="16"/>
        <v>5084</v>
      </c>
      <c r="Q148" s="163">
        <f t="shared" si="17"/>
        <v>5130</v>
      </c>
      <c r="R148" s="163">
        <f t="shared" si="18"/>
        <v>5584</v>
      </c>
      <c r="S148" s="457">
        <f t="shared" si="19"/>
        <v>1.7614091273018495E-2</v>
      </c>
      <c r="T148" s="457">
        <f t="shared" si="20"/>
        <v>9.0479937057434956E-3</v>
      </c>
      <c r="U148" s="457">
        <f t="shared" si="21"/>
        <v>8.8499025341130633E-2</v>
      </c>
    </row>
    <row r="149" spans="1:21">
      <c r="A149" s="162" t="s">
        <v>574</v>
      </c>
      <c r="B149" s="162" t="s">
        <v>1449</v>
      </c>
      <c r="C149" s="169">
        <v>753</v>
      </c>
      <c r="D149" s="160">
        <v>713</v>
      </c>
      <c r="E149" s="160">
        <v>770</v>
      </c>
      <c r="F149" s="160">
        <v>796</v>
      </c>
      <c r="G149" s="160">
        <v>768</v>
      </c>
      <c r="H149" s="160">
        <v>722</v>
      </c>
      <c r="I149" s="160">
        <v>810</v>
      </c>
      <c r="J149" s="160">
        <v>769</v>
      </c>
      <c r="K149" s="160">
        <v>768</v>
      </c>
      <c r="L149" s="165">
        <v>814</v>
      </c>
      <c r="M149" s="165">
        <v>845</v>
      </c>
      <c r="N149" s="165">
        <v>840</v>
      </c>
      <c r="O149" s="163">
        <f t="shared" si="15"/>
        <v>2236</v>
      </c>
      <c r="P149" s="163">
        <f t="shared" si="16"/>
        <v>2286</v>
      </c>
      <c r="Q149" s="163">
        <f t="shared" si="17"/>
        <v>2347</v>
      </c>
      <c r="R149" s="163">
        <f t="shared" si="18"/>
        <v>2499</v>
      </c>
      <c r="S149" s="457">
        <f t="shared" si="19"/>
        <v>2.2361359570661987E-2</v>
      </c>
      <c r="T149" s="457">
        <f t="shared" si="20"/>
        <v>2.6684164479439998E-2</v>
      </c>
      <c r="U149" s="457">
        <f t="shared" si="21"/>
        <v>6.4763527907967688E-2</v>
      </c>
    </row>
    <row r="150" spans="1:21">
      <c r="A150" s="162" t="s">
        <v>582</v>
      </c>
      <c r="B150" s="162" t="s">
        <v>1450</v>
      </c>
      <c r="C150" s="169">
        <v>1361</v>
      </c>
      <c r="D150" s="160">
        <v>1276</v>
      </c>
      <c r="E150" s="160">
        <v>1399</v>
      </c>
      <c r="F150" s="160">
        <v>1348</v>
      </c>
      <c r="G150" s="160">
        <v>1312</v>
      </c>
      <c r="H150" s="160">
        <v>1414</v>
      </c>
      <c r="I150" s="160">
        <v>1307</v>
      </c>
      <c r="J150" s="160">
        <v>1253</v>
      </c>
      <c r="K150" s="160">
        <v>1339</v>
      </c>
      <c r="L150" s="165">
        <v>1354</v>
      </c>
      <c r="M150" s="165">
        <v>1388</v>
      </c>
      <c r="N150" s="165">
        <v>1355</v>
      </c>
      <c r="O150" s="163">
        <f t="shared" si="15"/>
        <v>4036</v>
      </c>
      <c r="P150" s="163">
        <f t="shared" si="16"/>
        <v>4074</v>
      </c>
      <c r="Q150" s="163">
        <f t="shared" si="17"/>
        <v>3899</v>
      </c>
      <c r="R150" s="163">
        <f t="shared" si="18"/>
        <v>4097</v>
      </c>
      <c r="S150" s="457">
        <f t="shared" si="19"/>
        <v>9.4152626362735692E-3</v>
      </c>
      <c r="T150" s="457">
        <f t="shared" si="20"/>
        <v>-4.2955326460481058E-2</v>
      </c>
      <c r="U150" s="457">
        <f t="shared" si="21"/>
        <v>5.0782251859451177E-2</v>
      </c>
    </row>
    <row r="151" spans="1:21">
      <c r="A151" s="162" t="s">
        <v>612</v>
      </c>
      <c r="B151" s="162" t="s">
        <v>1451</v>
      </c>
      <c r="C151" s="169">
        <v>3280</v>
      </c>
      <c r="D151" s="160">
        <v>3244</v>
      </c>
      <c r="E151" s="160">
        <v>3416</v>
      </c>
      <c r="F151" s="160">
        <v>3344</v>
      </c>
      <c r="G151" s="160">
        <v>3440</v>
      </c>
      <c r="H151" s="160">
        <v>3265</v>
      </c>
      <c r="I151" s="160">
        <v>3529</v>
      </c>
      <c r="J151" s="160">
        <v>3207</v>
      </c>
      <c r="K151" s="160">
        <v>3267</v>
      </c>
      <c r="L151" s="165">
        <v>3332</v>
      </c>
      <c r="M151" s="165">
        <v>3364</v>
      </c>
      <c r="N151" s="165">
        <v>3476</v>
      </c>
      <c r="O151" s="163">
        <f t="shared" si="15"/>
        <v>9940</v>
      </c>
      <c r="P151" s="163">
        <f t="shared" si="16"/>
        <v>10049</v>
      </c>
      <c r="Q151" s="163">
        <f t="shared" si="17"/>
        <v>10003</v>
      </c>
      <c r="R151" s="163">
        <f t="shared" si="18"/>
        <v>10172</v>
      </c>
      <c r="S151" s="457">
        <f t="shared" si="19"/>
        <v>1.0965794768611703E-2</v>
      </c>
      <c r="T151" s="457">
        <f t="shared" si="20"/>
        <v>-4.5775699074535048E-3</v>
      </c>
      <c r="U151" s="457">
        <f t="shared" si="21"/>
        <v>1.6894931520543777E-2</v>
      </c>
    </row>
    <row r="152" spans="1:21">
      <c r="A152" s="162" t="s">
        <v>96</v>
      </c>
      <c r="B152" s="162" t="s">
        <v>1452</v>
      </c>
      <c r="C152" s="169">
        <v>2089</v>
      </c>
      <c r="D152" s="160">
        <v>1841</v>
      </c>
      <c r="E152" s="160">
        <v>2277</v>
      </c>
      <c r="F152" s="160">
        <v>2150</v>
      </c>
      <c r="G152" s="160">
        <v>2382</v>
      </c>
      <c r="H152" s="160">
        <v>2248</v>
      </c>
      <c r="I152" s="160">
        <v>2269</v>
      </c>
      <c r="J152" s="160">
        <v>2125</v>
      </c>
      <c r="K152" s="160">
        <v>2127</v>
      </c>
      <c r="L152" s="165">
        <v>2163</v>
      </c>
      <c r="M152" s="165">
        <v>2149</v>
      </c>
      <c r="N152" s="165">
        <v>2279</v>
      </c>
      <c r="O152" s="163">
        <f t="shared" si="15"/>
        <v>6207</v>
      </c>
      <c r="P152" s="163">
        <f t="shared" si="16"/>
        <v>6780</v>
      </c>
      <c r="Q152" s="163">
        <f t="shared" si="17"/>
        <v>6521</v>
      </c>
      <c r="R152" s="163">
        <f t="shared" si="18"/>
        <v>6591</v>
      </c>
      <c r="S152" s="457">
        <f t="shared" si="19"/>
        <v>9.2315128081198683E-2</v>
      </c>
      <c r="T152" s="457">
        <f t="shared" si="20"/>
        <v>-3.8200589970501464E-2</v>
      </c>
      <c r="U152" s="457">
        <f t="shared" si="21"/>
        <v>1.0734549915657032E-2</v>
      </c>
    </row>
    <row r="153" spans="1:21">
      <c r="A153" s="162" t="s">
        <v>221</v>
      </c>
      <c r="B153" s="162" t="s">
        <v>1453</v>
      </c>
      <c r="C153" s="169">
        <v>1608</v>
      </c>
      <c r="D153" s="160">
        <v>1551</v>
      </c>
      <c r="E153" s="160">
        <v>1607</v>
      </c>
      <c r="F153" s="160">
        <v>1646</v>
      </c>
      <c r="G153" s="160">
        <v>1642</v>
      </c>
      <c r="H153" s="160">
        <v>1609</v>
      </c>
      <c r="I153" s="160">
        <v>1673</v>
      </c>
      <c r="J153" s="160">
        <v>1548</v>
      </c>
      <c r="K153" s="160">
        <v>1523</v>
      </c>
      <c r="L153" s="165">
        <v>1692</v>
      </c>
      <c r="M153" s="165">
        <v>1623</v>
      </c>
      <c r="N153" s="165">
        <v>1751</v>
      </c>
      <c r="O153" s="163">
        <f t="shared" si="15"/>
        <v>4766</v>
      </c>
      <c r="P153" s="163">
        <f t="shared" si="16"/>
        <v>4897</v>
      </c>
      <c r="Q153" s="163">
        <f t="shared" si="17"/>
        <v>4744</v>
      </c>
      <c r="R153" s="163">
        <f t="shared" si="18"/>
        <v>5066</v>
      </c>
      <c r="S153" s="457">
        <f t="shared" si="19"/>
        <v>2.7486361728913167E-2</v>
      </c>
      <c r="T153" s="457">
        <f t="shared" si="20"/>
        <v>-3.1243618541964446E-2</v>
      </c>
      <c r="U153" s="457">
        <f t="shared" si="21"/>
        <v>6.7875210792580187E-2</v>
      </c>
    </row>
    <row r="154" spans="1:21">
      <c r="A154" s="162" t="s">
        <v>152</v>
      </c>
      <c r="B154" s="162" t="s">
        <v>1454</v>
      </c>
      <c r="C154" s="169">
        <v>4311</v>
      </c>
      <c r="D154" s="160">
        <v>3840</v>
      </c>
      <c r="E154" s="160">
        <v>4407</v>
      </c>
      <c r="F154" s="160">
        <v>4224</v>
      </c>
      <c r="G154" s="160">
        <v>4374</v>
      </c>
      <c r="H154" s="160">
        <v>4308</v>
      </c>
      <c r="I154" s="160">
        <v>4216</v>
      </c>
      <c r="J154" s="160">
        <v>4147</v>
      </c>
      <c r="K154" s="160">
        <v>4133</v>
      </c>
      <c r="L154" s="165">
        <v>4279</v>
      </c>
      <c r="M154" s="165">
        <v>4119</v>
      </c>
      <c r="N154" s="165">
        <v>4582</v>
      </c>
      <c r="O154" s="163">
        <f t="shared" si="15"/>
        <v>12558</v>
      </c>
      <c r="P154" s="163">
        <f t="shared" si="16"/>
        <v>12906</v>
      </c>
      <c r="Q154" s="163">
        <f t="shared" si="17"/>
        <v>12496</v>
      </c>
      <c r="R154" s="163">
        <f t="shared" si="18"/>
        <v>12980</v>
      </c>
      <c r="S154" s="457">
        <f t="shared" si="19"/>
        <v>2.7711419015766792E-2</v>
      </c>
      <c r="T154" s="457">
        <f t="shared" si="20"/>
        <v>-3.1768169843483629E-2</v>
      </c>
      <c r="U154" s="457">
        <f t="shared" si="21"/>
        <v>3.8732394366197243E-2</v>
      </c>
    </row>
    <row r="155" spans="1:21">
      <c r="A155" s="162" t="s">
        <v>164</v>
      </c>
      <c r="B155" s="162" t="s">
        <v>1455</v>
      </c>
      <c r="C155" s="169">
        <v>1030</v>
      </c>
      <c r="D155" s="160">
        <v>967</v>
      </c>
      <c r="E155" s="160">
        <v>1010</v>
      </c>
      <c r="F155" s="160">
        <v>901</v>
      </c>
      <c r="G155" s="160">
        <v>960</v>
      </c>
      <c r="H155" s="160">
        <v>935</v>
      </c>
      <c r="I155" s="160">
        <v>902</v>
      </c>
      <c r="J155" s="160">
        <v>806</v>
      </c>
      <c r="K155" s="160">
        <v>863</v>
      </c>
      <c r="L155" s="165">
        <v>937</v>
      </c>
      <c r="M155" s="165">
        <v>925</v>
      </c>
      <c r="N155" s="165">
        <v>962</v>
      </c>
      <c r="O155" s="163">
        <f t="shared" si="15"/>
        <v>3007</v>
      </c>
      <c r="P155" s="163">
        <f t="shared" si="16"/>
        <v>2796</v>
      </c>
      <c r="Q155" s="163">
        <f t="shared" si="17"/>
        <v>2571</v>
      </c>
      <c r="R155" s="163">
        <f t="shared" si="18"/>
        <v>2824</v>
      </c>
      <c r="S155" s="457">
        <f t="shared" si="19"/>
        <v>-7.0169604256734242E-2</v>
      </c>
      <c r="T155" s="457">
        <f t="shared" si="20"/>
        <v>-8.0472103004291862E-2</v>
      </c>
      <c r="U155" s="457">
        <f t="shared" si="21"/>
        <v>9.8405289770517212E-2</v>
      </c>
    </row>
    <row r="156" spans="1:21">
      <c r="A156" s="162" t="s">
        <v>217</v>
      </c>
      <c r="B156" s="162" t="s">
        <v>1456</v>
      </c>
      <c r="C156" s="169">
        <v>1385</v>
      </c>
      <c r="D156" s="160">
        <v>1324</v>
      </c>
      <c r="E156" s="160">
        <v>1449</v>
      </c>
      <c r="F156" s="160">
        <v>1301</v>
      </c>
      <c r="G156" s="160">
        <v>1355</v>
      </c>
      <c r="H156" s="160">
        <v>1280</v>
      </c>
      <c r="I156" s="160">
        <v>1401</v>
      </c>
      <c r="J156" s="160">
        <v>1281</v>
      </c>
      <c r="K156" s="160">
        <v>1208</v>
      </c>
      <c r="L156" s="165">
        <v>1353</v>
      </c>
      <c r="M156" s="165">
        <v>1271</v>
      </c>
      <c r="N156" s="165">
        <v>1445</v>
      </c>
      <c r="O156" s="163">
        <f t="shared" si="15"/>
        <v>4158</v>
      </c>
      <c r="P156" s="163">
        <f t="shared" si="16"/>
        <v>3936</v>
      </c>
      <c r="Q156" s="163">
        <f t="shared" si="17"/>
        <v>3890</v>
      </c>
      <c r="R156" s="163">
        <f t="shared" si="18"/>
        <v>4069</v>
      </c>
      <c r="S156" s="457">
        <f t="shared" si="19"/>
        <v>-5.3391053391053434E-2</v>
      </c>
      <c r="T156" s="457">
        <f t="shared" si="20"/>
        <v>-1.1686991869918728E-2</v>
      </c>
      <c r="U156" s="457">
        <f t="shared" si="21"/>
        <v>4.6015424164524532E-2</v>
      </c>
    </row>
    <row r="157" spans="1:21">
      <c r="A157" s="162" t="s">
        <v>263</v>
      </c>
      <c r="B157" s="162" t="s">
        <v>1457</v>
      </c>
      <c r="C157" s="169">
        <v>1557</v>
      </c>
      <c r="D157" s="160">
        <v>1421</v>
      </c>
      <c r="E157" s="160">
        <v>1507</v>
      </c>
      <c r="F157" s="160">
        <v>1563</v>
      </c>
      <c r="G157" s="160">
        <v>1574</v>
      </c>
      <c r="H157" s="160">
        <v>1471</v>
      </c>
      <c r="I157" s="160">
        <v>1550</v>
      </c>
      <c r="J157" s="160">
        <v>1433</v>
      </c>
      <c r="K157" s="160">
        <v>1542</v>
      </c>
      <c r="L157" s="165">
        <v>1539</v>
      </c>
      <c r="M157" s="165">
        <v>1481</v>
      </c>
      <c r="N157" s="165">
        <v>1620</v>
      </c>
      <c r="O157" s="163">
        <f t="shared" si="15"/>
        <v>4485</v>
      </c>
      <c r="P157" s="163">
        <f t="shared" si="16"/>
        <v>4608</v>
      </c>
      <c r="Q157" s="163">
        <f t="shared" si="17"/>
        <v>4525</v>
      </c>
      <c r="R157" s="163">
        <f t="shared" si="18"/>
        <v>4640</v>
      </c>
      <c r="S157" s="457">
        <f t="shared" si="19"/>
        <v>2.7424749163879492E-2</v>
      </c>
      <c r="T157" s="457">
        <f t="shared" si="20"/>
        <v>-1.801215277777779E-2</v>
      </c>
      <c r="U157" s="457">
        <f t="shared" si="21"/>
        <v>2.541436464088398E-2</v>
      </c>
    </row>
    <row r="158" spans="1:21">
      <c r="A158" s="162" t="s">
        <v>290</v>
      </c>
      <c r="B158" s="162" t="s">
        <v>1458</v>
      </c>
      <c r="C158" s="169">
        <v>1806</v>
      </c>
      <c r="D158" s="160">
        <v>1625</v>
      </c>
      <c r="E158" s="160">
        <v>1819</v>
      </c>
      <c r="F158" s="160">
        <v>1586</v>
      </c>
      <c r="G158" s="160">
        <v>1649</v>
      </c>
      <c r="H158" s="160">
        <v>1752</v>
      </c>
      <c r="I158" s="160">
        <v>1800</v>
      </c>
      <c r="J158" s="160">
        <v>1661</v>
      </c>
      <c r="K158" s="160">
        <v>1657</v>
      </c>
      <c r="L158" s="165">
        <v>1748</v>
      </c>
      <c r="M158" s="165">
        <v>1649</v>
      </c>
      <c r="N158" s="165">
        <v>1863</v>
      </c>
      <c r="O158" s="163">
        <f t="shared" si="15"/>
        <v>5250</v>
      </c>
      <c r="P158" s="163">
        <f t="shared" si="16"/>
        <v>4987</v>
      </c>
      <c r="Q158" s="163">
        <f t="shared" si="17"/>
        <v>5118</v>
      </c>
      <c r="R158" s="163">
        <f t="shared" si="18"/>
        <v>5260</v>
      </c>
      <c r="S158" s="457">
        <f t="shared" si="19"/>
        <v>-5.0095238095238082E-2</v>
      </c>
      <c r="T158" s="457">
        <f t="shared" si="20"/>
        <v>2.6268297573691646E-2</v>
      </c>
      <c r="U158" s="457">
        <f t="shared" si="21"/>
        <v>2.7745212973817823E-2</v>
      </c>
    </row>
    <row r="159" spans="1:21">
      <c r="A159" s="162" t="s">
        <v>311</v>
      </c>
      <c r="B159" s="162" t="s">
        <v>1459</v>
      </c>
      <c r="C159" s="169">
        <v>1649</v>
      </c>
      <c r="D159" s="160">
        <v>1610</v>
      </c>
      <c r="E159" s="160">
        <v>1697</v>
      </c>
      <c r="F159" s="160">
        <v>1619</v>
      </c>
      <c r="G159" s="160">
        <v>1600</v>
      </c>
      <c r="H159" s="160">
        <v>1637</v>
      </c>
      <c r="I159" s="160">
        <v>1669</v>
      </c>
      <c r="J159" s="160">
        <v>1634</v>
      </c>
      <c r="K159" s="160">
        <v>1622</v>
      </c>
      <c r="L159" s="165">
        <v>1686</v>
      </c>
      <c r="M159" s="165">
        <v>1545</v>
      </c>
      <c r="N159" s="165">
        <v>1793</v>
      </c>
      <c r="O159" s="163">
        <f t="shared" si="15"/>
        <v>4956</v>
      </c>
      <c r="P159" s="163">
        <f t="shared" si="16"/>
        <v>4856</v>
      </c>
      <c r="Q159" s="163">
        <f t="shared" si="17"/>
        <v>4925</v>
      </c>
      <c r="R159" s="163">
        <f t="shared" si="18"/>
        <v>5024</v>
      </c>
      <c r="S159" s="457">
        <f t="shared" si="19"/>
        <v>-2.0177562550443895E-2</v>
      </c>
      <c r="T159" s="457">
        <f t="shared" si="20"/>
        <v>1.4209225700164696E-2</v>
      </c>
      <c r="U159" s="457">
        <f t="shared" si="21"/>
        <v>2.0101522842639552E-2</v>
      </c>
    </row>
    <row r="160" spans="1:21">
      <c r="A160" s="162" t="s">
        <v>446</v>
      </c>
      <c r="B160" s="162" t="s">
        <v>1460</v>
      </c>
      <c r="C160" s="169">
        <v>2271</v>
      </c>
      <c r="D160" s="160">
        <v>2085</v>
      </c>
      <c r="E160" s="160">
        <v>2263</v>
      </c>
      <c r="F160" s="160">
        <v>2279</v>
      </c>
      <c r="G160" s="160">
        <v>2234</v>
      </c>
      <c r="H160" s="160">
        <v>2152</v>
      </c>
      <c r="I160" s="160">
        <v>2405</v>
      </c>
      <c r="J160" s="160">
        <v>2272</v>
      </c>
      <c r="K160" s="160">
        <v>2354</v>
      </c>
      <c r="L160" s="165">
        <v>2552</v>
      </c>
      <c r="M160" s="165">
        <v>2344</v>
      </c>
      <c r="N160" s="165">
        <v>2471</v>
      </c>
      <c r="O160" s="163">
        <f t="shared" si="15"/>
        <v>6619</v>
      </c>
      <c r="P160" s="163">
        <f t="shared" si="16"/>
        <v>6665</v>
      </c>
      <c r="Q160" s="163">
        <f t="shared" si="17"/>
        <v>7031</v>
      </c>
      <c r="R160" s="163">
        <f t="shared" si="18"/>
        <v>7367</v>
      </c>
      <c r="S160" s="457">
        <f t="shared" si="19"/>
        <v>6.9496902855417098E-3</v>
      </c>
      <c r="T160" s="457">
        <f t="shared" si="20"/>
        <v>5.4913728432107956E-2</v>
      </c>
      <c r="U160" s="457">
        <f t="shared" si="21"/>
        <v>4.778836580856205E-2</v>
      </c>
    </row>
    <row r="161" spans="1:21">
      <c r="A161" s="162" t="s">
        <v>570</v>
      </c>
      <c r="B161" s="162" t="s">
        <v>1461</v>
      </c>
      <c r="C161" s="169">
        <v>624</v>
      </c>
      <c r="D161" s="160">
        <v>610</v>
      </c>
      <c r="E161" s="160">
        <v>699</v>
      </c>
      <c r="F161" s="160">
        <v>664</v>
      </c>
      <c r="G161" s="160">
        <v>732</v>
      </c>
      <c r="H161" s="160">
        <v>652</v>
      </c>
      <c r="I161" s="160">
        <v>659</v>
      </c>
      <c r="J161" s="160">
        <v>702</v>
      </c>
      <c r="K161" s="160">
        <v>728</v>
      </c>
      <c r="L161" s="165">
        <v>736</v>
      </c>
      <c r="M161" s="165">
        <v>679</v>
      </c>
      <c r="N161" s="165">
        <v>750</v>
      </c>
      <c r="O161" s="163">
        <f t="shared" si="15"/>
        <v>1933</v>
      </c>
      <c r="P161" s="163">
        <f t="shared" si="16"/>
        <v>2048</v>
      </c>
      <c r="Q161" s="163">
        <f t="shared" si="17"/>
        <v>2089</v>
      </c>
      <c r="R161" s="163">
        <f t="shared" si="18"/>
        <v>2165</v>
      </c>
      <c r="S161" s="457">
        <f t="shared" si="19"/>
        <v>5.949301603724777E-2</v>
      </c>
      <c r="T161" s="457">
        <f t="shared" si="20"/>
        <v>2.001953125E-2</v>
      </c>
      <c r="U161" s="457">
        <f t="shared" si="21"/>
        <v>3.6381043561512616E-2</v>
      </c>
    </row>
    <row r="162" spans="1:21">
      <c r="A162" s="162" t="s">
        <v>568</v>
      </c>
      <c r="B162" s="162" t="s">
        <v>1462</v>
      </c>
      <c r="C162" s="169">
        <v>2191</v>
      </c>
      <c r="D162" s="160">
        <v>1926</v>
      </c>
      <c r="E162" s="160">
        <v>2144</v>
      </c>
      <c r="F162" s="160">
        <v>2118</v>
      </c>
      <c r="G162" s="160">
        <v>2232</v>
      </c>
      <c r="H162" s="160">
        <v>2082</v>
      </c>
      <c r="I162" s="160">
        <v>2195</v>
      </c>
      <c r="J162" s="160">
        <v>2066</v>
      </c>
      <c r="K162" s="160">
        <v>2122</v>
      </c>
      <c r="L162" s="165">
        <v>2161</v>
      </c>
      <c r="M162" s="165">
        <v>2164</v>
      </c>
      <c r="N162" s="165">
        <v>2340</v>
      </c>
      <c r="O162" s="163">
        <f t="shared" si="15"/>
        <v>6261</v>
      </c>
      <c r="P162" s="163">
        <f t="shared" si="16"/>
        <v>6432</v>
      </c>
      <c r="Q162" s="163">
        <f t="shared" si="17"/>
        <v>6383</v>
      </c>
      <c r="R162" s="163">
        <f t="shared" si="18"/>
        <v>6665</v>
      </c>
      <c r="S162" s="457">
        <f t="shared" si="19"/>
        <v>2.7311931001437362E-2</v>
      </c>
      <c r="T162" s="457">
        <f t="shared" si="20"/>
        <v>-7.6181592039801238E-3</v>
      </c>
      <c r="U162" s="457">
        <f t="shared" si="21"/>
        <v>4.4179852733824188E-2</v>
      </c>
    </row>
    <row r="163" spans="1:21">
      <c r="A163" s="162" t="s">
        <v>305</v>
      </c>
      <c r="B163" s="162" t="s">
        <v>1463</v>
      </c>
      <c r="C163" s="169">
        <v>1109</v>
      </c>
      <c r="D163" s="160">
        <v>1036</v>
      </c>
      <c r="E163" s="160">
        <v>1215</v>
      </c>
      <c r="F163" s="160">
        <v>1194</v>
      </c>
      <c r="G163" s="160">
        <v>1192</v>
      </c>
      <c r="H163" s="160">
        <v>1180</v>
      </c>
      <c r="I163" s="160">
        <v>1253</v>
      </c>
      <c r="J163" s="160">
        <v>1198</v>
      </c>
      <c r="K163" s="160">
        <v>1172</v>
      </c>
      <c r="L163" s="165">
        <v>1246</v>
      </c>
      <c r="M163" s="165">
        <v>1173</v>
      </c>
      <c r="N163" s="165">
        <v>1305</v>
      </c>
      <c r="O163" s="163">
        <f t="shared" si="15"/>
        <v>3360</v>
      </c>
      <c r="P163" s="163">
        <f t="shared" si="16"/>
        <v>3566</v>
      </c>
      <c r="Q163" s="163">
        <f t="shared" si="17"/>
        <v>3623</v>
      </c>
      <c r="R163" s="163">
        <f t="shared" si="18"/>
        <v>3724</v>
      </c>
      <c r="S163" s="457">
        <f t="shared" si="19"/>
        <v>6.1309523809523814E-2</v>
      </c>
      <c r="T163" s="457">
        <f t="shared" si="20"/>
        <v>1.5984296130117759E-2</v>
      </c>
      <c r="U163" s="457">
        <f t="shared" si="21"/>
        <v>2.7877449627380591E-2</v>
      </c>
    </row>
    <row r="164" spans="1:21">
      <c r="A164" s="162" t="s">
        <v>81</v>
      </c>
      <c r="B164" s="162" t="s">
        <v>1464</v>
      </c>
      <c r="C164" s="169">
        <v>888</v>
      </c>
      <c r="D164" s="160">
        <v>781</v>
      </c>
      <c r="E164" s="160">
        <v>812</v>
      </c>
      <c r="F164" s="160">
        <v>864</v>
      </c>
      <c r="G164" s="160">
        <v>834</v>
      </c>
      <c r="H164" s="160">
        <v>789</v>
      </c>
      <c r="I164" s="160">
        <v>907</v>
      </c>
      <c r="J164" s="160">
        <v>771</v>
      </c>
      <c r="K164" s="160">
        <v>884</v>
      </c>
      <c r="L164" s="165">
        <v>916</v>
      </c>
      <c r="M164" s="165">
        <v>845</v>
      </c>
      <c r="N164" s="165">
        <v>883</v>
      </c>
      <c r="O164" s="163">
        <f t="shared" si="15"/>
        <v>2481</v>
      </c>
      <c r="P164" s="163">
        <f t="shared" si="16"/>
        <v>2487</v>
      </c>
      <c r="Q164" s="163">
        <f t="shared" si="17"/>
        <v>2562</v>
      </c>
      <c r="R164" s="163">
        <f t="shared" si="18"/>
        <v>2644</v>
      </c>
      <c r="S164" s="457">
        <f t="shared" si="19"/>
        <v>2.4183796856105388E-3</v>
      </c>
      <c r="T164" s="457">
        <f t="shared" si="20"/>
        <v>3.0156815440289586E-2</v>
      </c>
      <c r="U164" s="457">
        <f t="shared" si="21"/>
        <v>3.2006245120999255E-2</v>
      </c>
    </row>
    <row r="165" spans="1:21">
      <c r="A165" s="162" t="s">
        <v>141</v>
      </c>
      <c r="B165" s="162" t="s">
        <v>1465</v>
      </c>
      <c r="C165" s="169">
        <v>2183</v>
      </c>
      <c r="D165" s="160">
        <v>2063</v>
      </c>
      <c r="E165" s="160">
        <v>2258</v>
      </c>
      <c r="F165" s="160">
        <v>2495</v>
      </c>
      <c r="G165" s="160">
        <v>2684</v>
      </c>
      <c r="H165" s="160">
        <v>2440</v>
      </c>
      <c r="I165" s="160">
        <v>2502</v>
      </c>
      <c r="J165" s="160">
        <v>2482</v>
      </c>
      <c r="K165" s="160">
        <v>2608</v>
      </c>
      <c r="L165" s="165">
        <v>2753</v>
      </c>
      <c r="M165" s="165">
        <v>2626</v>
      </c>
      <c r="N165" s="165">
        <v>2801</v>
      </c>
      <c r="O165" s="163">
        <f t="shared" si="15"/>
        <v>6504</v>
      </c>
      <c r="P165" s="163">
        <f t="shared" si="16"/>
        <v>7619</v>
      </c>
      <c r="Q165" s="163">
        <f t="shared" si="17"/>
        <v>7592</v>
      </c>
      <c r="R165" s="163">
        <f t="shared" si="18"/>
        <v>8180</v>
      </c>
      <c r="S165" s="457">
        <f t="shared" si="19"/>
        <v>0.17143296432964328</v>
      </c>
      <c r="T165" s="457">
        <f t="shared" si="20"/>
        <v>-3.5437721485759299E-3</v>
      </c>
      <c r="U165" s="457">
        <f t="shared" si="21"/>
        <v>7.7449947312961065E-2</v>
      </c>
    </row>
    <row r="166" spans="1:21">
      <c r="A166" s="162" t="s">
        <v>392</v>
      </c>
      <c r="B166" s="162" t="s">
        <v>1466</v>
      </c>
      <c r="C166" s="169">
        <v>658</v>
      </c>
      <c r="D166" s="160">
        <v>545</v>
      </c>
      <c r="E166" s="160">
        <v>587</v>
      </c>
      <c r="F166" s="160">
        <v>593</v>
      </c>
      <c r="G166" s="160">
        <v>620</v>
      </c>
      <c r="H166" s="160">
        <v>606</v>
      </c>
      <c r="I166" s="160">
        <v>550</v>
      </c>
      <c r="J166" s="160">
        <v>580</v>
      </c>
      <c r="K166" s="160">
        <v>601</v>
      </c>
      <c r="L166" s="165">
        <v>670</v>
      </c>
      <c r="M166" s="165">
        <v>679</v>
      </c>
      <c r="N166" s="165">
        <v>655</v>
      </c>
      <c r="O166" s="163">
        <f t="shared" si="15"/>
        <v>1790</v>
      </c>
      <c r="P166" s="163">
        <f t="shared" si="16"/>
        <v>1819</v>
      </c>
      <c r="Q166" s="163">
        <f t="shared" si="17"/>
        <v>1731</v>
      </c>
      <c r="R166" s="163">
        <f t="shared" si="18"/>
        <v>2004</v>
      </c>
      <c r="S166" s="457">
        <f t="shared" si="19"/>
        <v>1.6201117318435765E-2</v>
      </c>
      <c r="T166" s="457">
        <f t="shared" si="20"/>
        <v>-4.8378229796591565E-2</v>
      </c>
      <c r="U166" s="457">
        <f t="shared" si="21"/>
        <v>0.15771230502599654</v>
      </c>
    </row>
    <row r="167" spans="1:21">
      <c r="A167" s="162" t="s">
        <v>404</v>
      </c>
      <c r="B167" s="162" t="s">
        <v>1467</v>
      </c>
      <c r="C167" s="169">
        <v>585</v>
      </c>
      <c r="D167" s="160">
        <v>556</v>
      </c>
      <c r="E167" s="160">
        <v>594</v>
      </c>
      <c r="F167" s="160">
        <v>547</v>
      </c>
      <c r="G167" s="160">
        <v>622</v>
      </c>
      <c r="H167" s="160">
        <v>595</v>
      </c>
      <c r="I167" s="160">
        <v>596</v>
      </c>
      <c r="J167" s="160">
        <v>553</v>
      </c>
      <c r="K167" s="160">
        <v>594</v>
      </c>
      <c r="L167" s="165">
        <v>589</v>
      </c>
      <c r="M167" s="165">
        <v>557</v>
      </c>
      <c r="N167" s="165">
        <v>716</v>
      </c>
      <c r="O167" s="163">
        <f t="shared" si="15"/>
        <v>1735</v>
      </c>
      <c r="P167" s="163">
        <f t="shared" si="16"/>
        <v>1764</v>
      </c>
      <c r="Q167" s="163">
        <f t="shared" si="17"/>
        <v>1743</v>
      </c>
      <c r="R167" s="163">
        <f t="shared" si="18"/>
        <v>1862</v>
      </c>
      <c r="S167" s="457">
        <f t="shared" si="19"/>
        <v>1.6714697406340129E-2</v>
      </c>
      <c r="T167" s="457">
        <f t="shared" si="20"/>
        <v>-1.1904761904761862E-2</v>
      </c>
      <c r="U167" s="457">
        <f t="shared" si="21"/>
        <v>6.8273092369477872E-2</v>
      </c>
    </row>
    <row r="168" spans="1:21">
      <c r="A168" s="162" t="s">
        <v>470</v>
      </c>
      <c r="B168" s="162" t="s">
        <v>1468</v>
      </c>
      <c r="C168" s="169">
        <v>4212</v>
      </c>
      <c r="D168" s="160">
        <v>3960</v>
      </c>
      <c r="E168" s="160">
        <v>4437</v>
      </c>
      <c r="F168" s="160">
        <v>4285</v>
      </c>
      <c r="G168" s="160">
        <v>4500</v>
      </c>
      <c r="H168" s="160">
        <v>4480</v>
      </c>
      <c r="I168" s="160">
        <v>4643</v>
      </c>
      <c r="J168" s="160">
        <v>4257</v>
      </c>
      <c r="K168" s="160">
        <v>4410</v>
      </c>
      <c r="L168" s="165">
        <v>4417</v>
      </c>
      <c r="M168" s="165">
        <v>4338</v>
      </c>
      <c r="N168" s="165">
        <v>4597</v>
      </c>
      <c r="O168" s="163">
        <f t="shared" si="15"/>
        <v>12609</v>
      </c>
      <c r="P168" s="163">
        <f t="shared" si="16"/>
        <v>13265</v>
      </c>
      <c r="Q168" s="163">
        <f t="shared" si="17"/>
        <v>13310</v>
      </c>
      <c r="R168" s="163">
        <f t="shared" si="18"/>
        <v>13352</v>
      </c>
      <c r="S168" s="457">
        <f t="shared" si="19"/>
        <v>5.2026330398921461E-2</v>
      </c>
      <c r="T168" s="457">
        <f t="shared" si="20"/>
        <v>3.3923859781379573E-3</v>
      </c>
      <c r="U168" s="457">
        <f t="shared" si="21"/>
        <v>3.1555221637866726E-3</v>
      </c>
    </row>
    <row r="169" spans="1:21">
      <c r="A169" s="162" t="s">
        <v>506</v>
      </c>
      <c r="B169" s="162" t="s">
        <v>1469</v>
      </c>
      <c r="C169" s="169">
        <v>1378</v>
      </c>
      <c r="D169" s="160">
        <v>1147</v>
      </c>
      <c r="E169" s="160">
        <v>1326</v>
      </c>
      <c r="F169" s="160">
        <v>1246</v>
      </c>
      <c r="G169" s="160">
        <v>1379</v>
      </c>
      <c r="H169" s="160">
        <v>1404</v>
      </c>
      <c r="I169" s="160">
        <v>1436</v>
      </c>
      <c r="J169" s="160">
        <v>1269</v>
      </c>
      <c r="K169" s="160">
        <v>1479</v>
      </c>
      <c r="L169" s="165">
        <v>1478</v>
      </c>
      <c r="M169" s="165">
        <v>1391</v>
      </c>
      <c r="N169" s="165">
        <v>1444</v>
      </c>
      <c r="O169" s="163">
        <f t="shared" si="15"/>
        <v>3851</v>
      </c>
      <c r="P169" s="163">
        <f t="shared" si="16"/>
        <v>4029</v>
      </c>
      <c r="Q169" s="163">
        <f t="shared" si="17"/>
        <v>4184</v>
      </c>
      <c r="R169" s="163">
        <f t="shared" si="18"/>
        <v>4313</v>
      </c>
      <c r="S169" s="457">
        <f t="shared" si="19"/>
        <v>4.6221760581667048E-2</v>
      </c>
      <c r="T169" s="457">
        <f t="shared" si="20"/>
        <v>3.8471084636386266E-2</v>
      </c>
      <c r="U169" s="457">
        <f t="shared" si="21"/>
        <v>3.083173996175903E-2</v>
      </c>
    </row>
    <row r="170" spans="1:21">
      <c r="A170" s="162" t="s">
        <v>534</v>
      </c>
      <c r="B170" s="162" t="s">
        <v>1470</v>
      </c>
      <c r="C170" s="169">
        <v>744</v>
      </c>
      <c r="D170" s="160">
        <v>662</v>
      </c>
      <c r="E170" s="160">
        <v>708</v>
      </c>
      <c r="F170" s="160">
        <v>673</v>
      </c>
      <c r="G170" s="160">
        <v>754</v>
      </c>
      <c r="H170" s="160">
        <v>697</v>
      </c>
      <c r="I170" s="160">
        <v>704</v>
      </c>
      <c r="J170" s="160">
        <v>616</v>
      </c>
      <c r="K170" s="160">
        <v>707</v>
      </c>
      <c r="L170" s="165">
        <v>704</v>
      </c>
      <c r="M170" s="165">
        <v>672</v>
      </c>
      <c r="N170" s="165">
        <v>816</v>
      </c>
      <c r="O170" s="163">
        <f t="shared" si="15"/>
        <v>2114</v>
      </c>
      <c r="P170" s="163">
        <f t="shared" si="16"/>
        <v>2124</v>
      </c>
      <c r="Q170" s="163">
        <f t="shared" si="17"/>
        <v>2027</v>
      </c>
      <c r="R170" s="163">
        <f t="shared" si="18"/>
        <v>2192</v>
      </c>
      <c r="S170" s="457">
        <f t="shared" si="19"/>
        <v>4.7303689687796524E-3</v>
      </c>
      <c r="T170" s="457">
        <f t="shared" si="20"/>
        <v>-4.5668549905838018E-2</v>
      </c>
      <c r="U170" s="457">
        <f t="shared" si="21"/>
        <v>8.1401085347804658E-2</v>
      </c>
    </row>
    <row r="171" spans="1:21">
      <c r="A171" s="162" t="s">
        <v>18</v>
      </c>
      <c r="B171" s="162" t="s">
        <v>1471</v>
      </c>
      <c r="C171" s="169">
        <v>1378</v>
      </c>
      <c r="D171" s="160">
        <v>1224</v>
      </c>
      <c r="E171" s="160">
        <v>1436</v>
      </c>
      <c r="F171" s="160">
        <v>1696</v>
      </c>
      <c r="G171" s="160">
        <v>1634</v>
      </c>
      <c r="H171" s="160">
        <v>1543</v>
      </c>
      <c r="I171" s="160">
        <v>1645</v>
      </c>
      <c r="J171" s="160">
        <v>1694</v>
      </c>
      <c r="K171" s="160">
        <v>1669</v>
      </c>
      <c r="L171" s="165">
        <v>1770</v>
      </c>
      <c r="M171" s="165">
        <v>1655</v>
      </c>
      <c r="N171" s="165">
        <v>1803</v>
      </c>
      <c r="O171" s="163">
        <f t="shared" si="15"/>
        <v>4038</v>
      </c>
      <c r="P171" s="163">
        <f t="shared" si="16"/>
        <v>4873</v>
      </c>
      <c r="Q171" s="163">
        <f t="shared" si="17"/>
        <v>5008</v>
      </c>
      <c r="R171" s="163">
        <f t="shared" si="18"/>
        <v>5228</v>
      </c>
      <c r="S171" s="457">
        <f t="shared" si="19"/>
        <v>0.20678553739474981</v>
      </c>
      <c r="T171" s="457">
        <f t="shared" si="20"/>
        <v>2.7703673301867404E-2</v>
      </c>
      <c r="U171" s="457">
        <f t="shared" si="21"/>
        <v>4.3929712460063941E-2</v>
      </c>
    </row>
    <row r="172" spans="1:21">
      <c r="A172" s="162" t="s">
        <v>628</v>
      </c>
      <c r="B172" s="162" t="s">
        <v>1472</v>
      </c>
      <c r="C172" s="169">
        <v>1096</v>
      </c>
      <c r="D172" s="160">
        <v>952</v>
      </c>
      <c r="E172" s="160">
        <v>1100</v>
      </c>
      <c r="F172" s="160">
        <v>1139</v>
      </c>
      <c r="G172" s="160">
        <v>1141</v>
      </c>
      <c r="H172" s="160">
        <v>1112</v>
      </c>
      <c r="I172" s="160">
        <v>1204</v>
      </c>
      <c r="J172" s="160">
        <v>1117</v>
      </c>
      <c r="K172" s="160">
        <v>1202</v>
      </c>
      <c r="L172" s="165">
        <v>1281</v>
      </c>
      <c r="M172" s="165">
        <v>1179</v>
      </c>
      <c r="N172" s="165">
        <v>1270</v>
      </c>
      <c r="O172" s="163">
        <f t="shared" si="15"/>
        <v>3148</v>
      </c>
      <c r="P172" s="163">
        <f t="shared" si="16"/>
        <v>3392</v>
      </c>
      <c r="Q172" s="163">
        <f t="shared" si="17"/>
        <v>3523</v>
      </c>
      <c r="R172" s="163">
        <f t="shared" si="18"/>
        <v>3730</v>
      </c>
      <c r="S172" s="457">
        <f t="shared" si="19"/>
        <v>7.7509529860228632E-2</v>
      </c>
      <c r="T172" s="457">
        <f t="shared" si="20"/>
        <v>3.8620283018867996E-2</v>
      </c>
      <c r="U172" s="457">
        <f t="shared" si="21"/>
        <v>5.8756741413567903E-2</v>
      </c>
    </row>
    <row r="173" spans="1:21">
      <c r="A173" s="162" t="s">
        <v>632</v>
      </c>
      <c r="B173" s="162" t="s">
        <v>1473</v>
      </c>
      <c r="C173" s="169">
        <v>801</v>
      </c>
      <c r="D173" s="160">
        <v>761</v>
      </c>
      <c r="E173" s="160">
        <v>785</v>
      </c>
      <c r="F173" s="160">
        <v>773</v>
      </c>
      <c r="G173" s="160">
        <v>820</v>
      </c>
      <c r="H173" s="160">
        <v>807</v>
      </c>
      <c r="I173" s="160">
        <v>864</v>
      </c>
      <c r="J173" s="160">
        <v>727</v>
      </c>
      <c r="K173" s="160">
        <v>795</v>
      </c>
      <c r="L173" s="165">
        <v>822</v>
      </c>
      <c r="M173" s="165">
        <v>850</v>
      </c>
      <c r="N173" s="165">
        <v>948</v>
      </c>
      <c r="O173" s="163">
        <f t="shared" si="15"/>
        <v>2347</v>
      </c>
      <c r="P173" s="163">
        <f t="shared" si="16"/>
        <v>2400</v>
      </c>
      <c r="Q173" s="163">
        <f t="shared" si="17"/>
        <v>2386</v>
      </c>
      <c r="R173" s="163">
        <f t="shared" si="18"/>
        <v>2620</v>
      </c>
      <c r="S173" s="457">
        <f t="shared" si="19"/>
        <v>2.2582019599488801E-2</v>
      </c>
      <c r="T173" s="457">
        <f t="shared" si="20"/>
        <v>-5.833333333333357E-3</v>
      </c>
      <c r="U173" s="457">
        <f t="shared" si="21"/>
        <v>9.807208717518856E-2</v>
      </c>
    </row>
    <row r="174" spans="1:21">
      <c r="A174" s="162" t="s">
        <v>422</v>
      </c>
      <c r="B174" s="162" t="s">
        <v>1474</v>
      </c>
      <c r="C174" s="169">
        <v>1524</v>
      </c>
      <c r="D174" s="160">
        <v>1428</v>
      </c>
      <c r="E174" s="160">
        <v>1572</v>
      </c>
      <c r="F174" s="160">
        <v>1413</v>
      </c>
      <c r="G174" s="160">
        <v>1538</v>
      </c>
      <c r="H174" s="160">
        <v>1465</v>
      </c>
      <c r="I174" s="160">
        <v>1429</v>
      </c>
      <c r="J174" s="160">
        <v>1405</v>
      </c>
      <c r="K174" s="160">
        <v>1520</v>
      </c>
      <c r="L174" s="165">
        <v>1562</v>
      </c>
      <c r="M174" s="165">
        <v>1491</v>
      </c>
      <c r="N174" s="165">
        <v>1564</v>
      </c>
      <c r="O174" s="163">
        <f t="shared" si="15"/>
        <v>4524</v>
      </c>
      <c r="P174" s="163">
        <f t="shared" si="16"/>
        <v>4416</v>
      </c>
      <c r="Q174" s="163">
        <f t="shared" si="17"/>
        <v>4354</v>
      </c>
      <c r="R174" s="163">
        <f t="shared" si="18"/>
        <v>4617</v>
      </c>
      <c r="S174" s="457">
        <f t="shared" si="19"/>
        <v>-2.3872679045092826E-2</v>
      </c>
      <c r="T174" s="457">
        <f t="shared" si="20"/>
        <v>-1.4039855072463747E-2</v>
      </c>
      <c r="U174" s="457">
        <f t="shared" si="21"/>
        <v>6.0404225999081351E-2</v>
      </c>
    </row>
    <row r="175" spans="1:21">
      <c r="A175" s="162" t="s">
        <v>236</v>
      </c>
      <c r="B175" s="162" t="s">
        <v>1475</v>
      </c>
      <c r="C175" s="169">
        <v>1428</v>
      </c>
      <c r="D175" s="160">
        <v>1451</v>
      </c>
      <c r="E175" s="160">
        <v>1511</v>
      </c>
      <c r="F175" s="160">
        <v>1373</v>
      </c>
      <c r="G175" s="160">
        <v>1492</v>
      </c>
      <c r="H175" s="160">
        <v>1390</v>
      </c>
      <c r="I175" s="160">
        <v>1442</v>
      </c>
      <c r="J175" s="160">
        <v>1348</v>
      </c>
      <c r="K175" s="160">
        <v>1318</v>
      </c>
      <c r="L175" s="165">
        <v>1505</v>
      </c>
      <c r="M175" s="165">
        <v>1366</v>
      </c>
      <c r="N175" s="165">
        <v>1470</v>
      </c>
      <c r="O175" s="163">
        <f t="shared" si="15"/>
        <v>4390</v>
      </c>
      <c r="P175" s="163">
        <f t="shared" si="16"/>
        <v>4255</v>
      </c>
      <c r="Q175" s="163">
        <f t="shared" si="17"/>
        <v>4108</v>
      </c>
      <c r="R175" s="163">
        <f t="shared" si="18"/>
        <v>4341</v>
      </c>
      <c r="S175" s="457">
        <f t="shared" si="19"/>
        <v>-3.0751708428246038E-2</v>
      </c>
      <c r="T175" s="457">
        <f t="shared" si="20"/>
        <v>-3.4547591069330252E-2</v>
      </c>
      <c r="U175" s="457">
        <f t="shared" si="21"/>
        <v>5.6718597857838393E-2</v>
      </c>
    </row>
    <row r="176" spans="1:21">
      <c r="A176" s="162" t="s">
        <v>323</v>
      </c>
      <c r="B176" s="162" t="s">
        <v>1476</v>
      </c>
      <c r="C176" s="169">
        <v>938</v>
      </c>
      <c r="D176" s="160">
        <v>927</v>
      </c>
      <c r="E176" s="160">
        <v>955</v>
      </c>
      <c r="F176" s="160">
        <v>917</v>
      </c>
      <c r="G176" s="160">
        <v>1024</v>
      </c>
      <c r="H176" s="160">
        <v>934</v>
      </c>
      <c r="I176" s="160">
        <v>1079</v>
      </c>
      <c r="J176" s="160">
        <v>943</v>
      </c>
      <c r="K176" s="160">
        <v>955</v>
      </c>
      <c r="L176" s="165">
        <v>1015</v>
      </c>
      <c r="M176" s="165">
        <v>1048</v>
      </c>
      <c r="N176" s="165">
        <v>1060</v>
      </c>
      <c r="O176" s="163">
        <f t="shared" si="15"/>
        <v>2820</v>
      </c>
      <c r="P176" s="163">
        <f t="shared" si="16"/>
        <v>2875</v>
      </c>
      <c r="Q176" s="163">
        <f t="shared" si="17"/>
        <v>2977</v>
      </c>
      <c r="R176" s="163">
        <f t="shared" si="18"/>
        <v>3123</v>
      </c>
      <c r="S176" s="457">
        <f t="shared" si="19"/>
        <v>1.9503546099290725E-2</v>
      </c>
      <c r="T176" s="457">
        <f t="shared" si="20"/>
        <v>3.5478260869565181E-2</v>
      </c>
      <c r="U176" s="457">
        <f t="shared" si="21"/>
        <v>4.9042660396372284E-2</v>
      </c>
    </row>
    <row r="177" spans="1:21">
      <c r="A177" s="162" t="s">
        <v>473</v>
      </c>
      <c r="B177" s="162" t="s">
        <v>1477</v>
      </c>
      <c r="C177" s="169">
        <v>1749</v>
      </c>
      <c r="D177" s="160">
        <v>1555</v>
      </c>
      <c r="E177" s="160">
        <v>1737</v>
      </c>
      <c r="F177" s="160">
        <v>1546</v>
      </c>
      <c r="G177" s="160">
        <v>1606</v>
      </c>
      <c r="H177" s="160">
        <v>1440</v>
      </c>
      <c r="I177" s="160">
        <v>1659</v>
      </c>
      <c r="J177" s="160">
        <v>1512</v>
      </c>
      <c r="K177" s="160">
        <v>1508</v>
      </c>
      <c r="L177" s="165">
        <v>1558</v>
      </c>
      <c r="M177" s="165">
        <v>1540</v>
      </c>
      <c r="N177" s="165">
        <v>1593</v>
      </c>
      <c r="O177" s="163">
        <f t="shared" si="15"/>
        <v>5041</v>
      </c>
      <c r="P177" s="163">
        <f t="shared" si="16"/>
        <v>4592</v>
      </c>
      <c r="Q177" s="163">
        <f t="shared" si="17"/>
        <v>4679</v>
      </c>
      <c r="R177" s="163">
        <f t="shared" si="18"/>
        <v>4691</v>
      </c>
      <c r="S177" s="457">
        <f t="shared" si="19"/>
        <v>-8.9069629041856779E-2</v>
      </c>
      <c r="T177" s="457">
        <f t="shared" si="20"/>
        <v>1.894599303135891E-2</v>
      </c>
      <c r="U177" s="457">
        <f t="shared" si="21"/>
        <v>2.5646505663603492E-3</v>
      </c>
    </row>
    <row r="178" spans="1:21">
      <c r="A178" s="162" t="s">
        <v>522</v>
      </c>
      <c r="B178" s="162" t="s">
        <v>1478</v>
      </c>
      <c r="C178" s="169">
        <v>1477</v>
      </c>
      <c r="D178" s="160">
        <v>1425</v>
      </c>
      <c r="E178" s="160">
        <v>1524</v>
      </c>
      <c r="F178" s="160">
        <v>1523</v>
      </c>
      <c r="G178" s="160">
        <v>1523</v>
      </c>
      <c r="H178" s="160">
        <v>1457</v>
      </c>
      <c r="I178" s="160">
        <v>1504</v>
      </c>
      <c r="J178" s="160">
        <v>1352</v>
      </c>
      <c r="K178" s="160">
        <v>1459</v>
      </c>
      <c r="L178" s="165">
        <v>1477</v>
      </c>
      <c r="M178" s="165">
        <v>1479</v>
      </c>
      <c r="N178" s="165">
        <v>1524</v>
      </c>
      <c r="O178" s="163">
        <f t="shared" si="15"/>
        <v>4426</v>
      </c>
      <c r="P178" s="163">
        <f t="shared" si="16"/>
        <v>4503</v>
      </c>
      <c r="Q178" s="163">
        <f t="shared" si="17"/>
        <v>4315</v>
      </c>
      <c r="R178" s="163">
        <f t="shared" si="18"/>
        <v>4480</v>
      </c>
      <c r="S178" s="457">
        <f t="shared" si="19"/>
        <v>1.7397198373249045E-2</v>
      </c>
      <c r="T178" s="457">
        <f t="shared" si="20"/>
        <v>-4.1749944481456858E-2</v>
      </c>
      <c r="U178" s="457">
        <f t="shared" si="21"/>
        <v>3.8238702201622177E-2</v>
      </c>
    </row>
    <row r="179" spans="1:21">
      <c r="A179" s="162" t="s">
        <v>548</v>
      </c>
      <c r="B179" s="162" t="s">
        <v>1479</v>
      </c>
      <c r="C179" s="169">
        <v>2619</v>
      </c>
      <c r="D179" s="160">
        <v>2238</v>
      </c>
      <c r="E179" s="160">
        <v>2478</v>
      </c>
      <c r="F179" s="160">
        <v>2468</v>
      </c>
      <c r="G179" s="160">
        <v>2619</v>
      </c>
      <c r="H179" s="160">
        <v>2511</v>
      </c>
      <c r="I179" s="160">
        <v>2552</v>
      </c>
      <c r="J179" s="160">
        <v>2358</v>
      </c>
      <c r="K179" s="160">
        <v>2480</v>
      </c>
      <c r="L179" s="165">
        <v>2510</v>
      </c>
      <c r="M179" s="165">
        <v>2488</v>
      </c>
      <c r="N179" s="165">
        <v>2667</v>
      </c>
      <c r="O179" s="163">
        <f t="shared" si="15"/>
        <v>7335</v>
      </c>
      <c r="P179" s="163">
        <f t="shared" si="16"/>
        <v>7598</v>
      </c>
      <c r="Q179" s="163">
        <f t="shared" si="17"/>
        <v>7390</v>
      </c>
      <c r="R179" s="163">
        <f t="shared" si="18"/>
        <v>7665</v>
      </c>
      <c r="S179" s="457">
        <f t="shared" si="19"/>
        <v>3.5855487389229612E-2</v>
      </c>
      <c r="T179" s="457">
        <f t="shared" si="20"/>
        <v>-2.737562516451697E-2</v>
      </c>
      <c r="U179" s="457">
        <f t="shared" si="21"/>
        <v>3.7212449255751068E-2</v>
      </c>
    </row>
    <row r="180" spans="1:21">
      <c r="A180" s="162" t="s">
        <v>610</v>
      </c>
      <c r="B180" s="162" t="s">
        <v>1480</v>
      </c>
      <c r="C180" s="169">
        <v>4596</v>
      </c>
      <c r="D180" s="160">
        <v>4008</v>
      </c>
      <c r="E180" s="160">
        <v>4420</v>
      </c>
      <c r="F180" s="160">
        <v>4185</v>
      </c>
      <c r="G180" s="160">
        <v>4485</v>
      </c>
      <c r="H180" s="160">
        <v>4255</v>
      </c>
      <c r="I180" s="160">
        <v>4419</v>
      </c>
      <c r="J180" s="160">
        <v>4314</v>
      </c>
      <c r="K180" s="160">
        <v>4242</v>
      </c>
      <c r="L180" s="165">
        <v>4366</v>
      </c>
      <c r="M180" s="165">
        <v>4249</v>
      </c>
      <c r="N180" s="165">
        <v>4263</v>
      </c>
      <c r="O180" s="163">
        <f t="shared" si="15"/>
        <v>13024</v>
      </c>
      <c r="P180" s="163">
        <f t="shared" si="16"/>
        <v>12925</v>
      </c>
      <c r="Q180" s="163">
        <f t="shared" si="17"/>
        <v>12975</v>
      </c>
      <c r="R180" s="163">
        <f t="shared" si="18"/>
        <v>12878</v>
      </c>
      <c r="S180" s="457">
        <f t="shared" si="19"/>
        <v>-7.6013513513513153E-3</v>
      </c>
      <c r="T180" s="457">
        <f t="shared" si="20"/>
        <v>3.8684719535784229E-3</v>
      </c>
      <c r="U180" s="457">
        <f t="shared" si="21"/>
        <v>-7.4759152215799762E-3</v>
      </c>
    </row>
    <row r="181" spans="1:21">
      <c r="A181" s="162" t="s">
        <v>186</v>
      </c>
      <c r="B181" s="162" t="s">
        <v>1481</v>
      </c>
      <c r="C181" s="169">
        <v>7150</v>
      </c>
      <c r="D181" s="160">
        <v>6605</v>
      </c>
      <c r="E181" s="160">
        <v>7412</v>
      </c>
      <c r="F181" s="160">
        <v>6984</v>
      </c>
      <c r="G181" s="160">
        <v>7269</v>
      </c>
      <c r="H181" s="160">
        <v>7303</v>
      </c>
      <c r="I181" s="160">
        <v>7409</v>
      </c>
      <c r="J181" s="160">
        <v>6835</v>
      </c>
      <c r="K181" s="160">
        <v>7097</v>
      </c>
      <c r="L181" s="165">
        <v>7395</v>
      </c>
      <c r="M181" s="165">
        <v>6951</v>
      </c>
      <c r="N181" s="165">
        <v>7667</v>
      </c>
      <c r="O181" s="163">
        <f t="shared" si="15"/>
        <v>21167</v>
      </c>
      <c r="P181" s="163">
        <f t="shared" si="16"/>
        <v>21556</v>
      </c>
      <c r="Q181" s="163">
        <f t="shared" si="17"/>
        <v>21341</v>
      </c>
      <c r="R181" s="163">
        <f t="shared" si="18"/>
        <v>22013</v>
      </c>
      <c r="S181" s="457">
        <f t="shared" si="19"/>
        <v>1.8377663343884354E-2</v>
      </c>
      <c r="T181" s="457">
        <f t="shared" si="20"/>
        <v>-9.9740211542029833E-3</v>
      </c>
      <c r="U181" s="457">
        <f t="shared" si="21"/>
        <v>3.1488683754275826E-2</v>
      </c>
    </row>
    <row r="182" spans="1:21">
      <c r="A182" s="162" t="s">
        <v>416</v>
      </c>
      <c r="B182" s="162" t="s">
        <v>1482</v>
      </c>
      <c r="C182" s="169">
        <v>1498</v>
      </c>
      <c r="D182" s="160">
        <v>1394</v>
      </c>
      <c r="E182" s="160">
        <v>1594</v>
      </c>
      <c r="F182" s="160">
        <v>1495</v>
      </c>
      <c r="G182" s="160">
        <v>1624</v>
      </c>
      <c r="H182" s="160">
        <v>1527</v>
      </c>
      <c r="I182" s="160">
        <v>1595</v>
      </c>
      <c r="J182" s="160">
        <v>1607</v>
      </c>
      <c r="K182" s="160">
        <v>1549</v>
      </c>
      <c r="L182" s="165">
        <v>1659</v>
      </c>
      <c r="M182" s="165">
        <v>1649</v>
      </c>
      <c r="N182" s="165">
        <v>1843</v>
      </c>
      <c r="O182" s="163">
        <f t="shared" si="15"/>
        <v>4486</v>
      </c>
      <c r="P182" s="163">
        <f t="shared" si="16"/>
        <v>4646</v>
      </c>
      <c r="Q182" s="163">
        <f t="shared" si="17"/>
        <v>4751</v>
      </c>
      <c r="R182" s="163">
        <f t="shared" si="18"/>
        <v>5151</v>
      </c>
      <c r="S182" s="457">
        <f t="shared" si="19"/>
        <v>3.5666518056174823E-2</v>
      </c>
      <c r="T182" s="457">
        <f t="shared" si="20"/>
        <v>2.2600086095566185E-2</v>
      </c>
      <c r="U182" s="457">
        <f t="shared" si="21"/>
        <v>8.4192801515470483E-2</v>
      </c>
    </row>
    <row r="183" spans="1:21">
      <c r="A183" s="162" t="s">
        <v>25</v>
      </c>
      <c r="B183" s="162" t="s">
        <v>1483</v>
      </c>
      <c r="C183" s="169">
        <v>1847</v>
      </c>
      <c r="D183" s="160">
        <v>1713</v>
      </c>
      <c r="E183" s="160">
        <v>1756</v>
      </c>
      <c r="F183" s="160">
        <v>1804</v>
      </c>
      <c r="G183" s="160">
        <v>1834</v>
      </c>
      <c r="H183" s="160">
        <v>1717</v>
      </c>
      <c r="I183" s="160">
        <v>1897</v>
      </c>
      <c r="J183" s="160">
        <v>1749</v>
      </c>
      <c r="K183" s="160">
        <v>1786</v>
      </c>
      <c r="L183" s="165">
        <v>1838</v>
      </c>
      <c r="M183" s="165">
        <v>1746</v>
      </c>
      <c r="N183" s="165">
        <v>1902</v>
      </c>
      <c r="O183" s="163">
        <f t="shared" si="15"/>
        <v>5316</v>
      </c>
      <c r="P183" s="163">
        <f t="shared" si="16"/>
        <v>5355</v>
      </c>
      <c r="Q183" s="163">
        <f t="shared" si="17"/>
        <v>5432</v>
      </c>
      <c r="R183" s="163">
        <f t="shared" si="18"/>
        <v>5486</v>
      </c>
      <c r="S183" s="457">
        <f t="shared" si="19"/>
        <v>7.3363431151240999E-3</v>
      </c>
      <c r="T183" s="457">
        <f t="shared" si="20"/>
        <v>1.437908496732021E-2</v>
      </c>
      <c r="U183" s="457">
        <f t="shared" si="21"/>
        <v>9.9410898379970192E-3</v>
      </c>
    </row>
    <row r="184" spans="1:21">
      <c r="A184" s="162" t="s">
        <v>31</v>
      </c>
      <c r="B184" s="162" t="s">
        <v>1484</v>
      </c>
      <c r="C184" s="169">
        <v>2616</v>
      </c>
      <c r="D184" s="160">
        <v>2347</v>
      </c>
      <c r="E184" s="160">
        <v>2587</v>
      </c>
      <c r="F184" s="160">
        <v>2625</v>
      </c>
      <c r="G184" s="160">
        <v>2707</v>
      </c>
      <c r="H184" s="160">
        <v>2577</v>
      </c>
      <c r="I184" s="160">
        <v>2694</v>
      </c>
      <c r="J184" s="160">
        <v>2765</v>
      </c>
      <c r="K184" s="160">
        <v>2832</v>
      </c>
      <c r="L184" s="165">
        <v>2876</v>
      </c>
      <c r="M184" s="165">
        <v>2915</v>
      </c>
      <c r="N184" s="165">
        <v>2880</v>
      </c>
      <c r="O184" s="163">
        <f t="shared" si="15"/>
        <v>7550</v>
      </c>
      <c r="P184" s="163">
        <f t="shared" si="16"/>
        <v>7909</v>
      </c>
      <c r="Q184" s="163">
        <f t="shared" si="17"/>
        <v>8291</v>
      </c>
      <c r="R184" s="163">
        <f t="shared" si="18"/>
        <v>8671</v>
      </c>
      <c r="S184" s="457">
        <f t="shared" si="19"/>
        <v>4.7549668874172113E-2</v>
      </c>
      <c r="T184" s="457">
        <f t="shared" si="20"/>
        <v>4.8299405740295898E-2</v>
      </c>
      <c r="U184" s="457">
        <f t="shared" si="21"/>
        <v>4.5832830780364153E-2</v>
      </c>
    </row>
    <row r="185" spans="1:21">
      <c r="A185" s="162" t="s">
        <v>58</v>
      </c>
      <c r="B185" s="162" t="s">
        <v>1485</v>
      </c>
      <c r="C185" s="169">
        <v>1691</v>
      </c>
      <c r="D185" s="160">
        <v>1479</v>
      </c>
      <c r="E185" s="160">
        <v>1688</v>
      </c>
      <c r="F185" s="160">
        <v>1700</v>
      </c>
      <c r="G185" s="160">
        <v>1679</v>
      </c>
      <c r="H185" s="160">
        <v>1720</v>
      </c>
      <c r="I185" s="160">
        <v>1891</v>
      </c>
      <c r="J185" s="160">
        <v>1825</v>
      </c>
      <c r="K185" s="160">
        <v>1773</v>
      </c>
      <c r="L185" s="165">
        <v>1877</v>
      </c>
      <c r="M185" s="165">
        <v>1956</v>
      </c>
      <c r="N185" s="165">
        <v>1894</v>
      </c>
      <c r="O185" s="163">
        <f t="shared" si="15"/>
        <v>4858</v>
      </c>
      <c r="P185" s="163">
        <f t="shared" si="16"/>
        <v>5099</v>
      </c>
      <c r="Q185" s="163">
        <f t="shared" si="17"/>
        <v>5489</v>
      </c>
      <c r="R185" s="163">
        <f t="shared" si="18"/>
        <v>5727</v>
      </c>
      <c r="S185" s="457">
        <f t="shared" si="19"/>
        <v>4.9608892548373751E-2</v>
      </c>
      <c r="T185" s="457">
        <f t="shared" si="20"/>
        <v>7.6485585408903711E-2</v>
      </c>
      <c r="U185" s="457">
        <f t="shared" si="21"/>
        <v>4.3359446165057491E-2</v>
      </c>
    </row>
    <row r="186" spans="1:21">
      <c r="A186" s="162" t="s">
        <v>92</v>
      </c>
      <c r="B186" s="162" t="s">
        <v>1486</v>
      </c>
      <c r="C186" s="169">
        <v>2681</v>
      </c>
      <c r="D186" s="160">
        <v>2393</v>
      </c>
      <c r="E186" s="160">
        <v>2742</v>
      </c>
      <c r="F186" s="160">
        <v>2527</v>
      </c>
      <c r="G186" s="160">
        <v>2579</v>
      </c>
      <c r="H186" s="160">
        <v>2528</v>
      </c>
      <c r="I186" s="160">
        <v>2491</v>
      </c>
      <c r="J186" s="160">
        <v>2456</v>
      </c>
      <c r="K186" s="160">
        <v>2496</v>
      </c>
      <c r="L186" s="165">
        <v>2636</v>
      </c>
      <c r="M186" s="165">
        <v>2257</v>
      </c>
      <c r="N186" s="165">
        <v>2383</v>
      </c>
      <c r="O186" s="163">
        <f t="shared" si="15"/>
        <v>7816</v>
      </c>
      <c r="P186" s="163">
        <f t="shared" si="16"/>
        <v>7634</v>
      </c>
      <c r="Q186" s="163">
        <f t="shared" si="17"/>
        <v>7443</v>
      </c>
      <c r="R186" s="163">
        <f t="shared" si="18"/>
        <v>7276</v>
      </c>
      <c r="S186" s="457">
        <f t="shared" si="19"/>
        <v>-2.3285568065506634E-2</v>
      </c>
      <c r="T186" s="457">
        <f t="shared" si="20"/>
        <v>-2.5019648938957251E-2</v>
      </c>
      <c r="U186" s="457">
        <f t="shared" si="21"/>
        <v>-2.2437189305387628E-2</v>
      </c>
    </row>
    <row r="187" spans="1:21">
      <c r="A187" s="162" t="s">
        <v>104</v>
      </c>
      <c r="B187" s="162" t="s">
        <v>1487</v>
      </c>
      <c r="C187" s="169">
        <v>1985</v>
      </c>
      <c r="D187" s="160">
        <v>1844</v>
      </c>
      <c r="E187" s="160">
        <v>2073</v>
      </c>
      <c r="F187" s="160">
        <v>2028</v>
      </c>
      <c r="G187" s="160">
        <v>2161</v>
      </c>
      <c r="H187" s="160">
        <v>2410</v>
      </c>
      <c r="I187" s="160">
        <v>2557</v>
      </c>
      <c r="J187" s="160">
        <v>2362</v>
      </c>
      <c r="K187" s="160">
        <v>2315</v>
      </c>
      <c r="L187" s="165">
        <v>2653</v>
      </c>
      <c r="M187" s="165">
        <v>2393</v>
      </c>
      <c r="N187" s="165">
        <v>2296</v>
      </c>
      <c r="O187" s="163">
        <f t="shared" si="15"/>
        <v>5902</v>
      </c>
      <c r="P187" s="163">
        <f t="shared" si="16"/>
        <v>6599</v>
      </c>
      <c r="Q187" s="163">
        <f t="shared" si="17"/>
        <v>7234</v>
      </c>
      <c r="R187" s="163">
        <f t="shared" si="18"/>
        <v>7342</v>
      </c>
      <c r="S187" s="457">
        <f t="shared" si="19"/>
        <v>0.11809556082683836</v>
      </c>
      <c r="T187" s="457">
        <f t="shared" si="20"/>
        <v>9.6226701015305283E-2</v>
      </c>
      <c r="U187" s="457">
        <f t="shared" si="21"/>
        <v>1.4929499585291772E-2</v>
      </c>
    </row>
    <row r="188" spans="1:21">
      <c r="A188" s="162" t="s">
        <v>119</v>
      </c>
      <c r="B188" s="162" t="s">
        <v>1488</v>
      </c>
      <c r="C188" s="169">
        <v>1491</v>
      </c>
      <c r="D188" s="160">
        <v>1394</v>
      </c>
      <c r="E188" s="160">
        <v>1486</v>
      </c>
      <c r="F188" s="160">
        <v>1437</v>
      </c>
      <c r="G188" s="160">
        <v>1478</v>
      </c>
      <c r="H188" s="160">
        <v>1434</v>
      </c>
      <c r="I188" s="160">
        <v>1463</v>
      </c>
      <c r="J188" s="160">
        <v>1474</v>
      </c>
      <c r="K188" s="160">
        <v>1560</v>
      </c>
      <c r="L188" s="165">
        <v>1539</v>
      </c>
      <c r="M188" s="165">
        <v>1570</v>
      </c>
      <c r="N188" s="165">
        <v>1577</v>
      </c>
      <c r="O188" s="163">
        <f t="shared" si="15"/>
        <v>4371</v>
      </c>
      <c r="P188" s="163">
        <f t="shared" si="16"/>
        <v>4349</v>
      </c>
      <c r="Q188" s="163">
        <f t="shared" si="17"/>
        <v>4497</v>
      </c>
      <c r="R188" s="163">
        <f t="shared" si="18"/>
        <v>4686</v>
      </c>
      <c r="S188" s="457">
        <f t="shared" si="19"/>
        <v>-5.0331731869137641E-3</v>
      </c>
      <c r="T188" s="457">
        <f t="shared" si="20"/>
        <v>3.4030811680846096E-2</v>
      </c>
      <c r="U188" s="457">
        <f t="shared" si="21"/>
        <v>4.2028018679119317E-2</v>
      </c>
    </row>
    <row r="189" spans="1:21">
      <c r="A189" s="162" t="s">
        <v>148</v>
      </c>
      <c r="B189" s="162" t="s">
        <v>1489</v>
      </c>
      <c r="C189" s="169">
        <v>1969</v>
      </c>
      <c r="D189" s="160">
        <v>1767</v>
      </c>
      <c r="E189" s="160">
        <v>1919</v>
      </c>
      <c r="F189" s="160">
        <v>1934</v>
      </c>
      <c r="G189" s="160">
        <v>1953</v>
      </c>
      <c r="H189" s="160">
        <v>1830</v>
      </c>
      <c r="I189" s="160">
        <v>2006</v>
      </c>
      <c r="J189" s="160">
        <v>1796</v>
      </c>
      <c r="K189" s="160">
        <v>1897</v>
      </c>
      <c r="L189" s="165">
        <v>1978</v>
      </c>
      <c r="M189" s="165">
        <v>1901</v>
      </c>
      <c r="N189" s="165">
        <v>1959</v>
      </c>
      <c r="O189" s="163">
        <f t="shared" si="15"/>
        <v>5655</v>
      </c>
      <c r="P189" s="163">
        <f t="shared" si="16"/>
        <v>5717</v>
      </c>
      <c r="Q189" s="163">
        <f t="shared" si="17"/>
        <v>5699</v>
      </c>
      <c r="R189" s="163">
        <f t="shared" si="18"/>
        <v>5838</v>
      </c>
      <c r="S189" s="457">
        <f t="shared" si="19"/>
        <v>1.0963748894783354E-2</v>
      </c>
      <c r="T189" s="457">
        <f t="shared" si="20"/>
        <v>-3.1485044603812851E-3</v>
      </c>
      <c r="U189" s="457">
        <f t="shared" si="21"/>
        <v>2.4390243902439046E-2</v>
      </c>
    </row>
    <row r="190" spans="1:21">
      <c r="A190" s="162" t="s">
        <v>168</v>
      </c>
      <c r="B190" s="162" t="s">
        <v>1490</v>
      </c>
      <c r="C190" s="169">
        <v>3193</v>
      </c>
      <c r="D190" s="160">
        <v>2747</v>
      </c>
      <c r="E190" s="160">
        <v>3106</v>
      </c>
      <c r="F190" s="160">
        <v>3006</v>
      </c>
      <c r="G190" s="160">
        <v>3047</v>
      </c>
      <c r="H190" s="160">
        <v>2959</v>
      </c>
      <c r="I190" s="160">
        <v>2961</v>
      </c>
      <c r="J190" s="160">
        <v>2657</v>
      </c>
      <c r="K190" s="160">
        <v>3003</v>
      </c>
      <c r="L190" s="165">
        <v>3351</v>
      </c>
      <c r="M190" s="165">
        <v>3097</v>
      </c>
      <c r="N190" s="165">
        <v>3241</v>
      </c>
      <c r="O190" s="163">
        <f t="shared" si="15"/>
        <v>9046</v>
      </c>
      <c r="P190" s="163">
        <f t="shared" si="16"/>
        <v>9012</v>
      </c>
      <c r="Q190" s="163">
        <f t="shared" si="17"/>
        <v>8621</v>
      </c>
      <c r="R190" s="163">
        <f t="shared" si="18"/>
        <v>9689</v>
      </c>
      <c r="S190" s="457">
        <f t="shared" si="19"/>
        <v>-3.7585673225735139E-3</v>
      </c>
      <c r="T190" s="457">
        <f t="shared" si="20"/>
        <v>-4.3386595650244164E-2</v>
      </c>
      <c r="U190" s="457">
        <f t="shared" si="21"/>
        <v>0.1238835401925531</v>
      </c>
    </row>
    <row r="191" spans="1:21">
      <c r="A191" s="162" t="s">
        <v>197</v>
      </c>
      <c r="B191" s="162" t="s">
        <v>1491</v>
      </c>
      <c r="C191" s="169">
        <v>3161</v>
      </c>
      <c r="D191" s="160">
        <v>2943</v>
      </c>
      <c r="E191" s="160">
        <v>3241</v>
      </c>
      <c r="F191" s="160">
        <v>3233</v>
      </c>
      <c r="G191" s="160">
        <v>3475</v>
      </c>
      <c r="H191" s="160">
        <v>3230</v>
      </c>
      <c r="I191" s="160">
        <v>3133</v>
      </c>
      <c r="J191" s="160">
        <v>3014</v>
      </c>
      <c r="K191" s="160">
        <v>3110</v>
      </c>
      <c r="L191" s="165">
        <v>3213</v>
      </c>
      <c r="M191" s="165">
        <v>3044</v>
      </c>
      <c r="N191" s="165">
        <v>3020</v>
      </c>
      <c r="O191" s="163">
        <f t="shared" si="15"/>
        <v>9345</v>
      </c>
      <c r="P191" s="163">
        <f t="shared" si="16"/>
        <v>9938</v>
      </c>
      <c r="Q191" s="163">
        <f t="shared" si="17"/>
        <v>9257</v>
      </c>
      <c r="R191" s="163">
        <f t="shared" si="18"/>
        <v>9277</v>
      </c>
      <c r="S191" s="457">
        <f t="shared" si="19"/>
        <v>6.3456393793472454E-2</v>
      </c>
      <c r="T191" s="457">
        <f t="shared" si="20"/>
        <v>-6.8524854095391441E-2</v>
      </c>
      <c r="U191" s="457">
        <f t="shared" si="21"/>
        <v>2.1605271686291339E-3</v>
      </c>
    </row>
    <row r="192" spans="1:21">
      <c r="A192" s="162" t="s">
        <v>229</v>
      </c>
      <c r="B192" s="162" t="s">
        <v>228</v>
      </c>
      <c r="C192" s="169">
        <v>2405</v>
      </c>
      <c r="D192" s="160">
        <v>2181</v>
      </c>
      <c r="E192" s="160">
        <v>2463</v>
      </c>
      <c r="F192" s="160">
        <v>2346</v>
      </c>
      <c r="G192" s="160">
        <v>2321</v>
      </c>
      <c r="H192" s="160">
        <v>2254</v>
      </c>
      <c r="I192" s="160">
        <v>2370</v>
      </c>
      <c r="J192" s="160">
        <v>2318</v>
      </c>
      <c r="K192" s="160">
        <v>2378</v>
      </c>
      <c r="L192" s="165">
        <v>2401</v>
      </c>
      <c r="M192" s="165">
        <v>2455</v>
      </c>
      <c r="N192" s="165">
        <v>2528</v>
      </c>
      <c r="O192" s="163">
        <f t="shared" si="15"/>
        <v>7049</v>
      </c>
      <c r="P192" s="163">
        <f t="shared" si="16"/>
        <v>6921</v>
      </c>
      <c r="Q192" s="163">
        <f t="shared" si="17"/>
        <v>7066</v>
      </c>
      <c r="R192" s="163">
        <f t="shared" si="18"/>
        <v>7384</v>
      </c>
      <c r="S192" s="457">
        <f t="shared" si="19"/>
        <v>-1.8158604057313066E-2</v>
      </c>
      <c r="T192" s="457">
        <f t="shared" si="20"/>
        <v>2.0950729663343548E-2</v>
      </c>
      <c r="U192" s="457">
        <f t="shared" si="21"/>
        <v>4.50042456835551E-2</v>
      </c>
    </row>
    <row r="193" spans="1:21">
      <c r="A193" s="162" t="s">
        <v>314</v>
      </c>
      <c r="B193" s="162" t="s">
        <v>1492</v>
      </c>
      <c r="C193" s="169">
        <v>2168</v>
      </c>
      <c r="D193" s="160">
        <v>1920</v>
      </c>
      <c r="E193" s="160">
        <v>1957</v>
      </c>
      <c r="F193" s="160">
        <v>2032</v>
      </c>
      <c r="G193" s="160">
        <v>2072</v>
      </c>
      <c r="H193" s="160">
        <v>2055</v>
      </c>
      <c r="I193" s="160">
        <v>2015</v>
      </c>
      <c r="J193" s="160">
        <v>1944</v>
      </c>
      <c r="K193" s="160">
        <v>2073</v>
      </c>
      <c r="L193" s="165">
        <v>2224</v>
      </c>
      <c r="M193" s="165">
        <v>2084</v>
      </c>
      <c r="N193" s="165">
        <v>2112</v>
      </c>
      <c r="O193" s="163">
        <f t="shared" si="15"/>
        <v>6045</v>
      </c>
      <c r="P193" s="163">
        <f t="shared" si="16"/>
        <v>6159</v>
      </c>
      <c r="Q193" s="163">
        <f t="shared" si="17"/>
        <v>6032</v>
      </c>
      <c r="R193" s="163">
        <f t="shared" si="18"/>
        <v>6420</v>
      </c>
      <c r="S193" s="457">
        <f t="shared" si="19"/>
        <v>1.8858560794044577E-2</v>
      </c>
      <c r="T193" s="457">
        <f t="shared" si="20"/>
        <v>-2.0620230556908536E-2</v>
      </c>
      <c r="U193" s="457">
        <f t="shared" si="21"/>
        <v>6.4323607427055673E-2</v>
      </c>
    </row>
    <row r="194" spans="1:21">
      <c r="A194" s="162" t="s">
        <v>260</v>
      </c>
      <c r="B194" s="162" t="s">
        <v>1493</v>
      </c>
      <c r="C194" s="169">
        <v>1823</v>
      </c>
      <c r="D194" s="160">
        <v>1697</v>
      </c>
      <c r="E194" s="160">
        <v>1789</v>
      </c>
      <c r="F194" s="160">
        <v>1759</v>
      </c>
      <c r="G194" s="160">
        <v>2046</v>
      </c>
      <c r="H194" s="160">
        <v>2059</v>
      </c>
      <c r="I194" s="160">
        <v>2430</v>
      </c>
      <c r="J194" s="160">
        <v>2305</v>
      </c>
      <c r="K194" s="160">
        <v>2375</v>
      </c>
      <c r="L194" s="165">
        <v>1997</v>
      </c>
      <c r="M194" s="165">
        <v>2248</v>
      </c>
      <c r="N194" s="165">
        <v>2296</v>
      </c>
      <c r="O194" s="163">
        <f t="shared" si="15"/>
        <v>5309</v>
      </c>
      <c r="P194" s="163">
        <f t="shared" si="16"/>
        <v>5864</v>
      </c>
      <c r="Q194" s="163">
        <f t="shared" si="17"/>
        <v>7110</v>
      </c>
      <c r="R194" s="163">
        <f t="shared" si="18"/>
        <v>6541</v>
      </c>
      <c r="S194" s="457">
        <f t="shared" si="19"/>
        <v>0.10453946129214531</v>
      </c>
      <c r="T194" s="457">
        <f t="shared" si="20"/>
        <v>0.21248294679399726</v>
      </c>
      <c r="U194" s="457">
        <f t="shared" si="21"/>
        <v>-8.0028129395217973E-2</v>
      </c>
    </row>
    <row r="195" spans="1:21">
      <c r="A195" s="162" t="s">
        <v>272</v>
      </c>
      <c r="B195" s="162" t="s">
        <v>1494</v>
      </c>
      <c r="C195" s="169">
        <v>1644</v>
      </c>
      <c r="D195" s="160">
        <v>1537</v>
      </c>
      <c r="E195" s="160">
        <v>1598</v>
      </c>
      <c r="F195" s="160">
        <v>1568</v>
      </c>
      <c r="G195" s="160">
        <v>1695</v>
      </c>
      <c r="H195" s="160">
        <v>1607</v>
      </c>
      <c r="I195" s="160">
        <v>1535</v>
      </c>
      <c r="J195" s="160">
        <v>1406</v>
      </c>
      <c r="K195" s="160">
        <v>1458</v>
      </c>
      <c r="L195" s="165">
        <v>1475</v>
      </c>
      <c r="M195" s="165">
        <v>1398</v>
      </c>
      <c r="N195" s="165">
        <v>1470</v>
      </c>
      <c r="O195" s="163">
        <f t="shared" si="15"/>
        <v>4779</v>
      </c>
      <c r="P195" s="163">
        <f t="shared" si="16"/>
        <v>4870</v>
      </c>
      <c r="Q195" s="163">
        <f t="shared" si="17"/>
        <v>4399</v>
      </c>
      <c r="R195" s="163">
        <f t="shared" si="18"/>
        <v>4343</v>
      </c>
      <c r="S195" s="457">
        <f t="shared" si="19"/>
        <v>1.9041640510567115E-2</v>
      </c>
      <c r="T195" s="457">
        <f t="shared" si="20"/>
        <v>-9.6714579055441452E-2</v>
      </c>
      <c r="U195" s="457">
        <f t="shared" si="21"/>
        <v>-1.2730165946806093E-2</v>
      </c>
    </row>
    <row r="196" spans="1:21">
      <c r="A196" s="162" t="s">
        <v>278</v>
      </c>
      <c r="B196" s="162" t="s">
        <v>1495</v>
      </c>
      <c r="C196" s="169">
        <v>1555</v>
      </c>
      <c r="D196" s="160">
        <v>1466</v>
      </c>
      <c r="E196" s="160">
        <v>1696</v>
      </c>
      <c r="F196" s="160">
        <v>1472</v>
      </c>
      <c r="G196" s="160">
        <v>1527</v>
      </c>
      <c r="H196" s="160">
        <v>1469</v>
      </c>
      <c r="I196" s="160">
        <v>1444</v>
      </c>
      <c r="J196" s="160">
        <v>2112</v>
      </c>
      <c r="K196" s="160">
        <v>2295</v>
      </c>
      <c r="L196" s="165">
        <v>2202</v>
      </c>
      <c r="M196" s="165">
        <v>2141</v>
      </c>
      <c r="N196" s="165">
        <v>2297</v>
      </c>
      <c r="O196" s="163">
        <f t="shared" ref="O196:O216" si="22">SUM(C196:E196)</f>
        <v>4717</v>
      </c>
      <c r="P196" s="163">
        <f t="shared" ref="P196:P216" si="23">SUM(F196:H196)</f>
        <v>4468</v>
      </c>
      <c r="Q196" s="163">
        <f t="shared" ref="Q196:Q216" si="24">SUM(I196:K196)</f>
        <v>5851</v>
      </c>
      <c r="R196" s="163">
        <f t="shared" ref="R196:R216" si="25">SUM(L196:N196)</f>
        <v>6640</v>
      </c>
      <c r="S196" s="457">
        <f t="shared" si="19"/>
        <v>-5.2787788848844608E-2</v>
      </c>
      <c r="T196" s="457">
        <f t="shared" si="20"/>
        <v>0.30953446732318701</v>
      </c>
      <c r="U196" s="457">
        <f t="shared" si="21"/>
        <v>0.13484874380447787</v>
      </c>
    </row>
    <row r="197" spans="1:21">
      <c r="A197" s="162" t="s">
        <v>284</v>
      </c>
      <c r="B197" s="162" t="s">
        <v>1496</v>
      </c>
      <c r="C197" s="169">
        <v>1911</v>
      </c>
      <c r="D197" s="160">
        <v>1732</v>
      </c>
      <c r="E197" s="160">
        <v>1898</v>
      </c>
      <c r="F197" s="160">
        <v>1774</v>
      </c>
      <c r="G197" s="160">
        <v>1831</v>
      </c>
      <c r="H197" s="160">
        <v>1838</v>
      </c>
      <c r="I197" s="160">
        <v>1850</v>
      </c>
      <c r="J197" s="160">
        <v>1566</v>
      </c>
      <c r="K197" s="160">
        <v>1772</v>
      </c>
      <c r="L197" s="165">
        <v>1885</v>
      </c>
      <c r="M197" s="165">
        <v>1690</v>
      </c>
      <c r="N197" s="165">
        <v>1781</v>
      </c>
      <c r="O197" s="163">
        <f t="shared" si="22"/>
        <v>5541</v>
      </c>
      <c r="P197" s="163">
        <f t="shared" si="23"/>
        <v>5443</v>
      </c>
      <c r="Q197" s="163">
        <f t="shared" si="24"/>
        <v>5188</v>
      </c>
      <c r="R197" s="163">
        <f t="shared" si="25"/>
        <v>5356</v>
      </c>
      <c r="S197" s="457">
        <f t="shared" ref="S197:S217" si="26">P197/O197-1</f>
        <v>-1.7686338206099994E-2</v>
      </c>
      <c r="T197" s="457">
        <f t="shared" ref="T197:T217" si="27">Q197/P197-1</f>
        <v>-4.6849164063935356E-2</v>
      </c>
      <c r="U197" s="457">
        <f t="shared" ref="U197:U217" si="28">R197/Q197-1</f>
        <v>3.2382420971472703E-2</v>
      </c>
    </row>
    <row r="198" spans="1:21">
      <c r="A198" s="162" t="s">
        <v>293</v>
      </c>
      <c r="B198" s="162" t="s">
        <v>1497</v>
      </c>
      <c r="C198" s="169">
        <v>2380</v>
      </c>
      <c r="D198" s="160">
        <v>2165</v>
      </c>
      <c r="E198" s="160">
        <v>2249</v>
      </c>
      <c r="F198" s="160">
        <v>2426</v>
      </c>
      <c r="G198" s="160">
        <v>2362</v>
      </c>
      <c r="H198" s="160">
        <v>2314</v>
      </c>
      <c r="I198" s="160">
        <v>2480</v>
      </c>
      <c r="J198" s="160">
        <v>2372</v>
      </c>
      <c r="K198" s="160">
        <v>2350</v>
      </c>
      <c r="L198" s="165">
        <v>2415</v>
      </c>
      <c r="M198" s="165">
        <v>2304</v>
      </c>
      <c r="N198" s="165">
        <v>2504</v>
      </c>
      <c r="O198" s="163">
        <f t="shared" si="22"/>
        <v>6794</v>
      </c>
      <c r="P198" s="163">
        <f t="shared" si="23"/>
        <v>7102</v>
      </c>
      <c r="Q198" s="163">
        <f t="shared" si="24"/>
        <v>7202</v>
      </c>
      <c r="R198" s="163">
        <f t="shared" si="25"/>
        <v>7223</v>
      </c>
      <c r="S198" s="457">
        <f t="shared" si="26"/>
        <v>4.5334118339711571E-2</v>
      </c>
      <c r="T198" s="457">
        <f t="shared" si="27"/>
        <v>1.4080540692762655E-2</v>
      </c>
      <c r="U198" s="457">
        <f t="shared" si="28"/>
        <v>2.9158567064704322E-3</v>
      </c>
    </row>
    <row r="199" spans="1:21">
      <c r="A199" s="162" t="s">
        <v>308</v>
      </c>
      <c r="B199" s="162" t="s">
        <v>1498</v>
      </c>
      <c r="C199" s="169">
        <v>2451</v>
      </c>
      <c r="D199" s="160">
        <v>2187</v>
      </c>
      <c r="E199" s="160">
        <v>2390</v>
      </c>
      <c r="F199" s="160">
        <v>2330</v>
      </c>
      <c r="G199" s="160">
        <v>2418</v>
      </c>
      <c r="H199" s="160">
        <v>2391</v>
      </c>
      <c r="I199" s="160">
        <v>2412</v>
      </c>
      <c r="J199" s="160">
        <v>2191</v>
      </c>
      <c r="K199" s="160">
        <v>2359</v>
      </c>
      <c r="L199" s="165">
        <v>2425</v>
      </c>
      <c r="M199" s="165">
        <v>2220</v>
      </c>
      <c r="N199" s="165">
        <v>2332</v>
      </c>
      <c r="O199" s="163">
        <f t="shared" si="22"/>
        <v>7028</v>
      </c>
      <c r="P199" s="163">
        <f t="shared" si="23"/>
        <v>7139</v>
      </c>
      <c r="Q199" s="163">
        <f t="shared" si="24"/>
        <v>6962</v>
      </c>
      <c r="R199" s="163">
        <f t="shared" si="25"/>
        <v>6977</v>
      </c>
      <c r="S199" s="457">
        <f t="shared" si="26"/>
        <v>1.5793966989186004E-2</v>
      </c>
      <c r="T199" s="457">
        <f t="shared" si="27"/>
        <v>-2.4793388429752095E-2</v>
      </c>
      <c r="U199" s="457">
        <f t="shared" si="28"/>
        <v>2.1545532892845998E-3</v>
      </c>
    </row>
    <row r="200" spans="1:21">
      <c r="A200" s="162" t="s">
        <v>326</v>
      </c>
      <c r="B200" s="162" t="s">
        <v>1499</v>
      </c>
      <c r="C200" s="169">
        <v>975</v>
      </c>
      <c r="D200" s="160">
        <v>907</v>
      </c>
      <c r="E200" s="160">
        <v>995</v>
      </c>
      <c r="F200" s="160">
        <v>935</v>
      </c>
      <c r="G200" s="160">
        <v>990</v>
      </c>
      <c r="H200" s="160">
        <v>930</v>
      </c>
      <c r="I200" s="160">
        <v>971</v>
      </c>
      <c r="J200" s="160">
        <v>1758</v>
      </c>
      <c r="K200" s="160">
        <v>1942</v>
      </c>
      <c r="L200" s="165">
        <v>1906</v>
      </c>
      <c r="M200" s="165">
        <v>1905</v>
      </c>
      <c r="N200" s="165">
        <v>1934</v>
      </c>
      <c r="O200" s="163">
        <f t="shared" si="22"/>
        <v>2877</v>
      </c>
      <c r="P200" s="163">
        <f t="shared" si="23"/>
        <v>2855</v>
      </c>
      <c r="Q200" s="163">
        <f t="shared" si="24"/>
        <v>4671</v>
      </c>
      <c r="R200" s="163">
        <f t="shared" si="25"/>
        <v>5745</v>
      </c>
      <c r="S200" s="457">
        <f t="shared" si="26"/>
        <v>-7.64685436218282E-3</v>
      </c>
      <c r="T200" s="457">
        <f t="shared" si="27"/>
        <v>0.636077057793345</v>
      </c>
      <c r="U200" s="457">
        <f t="shared" si="28"/>
        <v>0.2299293513166345</v>
      </c>
    </row>
    <row r="201" spans="1:21">
      <c r="A201" s="162" t="s">
        <v>332</v>
      </c>
      <c r="B201" s="162" t="s">
        <v>1500</v>
      </c>
      <c r="C201" s="169">
        <v>1189</v>
      </c>
      <c r="D201" s="160">
        <v>989</v>
      </c>
      <c r="E201" s="160">
        <v>1053</v>
      </c>
      <c r="F201" s="160">
        <v>1050</v>
      </c>
      <c r="G201" s="160">
        <v>1068</v>
      </c>
      <c r="H201" s="160">
        <v>1024</v>
      </c>
      <c r="I201" s="160">
        <v>1024</v>
      </c>
      <c r="J201" s="160">
        <v>1013</v>
      </c>
      <c r="K201" s="160">
        <v>1082</v>
      </c>
      <c r="L201" s="165">
        <v>1043</v>
      </c>
      <c r="M201" s="165">
        <v>1128</v>
      </c>
      <c r="N201" s="165">
        <v>1213</v>
      </c>
      <c r="O201" s="163">
        <f t="shared" si="22"/>
        <v>3231</v>
      </c>
      <c r="P201" s="163">
        <f t="shared" si="23"/>
        <v>3142</v>
      </c>
      <c r="Q201" s="163">
        <f t="shared" si="24"/>
        <v>3119</v>
      </c>
      <c r="R201" s="163">
        <f t="shared" si="25"/>
        <v>3384</v>
      </c>
      <c r="S201" s="457">
        <f t="shared" si="26"/>
        <v>-2.7545651501083235E-2</v>
      </c>
      <c r="T201" s="457">
        <f t="shared" si="27"/>
        <v>-7.3201782304265217E-3</v>
      </c>
      <c r="U201" s="457">
        <f t="shared" si="28"/>
        <v>8.4963129208079469E-2</v>
      </c>
    </row>
    <row r="202" spans="1:21">
      <c r="A202" s="162" t="s">
        <v>338</v>
      </c>
      <c r="B202" s="162" t="s">
        <v>1501</v>
      </c>
      <c r="C202" s="169">
        <v>2402</v>
      </c>
      <c r="D202" s="160">
        <v>2288</v>
      </c>
      <c r="E202" s="160">
        <v>2492</v>
      </c>
      <c r="F202" s="160">
        <v>2424</v>
      </c>
      <c r="G202" s="160">
        <v>2590</v>
      </c>
      <c r="H202" s="160">
        <v>2421</v>
      </c>
      <c r="I202" s="160">
        <v>2489</v>
      </c>
      <c r="J202" s="160">
        <v>2314</v>
      </c>
      <c r="K202" s="160">
        <v>2485</v>
      </c>
      <c r="L202" s="165">
        <v>2490</v>
      </c>
      <c r="M202" s="165">
        <v>2410</v>
      </c>
      <c r="N202" s="165">
        <v>2436</v>
      </c>
      <c r="O202" s="163">
        <f t="shared" si="22"/>
        <v>7182</v>
      </c>
      <c r="P202" s="163">
        <f t="shared" si="23"/>
        <v>7435</v>
      </c>
      <c r="Q202" s="163">
        <f t="shared" si="24"/>
        <v>7288</v>
      </c>
      <c r="R202" s="163">
        <f t="shared" si="25"/>
        <v>7336</v>
      </c>
      <c r="S202" s="457">
        <f t="shared" si="26"/>
        <v>3.522695627958794E-2</v>
      </c>
      <c r="T202" s="457">
        <f t="shared" si="27"/>
        <v>-1.9771351714862107E-2</v>
      </c>
      <c r="U202" s="457">
        <f t="shared" si="28"/>
        <v>6.5861690450055299E-3</v>
      </c>
    </row>
    <row r="203" spans="1:21">
      <c r="A203" s="162" t="s">
        <v>356</v>
      </c>
      <c r="B203" s="162" t="s">
        <v>1502</v>
      </c>
      <c r="C203" s="169">
        <v>1984</v>
      </c>
      <c r="D203" s="160">
        <v>1835</v>
      </c>
      <c r="E203" s="160">
        <v>2079</v>
      </c>
      <c r="F203" s="160">
        <v>1966</v>
      </c>
      <c r="G203" s="160">
        <v>2127</v>
      </c>
      <c r="H203" s="160">
        <v>2133</v>
      </c>
      <c r="I203" s="160">
        <v>2157</v>
      </c>
      <c r="J203" s="160">
        <v>1989</v>
      </c>
      <c r="K203" s="160">
        <v>2122</v>
      </c>
      <c r="L203" s="165">
        <v>2145</v>
      </c>
      <c r="M203" s="165">
        <v>2136</v>
      </c>
      <c r="N203" s="165">
        <v>2180</v>
      </c>
      <c r="O203" s="163">
        <f t="shared" si="22"/>
        <v>5898</v>
      </c>
      <c r="P203" s="163">
        <f t="shared" si="23"/>
        <v>6226</v>
      </c>
      <c r="Q203" s="163">
        <f t="shared" si="24"/>
        <v>6268</v>
      </c>
      <c r="R203" s="163">
        <f t="shared" si="25"/>
        <v>6461</v>
      </c>
      <c r="S203" s="457">
        <f t="shared" si="26"/>
        <v>5.5612071888775816E-2</v>
      </c>
      <c r="T203" s="457">
        <f t="shared" si="27"/>
        <v>6.7459042724060669E-3</v>
      </c>
      <c r="U203" s="457">
        <f t="shared" si="28"/>
        <v>3.0791320995532834E-2</v>
      </c>
    </row>
    <row r="204" spans="1:21">
      <c r="A204" s="162" t="s">
        <v>401</v>
      </c>
      <c r="B204" s="162" t="s">
        <v>1503</v>
      </c>
      <c r="C204" s="169">
        <v>2820</v>
      </c>
      <c r="D204" s="160">
        <v>2827</v>
      </c>
      <c r="E204" s="160">
        <v>2691</v>
      </c>
      <c r="F204" s="160">
        <v>2686</v>
      </c>
      <c r="G204" s="160">
        <v>2857</v>
      </c>
      <c r="H204" s="160">
        <v>2641</v>
      </c>
      <c r="I204" s="160">
        <v>2707</v>
      </c>
      <c r="J204" s="160">
        <v>2641</v>
      </c>
      <c r="K204" s="160">
        <v>2574</v>
      </c>
      <c r="L204" s="165">
        <v>2763</v>
      </c>
      <c r="M204" s="165">
        <v>2740</v>
      </c>
      <c r="N204" s="165">
        <v>2626</v>
      </c>
      <c r="O204" s="163">
        <f t="shared" si="22"/>
        <v>8338</v>
      </c>
      <c r="P204" s="163">
        <f t="shared" si="23"/>
        <v>8184</v>
      </c>
      <c r="Q204" s="163">
        <f t="shared" si="24"/>
        <v>7922</v>
      </c>
      <c r="R204" s="163">
        <f t="shared" si="25"/>
        <v>8129</v>
      </c>
      <c r="S204" s="457">
        <f t="shared" si="26"/>
        <v>-1.8469656992084471E-2</v>
      </c>
      <c r="T204" s="457">
        <f t="shared" si="27"/>
        <v>-3.2013685239491663E-2</v>
      </c>
      <c r="U204" s="457">
        <f t="shared" si="28"/>
        <v>2.6129765210805456E-2</v>
      </c>
    </row>
    <row r="205" spans="1:21">
      <c r="A205" s="162" t="s">
        <v>476</v>
      </c>
      <c r="B205" s="162" t="s">
        <v>1504</v>
      </c>
      <c r="C205" s="169">
        <v>2493</v>
      </c>
      <c r="D205" s="160">
        <v>2235</v>
      </c>
      <c r="E205" s="160">
        <v>2444</v>
      </c>
      <c r="F205" s="160">
        <v>2410</v>
      </c>
      <c r="G205" s="160">
        <v>2403</v>
      </c>
      <c r="H205" s="160">
        <v>2203</v>
      </c>
      <c r="I205" s="160">
        <v>2355</v>
      </c>
      <c r="J205" s="160">
        <v>2182</v>
      </c>
      <c r="K205" s="160">
        <v>2337</v>
      </c>
      <c r="L205" s="165">
        <v>2505</v>
      </c>
      <c r="M205" s="165">
        <v>2394</v>
      </c>
      <c r="N205" s="165">
        <v>2447</v>
      </c>
      <c r="O205" s="163">
        <f t="shared" si="22"/>
        <v>7172</v>
      </c>
      <c r="P205" s="163">
        <f t="shared" si="23"/>
        <v>7016</v>
      </c>
      <c r="Q205" s="163">
        <f t="shared" si="24"/>
        <v>6874</v>
      </c>
      <c r="R205" s="163">
        <f t="shared" si="25"/>
        <v>7346</v>
      </c>
      <c r="S205" s="457">
        <f t="shared" si="26"/>
        <v>-2.1751254880089221E-2</v>
      </c>
      <c r="T205" s="457">
        <f t="shared" si="27"/>
        <v>-2.0239452679589487E-2</v>
      </c>
      <c r="U205" s="457">
        <f t="shared" si="28"/>
        <v>6.8664533022985141E-2</v>
      </c>
    </row>
    <row r="206" spans="1:21">
      <c r="A206" s="162" t="s">
        <v>482</v>
      </c>
      <c r="B206" s="162" t="s">
        <v>1505</v>
      </c>
      <c r="C206" s="169">
        <v>1188</v>
      </c>
      <c r="D206" s="160">
        <v>1044</v>
      </c>
      <c r="E206" s="160">
        <v>1053</v>
      </c>
      <c r="F206" s="160">
        <v>1107</v>
      </c>
      <c r="G206" s="160">
        <v>1127</v>
      </c>
      <c r="H206" s="160">
        <v>1070</v>
      </c>
      <c r="I206" s="160">
        <v>1115</v>
      </c>
      <c r="J206" s="160">
        <v>1045</v>
      </c>
      <c r="K206" s="160">
        <v>1123</v>
      </c>
      <c r="L206" s="165">
        <v>1213</v>
      </c>
      <c r="M206" s="165">
        <v>1133</v>
      </c>
      <c r="N206" s="165">
        <v>1167</v>
      </c>
      <c r="O206" s="163">
        <f t="shared" si="22"/>
        <v>3285</v>
      </c>
      <c r="P206" s="163">
        <f t="shared" si="23"/>
        <v>3304</v>
      </c>
      <c r="Q206" s="163">
        <f t="shared" si="24"/>
        <v>3283</v>
      </c>
      <c r="R206" s="163">
        <f t="shared" si="25"/>
        <v>3513</v>
      </c>
      <c r="S206" s="457">
        <f t="shared" si="26"/>
        <v>5.7838660578386492E-3</v>
      </c>
      <c r="T206" s="457">
        <f t="shared" si="27"/>
        <v>-6.3559322033898136E-3</v>
      </c>
      <c r="U206" s="457">
        <f t="shared" si="28"/>
        <v>7.0057873895827072E-2</v>
      </c>
    </row>
    <row r="207" spans="1:21">
      <c r="A207" s="162" t="s">
        <v>556</v>
      </c>
      <c r="B207" s="162" t="s">
        <v>1506</v>
      </c>
      <c r="C207" s="169">
        <v>1975</v>
      </c>
      <c r="D207" s="160">
        <v>1841</v>
      </c>
      <c r="E207" s="160">
        <v>1981</v>
      </c>
      <c r="F207" s="160">
        <v>1968</v>
      </c>
      <c r="G207" s="160">
        <v>1968</v>
      </c>
      <c r="H207" s="160">
        <v>1985</v>
      </c>
      <c r="I207" s="160">
        <v>2090</v>
      </c>
      <c r="J207" s="160">
        <v>1837</v>
      </c>
      <c r="K207" s="160">
        <v>1958</v>
      </c>
      <c r="L207" s="165">
        <v>2069</v>
      </c>
      <c r="M207" s="165">
        <v>2086</v>
      </c>
      <c r="N207" s="165">
        <v>2110</v>
      </c>
      <c r="O207" s="163">
        <f t="shared" si="22"/>
        <v>5797</v>
      </c>
      <c r="P207" s="163">
        <f t="shared" si="23"/>
        <v>5921</v>
      </c>
      <c r="Q207" s="163">
        <f t="shared" si="24"/>
        <v>5885</v>
      </c>
      <c r="R207" s="163">
        <f t="shared" si="25"/>
        <v>6265</v>
      </c>
      <c r="S207" s="457">
        <f t="shared" si="26"/>
        <v>2.1390374331550888E-2</v>
      </c>
      <c r="T207" s="457">
        <f t="shared" si="27"/>
        <v>-6.080054044924843E-3</v>
      </c>
      <c r="U207" s="457">
        <f t="shared" si="28"/>
        <v>6.4570943075616061E-2</v>
      </c>
    </row>
    <row r="208" spans="1:21">
      <c r="A208" s="162" t="s">
        <v>377</v>
      </c>
      <c r="B208" s="162" t="s">
        <v>1507</v>
      </c>
      <c r="C208" s="169">
        <v>1387</v>
      </c>
      <c r="D208" s="160">
        <v>1254</v>
      </c>
      <c r="E208" s="160">
        <v>1318</v>
      </c>
      <c r="F208" s="160">
        <v>1363</v>
      </c>
      <c r="G208" s="160">
        <v>1361</v>
      </c>
      <c r="H208" s="160">
        <v>1385</v>
      </c>
      <c r="I208" s="160">
        <v>1408</v>
      </c>
      <c r="J208" s="160">
        <v>1372</v>
      </c>
      <c r="K208" s="160">
        <v>1404</v>
      </c>
      <c r="L208" s="165">
        <v>1492</v>
      </c>
      <c r="M208" s="165">
        <v>1382</v>
      </c>
      <c r="N208" s="165">
        <v>1377</v>
      </c>
      <c r="O208" s="163">
        <f t="shared" si="22"/>
        <v>3959</v>
      </c>
      <c r="P208" s="163">
        <f t="shared" si="23"/>
        <v>4109</v>
      </c>
      <c r="Q208" s="163">
        <f t="shared" si="24"/>
        <v>4184</v>
      </c>
      <c r="R208" s="163">
        <f t="shared" si="25"/>
        <v>4251</v>
      </c>
      <c r="S208" s="457">
        <f t="shared" si="26"/>
        <v>3.7888355645365079E-2</v>
      </c>
      <c r="T208" s="457">
        <f t="shared" si="27"/>
        <v>1.8252616208323191E-2</v>
      </c>
      <c r="U208" s="457">
        <f t="shared" si="28"/>
        <v>1.6013384321223789E-2</v>
      </c>
    </row>
    <row r="209" spans="1:21">
      <c r="A209" s="162" t="s">
        <v>572</v>
      </c>
      <c r="B209" s="162" t="s">
        <v>1508</v>
      </c>
      <c r="C209" s="169">
        <v>1483</v>
      </c>
      <c r="D209" s="160">
        <v>1289</v>
      </c>
      <c r="E209" s="160">
        <v>1499</v>
      </c>
      <c r="F209" s="160">
        <v>1432</v>
      </c>
      <c r="G209" s="160">
        <v>1480</v>
      </c>
      <c r="H209" s="160">
        <v>1498</v>
      </c>
      <c r="I209" s="160">
        <v>1660</v>
      </c>
      <c r="J209" s="160">
        <v>1524</v>
      </c>
      <c r="K209" s="160">
        <v>1555</v>
      </c>
      <c r="L209" s="165">
        <v>1580</v>
      </c>
      <c r="M209" s="165">
        <v>1473</v>
      </c>
      <c r="N209" s="165">
        <v>1565</v>
      </c>
      <c r="O209" s="163">
        <f t="shared" si="22"/>
        <v>4271</v>
      </c>
      <c r="P209" s="163">
        <f t="shared" si="23"/>
        <v>4410</v>
      </c>
      <c r="Q209" s="163">
        <f t="shared" si="24"/>
        <v>4739</v>
      </c>
      <c r="R209" s="163">
        <f t="shared" si="25"/>
        <v>4618</v>
      </c>
      <c r="S209" s="457">
        <f t="shared" si="26"/>
        <v>3.2545071411847371E-2</v>
      </c>
      <c r="T209" s="457">
        <f t="shared" si="27"/>
        <v>7.460317460317456E-2</v>
      </c>
      <c r="U209" s="457">
        <f t="shared" si="28"/>
        <v>-2.5532812829710871E-2</v>
      </c>
    </row>
    <row r="210" spans="1:21">
      <c r="A210" s="162" t="s">
        <v>586</v>
      </c>
      <c r="B210" s="162" t="s">
        <v>1509</v>
      </c>
      <c r="C210" s="169">
        <v>1806</v>
      </c>
      <c r="D210" s="160">
        <v>1769</v>
      </c>
      <c r="E210" s="160">
        <v>1735</v>
      </c>
      <c r="F210" s="160">
        <v>1801</v>
      </c>
      <c r="G210" s="160">
        <v>1837</v>
      </c>
      <c r="H210" s="160">
        <v>1743</v>
      </c>
      <c r="I210" s="160">
        <v>1762</v>
      </c>
      <c r="J210" s="160">
        <v>1659</v>
      </c>
      <c r="K210" s="160">
        <v>1777</v>
      </c>
      <c r="L210" s="165">
        <v>1851</v>
      </c>
      <c r="M210" s="165">
        <v>1742</v>
      </c>
      <c r="N210" s="165">
        <v>1852</v>
      </c>
      <c r="O210" s="163">
        <f t="shared" si="22"/>
        <v>5310</v>
      </c>
      <c r="P210" s="163">
        <f t="shared" si="23"/>
        <v>5381</v>
      </c>
      <c r="Q210" s="163">
        <f t="shared" si="24"/>
        <v>5198</v>
      </c>
      <c r="R210" s="163">
        <f t="shared" si="25"/>
        <v>5445</v>
      </c>
      <c r="S210" s="457">
        <f t="shared" si="26"/>
        <v>1.3370998116760902E-2</v>
      </c>
      <c r="T210" s="457">
        <f t="shared" si="27"/>
        <v>-3.4008548596915045E-2</v>
      </c>
      <c r="U210" s="457">
        <f t="shared" si="28"/>
        <v>4.7518276260100079E-2</v>
      </c>
    </row>
    <row r="211" spans="1:21">
      <c r="A211" s="162" t="s">
        <v>598</v>
      </c>
      <c r="B211" s="162" t="s">
        <v>1510</v>
      </c>
      <c r="C211" s="169">
        <v>2454</v>
      </c>
      <c r="D211" s="160">
        <v>2399</v>
      </c>
      <c r="E211" s="160">
        <v>2330</v>
      </c>
      <c r="F211" s="160">
        <v>2368</v>
      </c>
      <c r="G211" s="160">
        <v>2411</v>
      </c>
      <c r="H211" s="160">
        <v>2283</v>
      </c>
      <c r="I211" s="160">
        <v>2314</v>
      </c>
      <c r="J211" s="160">
        <v>2129</v>
      </c>
      <c r="K211" s="160">
        <v>2115</v>
      </c>
      <c r="L211" s="165">
        <v>2309</v>
      </c>
      <c r="M211" s="165">
        <v>2394</v>
      </c>
      <c r="N211" s="165">
        <v>2374</v>
      </c>
      <c r="O211" s="163">
        <f t="shared" si="22"/>
        <v>7183</v>
      </c>
      <c r="P211" s="163">
        <f t="shared" si="23"/>
        <v>7062</v>
      </c>
      <c r="Q211" s="163">
        <f t="shared" si="24"/>
        <v>6558</v>
      </c>
      <c r="R211" s="163">
        <f t="shared" si="25"/>
        <v>7077</v>
      </c>
      <c r="S211" s="457">
        <f t="shared" si="26"/>
        <v>-1.6845329249617125E-2</v>
      </c>
      <c r="T211" s="457">
        <f t="shared" si="27"/>
        <v>-7.1367884451996599E-2</v>
      </c>
      <c r="U211" s="457">
        <f t="shared" si="28"/>
        <v>7.9139981701738416E-2</v>
      </c>
    </row>
    <row r="212" spans="1:21">
      <c r="A212" s="162" t="s">
        <v>600</v>
      </c>
      <c r="B212" s="162" t="s">
        <v>1511</v>
      </c>
      <c r="C212" s="169">
        <v>2051</v>
      </c>
      <c r="D212" s="160">
        <v>1956</v>
      </c>
      <c r="E212" s="160">
        <v>2000</v>
      </c>
      <c r="F212" s="160">
        <v>2061</v>
      </c>
      <c r="G212" s="160">
        <v>2136</v>
      </c>
      <c r="H212" s="160">
        <v>1939</v>
      </c>
      <c r="I212" s="160">
        <v>2088</v>
      </c>
      <c r="J212" s="160">
        <v>1810</v>
      </c>
      <c r="K212" s="160">
        <v>1889</v>
      </c>
      <c r="L212" s="165">
        <v>2062</v>
      </c>
      <c r="M212" s="165">
        <v>2052</v>
      </c>
      <c r="N212" s="165">
        <v>1940</v>
      </c>
      <c r="O212" s="163">
        <f t="shared" si="22"/>
        <v>6007</v>
      </c>
      <c r="P212" s="163">
        <f t="shared" si="23"/>
        <v>6136</v>
      </c>
      <c r="Q212" s="163">
        <f t="shared" si="24"/>
        <v>5787</v>
      </c>
      <c r="R212" s="163">
        <f t="shared" si="25"/>
        <v>6054</v>
      </c>
      <c r="S212" s="457">
        <f t="shared" si="26"/>
        <v>2.1474945896454045E-2</v>
      </c>
      <c r="T212" s="457">
        <f t="shared" si="27"/>
        <v>-5.687744458930899E-2</v>
      </c>
      <c r="U212" s="457">
        <f t="shared" si="28"/>
        <v>4.6137895282529762E-2</v>
      </c>
    </row>
    <row r="213" spans="1:21">
      <c r="A213" s="162" t="s">
        <v>618</v>
      </c>
      <c r="B213" s="162" t="s">
        <v>1512</v>
      </c>
      <c r="C213" s="169">
        <v>1516</v>
      </c>
      <c r="D213" s="160">
        <v>1373</v>
      </c>
      <c r="E213" s="160">
        <v>1535</v>
      </c>
      <c r="F213" s="160">
        <v>1535</v>
      </c>
      <c r="G213" s="160">
        <v>1600</v>
      </c>
      <c r="H213" s="160">
        <v>1565</v>
      </c>
      <c r="I213" s="160">
        <v>1573</v>
      </c>
      <c r="J213" s="160">
        <v>1491</v>
      </c>
      <c r="K213" s="160">
        <v>1614</v>
      </c>
      <c r="L213" s="165">
        <v>1581</v>
      </c>
      <c r="M213" s="165">
        <v>1471</v>
      </c>
      <c r="N213" s="165">
        <v>1495</v>
      </c>
      <c r="O213" s="163">
        <f t="shared" si="22"/>
        <v>4424</v>
      </c>
      <c r="P213" s="163">
        <f t="shared" si="23"/>
        <v>4700</v>
      </c>
      <c r="Q213" s="163">
        <f t="shared" si="24"/>
        <v>4678</v>
      </c>
      <c r="R213" s="163">
        <f t="shared" si="25"/>
        <v>4547</v>
      </c>
      <c r="S213" s="457">
        <f t="shared" si="26"/>
        <v>6.2386980108499079E-2</v>
      </c>
      <c r="T213" s="457">
        <f t="shared" si="27"/>
        <v>-4.6808510638297607E-3</v>
      </c>
      <c r="U213" s="457">
        <f t="shared" si="28"/>
        <v>-2.8003420265070522E-2</v>
      </c>
    </row>
    <row r="214" spans="1:21">
      <c r="A214" s="162" t="s">
        <v>134</v>
      </c>
      <c r="B214" s="162" t="s">
        <v>1513</v>
      </c>
      <c r="C214" s="169">
        <v>1118</v>
      </c>
      <c r="D214" s="160">
        <v>1228</v>
      </c>
      <c r="E214" s="160">
        <v>1193</v>
      </c>
      <c r="F214" s="160">
        <v>1249</v>
      </c>
      <c r="G214" s="160">
        <v>1363</v>
      </c>
      <c r="H214" s="160">
        <v>1301</v>
      </c>
      <c r="I214" s="160">
        <v>1317</v>
      </c>
      <c r="J214" s="160">
        <v>1177</v>
      </c>
      <c r="K214" s="160">
        <v>1300</v>
      </c>
      <c r="L214" s="165">
        <v>1434</v>
      </c>
      <c r="M214" s="165">
        <v>1321</v>
      </c>
      <c r="N214" s="165">
        <v>1305</v>
      </c>
      <c r="O214" s="163">
        <f t="shared" si="22"/>
        <v>3539</v>
      </c>
      <c r="P214" s="163">
        <f t="shared" si="23"/>
        <v>3913</v>
      </c>
      <c r="Q214" s="163">
        <f t="shared" si="24"/>
        <v>3794</v>
      </c>
      <c r="R214" s="163">
        <f t="shared" si="25"/>
        <v>4060</v>
      </c>
      <c r="S214" s="457">
        <f t="shared" si="26"/>
        <v>0.10567957050014121</v>
      </c>
      <c r="T214" s="457">
        <f t="shared" si="27"/>
        <v>-3.0411449016100156E-2</v>
      </c>
      <c r="U214" s="457">
        <f t="shared" si="28"/>
        <v>7.0110701107011009E-2</v>
      </c>
    </row>
    <row r="215" spans="1:21">
      <c r="A215" s="162" t="s">
        <v>1514</v>
      </c>
      <c r="B215" s="162" t="s">
        <v>1515</v>
      </c>
      <c r="C215" s="169">
        <v>14502</v>
      </c>
      <c r="D215" s="160">
        <v>13764</v>
      </c>
      <c r="E215" s="160">
        <v>14939</v>
      </c>
      <c r="F215" s="160">
        <v>14729</v>
      </c>
      <c r="G215" s="160">
        <v>14407</v>
      </c>
      <c r="H215" s="160">
        <v>14526</v>
      </c>
      <c r="I215" s="160">
        <v>14940</v>
      </c>
      <c r="J215" s="160">
        <v>13947</v>
      </c>
      <c r="K215" s="160">
        <v>14401</v>
      </c>
      <c r="L215" s="165">
        <v>15040</v>
      </c>
      <c r="M215" s="165">
        <v>14421</v>
      </c>
      <c r="N215" s="165">
        <v>15132</v>
      </c>
      <c r="O215" s="163">
        <f t="shared" si="22"/>
        <v>43205</v>
      </c>
      <c r="P215" s="163">
        <f t="shared" si="23"/>
        <v>43662</v>
      </c>
      <c r="Q215" s="163">
        <f t="shared" si="24"/>
        <v>43288</v>
      </c>
      <c r="R215" s="163">
        <f t="shared" si="25"/>
        <v>44593</v>
      </c>
      <c r="S215" s="457">
        <f t="shared" si="26"/>
        <v>1.0577479458395933E-2</v>
      </c>
      <c r="T215" s="457">
        <f t="shared" si="27"/>
        <v>-8.5658009252896905E-3</v>
      </c>
      <c r="U215" s="457">
        <f t="shared" si="28"/>
        <v>3.0146922934762621E-2</v>
      </c>
    </row>
    <row r="216" spans="1:21">
      <c r="A216" s="162"/>
      <c r="B216" s="162" t="s">
        <v>907</v>
      </c>
      <c r="C216" s="170">
        <f t="shared" ref="C216:M216" si="29">SUM(C4:C215)</f>
        <v>480555</v>
      </c>
      <c r="D216" s="161">
        <f t="shared" si="29"/>
        <v>441176</v>
      </c>
      <c r="E216" s="161">
        <f t="shared" si="29"/>
        <v>484965</v>
      </c>
      <c r="F216" s="161">
        <f t="shared" si="29"/>
        <v>471700</v>
      </c>
      <c r="G216" s="161">
        <f t="shared" si="29"/>
        <v>487339</v>
      </c>
      <c r="H216" s="161">
        <f t="shared" si="29"/>
        <v>472747</v>
      </c>
      <c r="I216" s="161">
        <f t="shared" si="29"/>
        <v>480459</v>
      </c>
      <c r="J216" s="161">
        <f t="shared" si="29"/>
        <v>448605</v>
      </c>
      <c r="K216" s="161">
        <f t="shared" si="29"/>
        <v>466640</v>
      </c>
      <c r="L216" s="166">
        <f t="shared" si="29"/>
        <v>487805</v>
      </c>
      <c r="M216" s="166">
        <f t="shared" si="29"/>
        <v>469671</v>
      </c>
      <c r="N216" s="166">
        <f t="shared" ref="N216" si="30">SUM(N4:N215)</f>
        <v>496774</v>
      </c>
      <c r="O216" s="163">
        <f t="shared" si="22"/>
        <v>1406696</v>
      </c>
      <c r="P216" s="163">
        <f t="shared" si="23"/>
        <v>1431786</v>
      </c>
      <c r="Q216" s="163">
        <f t="shared" si="24"/>
        <v>1395704</v>
      </c>
      <c r="R216" s="163">
        <f t="shared" si="25"/>
        <v>1454250</v>
      </c>
      <c r="S216" s="457">
        <f t="shared" si="26"/>
        <v>1.7836120952928081E-2</v>
      </c>
      <c r="T216" s="457">
        <f t="shared" si="27"/>
        <v>-2.5200693399711982E-2</v>
      </c>
      <c r="U216" s="457">
        <f t="shared" si="28"/>
        <v>4.1947289683199385E-2</v>
      </c>
    </row>
    <row r="217" spans="1:21">
      <c r="A217" s="162"/>
      <c r="B217" s="162" t="s">
        <v>1516</v>
      </c>
      <c r="C217" s="84">
        <f>C216-C215</f>
        <v>466053</v>
      </c>
      <c r="D217" s="84">
        <f t="shared" ref="D217:M217" si="31">D216-D215</f>
        <v>427412</v>
      </c>
      <c r="E217" s="84">
        <f t="shared" si="31"/>
        <v>470026</v>
      </c>
      <c r="F217" s="84">
        <f t="shared" si="31"/>
        <v>456971</v>
      </c>
      <c r="G217" s="84">
        <f t="shared" si="31"/>
        <v>472932</v>
      </c>
      <c r="H217" s="84">
        <f t="shared" si="31"/>
        <v>458221</v>
      </c>
      <c r="I217" s="84">
        <f t="shared" si="31"/>
        <v>465519</v>
      </c>
      <c r="J217" s="84">
        <f t="shared" si="31"/>
        <v>434658</v>
      </c>
      <c r="K217" s="84">
        <f t="shared" si="31"/>
        <v>452239</v>
      </c>
      <c r="L217" s="167">
        <f t="shared" si="31"/>
        <v>472765</v>
      </c>
      <c r="M217" s="167">
        <f t="shared" si="31"/>
        <v>455250</v>
      </c>
      <c r="N217" s="254">
        <f t="shared" ref="N217" si="32">N216-N215</f>
        <v>481642</v>
      </c>
      <c r="O217" s="163">
        <f t="shared" ref="O217" si="33">O216-O215</f>
        <v>1363491</v>
      </c>
      <c r="P217" s="163">
        <f t="shared" ref="P217" si="34">P216-P215</f>
        <v>1388124</v>
      </c>
      <c r="Q217" s="163">
        <f t="shared" ref="Q217" si="35">Q216-Q215</f>
        <v>1352416</v>
      </c>
      <c r="R217" s="163">
        <f t="shared" ref="R217" si="36">R216-R215</f>
        <v>1409657</v>
      </c>
      <c r="S217" s="457">
        <f t="shared" si="26"/>
        <v>1.8066125849015569E-2</v>
      </c>
      <c r="T217" s="457">
        <f t="shared" si="27"/>
        <v>-2.5723926680901732E-2</v>
      </c>
      <c r="U217" s="457">
        <f t="shared" si="28"/>
        <v>4.2324994676194327E-2</v>
      </c>
    </row>
    <row r="219" spans="1:21">
      <c r="C219" s="460"/>
      <c r="D219" s="460"/>
      <c r="E219" s="460"/>
      <c r="F219" s="460"/>
      <c r="G219" s="460"/>
      <c r="H219" s="461"/>
      <c r="I219" s="460"/>
      <c r="J219" s="460"/>
      <c r="K219" s="460"/>
      <c r="L219" s="460"/>
      <c r="M219" s="460"/>
      <c r="N219" s="460"/>
      <c r="O219" s="1"/>
      <c r="P219" s="1"/>
    </row>
    <row r="220" spans="1:21">
      <c r="C220" s="462"/>
      <c r="D220" s="462"/>
      <c r="E220" s="462"/>
      <c r="F220" s="462"/>
      <c r="G220" s="462"/>
      <c r="H220" s="462"/>
      <c r="I220" s="462"/>
      <c r="J220" s="462"/>
      <c r="K220" s="462"/>
      <c r="L220" s="462"/>
      <c r="M220" s="462"/>
      <c r="N220" s="462"/>
      <c r="O220" s="1"/>
      <c r="P220" s="1"/>
    </row>
    <row r="221" spans="1:21">
      <c r="C221" s="1"/>
      <c r="D221" s="1"/>
      <c r="E221" s="1"/>
      <c r="F221" s="1"/>
      <c r="G221" s="1"/>
      <c r="H221" s="1"/>
      <c r="I221" s="1"/>
      <c r="J221" s="1"/>
      <c r="K221" s="1"/>
      <c r="L221" s="174"/>
      <c r="M221" s="174"/>
      <c r="N221" s="463"/>
      <c r="O221" s="1"/>
      <c r="P221" s="1"/>
    </row>
  </sheetData>
  <conditionalFormatting sqref="S4:U217">
    <cfRule type="expression" dxfId="1" priority="1">
      <formula>OR(S4&lt;-0.2,S4&gt;0.2)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M871"/>
  <sheetViews>
    <sheetView workbookViewId="0">
      <pane ySplit="4" topLeftCell="A5" activePane="bottomLeft" state="frozen"/>
      <selection activeCell="B2" sqref="B2"/>
      <selection pane="bottomLeft" activeCell="K33" sqref="K33"/>
    </sheetView>
  </sheetViews>
  <sheetFormatPr defaultColWidth="7.5703125" defaultRowHeight="15"/>
  <cols>
    <col min="1" max="1" width="5.28515625" style="50" customWidth="1"/>
    <col min="2" max="2" width="35.5703125" style="50" customWidth="1"/>
    <col min="3" max="3" width="12" style="50" customWidth="1"/>
    <col min="4" max="4" width="26.5703125" style="50" customWidth="1"/>
    <col min="5" max="5" width="6.42578125" style="50" hidden="1" customWidth="1"/>
    <col min="6" max="6" width="20.7109375" style="50" hidden="1" customWidth="1"/>
    <col min="7" max="7" width="24.7109375" style="50" hidden="1" customWidth="1"/>
    <col min="8" max="9" width="11.28515625" style="50" customWidth="1"/>
    <col min="10" max="13" width="11.85546875" style="50" customWidth="1"/>
    <col min="14" max="16384" width="7.5703125" style="50"/>
  </cols>
  <sheetData>
    <row r="1" spans="1:13">
      <c r="B1" s="173" t="s">
        <v>959</v>
      </c>
      <c r="C1" s="174"/>
      <c r="D1" s="174"/>
      <c r="E1" s="174"/>
      <c r="F1" s="174"/>
      <c r="G1" s="174"/>
      <c r="H1" s="175"/>
      <c r="I1" s="175"/>
    </row>
    <row r="2" spans="1:13" ht="13.5" customHeight="1">
      <c r="A2" s="174">
        <v>1</v>
      </c>
      <c r="B2" s="174"/>
      <c r="C2" s="174"/>
      <c r="D2" s="174"/>
      <c r="E2" s="174"/>
      <c r="F2" s="174"/>
      <c r="G2" s="174"/>
      <c r="I2" s="174"/>
      <c r="J2" s="174"/>
      <c r="K2" s="174"/>
      <c r="L2" s="174"/>
      <c r="M2" s="174"/>
    </row>
    <row r="3" spans="1:13" ht="15.75" thickBot="1">
      <c r="A3" s="174"/>
      <c r="B3" s="174"/>
      <c r="C3" s="174"/>
      <c r="D3" s="174"/>
      <c r="E3" s="174"/>
      <c r="F3" s="174"/>
      <c r="G3" s="174"/>
      <c r="H3" s="176"/>
      <c r="I3" s="174"/>
      <c r="J3" s="50" t="s">
        <v>1523</v>
      </c>
    </row>
    <row r="4" spans="1:13" s="183" customFormat="1" ht="43.5" customHeight="1" thickBot="1">
      <c r="A4" s="177" t="s">
        <v>8</v>
      </c>
      <c r="B4" s="178" t="s">
        <v>991</v>
      </c>
      <c r="C4" s="178" t="s">
        <v>822</v>
      </c>
      <c r="D4" s="178" t="s">
        <v>992</v>
      </c>
      <c r="E4" s="179"/>
      <c r="F4" s="179"/>
      <c r="G4" s="179"/>
      <c r="H4" s="180" t="s">
        <v>1528</v>
      </c>
      <c r="I4" s="180" t="s">
        <v>1529</v>
      </c>
      <c r="J4" s="181" t="s">
        <v>1517</v>
      </c>
      <c r="K4" s="181" t="s">
        <v>1625</v>
      </c>
      <c r="L4" s="181" t="s">
        <v>1519</v>
      </c>
      <c r="M4" s="182" t="s">
        <v>1520</v>
      </c>
    </row>
    <row r="5" spans="1:13">
      <c r="A5" s="184" t="s">
        <v>5</v>
      </c>
      <c r="B5" s="184" t="s">
        <v>953</v>
      </c>
      <c r="C5" s="184" t="s">
        <v>652</v>
      </c>
      <c r="D5" s="184" t="s">
        <v>68</v>
      </c>
      <c r="E5" s="184">
        <f>COUNTIF($D$5:D5,D5)</f>
        <v>1</v>
      </c>
      <c r="F5" s="184" t="str">
        <f>D5&amp;E5</f>
        <v>Bradford1</v>
      </c>
      <c r="G5" s="184" t="str">
        <f>B5</f>
        <v>NHS Airedale, Wharfdale and Craven CCG</v>
      </c>
      <c r="H5" s="185">
        <v>0.67380040406100428</v>
      </c>
      <c r="I5" s="185">
        <v>0.18822448641690895</v>
      </c>
      <c r="J5" s="186">
        <f>INDEX('Monthly CCG'!O$4:O$214,MATCH(Mapping!$A5,'Monthly CCG'!$A$4:$A$214,0))*$H5</f>
        <v>3168.2094998948419</v>
      </c>
      <c r="K5" s="186">
        <f>INDEX('Monthly CCG'!P$4:P$214,MATCH(Mapping!$A5,'Monthly CCG'!$A$4:$A$214,0))*$H5</f>
        <v>3032.1018182745192</v>
      </c>
      <c r="L5" s="186">
        <f>INDEX('Monthly CCG'!Q$4:Q$214,MATCH(Mapping!$A5,'Monthly CCG'!$A$4:$A$214,0))*$H5</f>
        <v>2950.5719693831379</v>
      </c>
      <c r="M5" s="186">
        <f>INDEX('Monthly CCG'!R$4:R$214,MATCH(Mapping!$A5,'Monthly CCG'!$A$4:$A$214,0))*$H5</f>
        <v>2994.368995647103</v>
      </c>
    </row>
    <row r="6" spans="1:13">
      <c r="A6" s="187" t="s">
        <v>5</v>
      </c>
      <c r="B6" s="187" t="s">
        <v>953</v>
      </c>
      <c r="C6" s="187" t="s">
        <v>707</v>
      </c>
      <c r="D6" s="187" t="s">
        <v>270</v>
      </c>
      <c r="E6" s="187">
        <f>COUNTIF($D$5:D6,D6)</f>
        <v>1</v>
      </c>
      <c r="F6" s="187" t="str">
        <f t="shared" ref="F6:F69" si="0">D6&amp;E6</f>
        <v>Lancashire1</v>
      </c>
      <c r="G6" s="187" t="str">
        <f t="shared" ref="G6:G69" si="1">B6</f>
        <v>NHS Airedale, Wharfdale and Craven CCG</v>
      </c>
      <c r="H6" s="188">
        <v>1.6379129038220093E-3</v>
      </c>
      <c r="I6" s="188">
        <v>0</v>
      </c>
      <c r="J6" s="189">
        <f>INDEX('Monthly CCG'!O$4:O$214,MATCH(Mapping!$A6,'Monthly CCG'!$A$4:$A$214,0))*$H6</f>
        <v>7.7014664737710872</v>
      </c>
      <c r="K6" s="189">
        <f>INDEX('Monthly CCG'!P$4:P$214,MATCH(Mapping!$A6,'Monthly CCG'!$A$4:$A$214,0))*$H6</f>
        <v>7.3706080671990417</v>
      </c>
      <c r="L6" s="189">
        <f>INDEX('Monthly CCG'!Q$4:Q$214,MATCH(Mapping!$A6,'Monthly CCG'!$A$4:$A$214,0))*$H6</f>
        <v>7.1724206058365789</v>
      </c>
      <c r="M6" s="189">
        <f>INDEX('Monthly CCG'!R$4:R$214,MATCH(Mapping!$A6,'Monthly CCG'!$A$4:$A$214,0))*$H6</f>
        <v>7.278884944585009</v>
      </c>
    </row>
    <row r="7" spans="1:13">
      <c r="A7" s="187" t="s">
        <v>5</v>
      </c>
      <c r="B7" s="187" t="s">
        <v>953</v>
      </c>
      <c r="C7" s="187" t="s">
        <v>727</v>
      </c>
      <c r="D7" s="187" t="s">
        <v>330</v>
      </c>
      <c r="E7" s="187">
        <f>COUNTIF($D$5:D7,D7)</f>
        <v>1</v>
      </c>
      <c r="F7" s="187" t="str">
        <f t="shared" si="0"/>
        <v>North Yorkshire1</v>
      </c>
      <c r="G7" s="187" t="str">
        <f t="shared" si="1"/>
        <v>NHS Airedale, Wharfdale and Craven CCG</v>
      </c>
      <c r="H7" s="188">
        <v>0.32456168303517369</v>
      </c>
      <c r="I7" s="188">
        <v>8.349400592849085E-2</v>
      </c>
      <c r="J7" s="189">
        <f>INDEX('Monthly CCG'!O$4:O$214,MATCH(Mapping!$A7,'Monthly CCG'!$A$4:$A$214,0))*$H7</f>
        <v>1526.0890336313867</v>
      </c>
      <c r="K7" s="189">
        <f>INDEX('Monthly CCG'!P$4:P$214,MATCH(Mapping!$A7,'Monthly CCG'!$A$4:$A$214,0))*$H7</f>
        <v>1460.5275736582817</v>
      </c>
      <c r="L7" s="189">
        <f>INDEX('Monthly CCG'!Q$4:Q$214,MATCH(Mapping!$A7,'Monthly CCG'!$A$4:$A$214,0))*$H7</f>
        <v>1421.2556100110255</v>
      </c>
      <c r="M7" s="189">
        <f>INDEX('Monthly CCG'!R$4:R$214,MATCH(Mapping!$A7,'Monthly CCG'!$A$4:$A$214,0))*$H7</f>
        <v>1442.3521194083119</v>
      </c>
    </row>
    <row r="8" spans="1:13">
      <c r="A8" s="187" t="s">
        <v>12</v>
      </c>
      <c r="B8" s="187" t="s">
        <v>11</v>
      </c>
      <c r="C8" s="187" t="s">
        <v>701</v>
      </c>
      <c r="D8" s="187" t="s">
        <v>252</v>
      </c>
      <c r="E8" s="187">
        <f>COUNTIF($D$5:D8,D8)</f>
        <v>1</v>
      </c>
      <c r="F8" s="187" t="str">
        <f t="shared" si="0"/>
        <v>Kent1</v>
      </c>
      <c r="G8" s="187" t="str">
        <f t="shared" si="1"/>
        <v>NHS Ashford CCG</v>
      </c>
      <c r="H8" s="188">
        <v>0.99999999999999989</v>
      </c>
      <c r="I8" s="188">
        <v>8.2517762420656629E-2</v>
      </c>
      <c r="J8" s="189">
        <f>INDEX('Monthly CCG'!O$4:O$214,MATCH(Mapping!$A8,'Monthly CCG'!$A$4:$A$214,0))*$H8</f>
        <v>2758.9999999999995</v>
      </c>
      <c r="K8" s="189">
        <f>INDEX('Monthly CCG'!P$4:P$214,MATCH(Mapping!$A8,'Monthly CCG'!$A$4:$A$214,0))*$H8</f>
        <v>2732.9999999999995</v>
      </c>
      <c r="L8" s="189">
        <f>INDEX('Monthly CCG'!Q$4:Q$214,MATCH(Mapping!$A8,'Monthly CCG'!$A$4:$A$214,0))*$H8</f>
        <v>2674.9999999999995</v>
      </c>
      <c r="M8" s="189">
        <f>INDEX('Monthly CCG'!R$4:R$214,MATCH(Mapping!$A8,'Monthly CCG'!$A$4:$A$214,0))*$H8</f>
        <v>3020.9999999999995</v>
      </c>
    </row>
    <row r="9" spans="1:13">
      <c r="A9" s="187" t="s">
        <v>18</v>
      </c>
      <c r="B9" s="187" t="s">
        <v>17</v>
      </c>
      <c r="C9" s="187" t="s">
        <v>657</v>
      </c>
      <c r="D9" s="187" t="s">
        <v>86</v>
      </c>
      <c r="E9" s="187">
        <f>COUNTIF($D$5:D9,D9)</f>
        <v>1</v>
      </c>
      <c r="F9" s="187" t="str">
        <f t="shared" si="0"/>
        <v>Buckinghamshire1</v>
      </c>
      <c r="G9" s="187" t="str">
        <f t="shared" si="1"/>
        <v>NHS Aylesbury Vale CCG</v>
      </c>
      <c r="H9" s="188">
        <v>0.91120035039542513</v>
      </c>
      <c r="I9" s="188">
        <v>0.34785851568092196</v>
      </c>
      <c r="J9" s="189">
        <f>INDEX('Monthly CCG'!O$4:O$214,MATCH(Mapping!$A9,'Monthly CCG'!$A$4:$A$214,0))*$H9</f>
        <v>3679.4270148967266</v>
      </c>
      <c r="K9" s="189">
        <f>INDEX('Monthly CCG'!P$4:P$214,MATCH(Mapping!$A9,'Monthly CCG'!$A$4:$A$214,0))*$H9</f>
        <v>4440.279307476907</v>
      </c>
      <c r="L9" s="189">
        <f>INDEX('Monthly CCG'!Q$4:Q$214,MATCH(Mapping!$A9,'Monthly CCG'!$A$4:$A$214,0))*$H9</f>
        <v>4563.2913547802891</v>
      </c>
      <c r="M9" s="189">
        <f>INDEX('Monthly CCG'!R$4:R$214,MATCH(Mapping!$A9,'Monthly CCG'!$A$4:$A$214,0))*$H9</f>
        <v>4763.7554318672828</v>
      </c>
    </row>
    <row r="10" spans="1:13">
      <c r="A10" s="187" t="s">
        <v>18</v>
      </c>
      <c r="B10" s="187" t="s">
        <v>17</v>
      </c>
      <c r="C10" s="187" t="s">
        <v>662</v>
      </c>
      <c r="D10" s="187" t="s">
        <v>106</v>
      </c>
      <c r="E10" s="187">
        <f>COUNTIF($D$5:D10,D10)</f>
        <v>1</v>
      </c>
      <c r="F10" s="187" t="str">
        <f t="shared" si="0"/>
        <v>Central Bedfordshire1</v>
      </c>
      <c r="G10" s="187" t="str">
        <f t="shared" si="1"/>
        <v>NHS Aylesbury Vale CCG</v>
      </c>
      <c r="H10" s="188">
        <v>2.0595573797115144E-2</v>
      </c>
      <c r="I10" s="188">
        <v>1.5437392795883362E-2</v>
      </c>
      <c r="J10" s="189">
        <f>INDEX('Monthly CCG'!O$4:O$214,MATCH(Mapping!$A10,'Monthly CCG'!$A$4:$A$214,0))*$H10</f>
        <v>83.164926992750949</v>
      </c>
      <c r="K10" s="189">
        <f>INDEX('Monthly CCG'!P$4:P$214,MATCH(Mapping!$A10,'Monthly CCG'!$A$4:$A$214,0))*$H10</f>
        <v>100.36223111334209</v>
      </c>
      <c r="L10" s="189">
        <f>INDEX('Monthly CCG'!Q$4:Q$214,MATCH(Mapping!$A10,'Monthly CCG'!$A$4:$A$214,0))*$H10</f>
        <v>103.14263357595264</v>
      </c>
      <c r="M10" s="189">
        <f>INDEX('Monthly CCG'!R$4:R$214,MATCH(Mapping!$A10,'Monthly CCG'!$A$4:$A$214,0))*$H10</f>
        <v>107.67365981131798</v>
      </c>
    </row>
    <row r="11" spans="1:13">
      <c r="A11" s="187" t="s">
        <v>18</v>
      </c>
      <c r="B11" s="187" t="s">
        <v>17</v>
      </c>
      <c r="C11" s="187" t="s">
        <v>694</v>
      </c>
      <c r="D11" s="187" t="s">
        <v>227</v>
      </c>
      <c r="E11" s="187">
        <f>COUNTIF($D$5:D11,D11)</f>
        <v>1</v>
      </c>
      <c r="F11" s="187" t="str">
        <f t="shared" si="0"/>
        <v>Hertfordshire1</v>
      </c>
      <c r="G11" s="187" t="str">
        <f t="shared" si="1"/>
        <v>NHS Aylesbury Vale CCG</v>
      </c>
      <c r="H11" s="188">
        <v>3.976397521641346E-3</v>
      </c>
      <c r="I11" s="188">
        <v>0</v>
      </c>
      <c r="J11" s="189">
        <f>INDEX('Monthly CCG'!O$4:O$214,MATCH(Mapping!$A11,'Monthly CCG'!$A$4:$A$214,0))*$H11</f>
        <v>16.056693192387755</v>
      </c>
      <c r="K11" s="189">
        <f>INDEX('Monthly CCG'!P$4:P$214,MATCH(Mapping!$A11,'Monthly CCG'!$A$4:$A$214,0))*$H11</f>
        <v>19.376985122958278</v>
      </c>
      <c r="L11" s="189">
        <f>INDEX('Monthly CCG'!Q$4:Q$214,MATCH(Mapping!$A11,'Monthly CCG'!$A$4:$A$214,0))*$H11</f>
        <v>19.913798788379861</v>
      </c>
      <c r="M11" s="189">
        <f>INDEX('Monthly CCG'!R$4:R$214,MATCH(Mapping!$A11,'Monthly CCG'!$A$4:$A$214,0))*$H11</f>
        <v>20.788606243140958</v>
      </c>
    </row>
    <row r="12" spans="1:13">
      <c r="A12" s="187" t="s">
        <v>18</v>
      </c>
      <c r="B12" s="187" t="s">
        <v>17</v>
      </c>
      <c r="C12" s="187" t="s">
        <v>728</v>
      </c>
      <c r="D12" s="187" t="s">
        <v>333</v>
      </c>
      <c r="E12" s="187">
        <f>COUNTIF($D$5:D12,D12)</f>
        <v>1</v>
      </c>
      <c r="F12" s="187" t="str">
        <f t="shared" si="0"/>
        <v>Northamptonshire1</v>
      </c>
      <c r="G12" s="187" t="str">
        <f t="shared" si="1"/>
        <v>NHS Aylesbury Vale CCG</v>
      </c>
      <c r="H12" s="188">
        <v>1.5108342068612542E-3</v>
      </c>
      <c r="I12" s="188">
        <v>0</v>
      </c>
      <c r="J12" s="189">
        <f>INDEX('Monthly CCG'!O$4:O$214,MATCH(Mapping!$A12,'Monthly CCG'!$A$4:$A$214,0))*$H12</f>
        <v>6.1007485273057442</v>
      </c>
      <c r="K12" s="189">
        <f>INDEX('Monthly CCG'!P$4:P$214,MATCH(Mapping!$A12,'Monthly CCG'!$A$4:$A$214,0))*$H12</f>
        <v>7.362295090034892</v>
      </c>
      <c r="L12" s="189">
        <f>INDEX('Monthly CCG'!Q$4:Q$214,MATCH(Mapping!$A12,'Monthly CCG'!$A$4:$A$214,0))*$H12</f>
        <v>7.566257707961161</v>
      </c>
      <c r="M12" s="189">
        <f>INDEX('Monthly CCG'!R$4:R$214,MATCH(Mapping!$A12,'Monthly CCG'!$A$4:$A$214,0))*$H12</f>
        <v>7.8986412334706371</v>
      </c>
    </row>
    <row r="13" spans="1:13">
      <c r="A13" s="187" t="s">
        <v>18</v>
      </c>
      <c r="B13" s="187" t="s">
        <v>17</v>
      </c>
      <c r="C13" s="187" t="s">
        <v>732</v>
      </c>
      <c r="D13" s="187" t="s">
        <v>348</v>
      </c>
      <c r="E13" s="187">
        <f>COUNTIF($D$5:D13,D13)</f>
        <v>1</v>
      </c>
      <c r="F13" s="187" t="str">
        <f t="shared" si="0"/>
        <v>Oxfordshire1</v>
      </c>
      <c r="G13" s="187" t="str">
        <f t="shared" si="1"/>
        <v>NHS Aylesbury Vale CCG</v>
      </c>
      <c r="H13" s="188">
        <v>6.2716844078957071E-2</v>
      </c>
      <c r="I13" s="188">
        <v>1.8012364419643993E-2</v>
      </c>
      <c r="J13" s="189">
        <f>INDEX('Monthly CCG'!O$4:O$214,MATCH(Mapping!$A13,'Monthly CCG'!$A$4:$A$214,0))*$H13</f>
        <v>253.25061639082864</v>
      </c>
      <c r="K13" s="189">
        <f>INDEX('Monthly CCG'!P$4:P$214,MATCH(Mapping!$A13,'Monthly CCG'!$A$4:$A$214,0))*$H13</f>
        <v>305.61918119675778</v>
      </c>
      <c r="L13" s="189">
        <f>INDEX('Monthly CCG'!Q$4:Q$214,MATCH(Mapping!$A13,'Monthly CCG'!$A$4:$A$214,0))*$H13</f>
        <v>314.085955147417</v>
      </c>
      <c r="M13" s="189">
        <f>INDEX('Monthly CCG'!R$4:R$214,MATCH(Mapping!$A13,'Monthly CCG'!$A$4:$A$214,0))*$H13</f>
        <v>327.88366084478758</v>
      </c>
    </row>
    <row r="14" spans="1:13">
      <c r="A14" s="187" t="s">
        <v>25</v>
      </c>
      <c r="B14" s="187" t="s">
        <v>937</v>
      </c>
      <c r="C14" s="187" t="s">
        <v>641</v>
      </c>
      <c r="D14" s="187" t="s">
        <v>9</v>
      </c>
      <c r="E14" s="187">
        <f>COUNTIF($D$5:D14,D14)</f>
        <v>1</v>
      </c>
      <c r="F14" s="187" t="str">
        <f t="shared" si="0"/>
        <v>Barking and Dagenham1</v>
      </c>
      <c r="G14" s="187" t="str">
        <f t="shared" si="1"/>
        <v>NHS Barking and Dagenham CCG</v>
      </c>
      <c r="H14" s="188">
        <v>0.89943416883859273</v>
      </c>
      <c r="I14" s="188">
        <v>0.89228454987600681</v>
      </c>
      <c r="J14" s="189">
        <f>INDEX('Monthly CCG'!O$4:O$214,MATCH(Mapping!$A14,'Monthly CCG'!$A$4:$A$214,0))*$H14</f>
        <v>4781.3920415459588</v>
      </c>
      <c r="K14" s="189">
        <f>INDEX('Monthly CCG'!P$4:P$214,MATCH(Mapping!$A14,'Monthly CCG'!$A$4:$A$214,0))*$H14</f>
        <v>4816.469974130664</v>
      </c>
      <c r="L14" s="189">
        <f>INDEX('Monthly CCG'!Q$4:Q$214,MATCH(Mapping!$A14,'Monthly CCG'!$A$4:$A$214,0))*$H14</f>
        <v>4885.7264051312359</v>
      </c>
      <c r="M14" s="189">
        <f>INDEX('Monthly CCG'!R$4:R$214,MATCH(Mapping!$A14,'Monthly CCG'!$A$4:$A$214,0))*$H14</f>
        <v>4934.2958502485199</v>
      </c>
    </row>
    <row r="15" spans="1:13">
      <c r="A15" s="187" t="s">
        <v>25</v>
      </c>
      <c r="B15" s="187" t="s">
        <v>937</v>
      </c>
      <c r="C15" s="187" t="s">
        <v>692</v>
      </c>
      <c r="D15" s="187" t="s">
        <v>219</v>
      </c>
      <c r="E15" s="187">
        <f>COUNTIF($D$5:D15,D15)</f>
        <v>1</v>
      </c>
      <c r="F15" s="187" t="str">
        <f t="shared" si="0"/>
        <v>Havering1</v>
      </c>
      <c r="G15" s="187" t="str">
        <f t="shared" si="1"/>
        <v>NHS Barking and Dagenham CCG</v>
      </c>
      <c r="H15" s="188">
        <v>3.8338936741238817E-2</v>
      </c>
      <c r="I15" s="188">
        <v>3.1798073793710295E-2</v>
      </c>
      <c r="J15" s="189">
        <f>INDEX('Monthly CCG'!O$4:O$214,MATCH(Mapping!$A15,'Monthly CCG'!$A$4:$A$214,0))*$H15</f>
        <v>203.80978771642555</v>
      </c>
      <c r="K15" s="189">
        <f>INDEX('Monthly CCG'!P$4:P$214,MATCH(Mapping!$A15,'Monthly CCG'!$A$4:$A$214,0))*$H15</f>
        <v>205.30500624933387</v>
      </c>
      <c r="L15" s="189">
        <f>INDEX('Monthly CCG'!Q$4:Q$214,MATCH(Mapping!$A15,'Monthly CCG'!$A$4:$A$214,0))*$H15</f>
        <v>208.25710437840925</v>
      </c>
      <c r="M15" s="189">
        <f>INDEX('Monthly CCG'!R$4:R$214,MATCH(Mapping!$A15,'Monthly CCG'!$A$4:$A$214,0))*$H15</f>
        <v>210.32740696243616</v>
      </c>
    </row>
    <row r="16" spans="1:13">
      <c r="A16" s="187" t="s">
        <v>25</v>
      </c>
      <c r="B16" s="187" t="s">
        <v>937</v>
      </c>
      <c r="C16" s="187" t="s">
        <v>721</v>
      </c>
      <c r="D16" s="187" t="s">
        <v>312</v>
      </c>
      <c r="E16" s="187">
        <f>COUNTIF($D$5:D16,D16)</f>
        <v>1</v>
      </c>
      <c r="F16" s="187" t="str">
        <f t="shared" si="0"/>
        <v>Newham1</v>
      </c>
      <c r="G16" s="187" t="str">
        <f t="shared" si="1"/>
        <v>NHS Barking and Dagenham CCG</v>
      </c>
      <c r="H16" s="188">
        <v>5.2174671304415221E-3</v>
      </c>
      <c r="I16" s="188">
        <v>2.9743986301748178E-3</v>
      </c>
      <c r="J16" s="189">
        <f>INDEX('Monthly CCG'!O$4:O$214,MATCH(Mapping!$A16,'Monthly CCG'!$A$4:$A$214,0))*$H16</f>
        <v>27.736055265427133</v>
      </c>
      <c r="K16" s="189">
        <f>INDEX('Monthly CCG'!P$4:P$214,MATCH(Mapping!$A16,'Monthly CCG'!$A$4:$A$214,0))*$H16</f>
        <v>27.939536483514352</v>
      </c>
      <c r="L16" s="189">
        <f>INDEX('Monthly CCG'!Q$4:Q$214,MATCH(Mapping!$A16,'Monthly CCG'!$A$4:$A$214,0))*$H16</f>
        <v>28.341281452558349</v>
      </c>
      <c r="M16" s="189">
        <f>INDEX('Monthly CCG'!R$4:R$214,MATCH(Mapping!$A16,'Monthly CCG'!$A$4:$A$214,0))*$H16</f>
        <v>28.623024677602189</v>
      </c>
    </row>
    <row r="17" spans="1:13">
      <c r="A17" s="187" t="s">
        <v>25</v>
      </c>
      <c r="B17" s="187" t="s">
        <v>937</v>
      </c>
      <c r="C17" s="187" t="s">
        <v>737</v>
      </c>
      <c r="D17" s="187" t="s">
        <v>363</v>
      </c>
      <c r="E17" s="187">
        <f>COUNTIF($D$5:D17,D17)</f>
        <v>1</v>
      </c>
      <c r="F17" s="187" t="str">
        <f t="shared" si="0"/>
        <v>Redbridge1</v>
      </c>
      <c r="G17" s="187" t="str">
        <f t="shared" si="1"/>
        <v>NHS Barking and Dagenham CCG</v>
      </c>
      <c r="H17" s="188">
        <v>5.5774093846586117E-2</v>
      </c>
      <c r="I17" s="188">
        <v>3.7515437278216414E-2</v>
      </c>
      <c r="J17" s="189">
        <f>INDEX('Monthly CCG'!O$4:O$214,MATCH(Mapping!$A17,'Monthly CCG'!$A$4:$A$214,0))*$H17</f>
        <v>296.4950828884518</v>
      </c>
      <c r="K17" s="189">
        <f>INDEX('Monthly CCG'!P$4:P$214,MATCH(Mapping!$A17,'Monthly CCG'!$A$4:$A$214,0))*$H17</f>
        <v>298.67027254846863</v>
      </c>
      <c r="L17" s="189">
        <f>INDEX('Monthly CCG'!Q$4:Q$214,MATCH(Mapping!$A17,'Monthly CCG'!$A$4:$A$214,0))*$H17</f>
        <v>302.9648777746558</v>
      </c>
      <c r="M17" s="189">
        <f>INDEX('Monthly CCG'!R$4:R$214,MATCH(Mapping!$A17,'Monthly CCG'!$A$4:$A$214,0))*$H17</f>
        <v>305.97667884237143</v>
      </c>
    </row>
    <row r="18" spans="1:13">
      <c r="A18" s="187" t="s">
        <v>25</v>
      </c>
      <c r="B18" s="187" t="s">
        <v>937</v>
      </c>
      <c r="C18" s="187" t="s">
        <v>768</v>
      </c>
      <c r="D18" s="187" t="s">
        <v>456</v>
      </c>
      <c r="E18" s="187">
        <f>COUNTIF($D$5:D18,D18)</f>
        <v>1</v>
      </c>
      <c r="F18" s="187" t="str">
        <f t="shared" si="0"/>
        <v>Thurrock1</v>
      </c>
      <c r="G18" s="187" t="str">
        <f t="shared" si="1"/>
        <v>NHS Barking and Dagenham CCG</v>
      </c>
      <c r="H18" s="188">
        <v>1.2353334431407504E-3</v>
      </c>
      <c r="I18" s="188">
        <v>1.5426217310030668E-3</v>
      </c>
      <c r="J18" s="189">
        <f>INDEX('Monthly CCG'!O$4:O$214,MATCH(Mapping!$A18,'Monthly CCG'!$A$4:$A$214,0))*$H18</f>
        <v>6.5670325837362293</v>
      </c>
      <c r="K18" s="189">
        <f>INDEX('Monthly CCG'!P$4:P$214,MATCH(Mapping!$A18,'Monthly CCG'!$A$4:$A$214,0))*$H18</f>
        <v>6.6152105880187184</v>
      </c>
      <c r="L18" s="189">
        <f>INDEX('Monthly CCG'!Q$4:Q$214,MATCH(Mapping!$A18,'Monthly CCG'!$A$4:$A$214,0))*$H18</f>
        <v>6.7103312631405556</v>
      </c>
      <c r="M18" s="189">
        <f>INDEX('Monthly CCG'!R$4:R$214,MATCH(Mapping!$A18,'Monthly CCG'!$A$4:$A$214,0))*$H18</f>
        <v>6.7770392690701566</v>
      </c>
    </row>
    <row r="19" spans="1:13">
      <c r="A19" s="187" t="s">
        <v>31</v>
      </c>
      <c r="B19" s="187" t="s">
        <v>30</v>
      </c>
      <c r="C19" s="187" t="s">
        <v>642</v>
      </c>
      <c r="D19" s="187" t="s">
        <v>16</v>
      </c>
      <c r="E19" s="187">
        <f>COUNTIF($D$5:D19,D19)</f>
        <v>1</v>
      </c>
      <c r="F19" s="187" t="str">
        <f t="shared" si="0"/>
        <v>Barnet1</v>
      </c>
      <c r="G19" s="187" t="str">
        <f t="shared" si="1"/>
        <v>NHS Barnet CCG</v>
      </c>
      <c r="H19" s="188">
        <v>0.9124546397096942</v>
      </c>
      <c r="I19" s="188">
        <v>0.92801537443551929</v>
      </c>
      <c r="J19" s="189">
        <f>INDEX('Monthly CCG'!O$4:O$214,MATCH(Mapping!$A19,'Monthly CCG'!$A$4:$A$214,0))*$H19</f>
        <v>6889.0325298081916</v>
      </c>
      <c r="K19" s="189">
        <f>INDEX('Monthly CCG'!P$4:P$214,MATCH(Mapping!$A19,'Monthly CCG'!$A$4:$A$214,0))*$H19</f>
        <v>7216.6037454639718</v>
      </c>
      <c r="L19" s="189">
        <f>INDEX('Monthly CCG'!Q$4:Q$214,MATCH(Mapping!$A19,'Monthly CCG'!$A$4:$A$214,0))*$H19</f>
        <v>7565.1614178330747</v>
      </c>
      <c r="M19" s="189">
        <f>INDEX('Monthly CCG'!R$4:R$214,MATCH(Mapping!$A19,'Monthly CCG'!$A$4:$A$214,0))*$H19</f>
        <v>7911.8941809227581</v>
      </c>
    </row>
    <row r="20" spans="1:13">
      <c r="A20" s="187" t="s">
        <v>31</v>
      </c>
      <c r="B20" s="187" t="s">
        <v>30</v>
      </c>
      <c r="C20" s="187" t="s">
        <v>653</v>
      </c>
      <c r="D20" s="187" t="s">
        <v>72</v>
      </c>
      <c r="E20" s="187">
        <f>COUNTIF($D$5:D20,D20)</f>
        <v>1</v>
      </c>
      <c r="F20" s="187" t="str">
        <f t="shared" si="0"/>
        <v>Brent1</v>
      </c>
      <c r="G20" s="187" t="str">
        <f t="shared" si="1"/>
        <v>NHS Barnet CCG</v>
      </c>
      <c r="H20" s="188">
        <v>1.8229652669777087E-2</v>
      </c>
      <c r="I20" s="188">
        <v>1.9259153780221649E-2</v>
      </c>
      <c r="J20" s="189">
        <f>INDEX('Monthly CCG'!O$4:O$214,MATCH(Mapping!$A20,'Monthly CCG'!$A$4:$A$214,0))*$H20</f>
        <v>137.63387765681702</v>
      </c>
      <c r="K20" s="189">
        <f>INDEX('Monthly CCG'!P$4:P$214,MATCH(Mapping!$A20,'Monthly CCG'!$A$4:$A$214,0))*$H20</f>
        <v>144.17832296526697</v>
      </c>
      <c r="L20" s="189">
        <f>INDEX('Monthly CCG'!Q$4:Q$214,MATCH(Mapping!$A20,'Monthly CCG'!$A$4:$A$214,0))*$H20</f>
        <v>151.14205028512183</v>
      </c>
      <c r="M20" s="189">
        <f>INDEX('Monthly CCG'!R$4:R$214,MATCH(Mapping!$A20,'Monthly CCG'!$A$4:$A$214,0))*$H20</f>
        <v>158.06931829963713</v>
      </c>
    </row>
    <row r="21" spans="1:13">
      <c r="A21" s="187" t="s">
        <v>31</v>
      </c>
      <c r="B21" s="187" t="s">
        <v>30</v>
      </c>
      <c r="C21" s="187" t="s">
        <v>661</v>
      </c>
      <c r="D21" s="187" t="s">
        <v>102</v>
      </c>
      <c r="E21" s="187">
        <f>COUNTIF($D$5:D21,D21)</f>
        <v>1</v>
      </c>
      <c r="F21" s="187" t="str">
        <f t="shared" si="0"/>
        <v>Camden1</v>
      </c>
      <c r="G21" s="187" t="str">
        <f t="shared" si="1"/>
        <v>NHS Barnet CCG</v>
      </c>
      <c r="H21" s="188">
        <v>1.1638154484188699E-3</v>
      </c>
      <c r="I21" s="188">
        <v>1.8369643039787254E-3</v>
      </c>
      <c r="J21" s="189">
        <f>INDEX('Monthly CCG'!O$4:O$214,MATCH(Mapping!$A21,'Monthly CCG'!$A$4:$A$214,0))*$H21</f>
        <v>8.786806635562467</v>
      </c>
      <c r="K21" s="189">
        <f>INDEX('Monthly CCG'!P$4:P$214,MATCH(Mapping!$A21,'Monthly CCG'!$A$4:$A$214,0))*$H21</f>
        <v>9.2046163815448416</v>
      </c>
      <c r="L21" s="189">
        <f>INDEX('Monthly CCG'!Q$4:Q$214,MATCH(Mapping!$A21,'Monthly CCG'!$A$4:$A$214,0))*$H21</f>
        <v>9.6491938828408497</v>
      </c>
      <c r="M21" s="189">
        <f>INDEX('Monthly CCG'!R$4:R$214,MATCH(Mapping!$A21,'Monthly CCG'!$A$4:$A$214,0))*$H21</f>
        <v>10.091443753240021</v>
      </c>
    </row>
    <row r="22" spans="1:13">
      <c r="A22" s="187" t="s">
        <v>31</v>
      </c>
      <c r="B22" s="187" t="s">
        <v>30</v>
      </c>
      <c r="C22" s="187" t="s">
        <v>681</v>
      </c>
      <c r="D22" s="187" t="s">
        <v>176</v>
      </c>
      <c r="E22" s="187">
        <f>COUNTIF($D$5:D22,D22)</f>
        <v>1</v>
      </c>
      <c r="F22" s="187" t="str">
        <f t="shared" si="0"/>
        <v>Enfield1</v>
      </c>
      <c r="G22" s="187" t="str">
        <f t="shared" si="1"/>
        <v>NHS Barnet CCG</v>
      </c>
      <c r="H22" s="188">
        <v>1.1565578019699327E-2</v>
      </c>
      <c r="I22" s="188">
        <v>1.3649392323669855E-2</v>
      </c>
      <c r="J22" s="189">
        <f>INDEX('Monthly CCG'!O$4:O$214,MATCH(Mapping!$A22,'Monthly CCG'!$A$4:$A$214,0))*$H22</f>
        <v>87.32011404872992</v>
      </c>
      <c r="K22" s="189">
        <f>INDEX('Monthly CCG'!P$4:P$214,MATCH(Mapping!$A22,'Monthly CCG'!$A$4:$A$214,0))*$H22</f>
        <v>91.472156557801981</v>
      </c>
      <c r="L22" s="189">
        <f>INDEX('Monthly CCG'!Q$4:Q$214,MATCH(Mapping!$A22,'Monthly CCG'!$A$4:$A$214,0))*$H22</f>
        <v>95.890207361327128</v>
      </c>
      <c r="M22" s="189">
        <f>INDEX('Monthly CCG'!R$4:R$214,MATCH(Mapping!$A22,'Monthly CCG'!$A$4:$A$214,0))*$H22</f>
        <v>100.28512700881286</v>
      </c>
    </row>
    <row r="23" spans="1:13">
      <c r="A23" s="187" t="s">
        <v>31</v>
      </c>
      <c r="B23" s="187" t="s">
        <v>30</v>
      </c>
      <c r="C23" s="187" t="s">
        <v>689</v>
      </c>
      <c r="D23" s="187" t="s">
        <v>209</v>
      </c>
      <c r="E23" s="187">
        <f>COUNTIF($D$5:D23,D23)</f>
        <v>1</v>
      </c>
      <c r="F23" s="187" t="str">
        <f t="shared" si="0"/>
        <v>Haringey1</v>
      </c>
      <c r="G23" s="187" t="str">
        <f t="shared" si="1"/>
        <v>NHS Barnet CCG</v>
      </c>
      <c r="H23" s="188">
        <v>1.1415241057542769E-2</v>
      </c>
      <c r="I23" s="188">
        <v>1.6146299256478317E-2</v>
      </c>
      <c r="J23" s="189">
        <f>INDEX('Monthly CCG'!O$4:O$214,MATCH(Mapping!$A23,'Monthly CCG'!$A$4:$A$214,0))*$H23</f>
        <v>86.185069984447907</v>
      </c>
      <c r="K23" s="189">
        <f>INDEX('Monthly CCG'!P$4:P$214,MATCH(Mapping!$A23,'Monthly CCG'!$A$4:$A$214,0))*$H23</f>
        <v>90.283141524105758</v>
      </c>
      <c r="L23" s="189">
        <f>INDEX('Monthly CCG'!Q$4:Q$214,MATCH(Mapping!$A23,'Monthly CCG'!$A$4:$A$214,0))*$H23</f>
        <v>94.643763608087099</v>
      </c>
      <c r="M23" s="189">
        <f>INDEX('Monthly CCG'!R$4:R$214,MATCH(Mapping!$A23,'Monthly CCG'!$A$4:$A$214,0))*$H23</f>
        <v>98.981555209953342</v>
      </c>
    </row>
    <row r="24" spans="1:13">
      <c r="A24" s="187" t="s">
        <v>31</v>
      </c>
      <c r="B24" s="187" t="s">
        <v>30</v>
      </c>
      <c r="C24" s="187" t="s">
        <v>690</v>
      </c>
      <c r="D24" s="187" t="s">
        <v>212</v>
      </c>
      <c r="E24" s="187">
        <f>COUNTIF($D$5:D24,D24)</f>
        <v>1</v>
      </c>
      <c r="F24" s="187" t="str">
        <f t="shared" si="0"/>
        <v>Harrow1</v>
      </c>
      <c r="G24" s="187" t="str">
        <f t="shared" si="1"/>
        <v>NHS Barnet CCG</v>
      </c>
      <c r="H24" s="188">
        <v>4.3802488335925351E-2</v>
      </c>
      <c r="I24" s="188">
        <v>6.2960354983290306E-2</v>
      </c>
      <c r="J24" s="189">
        <f>INDEX('Monthly CCG'!O$4:O$214,MATCH(Mapping!$A24,'Monthly CCG'!$A$4:$A$214,0))*$H24</f>
        <v>330.70878693623638</v>
      </c>
      <c r="K24" s="189">
        <f>INDEX('Monthly CCG'!P$4:P$214,MATCH(Mapping!$A24,'Monthly CCG'!$A$4:$A$214,0))*$H24</f>
        <v>346.43388024883359</v>
      </c>
      <c r="L24" s="189">
        <f>INDEX('Monthly CCG'!Q$4:Q$214,MATCH(Mapping!$A24,'Monthly CCG'!$A$4:$A$214,0))*$H24</f>
        <v>363.16643079315708</v>
      </c>
      <c r="M24" s="189">
        <f>INDEX('Monthly CCG'!R$4:R$214,MATCH(Mapping!$A24,'Monthly CCG'!$A$4:$A$214,0))*$H24</f>
        <v>379.81137636080871</v>
      </c>
    </row>
    <row r="25" spans="1:13">
      <c r="A25" s="187" t="s">
        <v>31</v>
      </c>
      <c r="B25" s="187" t="s">
        <v>30</v>
      </c>
      <c r="C25" s="187" t="s">
        <v>694</v>
      </c>
      <c r="D25" s="187" t="s">
        <v>227</v>
      </c>
      <c r="E25" s="187">
        <f>COUNTIF($D$5:D25,D25)</f>
        <v>2</v>
      </c>
      <c r="F25" s="187" t="str">
        <f t="shared" si="0"/>
        <v>Hertfordshire2</v>
      </c>
      <c r="G25" s="187" t="str">
        <f t="shared" si="1"/>
        <v>NHS Barnet CCG</v>
      </c>
      <c r="H25" s="188">
        <v>1.3685847589424572E-3</v>
      </c>
      <c r="I25" s="188">
        <v>0</v>
      </c>
      <c r="J25" s="189">
        <f>INDEX('Monthly CCG'!O$4:O$214,MATCH(Mapping!$A25,'Monthly CCG'!$A$4:$A$214,0))*$H25</f>
        <v>10.332814930015552</v>
      </c>
      <c r="K25" s="189">
        <f>INDEX('Monthly CCG'!P$4:P$214,MATCH(Mapping!$A25,'Monthly CCG'!$A$4:$A$214,0))*$H25</f>
        <v>10.824136858475894</v>
      </c>
      <c r="L25" s="189">
        <f>INDEX('Monthly CCG'!Q$4:Q$214,MATCH(Mapping!$A25,'Monthly CCG'!$A$4:$A$214,0))*$H25</f>
        <v>11.346936236391914</v>
      </c>
      <c r="M25" s="189">
        <f>INDEX('Monthly CCG'!R$4:R$214,MATCH(Mapping!$A25,'Monthly CCG'!$A$4:$A$214,0))*$H25</f>
        <v>11.866998444790047</v>
      </c>
    </row>
    <row r="26" spans="1:13">
      <c r="A26" s="187" t="s">
        <v>36</v>
      </c>
      <c r="B26" s="187" t="s">
        <v>35</v>
      </c>
      <c r="C26" s="187" t="s">
        <v>643</v>
      </c>
      <c r="D26" s="187" t="s">
        <v>23</v>
      </c>
      <c r="E26" s="187">
        <f>COUNTIF($D$5:D26,D26)</f>
        <v>1</v>
      </c>
      <c r="F26" s="187" t="str">
        <f t="shared" si="0"/>
        <v>Barnsley1</v>
      </c>
      <c r="G26" s="187" t="str">
        <f t="shared" si="1"/>
        <v>NHS Barnsley CCG</v>
      </c>
      <c r="H26" s="188">
        <v>0.94400167536619006</v>
      </c>
      <c r="I26" s="188">
        <v>0.98306333145422453</v>
      </c>
      <c r="J26" s="189">
        <f>INDEX('Monthly CCG'!O$4:O$214,MATCH(Mapping!$A26,'Monthly CCG'!$A$4:$A$214,0))*$H26</f>
        <v>7636.029552037111</v>
      </c>
      <c r="K26" s="189">
        <f>INDEX('Monthly CCG'!P$4:P$214,MATCH(Mapping!$A26,'Monthly CCG'!$A$4:$A$214,0))*$H26</f>
        <v>7761.5817748608151</v>
      </c>
      <c r="L26" s="189">
        <f>INDEX('Monthly CCG'!Q$4:Q$214,MATCH(Mapping!$A26,'Monthly CCG'!$A$4:$A$214,0))*$H26</f>
        <v>7467.9972538219299</v>
      </c>
      <c r="M26" s="189">
        <f>INDEX('Monthly CCG'!R$4:R$214,MATCH(Mapping!$A26,'Monthly CCG'!$A$4:$A$214,0))*$H26</f>
        <v>7760.6377731854482</v>
      </c>
    </row>
    <row r="27" spans="1:13">
      <c r="A27" s="187" t="s">
        <v>36</v>
      </c>
      <c r="B27" s="187" t="s">
        <v>35</v>
      </c>
      <c r="C27" s="187" t="s">
        <v>675</v>
      </c>
      <c r="D27" s="187" t="s">
        <v>154</v>
      </c>
      <c r="E27" s="187">
        <f>COUNTIF($D$5:D27,D27)</f>
        <v>1</v>
      </c>
      <c r="F27" s="187" t="str">
        <f t="shared" si="0"/>
        <v>Doncaster1</v>
      </c>
      <c r="G27" s="187" t="str">
        <f t="shared" si="1"/>
        <v>NHS Barnsley CCG</v>
      </c>
      <c r="H27" s="188">
        <v>4.0106053840895531E-3</v>
      </c>
      <c r="I27" s="188">
        <v>3.2953903495386459E-3</v>
      </c>
      <c r="J27" s="189">
        <f>INDEX('Monthly CCG'!O$4:O$214,MATCH(Mapping!$A27,'Monthly CCG'!$A$4:$A$214,0))*$H27</f>
        <v>32.441786951900397</v>
      </c>
      <c r="K27" s="189">
        <f>INDEX('Monthly CCG'!P$4:P$214,MATCH(Mapping!$A27,'Monthly CCG'!$A$4:$A$214,0))*$H27</f>
        <v>32.975197467984309</v>
      </c>
      <c r="L27" s="189">
        <f>INDEX('Monthly CCG'!Q$4:Q$214,MATCH(Mapping!$A27,'Monthly CCG'!$A$4:$A$214,0))*$H27</f>
        <v>31.727899193532455</v>
      </c>
      <c r="M27" s="189">
        <f>INDEX('Monthly CCG'!R$4:R$214,MATCH(Mapping!$A27,'Monthly CCG'!$A$4:$A$214,0))*$H27</f>
        <v>32.971186862600213</v>
      </c>
    </row>
    <row r="28" spans="1:13">
      <c r="A28" s="187" t="s">
        <v>36</v>
      </c>
      <c r="B28" s="187" t="s">
        <v>35</v>
      </c>
      <c r="C28" s="187" t="s">
        <v>704</v>
      </c>
      <c r="D28" s="187" t="s">
        <v>261</v>
      </c>
      <c r="E28" s="187">
        <f>COUNTIF($D$5:D28,D28)</f>
        <v>1</v>
      </c>
      <c r="F28" s="187" t="str">
        <f t="shared" si="0"/>
        <v>Kirklees1</v>
      </c>
      <c r="G28" s="187" t="str">
        <f t="shared" si="1"/>
        <v>NHS Barnsley CCG</v>
      </c>
      <c r="H28" s="188">
        <v>1.3236973435172418E-3</v>
      </c>
      <c r="I28" s="188">
        <v>0</v>
      </c>
      <c r="J28" s="189">
        <f>INDEX('Monthly CCG'!O$4:O$214,MATCH(Mapping!$A28,'Monthly CCG'!$A$4:$A$214,0))*$H28</f>
        <v>10.707387811710969</v>
      </c>
      <c r="K28" s="189">
        <f>INDEX('Monthly CCG'!P$4:P$214,MATCH(Mapping!$A28,'Monthly CCG'!$A$4:$A$214,0))*$H28</f>
        <v>10.883439558398761</v>
      </c>
      <c r="L28" s="189">
        <f>INDEX('Monthly CCG'!Q$4:Q$214,MATCH(Mapping!$A28,'Monthly CCG'!$A$4:$A$214,0))*$H28</f>
        <v>10.471769684564899</v>
      </c>
      <c r="M28" s="189">
        <f>INDEX('Monthly CCG'!R$4:R$214,MATCH(Mapping!$A28,'Monthly CCG'!$A$4:$A$214,0))*$H28</f>
        <v>10.882115861055244</v>
      </c>
    </row>
    <row r="29" spans="1:13">
      <c r="A29" s="187" t="s">
        <v>36</v>
      </c>
      <c r="B29" s="187" t="s">
        <v>35</v>
      </c>
      <c r="C29" s="187" t="s">
        <v>741</v>
      </c>
      <c r="D29" s="187" t="s">
        <v>375</v>
      </c>
      <c r="E29" s="187">
        <f>COUNTIF($D$5:D29,D29)</f>
        <v>1</v>
      </c>
      <c r="F29" s="187" t="str">
        <f t="shared" si="0"/>
        <v>Rotherham1</v>
      </c>
      <c r="G29" s="187" t="str">
        <f t="shared" si="1"/>
        <v>NHS Barnsley CCG</v>
      </c>
      <c r="H29" s="188">
        <v>3.4392422919325587E-2</v>
      </c>
      <c r="I29" s="188">
        <v>3.2258662288422987E-2</v>
      </c>
      <c r="J29" s="189">
        <f>INDEX('Monthly CCG'!O$4:O$214,MATCH(Mapping!$A29,'Monthly CCG'!$A$4:$A$214,0))*$H29</f>
        <v>278.20030899442469</v>
      </c>
      <c r="K29" s="189">
        <f>INDEX('Monthly CCG'!P$4:P$214,MATCH(Mapping!$A29,'Monthly CCG'!$A$4:$A$214,0))*$H29</f>
        <v>282.77450124269495</v>
      </c>
      <c r="L29" s="189">
        <f>INDEX('Monthly CCG'!Q$4:Q$214,MATCH(Mapping!$A29,'Monthly CCG'!$A$4:$A$214,0))*$H29</f>
        <v>272.07845771478469</v>
      </c>
      <c r="M29" s="189">
        <f>INDEX('Monthly CCG'!R$4:R$214,MATCH(Mapping!$A29,'Monthly CCG'!$A$4:$A$214,0))*$H29</f>
        <v>282.74010881977563</v>
      </c>
    </row>
    <row r="30" spans="1:13">
      <c r="A30" s="187" t="s">
        <v>36</v>
      </c>
      <c r="B30" s="187" t="s">
        <v>35</v>
      </c>
      <c r="C30" s="187" t="s">
        <v>746</v>
      </c>
      <c r="D30" s="187" t="s">
        <v>390</v>
      </c>
      <c r="E30" s="187">
        <f>COUNTIF($D$5:D30,D30)</f>
        <v>1</v>
      </c>
      <c r="F30" s="187" t="str">
        <f t="shared" si="0"/>
        <v>Sheffield1</v>
      </c>
      <c r="G30" s="187" t="str">
        <f t="shared" si="1"/>
        <v>NHS Barnsley CCG</v>
      </c>
      <c r="H30" s="188">
        <v>8.0962861399009791E-3</v>
      </c>
      <c r="I30" s="188">
        <v>3.5566618411322997E-3</v>
      </c>
      <c r="J30" s="189">
        <f>INDEX('Monthly CCG'!O$4:O$214,MATCH(Mapping!$A30,'Monthly CCG'!$A$4:$A$214,0))*$H30</f>
        <v>65.490858585659026</v>
      </c>
      <c r="K30" s="189">
        <f>INDEX('Monthly CCG'!P$4:P$214,MATCH(Mapping!$A30,'Monthly CCG'!$A$4:$A$214,0))*$H30</f>
        <v>66.567664642265854</v>
      </c>
      <c r="L30" s="189">
        <f>INDEX('Monthly CCG'!Q$4:Q$214,MATCH(Mapping!$A30,'Monthly CCG'!$A$4:$A$214,0))*$H30</f>
        <v>64.04971965275665</v>
      </c>
      <c r="M30" s="189">
        <f>INDEX('Monthly CCG'!R$4:R$214,MATCH(Mapping!$A30,'Monthly CCG'!$A$4:$A$214,0))*$H30</f>
        <v>66.559568356125951</v>
      </c>
    </row>
    <row r="31" spans="1:13">
      <c r="A31" s="187" t="s">
        <v>36</v>
      </c>
      <c r="B31" s="187" t="s">
        <v>35</v>
      </c>
      <c r="C31" s="187" t="s">
        <v>772</v>
      </c>
      <c r="D31" s="187" t="s">
        <v>468</v>
      </c>
      <c r="E31" s="187">
        <f>COUNTIF($D$5:D31,D31)</f>
        <v>1</v>
      </c>
      <c r="F31" s="187" t="str">
        <f t="shared" si="0"/>
        <v>Wakefield1</v>
      </c>
      <c r="G31" s="187" t="str">
        <f t="shared" si="1"/>
        <v>NHS Barnsley CCG</v>
      </c>
      <c r="H31" s="188">
        <v>8.1753128469766369E-3</v>
      </c>
      <c r="I31" s="188">
        <v>5.9739674766700534E-3</v>
      </c>
      <c r="J31" s="189">
        <f>INDEX('Monthly CCG'!O$4:O$214,MATCH(Mapping!$A31,'Monthly CCG'!$A$4:$A$214,0))*$H31</f>
        <v>66.130105619194012</v>
      </c>
      <c r="K31" s="189">
        <f>INDEX('Monthly CCG'!P$4:P$214,MATCH(Mapping!$A31,'Monthly CCG'!$A$4:$A$214,0))*$H31</f>
        <v>67.217422227841908</v>
      </c>
      <c r="L31" s="189">
        <f>INDEX('Monthly CCG'!Q$4:Q$214,MATCH(Mapping!$A31,'Monthly CCG'!$A$4:$A$214,0))*$H31</f>
        <v>64.674899932432169</v>
      </c>
      <c r="M31" s="189">
        <f>INDEX('Monthly CCG'!R$4:R$214,MATCH(Mapping!$A31,'Monthly CCG'!$A$4:$A$214,0))*$H31</f>
        <v>67.209246914994935</v>
      </c>
    </row>
    <row r="32" spans="1:13">
      <c r="A32" s="187" t="s">
        <v>41</v>
      </c>
      <c r="B32" s="187" t="s">
        <v>40</v>
      </c>
      <c r="C32" s="187" t="s">
        <v>682</v>
      </c>
      <c r="D32" s="187" t="s">
        <v>180</v>
      </c>
      <c r="E32" s="187">
        <f>COUNTIF($D$5:D32,D32)</f>
        <v>1</v>
      </c>
      <c r="F32" s="187" t="str">
        <f t="shared" si="0"/>
        <v>Essex1</v>
      </c>
      <c r="G32" s="187" t="str">
        <f t="shared" si="1"/>
        <v>NHS Basildon and Brentwood CCG</v>
      </c>
      <c r="H32" s="188">
        <v>0.99848048594728134</v>
      </c>
      <c r="I32" s="188">
        <v>0.18253614644403751</v>
      </c>
      <c r="J32" s="189">
        <f>INDEX('Monthly CCG'!O$4:O$214,MATCH(Mapping!$A32,'Monthly CCG'!$A$4:$A$214,0))*$H32</f>
        <v>5790.1883380082845</v>
      </c>
      <c r="K32" s="189">
        <f>INDEX('Monthly CCG'!P$4:P$214,MATCH(Mapping!$A32,'Monthly CCG'!$A$4:$A$214,0))*$H32</f>
        <v>5977.9026693663736</v>
      </c>
      <c r="L32" s="189">
        <f>INDEX('Monthly CCG'!Q$4:Q$214,MATCH(Mapping!$A32,'Monthly CCG'!$A$4:$A$214,0))*$H32</f>
        <v>6116.6914569130458</v>
      </c>
      <c r="M32" s="189">
        <f>INDEX('Monthly CCG'!R$4:R$214,MATCH(Mapping!$A32,'Monthly CCG'!$A$4:$A$214,0))*$H32</f>
        <v>6299.4133858413979</v>
      </c>
    </row>
    <row r="33" spans="1:13">
      <c r="A33" s="187" t="s">
        <v>41</v>
      </c>
      <c r="B33" s="187" t="s">
        <v>40</v>
      </c>
      <c r="C33" s="187" t="s">
        <v>768</v>
      </c>
      <c r="D33" s="187" t="s">
        <v>456</v>
      </c>
      <c r="E33" s="187">
        <f>COUNTIF($D$5:D33,D33)</f>
        <v>2</v>
      </c>
      <c r="F33" s="187" t="str">
        <f t="shared" si="0"/>
        <v>Thurrock2</v>
      </c>
      <c r="G33" s="187" t="str">
        <f t="shared" si="1"/>
        <v>NHS Basildon and Brentwood CCG</v>
      </c>
      <c r="H33" s="188">
        <v>1.5195140527185928E-3</v>
      </c>
      <c r="I33" s="188">
        <v>2.4742442665892325E-3</v>
      </c>
      <c r="J33" s="189">
        <f>INDEX('Monthly CCG'!O$4:O$214,MATCH(Mapping!$A33,'Monthly CCG'!$A$4:$A$214,0))*$H33</f>
        <v>8.8116619917151198</v>
      </c>
      <c r="K33" s="189">
        <f>INDEX('Monthly CCG'!P$4:P$214,MATCH(Mapping!$A33,'Monthly CCG'!$A$4:$A$214,0))*$H33</f>
        <v>9.0973306336262141</v>
      </c>
      <c r="L33" s="189">
        <f>INDEX('Monthly CCG'!Q$4:Q$214,MATCH(Mapping!$A33,'Monthly CCG'!$A$4:$A$214,0))*$H33</f>
        <v>9.3085430869540993</v>
      </c>
      <c r="M33" s="189">
        <f>INDEX('Monthly CCG'!R$4:R$214,MATCH(Mapping!$A33,'Monthly CCG'!$A$4:$A$214,0))*$H33</f>
        <v>9.586614158601602</v>
      </c>
    </row>
    <row r="34" spans="1:13">
      <c r="A34" s="187" t="s">
        <v>47</v>
      </c>
      <c r="B34" s="187" t="s">
        <v>46</v>
      </c>
      <c r="C34" s="187" t="s">
        <v>673</v>
      </c>
      <c r="D34" s="187" t="s">
        <v>146</v>
      </c>
      <c r="E34" s="187">
        <f>COUNTIF($D$5:D34,D34)</f>
        <v>1</v>
      </c>
      <c r="F34" s="187" t="str">
        <f t="shared" si="0"/>
        <v>Derbyshire1</v>
      </c>
      <c r="G34" s="187" t="str">
        <f t="shared" si="1"/>
        <v>NHS Bassetlaw CCG</v>
      </c>
      <c r="H34" s="188">
        <v>1.3521276125668328E-3</v>
      </c>
      <c r="I34" s="188">
        <v>0</v>
      </c>
      <c r="J34" s="189">
        <f>INDEX('Monthly CCG'!O$4:O$214,MATCH(Mapping!$A34,'Monthly CCG'!$A$4:$A$214,0))*$H34</f>
        <v>3.9022402898678794</v>
      </c>
      <c r="K34" s="189">
        <f>INDEX('Monthly CCG'!P$4:P$214,MATCH(Mapping!$A34,'Monthly CCG'!$A$4:$A$214,0))*$H34</f>
        <v>3.7778445495117308</v>
      </c>
      <c r="L34" s="189">
        <f>INDEX('Monthly CCG'!Q$4:Q$214,MATCH(Mapping!$A34,'Monthly CCG'!$A$4:$A$214,0))*$H34</f>
        <v>3.9022402898678794</v>
      </c>
      <c r="M34" s="189">
        <f>INDEX('Monthly CCG'!R$4:R$214,MATCH(Mapping!$A34,'Monthly CCG'!$A$4:$A$214,0))*$H34</f>
        <v>4.1442711325173427</v>
      </c>
    </row>
    <row r="35" spans="1:13">
      <c r="A35" s="187" t="s">
        <v>47</v>
      </c>
      <c r="B35" s="187" t="s">
        <v>46</v>
      </c>
      <c r="C35" s="187" t="s">
        <v>675</v>
      </c>
      <c r="D35" s="187" t="s">
        <v>154</v>
      </c>
      <c r="E35" s="187">
        <f>COUNTIF($D$5:D35,D35)</f>
        <v>2</v>
      </c>
      <c r="F35" s="187" t="str">
        <f t="shared" si="0"/>
        <v>Doncaster2</v>
      </c>
      <c r="G35" s="187" t="str">
        <f t="shared" si="1"/>
        <v>NHS Bassetlaw CCG</v>
      </c>
      <c r="H35" s="188">
        <v>1.1241217798594846E-2</v>
      </c>
      <c r="I35" s="188">
        <v>4.1297896794218296E-3</v>
      </c>
      <c r="J35" s="189">
        <f>INDEX('Monthly CCG'!O$4:O$214,MATCH(Mapping!$A35,'Monthly CCG'!$A$4:$A$214,0))*$H35</f>
        <v>32.442154566744726</v>
      </c>
      <c r="K35" s="189">
        <f>INDEX('Monthly CCG'!P$4:P$214,MATCH(Mapping!$A35,'Monthly CCG'!$A$4:$A$214,0))*$H35</f>
        <v>31.407962529273998</v>
      </c>
      <c r="L35" s="189">
        <f>INDEX('Monthly CCG'!Q$4:Q$214,MATCH(Mapping!$A35,'Monthly CCG'!$A$4:$A$214,0))*$H35</f>
        <v>32.442154566744726</v>
      </c>
      <c r="M35" s="189">
        <f>INDEX('Monthly CCG'!R$4:R$214,MATCH(Mapping!$A35,'Monthly CCG'!$A$4:$A$214,0))*$H35</f>
        <v>34.454332552693202</v>
      </c>
    </row>
    <row r="36" spans="1:13">
      <c r="A36" s="187" t="s">
        <v>47</v>
      </c>
      <c r="B36" s="187" t="s">
        <v>46</v>
      </c>
      <c r="C36" s="187" t="s">
        <v>724</v>
      </c>
      <c r="D36" s="187" t="s">
        <v>321</v>
      </c>
      <c r="E36" s="187">
        <f>COUNTIF($D$5:D36,D36)</f>
        <v>1</v>
      </c>
      <c r="F36" s="187" t="str">
        <f t="shared" si="0"/>
        <v>North Lincolnshire1</v>
      </c>
      <c r="G36" s="187" t="str">
        <f t="shared" si="1"/>
        <v>NHS Bassetlaw CCG</v>
      </c>
      <c r="H36" s="188">
        <v>2.1386593610534222E-3</v>
      </c>
      <c r="I36" s="188">
        <v>1.4178330589455308E-3</v>
      </c>
      <c r="J36" s="189">
        <f>INDEX('Monthly CCG'!O$4:O$214,MATCH(Mapping!$A36,'Monthly CCG'!$A$4:$A$214,0))*$H36</f>
        <v>6.1721709160001765</v>
      </c>
      <c r="K36" s="189">
        <f>INDEX('Monthly CCG'!P$4:P$214,MATCH(Mapping!$A36,'Monthly CCG'!$A$4:$A$214,0))*$H36</f>
        <v>5.9754142547832618</v>
      </c>
      <c r="L36" s="189">
        <f>INDEX('Monthly CCG'!Q$4:Q$214,MATCH(Mapping!$A36,'Monthly CCG'!$A$4:$A$214,0))*$H36</f>
        <v>6.1721709160001765</v>
      </c>
      <c r="M36" s="189">
        <f>INDEX('Monthly CCG'!R$4:R$214,MATCH(Mapping!$A36,'Monthly CCG'!$A$4:$A$214,0))*$H36</f>
        <v>6.5549909416287386</v>
      </c>
    </row>
    <row r="37" spans="1:13">
      <c r="A37" s="187" t="s">
        <v>47</v>
      </c>
      <c r="B37" s="187" t="s">
        <v>46</v>
      </c>
      <c r="C37" s="187" t="s">
        <v>730</v>
      </c>
      <c r="D37" s="187" t="s">
        <v>342</v>
      </c>
      <c r="E37" s="187">
        <f>COUNTIF($D$5:D37,D37)</f>
        <v>1</v>
      </c>
      <c r="F37" s="187" t="str">
        <f t="shared" si="0"/>
        <v>Nottinghamshire1</v>
      </c>
      <c r="G37" s="187" t="str">
        <f t="shared" si="1"/>
        <v>NHS Bassetlaw CCG</v>
      </c>
      <c r="H37" s="188">
        <v>0.97595333834121323</v>
      </c>
      <c r="I37" s="188">
        <v>0.13492060583180923</v>
      </c>
      <c r="J37" s="189">
        <f>INDEX('Monthly CCG'!O$4:O$214,MATCH(Mapping!$A37,'Monthly CCG'!$A$4:$A$214,0))*$H37</f>
        <v>2816.6013344527414</v>
      </c>
      <c r="K37" s="189">
        <f>INDEX('Monthly CCG'!P$4:P$214,MATCH(Mapping!$A37,'Monthly CCG'!$A$4:$A$214,0))*$H37</f>
        <v>2726.8136273253499</v>
      </c>
      <c r="L37" s="189">
        <f>INDEX('Monthly CCG'!Q$4:Q$214,MATCH(Mapping!$A37,'Monthly CCG'!$A$4:$A$214,0))*$H37</f>
        <v>2816.6013344527414</v>
      </c>
      <c r="M37" s="189">
        <f>INDEX('Monthly CCG'!R$4:R$214,MATCH(Mapping!$A37,'Monthly CCG'!$A$4:$A$214,0))*$H37</f>
        <v>2991.2969820158187</v>
      </c>
    </row>
    <row r="38" spans="1:13">
      <c r="A38" s="187" t="s">
        <v>47</v>
      </c>
      <c r="B38" s="187" t="s">
        <v>46</v>
      </c>
      <c r="C38" s="187" t="s">
        <v>741</v>
      </c>
      <c r="D38" s="187" t="s">
        <v>375</v>
      </c>
      <c r="E38" s="187">
        <f>COUNTIF($D$5:D38,D38)</f>
        <v>2</v>
      </c>
      <c r="F38" s="187" t="str">
        <f t="shared" si="0"/>
        <v>Rotherham2</v>
      </c>
      <c r="G38" s="187" t="str">
        <f t="shared" si="1"/>
        <v>NHS Bassetlaw CCG</v>
      </c>
      <c r="H38" s="188">
        <v>9.3146568865715151E-3</v>
      </c>
      <c r="I38" s="188">
        <v>3.9063223864887206E-3</v>
      </c>
      <c r="J38" s="189">
        <f>INDEX('Monthly CCG'!O$4:O$214,MATCH(Mapping!$A38,'Monthly CCG'!$A$4:$A$214,0))*$H38</f>
        <v>26.882099774645393</v>
      </c>
      <c r="K38" s="189">
        <f>INDEX('Monthly CCG'!P$4:P$214,MATCH(Mapping!$A38,'Monthly CCG'!$A$4:$A$214,0))*$H38</f>
        <v>26.025151341080814</v>
      </c>
      <c r="L38" s="189">
        <f>INDEX('Monthly CCG'!Q$4:Q$214,MATCH(Mapping!$A38,'Monthly CCG'!$A$4:$A$214,0))*$H38</f>
        <v>26.882099774645393</v>
      </c>
      <c r="M38" s="189">
        <f>INDEX('Monthly CCG'!R$4:R$214,MATCH(Mapping!$A38,'Monthly CCG'!$A$4:$A$214,0))*$H38</f>
        <v>28.549423357341695</v>
      </c>
    </row>
    <row r="39" spans="1:13">
      <c r="A39" s="187" t="s">
        <v>50</v>
      </c>
      <c r="B39" s="187" t="s">
        <v>49</v>
      </c>
      <c r="C39" s="187" t="s">
        <v>644</v>
      </c>
      <c r="D39" s="187" t="s">
        <v>29</v>
      </c>
      <c r="E39" s="187">
        <f>COUNTIF($D$5:D39,D39)</f>
        <v>1</v>
      </c>
      <c r="F39" s="187" t="str">
        <f t="shared" si="0"/>
        <v>Bath and North East Somerset1</v>
      </c>
      <c r="G39" s="187" t="str">
        <f t="shared" si="1"/>
        <v>NHS Bath and North East Somerset CCG</v>
      </c>
      <c r="H39" s="188">
        <v>0.94110082561921438</v>
      </c>
      <c r="I39" s="188">
        <v>0.98443363883320334</v>
      </c>
      <c r="J39" s="189">
        <f>INDEX('Monthly CCG'!O$4:O$214,MATCH(Mapping!$A39,'Monthly CCG'!$A$4:$A$214,0))*$H39</f>
        <v>3602.5339604703527</v>
      </c>
      <c r="K39" s="189">
        <f>INDEX('Monthly CCG'!P$4:P$214,MATCH(Mapping!$A39,'Monthly CCG'!$A$4:$A$214,0))*$H39</f>
        <v>3625.1203802852137</v>
      </c>
      <c r="L39" s="189">
        <f>INDEX('Monthly CCG'!Q$4:Q$214,MATCH(Mapping!$A39,'Monthly CCG'!$A$4:$A$214,0))*$H39</f>
        <v>3828.3981586189639</v>
      </c>
      <c r="M39" s="189">
        <f>INDEX('Monthly CCG'!R$4:R$214,MATCH(Mapping!$A39,'Monthly CCG'!$A$4:$A$214,0))*$H39</f>
        <v>4181.3109682261693</v>
      </c>
    </row>
    <row r="40" spans="1:13">
      <c r="A40" s="187" t="s">
        <v>50</v>
      </c>
      <c r="B40" s="187" t="s">
        <v>49</v>
      </c>
      <c r="C40" s="187" t="s">
        <v>725</v>
      </c>
      <c r="D40" s="187" t="s">
        <v>324</v>
      </c>
      <c r="E40" s="187">
        <f>COUNTIF($D$5:D40,D40)</f>
        <v>1</v>
      </c>
      <c r="F40" s="187" t="str">
        <f t="shared" si="0"/>
        <v>North Somerset1</v>
      </c>
      <c r="G40" s="187" t="str">
        <f t="shared" si="1"/>
        <v>NHS Bath and North East Somerset CCG</v>
      </c>
      <c r="H40" s="188">
        <v>1.6887665749311984E-2</v>
      </c>
      <c r="I40" s="188">
        <v>1.5579631535943944E-2</v>
      </c>
      <c r="J40" s="189">
        <f>INDEX('Monthly CCG'!O$4:O$214,MATCH(Mapping!$A40,'Monthly CCG'!$A$4:$A$214,0))*$H40</f>
        <v>64.645984488366267</v>
      </c>
      <c r="K40" s="189">
        <f>INDEX('Monthly CCG'!P$4:P$214,MATCH(Mapping!$A40,'Monthly CCG'!$A$4:$A$214,0))*$H40</f>
        <v>65.05128846634976</v>
      </c>
      <c r="L40" s="189">
        <f>INDEX('Monthly CCG'!Q$4:Q$214,MATCH(Mapping!$A40,'Monthly CCG'!$A$4:$A$214,0))*$H40</f>
        <v>68.699024268201143</v>
      </c>
      <c r="M40" s="189">
        <f>INDEX('Monthly CCG'!R$4:R$214,MATCH(Mapping!$A40,'Monthly CCG'!$A$4:$A$214,0))*$H40</f>
        <v>75.031898924193143</v>
      </c>
    </row>
    <row r="41" spans="1:13">
      <c r="A41" s="187" t="s">
        <v>50</v>
      </c>
      <c r="B41" s="187" t="s">
        <v>49</v>
      </c>
      <c r="C41" s="187" t="s">
        <v>750</v>
      </c>
      <c r="D41" s="187" t="s">
        <v>402</v>
      </c>
      <c r="E41" s="187">
        <f>COUNTIF($D$5:D41,D41)</f>
        <v>1</v>
      </c>
      <c r="F41" s="187" t="str">
        <f t="shared" si="0"/>
        <v>Somerset1</v>
      </c>
      <c r="G41" s="187" t="str">
        <f t="shared" si="1"/>
        <v>NHS Bath and North East Somerset CCG</v>
      </c>
      <c r="H41" s="188">
        <v>3.0768076057042782E-2</v>
      </c>
      <c r="I41" s="188">
        <v>1.0989757310270749E-2</v>
      </c>
      <c r="J41" s="189">
        <f>INDEX('Monthly CCG'!O$4:O$214,MATCH(Mapping!$A41,'Monthly CCG'!$A$4:$A$214,0))*$H41</f>
        <v>117.78019514635977</v>
      </c>
      <c r="K41" s="189">
        <f>INDEX('Monthly CCG'!P$4:P$214,MATCH(Mapping!$A41,'Monthly CCG'!$A$4:$A$214,0))*$H41</f>
        <v>118.5186289717288</v>
      </c>
      <c r="L41" s="189">
        <f>INDEX('Monthly CCG'!Q$4:Q$214,MATCH(Mapping!$A41,'Monthly CCG'!$A$4:$A$214,0))*$H41</f>
        <v>125.16453340005003</v>
      </c>
      <c r="M41" s="189">
        <f>INDEX('Monthly CCG'!R$4:R$214,MATCH(Mapping!$A41,'Monthly CCG'!$A$4:$A$214,0))*$H41</f>
        <v>136.70256192144109</v>
      </c>
    </row>
    <row r="42" spans="1:13">
      <c r="A42" s="187" t="s">
        <v>50</v>
      </c>
      <c r="B42" s="187" t="s">
        <v>49</v>
      </c>
      <c r="C42" s="187" t="s">
        <v>751</v>
      </c>
      <c r="D42" s="187" t="s">
        <v>405</v>
      </c>
      <c r="E42" s="187">
        <f>COUNTIF($D$5:D42,D42)</f>
        <v>1</v>
      </c>
      <c r="F42" s="187" t="str">
        <f t="shared" si="0"/>
        <v>South Gloucestershire1</v>
      </c>
      <c r="G42" s="187" t="str">
        <f t="shared" si="1"/>
        <v>NHS Bath and North East Somerset CCG</v>
      </c>
      <c r="H42" s="188">
        <v>4.9487115336502374E-3</v>
      </c>
      <c r="I42" s="188">
        <v>3.5658143324824409E-3</v>
      </c>
      <c r="J42" s="189">
        <f>INDEX('Monthly CCG'!O$4:O$214,MATCH(Mapping!$A42,'Monthly CCG'!$A$4:$A$214,0))*$H42</f>
        <v>18.943667750813109</v>
      </c>
      <c r="K42" s="189">
        <f>INDEX('Monthly CCG'!P$4:P$214,MATCH(Mapping!$A42,'Monthly CCG'!$A$4:$A$214,0))*$H42</f>
        <v>19.062436827620715</v>
      </c>
      <c r="L42" s="189">
        <f>INDEX('Monthly CCG'!Q$4:Q$214,MATCH(Mapping!$A42,'Monthly CCG'!$A$4:$A$214,0))*$H42</f>
        <v>20.131358518889165</v>
      </c>
      <c r="M42" s="189">
        <f>INDEX('Monthly CCG'!R$4:R$214,MATCH(Mapping!$A42,'Monthly CCG'!$A$4:$A$214,0))*$H42</f>
        <v>21.987125344008003</v>
      </c>
    </row>
    <row r="43" spans="1:13">
      <c r="A43" s="187" t="s">
        <v>50</v>
      </c>
      <c r="B43" s="187" t="s">
        <v>49</v>
      </c>
      <c r="C43" s="187" t="s">
        <v>782</v>
      </c>
      <c r="D43" s="187" t="s">
        <v>498</v>
      </c>
      <c r="E43" s="187">
        <f>COUNTIF($D$5:D43,D43)</f>
        <v>1</v>
      </c>
      <c r="F43" s="187" t="str">
        <f t="shared" si="0"/>
        <v>Wiltshire1</v>
      </c>
      <c r="G43" s="187" t="str">
        <f t="shared" si="1"/>
        <v>NHS Bath and North East Somerset CCG</v>
      </c>
      <c r="H43" s="188">
        <v>6.2947210407805852E-3</v>
      </c>
      <c r="I43" s="188">
        <v>2.6300384679712324E-3</v>
      </c>
      <c r="J43" s="189">
        <f>INDEX('Monthly CCG'!O$4:O$214,MATCH(Mapping!$A43,'Monthly CCG'!$A$4:$A$214,0))*$H43</f>
        <v>24.09619214410808</v>
      </c>
      <c r="K43" s="189">
        <f>INDEX('Monthly CCG'!P$4:P$214,MATCH(Mapping!$A43,'Monthly CCG'!$A$4:$A$214,0))*$H43</f>
        <v>24.247265449086814</v>
      </c>
      <c r="L43" s="189">
        <f>INDEX('Monthly CCG'!Q$4:Q$214,MATCH(Mapping!$A43,'Monthly CCG'!$A$4:$A$214,0))*$H43</f>
        <v>25.606925193895421</v>
      </c>
      <c r="M43" s="189">
        <f>INDEX('Monthly CCG'!R$4:R$214,MATCH(Mapping!$A43,'Monthly CCG'!$A$4:$A$214,0))*$H43</f>
        <v>27.967445584188141</v>
      </c>
    </row>
    <row r="44" spans="1:13">
      <c r="A44" s="187" t="s">
        <v>54</v>
      </c>
      <c r="B44" s="187" t="s">
        <v>53</v>
      </c>
      <c r="C44" s="187" t="s">
        <v>645</v>
      </c>
      <c r="D44" s="187" t="s">
        <v>34</v>
      </c>
      <c r="E44" s="187">
        <f>COUNTIF($D$5:D44,D44)</f>
        <v>1</v>
      </c>
      <c r="F44" s="187" t="str">
        <f t="shared" si="0"/>
        <v>Bedford1</v>
      </c>
      <c r="G44" s="187" t="str">
        <f t="shared" si="1"/>
        <v>NHS Bedfordshire CCG</v>
      </c>
      <c r="H44" s="188">
        <v>0.37320792096721411</v>
      </c>
      <c r="I44" s="188">
        <v>0.97349266953502578</v>
      </c>
      <c r="J44" s="189">
        <f>INDEX('Monthly CCG'!O$4:O$214,MATCH(Mapping!$A44,'Monthly CCG'!$A$4:$A$214,0))*$H44</f>
        <v>3352.1535461275171</v>
      </c>
      <c r="K44" s="189">
        <f>INDEX('Monthly CCG'!P$4:P$214,MATCH(Mapping!$A44,'Monthly CCG'!$A$4:$A$214,0))*$H44</f>
        <v>3517.1114471950259</v>
      </c>
      <c r="L44" s="189">
        <f>INDEX('Monthly CCG'!Q$4:Q$214,MATCH(Mapping!$A44,'Monthly CCG'!$A$4:$A$214,0))*$H44</f>
        <v>3458.517803603173</v>
      </c>
      <c r="M44" s="189">
        <f>INDEX('Monthly CCG'!R$4:R$214,MATCH(Mapping!$A44,'Monthly CCG'!$A$4:$A$214,0))*$H44</f>
        <v>3852.9985760655186</v>
      </c>
    </row>
    <row r="45" spans="1:13">
      <c r="A45" s="187" t="s">
        <v>54</v>
      </c>
      <c r="B45" s="187" t="s">
        <v>53</v>
      </c>
      <c r="C45" s="187" t="s">
        <v>657</v>
      </c>
      <c r="D45" s="187" t="s">
        <v>86</v>
      </c>
      <c r="E45" s="187">
        <f>COUNTIF($D$5:D45,D45)</f>
        <v>2</v>
      </c>
      <c r="F45" s="187" t="str">
        <f t="shared" si="0"/>
        <v>Buckinghamshire2</v>
      </c>
      <c r="G45" s="187" t="str">
        <f t="shared" si="1"/>
        <v>NHS Bedfordshire CCG</v>
      </c>
      <c r="H45" s="188">
        <v>6.2905180114445408E-3</v>
      </c>
      <c r="I45" s="188">
        <v>5.3450216149292379E-3</v>
      </c>
      <c r="J45" s="189">
        <f>INDEX('Monthly CCG'!O$4:O$214,MATCH(Mapping!$A45,'Monthly CCG'!$A$4:$A$214,0))*$H45</f>
        <v>56.501432778794864</v>
      </c>
      <c r="K45" s="189">
        <f>INDEX('Monthly CCG'!P$4:P$214,MATCH(Mapping!$A45,'Monthly CCG'!$A$4:$A$214,0))*$H45</f>
        <v>59.281841739853355</v>
      </c>
      <c r="L45" s="189">
        <f>INDEX('Monthly CCG'!Q$4:Q$214,MATCH(Mapping!$A45,'Monthly CCG'!$A$4:$A$214,0))*$H45</f>
        <v>58.294230412056557</v>
      </c>
      <c r="M45" s="189">
        <f>INDEX('Monthly CCG'!R$4:R$214,MATCH(Mapping!$A45,'Monthly CCG'!$A$4:$A$214,0))*$H45</f>
        <v>64.943307950153439</v>
      </c>
    </row>
    <row r="46" spans="1:13">
      <c r="A46" s="187" t="s">
        <v>54</v>
      </c>
      <c r="B46" s="187" t="s">
        <v>53</v>
      </c>
      <c r="C46" s="187" t="s">
        <v>660</v>
      </c>
      <c r="D46" s="187" t="s">
        <v>98</v>
      </c>
      <c r="E46" s="187">
        <f>COUNTIF($D$5:D46,D46)</f>
        <v>1</v>
      </c>
      <c r="F46" s="187" t="str">
        <f t="shared" si="0"/>
        <v>Cambridgeshire1</v>
      </c>
      <c r="G46" s="187" t="str">
        <f t="shared" si="1"/>
        <v>NHS Bedfordshire CCG</v>
      </c>
      <c r="H46" s="188">
        <v>1.1296399479954361E-2</v>
      </c>
      <c r="I46" s="188">
        <v>7.6005522264604528E-3</v>
      </c>
      <c r="J46" s="189">
        <f>INDEX('Monthly CCG'!O$4:O$214,MATCH(Mapping!$A46,'Monthly CCG'!$A$4:$A$214,0))*$H46</f>
        <v>101.46426012895007</v>
      </c>
      <c r="K46" s="189">
        <f>INDEX('Monthly CCG'!P$4:P$214,MATCH(Mapping!$A46,'Monthly CCG'!$A$4:$A$214,0))*$H46</f>
        <v>106.45726869908989</v>
      </c>
      <c r="L46" s="189">
        <f>INDEX('Monthly CCG'!Q$4:Q$214,MATCH(Mapping!$A46,'Monthly CCG'!$A$4:$A$214,0))*$H46</f>
        <v>104.68373398073706</v>
      </c>
      <c r="M46" s="189">
        <f>INDEX('Monthly CCG'!R$4:R$214,MATCH(Mapping!$A46,'Monthly CCG'!$A$4:$A$214,0))*$H46</f>
        <v>116.62402823104883</v>
      </c>
    </row>
    <row r="47" spans="1:13">
      <c r="A47" s="187" t="s">
        <v>54</v>
      </c>
      <c r="B47" s="187" t="s">
        <v>53</v>
      </c>
      <c r="C47" s="187" t="s">
        <v>662</v>
      </c>
      <c r="D47" s="187" t="s">
        <v>106</v>
      </c>
      <c r="E47" s="187">
        <f>COUNTIF($D$5:D47,D47)</f>
        <v>2</v>
      </c>
      <c r="F47" s="187" t="str">
        <f t="shared" si="0"/>
        <v>Central Bedfordshire2</v>
      </c>
      <c r="G47" s="187" t="str">
        <f t="shared" si="1"/>
        <v>NHS Bedfordshire CCG</v>
      </c>
      <c r="H47" s="188">
        <v>0.56971751262525749</v>
      </c>
      <c r="I47" s="188">
        <v>0.95046017078883782</v>
      </c>
      <c r="J47" s="189">
        <f>INDEX('Monthly CCG'!O$4:O$214,MATCH(Mapping!$A47,'Monthly CCG'!$A$4:$A$214,0))*$H47</f>
        <v>5117.2026984000631</v>
      </c>
      <c r="K47" s="189">
        <f>INDEX('Monthly CCG'!P$4:P$214,MATCH(Mapping!$A47,'Monthly CCG'!$A$4:$A$214,0))*$H47</f>
        <v>5369.0178389804269</v>
      </c>
      <c r="L47" s="189">
        <f>INDEX('Monthly CCG'!Q$4:Q$214,MATCH(Mapping!$A47,'Monthly CCG'!$A$4:$A$214,0))*$H47</f>
        <v>5279.5721894982617</v>
      </c>
      <c r="M47" s="189">
        <f>INDEX('Monthly CCG'!R$4:R$214,MATCH(Mapping!$A47,'Monthly CCG'!$A$4:$A$214,0))*$H47</f>
        <v>5881.763600343158</v>
      </c>
    </row>
    <row r="48" spans="1:13">
      <c r="A48" s="187" t="s">
        <v>54</v>
      </c>
      <c r="B48" s="187" t="s">
        <v>53</v>
      </c>
      <c r="C48" s="187" t="s">
        <v>694</v>
      </c>
      <c r="D48" s="187" t="s">
        <v>227</v>
      </c>
      <c r="E48" s="187">
        <f>COUNTIF($D$5:D48,D48)</f>
        <v>3</v>
      </c>
      <c r="F48" s="187" t="str">
        <f t="shared" si="0"/>
        <v>Hertfordshire3</v>
      </c>
      <c r="G48" s="187" t="str">
        <f t="shared" si="1"/>
        <v>NHS Bedfordshire CCG</v>
      </c>
      <c r="H48" s="188">
        <v>9.5076370647492183E-4</v>
      </c>
      <c r="I48" s="188">
        <v>0</v>
      </c>
      <c r="J48" s="189">
        <f>INDEX('Monthly CCG'!O$4:O$214,MATCH(Mapping!$A48,'Monthly CCG'!$A$4:$A$214,0))*$H48</f>
        <v>8.5397596115577485</v>
      </c>
      <c r="K48" s="189">
        <f>INDEX('Monthly CCG'!P$4:P$214,MATCH(Mapping!$A48,'Monthly CCG'!$A$4:$A$214,0))*$H48</f>
        <v>8.9599971698196637</v>
      </c>
      <c r="L48" s="189">
        <f>INDEX('Monthly CCG'!Q$4:Q$214,MATCH(Mapping!$A48,'Monthly CCG'!$A$4:$A$214,0))*$H48</f>
        <v>8.8107272679031006</v>
      </c>
      <c r="M48" s="189">
        <f>INDEX('Monthly CCG'!R$4:R$214,MATCH(Mapping!$A48,'Monthly CCG'!$A$4:$A$214,0))*$H48</f>
        <v>9.8156845056470932</v>
      </c>
    </row>
    <row r="49" spans="1:13">
      <c r="A49" s="187" t="s">
        <v>54</v>
      </c>
      <c r="B49" s="187" t="s">
        <v>53</v>
      </c>
      <c r="C49" s="187" t="s">
        <v>714</v>
      </c>
      <c r="D49" s="187" t="s">
        <v>291</v>
      </c>
      <c r="E49" s="187">
        <f>COUNTIF($D$5:D49,D49)</f>
        <v>1</v>
      </c>
      <c r="F49" s="187" t="str">
        <f t="shared" si="0"/>
        <v>Luton1</v>
      </c>
      <c r="G49" s="187" t="str">
        <f t="shared" si="1"/>
        <v>NHS Bedfordshire CCG</v>
      </c>
      <c r="H49" s="188">
        <v>2.2628176214103141E-2</v>
      </c>
      <c r="I49" s="188">
        <v>4.5458785485525947E-2</v>
      </c>
      <c r="J49" s="189">
        <f>INDEX('Monthly CCG'!O$4:O$214,MATCH(Mapping!$A49,'Monthly CCG'!$A$4:$A$214,0))*$H49</f>
        <v>203.24627875507443</v>
      </c>
      <c r="K49" s="189">
        <f>INDEX('Monthly CCG'!P$4:P$214,MATCH(Mapping!$A49,'Monthly CCG'!$A$4:$A$214,0))*$H49</f>
        <v>213.24793264170799</v>
      </c>
      <c r="L49" s="189">
        <f>INDEX('Monthly CCG'!Q$4:Q$214,MATCH(Mapping!$A49,'Monthly CCG'!$A$4:$A$214,0))*$H49</f>
        <v>209.6953089760938</v>
      </c>
      <c r="M49" s="189">
        <f>INDEX('Monthly CCG'!R$4:R$214,MATCH(Mapping!$A49,'Monthly CCG'!$A$4:$A$214,0))*$H49</f>
        <v>233.61329123440083</v>
      </c>
    </row>
    <row r="50" spans="1:13">
      <c r="A50" s="187" t="s">
        <v>54</v>
      </c>
      <c r="B50" s="187" t="s">
        <v>53</v>
      </c>
      <c r="C50" s="187" t="s">
        <v>719</v>
      </c>
      <c r="D50" s="187" t="s">
        <v>306</v>
      </c>
      <c r="E50" s="187">
        <f>COUNTIF($D$5:D50,D50)</f>
        <v>1</v>
      </c>
      <c r="F50" s="187" t="str">
        <f t="shared" si="0"/>
        <v>Milton Keynes1</v>
      </c>
      <c r="G50" s="187" t="str">
        <f t="shared" si="1"/>
        <v>NHS Bedfordshire CCG</v>
      </c>
      <c r="H50" s="188">
        <v>1.4982267151335047E-2</v>
      </c>
      <c r="I50" s="188">
        <v>2.4693607577176636E-2</v>
      </c>
      <c r="J50" s="189">
        <f>INDEX('Monthly CCG'!O$4:O$214,MATCH(Mapping!$A50,'Monthly CCG'!$A$4:$A$214,0))*$H50</f>
        <v>134.5707235532914</v>
      </c>
      <c r="K50" s="189">
        <f>INDEX('Monthly CCG'!P$4:P$214,MATCH(Mapping!$A50,'Monthly CCG'!$A$4:$A$214,0))*$H50</f>
        <v>141.19288563418149</v>
      </c>
      <c r="L50" s="189">
        <f>INDEX('Monthly CCG'!Q$4:Q$214,MATCH(Mapping!$A50,'Monthly CCG'!$A$4:$A$214,0))*$H50</f>
        <v>138.84066969142188</v>
      </c>
      <c r="M50" s="189">
        <f>INDEX('Monthly CCG'!R$4:R$214,MATCH(Mapping!$A50,'Monthly CCG'!$A$4:$A$214,0))*$H50</f>
        <v>154.67692607038302</v>
      </c>
    </row>
    <row r="51" spans="1:13">
      <c r="A51" s="187" t="s">
        <v>54</v>
      </c>
      <c r="B51" s="187" t="s">
        <v>53</v>
      </c>
      <c r="C51" s="187" t="s">
        <v>728</v>
      </c>
      <c r="D51" s="187" t="s">
        <v>333</v>
      </c>
      <c r="E51" s="187">
        <f>COUNTIF($D$5:D51,D51)</f>
        <v>2</v>
      </c>
      <c r="F51" s="187" t="str">
        <f t="shared" si="0"/>
        <v>Northamptonshire2</v>
      </c>
      <c r="G51" s="187" t="str">
        <f t="shared" si="1"/>
        <v>NHS Bedfordshire CCG</v>
      </c>
      <c r="H51" s="188">
        <v>9.2644184421626099E-4</v>
      </c>
      <c r="I51" s="188">
        <v>0</v>
      </c>
      <c r="J51" s="189">
        <f>INDEX('Monthly CCG'!O$4:O$214,MATCH(Mapping!$A51,'Monthly CCG'!$A$4:$A$214,0))*$H51</f>
        <v>8.3213006447504565</v>
      </c>
      <c r="K51" s="189">
        <f>INDEX('Monthly CCG'!P$4:P$214,MATCH(Mapping!$A51,'Monthly CCG'!$A$4:$A$214,0))*$H51</f>
        <v>8.7307879398940429</v>
      </c>
      <c r="L51" s="189">
        <f>INDEX('Monthly CCG'!Q$4:Q$214,MATCH(Mapping!$A51,'Monthly CCG'!$A$4:$A$214,0))*$H51</f>
        <v>8.5853365703520907</v>
      </c>
      <c r="M51" s="189">
        <f>INDEX('Monthly CCG'!R$4:R$214,MATCH(Mapping!$A51,'Monthly CCG'!$A$4:$A$214,0))*$H51</f>
        <v>9.5645855996886784</v>
      </c>
    </row>
    <row r="52" spans="1:13">
      <c r="A52" s="187" t="s">
        <v>58</v>
      </c>
      <c r="B52" s="187" t="s">
        <v>57</v>
      </c>
      <c r="C52" s="187" t="s">
        <v>646</v>
      </c>
      <c r="D52" s="187" t="s">
        <v>39</v>
      </c>
      <c r="E52" s="187">
        <f>COUNTIF($D$5:D52,D52)</f>
        <v>1</v>
      </c>
      <c r="F52" s="187" t="str">
        <f t="shared" si="0"/>
        <v>Bexley1</v>
      </c>
      <c r="G52" s="187" t="str">
        <f t="shared" si="1"/>
        <v>NHS Bexley CCG</v>
      </c>
      <c r="H52" s="188">
        <v>0.93728069402077119</v>
      </c>
      <c r="I52" s="188">
        <v>0.89517225700247971</v>
      </c>
      <c r="J52" s="189">
        <f>INDEX('Monthly CCG'!O$4:O$214,MATCH(Mapping!$A52,'Monthly CCG'!$A$4:$A$214,0))*$H52</f>
        <v>4553.3096115529061</v>
      </c>
      <c r="K52" s="189">
        <f>INDEX('Monthly CCG'!P$4:P$214,MATCH(Mapping!$A52,'Monthly CCG'!$A$4:$A$214,0))*$H52</f>
        <v>4779.1942588119127</v>
      </c>
      <c r="L52" s="189">
        <f>INDEX('Monthly CCG'!Q$4:Q$214,MATCH(Mapping!$A52,'Monthly CCG'!$A$4:$A$214,0))*$H52</f>
        <v>5144.7337294800127</v>
      </c>
      <c r="M52" s="189">
        <f>INDEX('Monthly CCG'!R$4:R$214,MATCH(Mapping!$A52,'Monthly CCG'!$A$4:$A$214,0))*$H52</f>
        <v>5367.8065346569565</v>
      </c>
    </row>
    <row r="53" spans="1:13">
      <c r="A53" s="187" t="s">
        <v>58</v>
      </c>
      <c r="B53" s="187" t="s">
        <v>57</v>
      </c>
      <c r="C53" s="187" t="s">
        <v>656</v>
      </c>
      <c r="D53" s="187" t="s">
        <v>83</v>
      </c>
      <c r="E53" s="187">
        <f>COUNTIF($D$5:D53,D53)</f>
        <v>1</v>
      </c>
      <c r="F53" s="187" t="str">
        <f t="shared" si="0"/>
        <v>Bromley1</v>
      </c>
      <c r="G53" s="187" t="str">
        <f t="shared" si="1"/>
        <v>NHS Bexley CCG</v>
      </c>
      <c r="H53" s="188">
        <v>1.7015499091918959E-3</v>
      </c>
      <c r="I53" s="188">
        <v>1.1880615206571888E-3</v>
      </c>
      <c r="J53" s="189">
        <f>INDEX('Monthly CCG'!O$4:O$214,MATCH(Mapping!$A53,'Monthly CCG'!$A$4:$A$214,0))*$H53</f>
        <v>8.2661294588542304</v>
      </c>
      <c r="K53" s="189">
        <f>INDEX('Monthly CCG'!P$4:P$214,MATCH(Mapping!$A53,'Monthly CCG'!$A$4:$A$214,0))*$H53</f>
        <v>8.6762029869694768</v>
      </c>
      <c r="L53" s="189">
        <f>INDEX('Monthly CCG'!Q$4:Q$214,MATCH(Mapping!$A53,'Monthly CCG'!$A$4:$A$214,0))*$H53</f>
        <v>9.3398074515543161</v>
      </c>
      <c r="M53" s="189">
        <f>INDEX('Monthly CCG'!R$4:R$214,MATCH(Mapping!$A53,'Monthly CCG'!$A$4:$A$214,0))*$H53</f>
        <v>9.7447763299419883</v>
      </c>
    </row>
    <row r="54" spans="1:13">
      <c r="A54" s="187" t="s">
        <v>58</v>
      </c>
      <c r="B54" s="187" t="s">
        <v>57</v>
      </c>
      <c r="C54" s="187" t="s">
        <v>684</v>
      </c>
      <c r="D54" s="187" t="s">
        <v>192</v>
      </c>
      <c r="E54" s="187">
        <f>COUNTIF($D$5:D54,D54)</f>
        <v>1</v>
      </c>
      <c r="F54" s="187" t="str">
        <f t="shared" si="0"/>
        <v>Greenwich1</v>
      </c>
      <c r="G54" s="187" t="str">
        <f t="shared" si="1"/>
        <v>NHS Bexley CCG</v>
      </c>
      <c r="H54" s="188">
        <v>5.0037028547246662E-2</v>
      </c>
      <c r="I54" s="188">
        <v>4.4812121499238057E-2</v>
      </c>
      <c r="J54" s="189">
        <f>INDEX('Monthly CCG'!O$4:O$214,MATCH(Mapping!$A54,'Monthly CCG'!$A$4:$A$214,0))*$H54</f>
        <v>243.07988468252429</v>
      </c>
      <c r="K54" s="189">
        <f>INDEX('Monthly CCG'!P$4:P$214,MATCH(Mapping!$A54,'Monthly CCG'!$A$4:$A$214,0))*$H54</f>
        <v>255.13880856241073</v>
      </c>
      <c r="L54" s="189">
        <f>INDEX('Monthly CCG'!Q$4:Q$214,MATCH(Mapping!$A54,'Monthly CCG'!$A$4:$A$214,0))*$H54</f>
        <v>274.65324969583691</v>
      </c>
      <c r="M54" s="189">
        <f>INDEX('Monthly CCG'!R$4:R$214,MATCH(Mapping!$A54,'Monthly CCG'!$A$4:$A$214,0))*$H54</f>
        <v>286.56206249008164</v>
      </c>
    </row>
    <row r="55" spans="1:13">
      <c r="A55" s="187" t="s">
        <v>58</v>
      </c>
      <c r="B55" s="187" t="s">
        <v>57</v>
      </c>
      <c r="C55" s="187" t="s">
        <v>701</v>
      </c>
      <c r="D55" s="187" t="s">
        <v>252</v>
      </c>
      <c r="E55" s="187">
        <f>COUNTIF($D$5:D55,D55)</f>
        <v>2</v>
      </c>
      <c r="F55" s="187" t="str">
        <f t="shared" si="0"/>
        <v>Kent2</v>
      </c>
      <c r="G55" s="187" t="str">
        <f t="shared" si="1"/>
        <v>NHS Bexley CCG</v>
      </c>
      <c r="H55" s="188">
        <v>1.0980727522790189E-2</v>
      </c>
      <c r="I55" s="188">
        <v>1.6238623673970679E-3</v>
      </c>
      <c r="J55" s="189">
        <f>INDEX('Monthly CCG'!O$4:O$214,MATCH(Mapping!$A55,'Monthly CCG'!$A$4:$A$214,0))*$H55</f>
        <v>53.344374305714737</v>
      </c>
      <c r="K55" s="189">
        <f>INDEX('Monthly CCG'!P$4:P$214,MATCH(Mapping!$A55,'Monthly CCG'!$A$4:$A$214,0))*$H55</f>
        <v>55.990729638707172</v>
      </c>
      <c r="L55" s="189">
        <f>INDEX('Monthly CCG'!Q$4:Q$214,MATCH(Mapping!$A55,'Monthly CCG'!$A$4:$A$214,0))*$H55</f>
        <v>60.273213372595343</v>
      </c>
      <c r="M55" s="189">
        <f>INDEX('Monthly CCG'!R$4:R$214,MATCH(Mapping!$A55,'Monthly CCG'!$A$4:$A$214,0))*$H55</f>
        <v>62.886626523019409</v>
      </c>
    </row>
    <row r="56" spans="1:13">
      <c r="A56" s="187" t="s">
        <v>940</v>
      </c>
      <c r="B56" s="187" t="s">
        <v>941</v>
      </c>
      <c r="C56" s="187" t="s">
        <v>647</v>
      </c>
      <c r="D56" s="187" t="s">
        <v>45</v>
      </c>
      <c r="E56" s="187">
        <f>COUNTIF($D$5:D56,D56)</f>
        <v>1</v>
      </c>
      <c r="F56" s="187" t="str">
        <f t="shared" si="0"/>
        <v>Birmingham1</v>
      </c>
      <c r="G56" s="187" t="str">
        <f t="shared" si="1"/>
        <v>NHS Birmingham Crosscity CCG</v>
      </c>
      <c r="H56" s="188">
        <v>0.92077050419502393</v>
      </c>
      <c r="I56" s="188">
        <v>0.57672512967485412</v>
      </c>
      <c r="J56" s="189">
        <f>INDEX('Monthly CCG'!O$4:O$214,MATCH(Mapping!$A56,'Monthly CCG'!$A$4:$A$214,0))*$H56</f>
        <v>18432.904723480184</v>
      </c>
      <c r="K56" s="189">
        <f>INDEX('Monthly CCG'!P$4:P$214,MATCH(Mapping!$A56,'Monthly CCG'!$A$4:$A$214,0))*$H56</f>
        <v>19700.805707756732</v>
      </c>
      <c r="L56" s="189">
        <f>INDEX('Monthly CCG'!Q$4:Q$214,MATCH(Mapping!$A56,'Monthly CCG'!$A$4:$A$214,0))*$H56</f>
        <v>7052.1812916296885</v>
      </c>
      <c r="M56" s="189">
        <f>INDEX('Monthly CCG'!R$4:R$214,MATCH(Mapping!$A56,'Monthly CCG'!$A$4:$A$214,0))*$H56</f>
        <v>7290.6608522161996</v>
      </c>
    </row>
    <row r="57" spans="1:13">
      <c r="A57" s="187" t="s">
        <v>940</v>
      </c>
      <c r="B57" s="187" t="s">
        <v>941</v>
      </c>
      <c r="C57" s="187" t="s">
        <v>677</v>
      </c>
      <c r="D57" s="187" t="s">
        <v>162</v>
      </c>
      <c r="E57" s="187">
        <f>COUNTIF($D$5:D57,D57)</f>
        <v>1</v>
      </c>
      <c r="F57" s="187" t="str">
        <f t="shared" si="0"/>
        <v>Dudley1</v>
      </c>
      <c r="G57" s="187" t="str">
        <f t="shared" si="1"/>
        <v>NHS Birmingham Crosscity CCG</v>
      </c>
      <c r="H57" s="188">
        <v>2.176391057597162E-3</v>
      </c>
      <c r="I57" s="188">
        <v>5.0523310539143879E-3</v>
      </c>
      <c r="J57" s="189">
        <f>INDEX('Monthly CCG'!O$4:O$214,MATCH(Mapping!$A57,'Monthly CCG'!$A$4:$A$214,0))*$H57</f>
        <v>43.569172582037588</v>
      </c>
      <c r="K57" s="189">
        <f>INDEX('Monthly CCG'!P$4:P$214,MATCH(Mapping!$A57,'Monthly CCG'!$A$4:$A$214,0))*$H57</f>
        <v>46.566063068348882</v>
      </c>
      <c r="L57" s="189">
        <f>INDEX('Monthly CCG'!Q$4:Q$214,MATCH(Mapping!$A57,'Monthly CCG'!$A$4:$A$214,0))*$H57</f>
        <v>16.668979110136664</v>
      </c>
      <c r="M57" s="189">
        <f>INDEX('Monthly CCG'!R$4:R$214,MATCH(Mapping!$A57,'Monthly CCG'!$A$4:$A$214,0))*$H57</f>
        <v>17.232664394054328</v>
      </c>
    </row>
    <row r="58" spans="1:13">
      <c r="A58" s="187" t="s">
        <v>940</v>
      </c>
      <c r="B58" s="187" t="s">
        <v>941</v>
      </c>
      <c r="C58" s="187" t="s">
        <v>744</v>
      </c>
      <c r="D58" s="187" t="s">
        <v>384</v>
      </c>
      <c r="E58" s="187">
        <f>COUNTIF($D$5:D58,D58)</f>
        <v>1</v>
      </c>
      <c r="F58" s="187" t="str">
        <f t="shared" si="0"/>
        <v>Sandwell1</v>
      </c>
      <c r="G58" s="187" t="str">
        <f t="shared" si="1"/>
        <v>NHS Birmingham Crosscity CCG</v>
      </c>
      <c r="H58" s="188">
        <v>2.7118289069307511E-2</v>
      </c>
      <c r="I58" s="188">
        <v>6.0423665686429963E-2</v>
      </c>
      <c r="J58" s="189">
        <f>INDEX('Monthly CCG'!O$4:O$214,MATCH(Mapping!$A58,'Monthly CCG'!$A$4:$A$214,0))*$H58</f>
        <v>542.88102887846708</v>
      </c>
      <c r="K58" s="189">
        <f>INDEX('Monthly CCG'!P$4:P$214,MATCH(Mapping!$A58,'Monthly CCG'!$A$4:$A$214,0))*$H58</f>
        <v>580.22291292690352</v>
      </c>
      <c r="L58" s="189">
        <f>INDEX('Monthly CCG'!Q$4:Q$214,MATCH(Mapping!$A58,'Monthly CCG'!$A$4:$A$214,0))*$H58</f>
        <v>207.69897598182624</v>
      </c>
      <c r="M58" s="189">
        <f>INDEX('Monthly CCG'!R$4:R$214,MATCH(Mapping!$A58,'Monthly CCG'!$A$4:$A$214,0))*$H58</f>
        <v>214.72261285077687</v>
      </c>
    </row>
    <row r="59" spans="1:13">
      <c r="A59" s="187" t="s">
        <v>940</v>
      </c>
      <c r="B59" s="187" t="s">
        <v>941</v>
      </c>
      <c r="C59" s="187" t="s">
        <v>749</v>
      </c>
      <c r="D59" s="187" t="s">
        <v>399</v>
      </c>
      <c r="E59" s="187">
        <f>COUNTIF($D$5:D59,D59)</f>
        <v>1</v>
      </c>
      <c r="F59" s="187" t="str">
        <f t="shared" si="0"/>
        <v>Solihull1</v>
      </c>
      <c r="G59" s="187" t="str">
        <f t="shared" si="1"/>
        <v>NHS Birmingham Crosscity CCG</v>
      </c>
      <c r="H59" s="188">
        <v>2.0295081571029428E-2</v>
      </c>
      <c r="I59" s="188">
        <v>6.8711589512345905E-2</v>
      </c>
      <c r="J59" s="189">
        <f>INDEX('Monthly CCG'!O$4:O$214,MATCH(Mapping!$A59,'Monthly CCG'!$A$4:$A$214,0))*$H59</f>
        <v>406.28723797043813</v>
      </c>
      <c r="K59" s="189">
        <f>INDEX('Monthly CCG'!P$4:P$214,MATCH(Mapping!$A59,'Monthly CCG'!$A$4:$A$214,0))*$H59</f>
        <v>434.23356529374564</v>
      </c>
      <c r="L59" s="189">
        <f>INDEX('Monthly CCG'!Q$4:Q$214,MATCH(Mapping!$A59,'Monthly CCG'!$A$4:$A$214,0))*$H59</f>
        <v>155.44002975251439</v>
      </c>
      <c r="M59" s="189">
        <f>INDEX('Monthly CCG'!R$4:R$214,MATCH(Mapping!$A59,'Monthly CCG'!$A$4:$A$214,0))*$H59</f>
        <v>160.69645587941102</v>
      </c>
    </row>
    <row r="60" spans="1:13">
      <c r="A60" s="187" t="s">
        <v>940</v>
      </c>
      <c r="B60" s="187" t="s">
        <v>941</v>
      </c>
      <c r="C60" s="187" t="s">
        <v>757</v>
      </c>
      <c r="D60" s="187" t="s">
        <v>423</v>
      </c>
      <c r="E60" s="187">
        <f>COUNTIF($D$5:D60,D60)</f>
        <v>1</v>
      </c>
      <c r="F60" s="187" t="str">
        <f t="shared" si="0"/>
        <v>Staffordshire1</v>
      </c>
      <c r="G60" s="187" t="str">
        <f t="shared" si="1"/>
        <v>NHS Birmingham Crosscity CCG</v>
      </c>
      <c r="H60" s="188">
        <v>5.0697425252849374E-3</v>
      </c>
      <c r="I60" s="188">
        <v>4.3418668187546576E-3</v>
      </c>
      <c r="J60" s="189">
        <f>INDEX('Monthly CCG'!O$4:O$214,MATCH(Mapping!$A60,'Monthly CCG'!$A$4:$A$214,0))*$H60</f>
        <v>101.49117561367916</v>
      </c>
      <c r="K60" s="189">
        <f>INDEX('Monthly CCG'!P$4:P$214,MATCH(Mapping!$A60,'Monthly CCG'!$A$4:$A$214,0))*$H60</f>
        <v>108.47221107099652</v>
      </c>
      <c r="L60" s="189">
        <f>INDEX('Monthly CCG'!Q$4:Q$214,MATCH(Mapping!$A60,'Monthly CCG'!$A$4:$A$214,0))*$H60</f>
        <v>38.829158001157339</v>
      </c>
      <c r="M60" s="189">
        <f>INDEX('Monthly CCG'!R$4:R$214,MATCH(Mapping!$A60,'Monthly CCG'!$A$4:$A$214,0))*$H60</f>
        <v>40.142221315206136</v>
      </c>
    </row>
    <row r="61" spans="1:13">
      <c r="A61" s="187" t="s">
        <v>940</v>
      </c>
      <c r="B61" s="187" t="s">
        <v>941</v>
      </c>
      <c r="C61" s="187" t="s">
        <v>773</v>
      </c>
      <c r="D61" s="187" t="s">
        <v>471</v>
      </c>
      <c r="E61" s="187">
        <f>COUNTIF($D$5:D61,D61)</f>
        <v>1</v>
      </c>
      <c r="F61" s="187" t="str">
        <f t="shared" si="0"/>
        <v>Walsall1</v>
      </c>
      <c r="G61" s="187" t="str">
        <f t="shared" si="1"/>
        <v>NHS Birmingham Crosscity CCG</v>
      </c>
      <c r="H61" s="188">
        <v>1.8031420051529846E-2</v>
      </c>
      <c r="I61" s="188">
        <v>4.8173150732102765E-2</v>
      </c>
      <c r="J61" s="189">
        <f>INDEX('Monthly CCG'!O$4:O$214,MATCH(Mapping!$A61,'Monthly CCG'!$A$4:$A$214,0))*$H61</f>
        <v>360.970998011576</v>
      </c>
      <c r="K61" s="189">
        <f>INDEX('Monthly CCG'!P$4:P$214,MATCH(Mapping!$A61,'Monthly CCG'!$A$4:$A$214,0))*$H61</f>
        <v>385.80026342253257</v>
      </c>
      <c r="L61" s="189">
        <f>INDEX('Monthly CCG'!Q$4:Q$214,MATCH(Mapping!$A61,'Monthly CCG'!$A$4:$A$214,0))*$H61</f>
        <v>138.10264617466709</v>
      </c>
      <c r="M61" s="189">
        <f>INDEX('Monthly CCG'!R$4:R$214,MATCH(Mapping!$A61,'Monthly CCG'!$A$4:$A$214,0))*$H61</f>
        <v>142.77278396801333</v>
      </c>
    </row>
    <row r="62" spans="1:13">
      <c r="A62" s="187" t="s">
        <v>940</v>
      </c>
      <c r="B62" s="187" t="s">
        <v>941</v>
      </c>
      <c r="C62" s="187" t="s">
        <v>777</v>
      </c>
      <c r="D62" s="187" t="s">
        <v>483</v>
      </c>
      <c r="E62" s="187">
        <f>COUNTIF($D$5:D62,D62)</f>
        <v>1</v>
      </c>
      <c r="F62" s="187" t="str">
        <f t="shared" si="0"/>
        <v>Warwickshire1</v>
      </c>
      <c r="G62" s="187" t="str">
        <f t="shared" si="1"/>
        <v>NHS Birmingham Crosscity CCG</v>
      </c>
      <c r="H62" s="188">
        <v>1.4097536153467119E-3</v>
      </c>
      <c r="I62" s="188">
        <v>1.8275235489463024E-3</v>
      </c>
      <c r="J62" s="189">
        <f>INDEX('Monthly CCG'!O$4:O$214,MATCH(Mapping!$A62,'Monthly CCG'!$A$4:$A$214,0))*$H62</f>
        <v>28.221857625625827</v>
      </c>
      <c r="K62" s="189">
        <f>INDEX('Monthly CCG'!P$4:P$214,MATCH(Mapping!$A62,'Monthly CCG'!$A$4:$A$214,0))*$H62</f>
        <v>30.163088353958248</v>
      </c>
      <c r="L62" s="189">
        <f>INDEX('Monthly CCG'!Q$4:Q$214,MATCH(Mapping!$A62,'Monthly CCG'!$A$4:$A$214,0))*$H62</f>
        <v>10.797302939940467</v>
      </c>
      <c r="M62" s="189">
        <f>INDEX('Monthly CCG'!R$4:R$214,MATCH(Mapping!$A62,'Monthly CCG'!$A$4:$A$214,0))*$H62</f>
        <v>11.162429126315265</v>
      </c>
    </row>
    <row r="63" spans="1:13">
      <c r="A63" s="187" t="s">
        <v>940</v>
      </c>
      <c r="B63" s="187" t="s">
        <v>941</v>
      </c>
      <c r="C63" s="187" t="s">
        <v>787</v>
      </c>
      <c r="D63" s="187" t="s">
        <v>513</v>
      </c>
      <c r="E63" s="187">
        <f>COUNTIF($D$5:D63,D63)</f>
        <v>1</v>
      </c>
      <c r="F63" s="187" t="str">
        <f t="shared" si="0"/>
        <v>Worcestershire1</v>
      </c>
      <c r="G63" s="187" t="str">
        <f t="shared" si="1"/>
        <v>NHS Birmingham Crosscity CCG</v>
      </c>
      <c r="H63" s="188">
        <v>5.1288179148804187E-3</v>
      </c>
      <c r="I63" s="188">
        <v>6.4786611219277233E-3</v>
      </c>
      <c r="J63" s="189">
        <f>INDEX('Monthly CCG'!O$4:O$214,MATCH(Mapping!$A63,'Monthly CCG'!$A$4:$A$214,0))*$H63</f>
        <v>102.6738058379911</v>
      </c>
      <c r="K63" s="189">
        <f>INDEX('Monthly CCG'!P$4:P$214,MATCH(Mapping!$A63,'Monthly CCG'!$A$4:$A$214,0))*$H63</f>
        <v>109.73618810678144</v>
      </c>
      <c r="L63" s="189">
        <f>INDEX('Monthly CCG'!Q$4:Q$214,MATCH(Mapping!$A63,'Monthly CCG'!$A$4:$A$214,0))*$H63</f>
        <v>39.281616410069127</v>
      </c>
      <c r="M63" s="189">
        <f>INDEX('Monthly CCG'!R$4:R$214,MATCH(Mapping!$A63,'Monthly CCG'!$A$4:$A$214,0))*$H63</f>
        <v>40.609980250023156</v>
      </c>
    </row>
    <row r="64" spans="1:13">
      <c r="A64" s="187" t="s">
        <v>66</v>
      </c>
      <c r="B64" s="187" t="s">
        <v>65</v>
      </c>
      <c r="C64" s="187" t="s">
        <v>647</v>
      </c>
      <c r="D64" s="187" t="s">
        <v>45</v>
      </c>
      <c r="E64" s="187">
        <f>COUNTIF($D$5:D64,D64)</f>
        <v>2</v>
      </c>
      <c r="F64" s="187" t="str">
        <f t="shared" si="0"/>
        <v>Birmingham2</v>
      </c>
      <c r="G64" s="187" t="str">
        <f t="shared" si="1"/>
        <v>NHS Birmingham South and Central CCG</v>
      </c>
      <c r="H64" s="188">
        <v>0.96953000451496141</v>
      </c>
      <c r="I64" s="188">
        <v>0.20405961343101831</v>
      </c>
      <c r="J64" s="189">
        <f>INDEX('Monthly CCG'!O$4:O$214,MATCH(Mapping!$A64,'Monthly CCG'!$A$4:$A$214,0))*$H64</f>
        <v>5665.9333463854346</v>
      </c>
      <c r="K64" s="189">
        <f>INDEX('Monthly CCG'!P$4:P$214,MATCH(Mapping!$A64,'Monthly CCG'!$A$4:$A$214,0))*$H64</f>
        <v>5882.1385373922712</v>
      </c>
      <c r="L64" s="189">
        <f>INDEX('Monthly CCG'!Q$4:Q$214,MATCH(Mapping!$A64,'Monthly CCG'!$A$4:$A$214,0))*$H64</f>
        <v>4873.827332696711</v>
      </c>
      <c r="M64" s="189">
        <f>INDEX('Monthly CCG'!R$4:R$214,MATCH(Mapping!$A64,'Monthly CCG'!$A$4:$A$214,0))*$H64</f>
        <v>5009.561533328806</v>
      </c>
    </row>
    <row r="65" spans="1:13">
      <c r="A65" s="187" t="s">
        <v>66</v>
      </c>
      <c r="B65" s="187" t="s">
        <v>65</v>
      </c>
      <c r="C65" s="187" t="s">
        <v>744</v>
      </c>
      <c r="D65" s="187" t="s">
        <v>384</v>
      </c>
      <c r="E65" s="187">
        <f>COUNTIF($D$5:D65,D65)</f>
        <v>2</v>
      </c>
      <c r="F65" s="187" t="str">
        <f t="shared" si="0"/>
        <v>Sandwell2</v>
      </c>
      <c r="G65" s="187" t="str">
        <f t="shared" si="1"/>
        <v>NHS Birmingham South and Central CCG</v>
      </c>
      <c r="H65" s="188">
        <v>2.377346880880937E-3</v>
      </c>
      <c r="I65" s="188">
        <v>1.7799822300933669E-3</v>
      </c>
      <c r="J65" s="189">
        <f>INDEX('Monthly CCG'!O$4:O$214,MATCH(Mapping!$A65,'Monthly CCG'!$A$4:$A$214,0))*$H65</f>
        <v>13.893215171868196</v>
      </c>
      <c r="K65" s="189">
        <f>INDEX('Monthly CCG'!P$4:P$214,MATCH(Mapping!$A65,'Monthly CCG'!$A$4:$A$214,0))*$H65</f>
        <v>14.423363526304644</v>
      </c>
      <c r="L65" s="189">
        <f>INDEX('Monthly CCG'!Q$4:Q$214,MATCH(Mapping!$A65,'Monthly CCG'!$A$4:$A$214,0))*$H65</f>
        <v>11.95092277018847</v>
      </c>
      <c r="M65" s="189">
        <f>INDEX('Monthly CCG'!R$4:R$214,MATCH(Mapping!$A65,'Monthly CCG'!$A$4:$A$214,0))*$H65</f>
        <v>12.283751333511802</v>
      </c>
    </row>
    <row r="66" spans="1:13">
      <c r="A66" s="187" t="s">
        <v>66</v>
      </c>
      <c r="B66" s="187" t="s">
        <v>65</v>
      </c>
      <c r="C66" s="187" t="s">
        <v>749</v>
      </c>
      <c r="D66" s="187" t="s">
        <v>399</v>
      </c>
      <c r="E66" s="187">
        <f>COUNTIF($D$5:D66,D66)</f>
        <v>2</v>
      </c>
      <c r="F66" s="187" t="str">
        <f t="shared" si="0"/>
        <v>Solihull2</v>
      </c>
      <c r="G66" s="187" t="str">
        <f t="shared" si="1"/>
        <v>NHS Birmingham South and Central CCG</v>
      </c>
      <c r="H66" s="188">
        <v>3.0765665517282718E-3</v>
      </c>
      <c r="I66" s="188">
        <v>3.5001272773555405E-3</v>
      </c>
      <c r="J66" s="189">
        <f>INDEX('Monthly CCG'!O$4:O$214,MATCH(Mapping!$A66,'Monthly CCG'!$A$4:$A$214,0))*$H66</f>
        <v>17.979454928300019</v>
      </c>
      <c r="K66" s="189">
        <f>INDEX('Monthly CCG'!P$4:P$214,MATCH(Mapping!$A66,'Monthly CCG'!$A$4:$A$214,0))*$H66</f>
        <v>18.665529269335426</v>
      </c>
      <c r="L66" s="189">
        <f>INDEX('Monthly CCG'!Q$4:Q$214,MATCH(Mapping!$A66,'Monthly CCG'!$A$4:$A$214,0))*$H66</f>
        <v>15.465900055538022</v>
      </c>
      <c r="M66" s="189">
        <f>INDEX('Monthly CCG'!R$4:R$214,MATCH(Mapping!$A66,'Monthly CCG'!$A$4:$A$214,0))*$H66</f>
        <v>15.89661937277998</v>
      </c>
    </row>
    <row r="67" spans="1:13">
      <c r="A67" s="187" t="s">
        <v>66</v>
      </c>
      <c r="B67" s="187" t="s">
        <v>65</v>
      </c>
      <c r="C67" s="187" t="s">
        <v>787</v>
      </c>
      <c r="D67" s="187" t="s">
        <v>513</v>
      </c>
      <c r="E67" s="187">
        <f>COUNTIF($D$5:D67,D67)</f>
        <v>2</v>
      </c>
      <c r="F67" s="187" t="str">
        <f t="shared" si="0"/>
        <v>Worcestershire2</v>
      </c>
      <c r="G67" s="187" t="str">
        <f t="shared" si="1"/>
        <v>NHS Birmingham South and Central CCG</v>
      </c>
      <c r="H67" s="188">
        <v>2.501608205242949E-2</v>
      </c>
      <c r="I67" s="188">
        <v>1.0618559498531277E-2</v>
      </c>
      <c r="J67" s="189">
        <f>INDEX('Monthly CCG'!O$4:O$214,MATCH(Mapping!$A67,'Monthly CCG'!$A$4:$A$214,0))*$H67</f>
        <v>146.19398351439793</v>
      </c>
      <c r="K67" s="189">
        <f>INDEX('Monthly CCG'!P$4:P$214,MATCH(Mapping!$A67,'Monthly CCG'!$A$4:$A$214,0))*$H67</f>
        <v>151.77256981208973</v>
      </c>
      <c r="L67" s="189">
        <f>INDEX('Monthly CCG'!Q$4:Q$214,MATCH(Mapping!$A67,'Monthly CCG'!$A$4:$A$214,0))*$H67</f>
        <v>125.75584447756304</v>
      </c>
      <c r="M67" s="189">
        <f>INDEX('Monthly CCG'!R$4:R$214,MATCH(Mapping!$A67,'Monthly CCG'!$A$4:$A$214,0))*$H67</f>
        <v>129.25809596490316</v>
      </c>
    </row>
    <row r="68" spans="1:13">
      <c r="A68" s="187" t="s">
        <v>70</v>
      </c>
      <c r="B68" s="187" t="s">
        <v>69</v>
      </c>
      <c r="C68" s="187" t="s">
        <v>648</v>
      </c>
      <c r="D68" s="187" t="s">
        <v>48</v>
      </c>
      <c r="E68" s="187">
        <f>COUNTIF($D$5:D68,D68)</f>
        <v>1</v>
      </c>
      <c r="F68" s="187" t="str">
        <f t="shared" si="0"/>
        <v>Blackburn with Darwen1</v>
      </c>
      <c r="G68" s="187" t="str">
        <f t="shared" si="1"/>
        <v>NHS Blackburn with Darwen CCG</v>
      </c>
      <c r="H68" s="188">
        <v>0.89176766305951216</v>
      </c>
      <c r="I68" s="188">
        <v>0.95784190079030584</v>
      </c>
      <c r="J68" s="189">
        <f>INDEX('Monthly CCG'!O$4:O$214,MATCH(Mapping!$A68,'Monthly CCG'!$A$4:$A$214,0))*$H68</f>
        <v>4732.6109878568313</v>
      </c>
      <c r="K68" s="189">
        <f>INDEX('Monthly CCG'!P$4:P$214,MATCH(Mapping!$A68,'Monthly CCG'!$A$4:$A$214,0))*$H68</f>
        <v>4563.1751318755241</v>
      </c>
      <c r="L68" s="189">
        <f>INDEX('Monthly CCG'!Q$4:Q$214,MATCH(Mapping!$A68,'Monthly CCG'!$A$4:$A$214,0))*$H68</f>
        <v>4378.5792256222048</v>
      </c>
      <c r="M68" s="189">
        <f>INDEX('Monthly CCG'!R$4:R$214,MATCH(Mapping!$A68,'Monthly CCG'!$A$4:$A$214,0))*$H68</f>
        <v>4824.463057151961</v>
      </c>
    </row>
    <row r="69" spans="1:13">
      <c r="A69" s="187" t="s">
        <v>70</v>
      </c>
      <c r="B69" s="187" t="s">
        <v>69</v>
      </c>
      <c r="C69" s="187" t="s">
        <v>707</v>
      </c>
      <c r="D69" s="187" t="s">
        <v>270</v>
      </c>
      <c r="E69" s="187">
        <f>COUNTIF($D$5:D69,D69)</f>
        <v>2</v>
      </c>
      <c r="F69" s="187" t="str">
        <f t="shared" si="0"/>
        <v>Lancashire2</v>
      </c>
      <c r="G69" s="187" t="str">
        <f t="shared" si="1"/>
        <v>NHS Blackburn with Darwen CCG</v>
      </c>
      <c r="H69" s="188">
        <v>0.10823233694048785</v>
      </c>
      <c r="I69" s="188">
        <v>1.495721094453935E-2</v>
      </c>
      <c r="J69" s="189">
        <f>INDEX('Monthly CCG'!O$4:O$214,MATCH(Mapping!$A69,'Monthly CCG'!$A$4:$A$214,0))*$H69</f>
        <v>574.389012143169</v>
      </c>
      <c r="K69" s="189">
        <f>INDEX('Monthly CCG'!P$4:P$214,MATCH(Mapping!$A69,'Monthly CCG'!$A$4:$A$214,0))*$H69</f>
        <v>553.82486812447632</v>
      </c>
      <c r="L69" s="189">
        <f>INDEX('Monthly CCG'!Q$4:Q$214,MATCH(Mapping!$A69,'Monthly CCG'!$A$4:$A$214,0))*$H69</f>
        <v>531.4207743777954</v>
      </c>
      <c r="M69" s="189">
        <f>INDEX('Monthly CCG'!R$4:R$214,MATCH(Mapping!$A69,'Monthly CCG'!$A$4:$A$214,0))*$H69</f>
        <v>585.5369428480393</v>
      </c>
    </row>
    <row r="70" spans="1:13">
      <c r="A70" s="187" t="s">
        <v>74</v>
      </c>
      <c r="B70" s="187" t="s">
        <v>73</v>
      </c>
      <c r="C70" s="187" t="s">
        <v>649</v>
      </c>
      <c r="D70" s="187" t="s">
        <v>52</v>
      </c>
      <c r="E70" s="187">
        <f>COUNTIF($D$5:D70,D70)</f>
        <v>1</v>
      </c>
      <c r="F70" s="187" t="str">
        <f t="shared" ref="F70:F133" si="2">D70&amp;E70</f>
        <v>Blackpool1</v>
      </c>
      <c r="G70" s="187" t="str">
        <f t="shared" ref="G70:G133" si="3">B70</f>
        <v>NHS Blackpool CCG</v>
      </c>
      <c r="H70" s="188">
        <v>0.8732617198902447</v>
      </c>
      <c r="I70" s="188">
        <v>0.97412002214190352</v>
      </c>
      <c r="J70" s="189">
        <f>INDEX('Monthly CCG'!O$4:O$214,MATCH(Mapping!$A70,'Monthly CCG'!$A$4:$A$214,0))*$H70</f>
        <v>4745.3041858835895</v>
      </c>
      <c r="K70" s="189">
        <f>INDEX('Monthly CCG'!P$4:P$214,MATCH(Mapping!$A70,'Monthly CCG'!$A$4:$A$214,0))*$H70</f>
        <v>5047.4527409656148</v>
      </c>
      <c r="L70" s="189">
        <f>INDEX('Monthly CCG'!Q$4:Q$214,MATCH(Mapping!$A70,'Monthly CCG'!$A$4:$A$214,0))*$H70</f>
        <v>4843.9827602311871</v>
      </c>
      <c r="M70" s="189">
        <f>INDEX('Monthly CCG'!R$4:R$214,MATCH(Mapping!$A70,'Monthly CCG'!$A$4:$A$214,0))*$H70</f>
        <v>4988.9442057329679</v>
      </c>
    </row>
    <row r="71" spans="1:13">
      <c r="A71" s="187" t="s">
        <v>74</v>
      </c>
      <c r="B71" s="187" t="s">
        <v>73</v>
      </c>
      <c r="C71" s="187" t="s">
        <v>707</v>
      </c>
      <c r="D71" s="187" t="s">
        <v>270</v>
      </c>
      <c r="E71" s="187">
        <f>COUNTIF($D$5:D71,D71)</f>
        <v>3</v>
      </c>
      <c r="F71" s="187" t="str">
        <f t="shared" si="2"/>
        <v>Lancashire3</v>
      </c>
      <c r="G71" s="187" t="str">
        <f t="shared" si="3"/>
        <v>NHS Blackpool CCG</v>
      </c>
      <c r="H71" s="188">
        <v>0.12673828010975538</v>
      </c>
      <c r="I71" s="188">
        <v>1.7701907670228684E-2</v>
      </c>
      <c r="J71" s="189">
        <f>INDEX('Monthly CCG'!O$4:O$214,MATCH(Mapping!$A71,'Monthly CCG'!$A$4:$A$214,0))*$H71</f>
        <v>688.6958141164107</v>
      </c>
      <c r="K71" s="189">
        <f>INDEX('Monthly CCG'!P$4:P$214,MATCH(Mapping!$A71,'Monthly CCG'!$A$4:$A$214,0))*$H71</f>
        <v>732.54725903438612</v>
      </c>
      <c r="L71" s="189">
        <f>INDEX('Monthly CCG'!Q$4:Q$214,MATCH(Mapping!$A71,'Monthly CCG'!$A$4:$A$214,0))*$H71</f>
        <v>703.01723976881306</v>
      </c>
      <c r="M71" s="189">
        <f>INDEX('Monthly CCG'!R$4:R$214,MATCH(Mapping!$A71,'Monthly CCG'!$A$4:$A$214,0))*$H71</f>
        <v>724.05579426703252</v>
      </c>
    </row>
    <row r="72" spans="1:13">
      <c r="A72" s="187" t="s">
        <v>78</v>
      </c>
      <c r="B72" s="187" t="s">
        <v>77</v>
      </c>
      <c r="C72" s="187" t="s">
        <v>648</v>
      </c>
      <c r="D72" s="187" t="s">
        <v>48</v>
      </c>
      <c r="E72" s="187">
        <f>COUNTIF($D$5:D72,D72)</f>
        <v>2</v>
      </c>
      <c r="F72" s="187" t="str">
        <f t="shared" si="2"/>
        <v>Blackburn with Darwen2</v>
      </c>
      <c r="G72" s="187" t="str">
        <f t="shared" si="3"/>
        <v>NHS Bolton CCG</v>
      </c>
      <c r="H72" s="188">
        <v>1.2343734817440718E-2</v>
      </c>
      <c r="I72" s="188">
        <v>2.3347931071634544E-2</v>
      </c>
      <c r="J72" s="189">
        <f>INDEX('Monthly CCG'!O$4:O$214,MATCH(Mapping!$A72,'Monthly CCG'!$A$4:$A$214,0))*$H72</f>
        <v>103.29237295234392</v>
      </c>
      <c r="K72" s="189">
        <f>INDEX('Monthly CCG'!P$4:P$214,MATCH(Mapping!$A72,'Monthly CCG'!$A$4:$A$214,0))*$H72</f>
        <v>106.66221255750524</v>
      </c>
      <c r="L72" s="189">
        <f>INDEX('Monthly CCG'!Q$4:Q$214,MATCH(Mapping!$A72,'Monthly CCG'!$A$4:$A$214,0))*$H72</f>
        <v>102.94674837745559</v>
      </c>
      <c r="M72" s="189">
        <f>INDEX('Monthly CCG'!R$4:R$214,MATCH(Mapping!$A72,'Monthly CCG'!$A$4:$A$214,0))*$H72</f>
        <v>111.41455046221992</v>
      </c>
    </row>
    <row r="73" spans="1:13">
      <c r="A73" s="187" t="s">
        <v>78</v>
      </c>
      <c r="B73" s="187" t="s">
        <v>77</v>
      </c>
      <c r="C73" s="187" t="s">
        <v>650</v>
      </c>
      <c r="D73" s="187" t="s">
        <v>56</v>
      </c>
      <c r="E73" s="187">
        <f>COUNTIF($D$5:D73,D73)</f>
        <v>1</v>
      </c>
      <c r="F73" s="187" t="str">
        <f t="shared" si="2"/>
        <v>Bolton1</v>
      </c>
      <c r="G73" s="187" t="str">
        <f t="shared" si="3"/>
        <v>NHS Bolton CCG</v>
      </c>
      <c r="H73" s="188">
        <v>0.97368412235174284</v>
      </c>
      <c r="I73" s="188">
        <v>0.97600271375889203</v>
      </c>
      <c r="J73" s="189">
        <f>INDEX('Monthly CCG'!O$4:O$214,MATCH(Mapping!$A73,'Monthly CCG'!$A$4:$A$214,0))*$H73</f>
        <v>8147.7887358393837</v>
      </c>
      <c r="K73" s="189">
        <f>INDEX('Monthly CCG'!P$4:P$214,MATCH(Mapping!$A73,'Monthly CCG'!$A$4:$A$214,0))*$H73</f>
        <v>8413.6045012414106</v>
      </c>
      <c r="L73" s="189">
        <f>INDEX('Monthly CCG'!Q$4:Q$214,MATCH(Mapping!$A73,'Monthly CCG'!$A$4:$A$214,0))*$H73</f>
        <v>8120.525580413535</v>
      </c>
      <c r="M73" s="189">
        <f>INDEX('Monthly CCG'!R$4:R$214,MATCH(Mapping!$A73,'Monthly CCG'!$A$4:$A$214,0))*$H73</f>
        <v>8788.4728883468306</v>
      </c>
    </row>
    <row r="74" spans="1:13">
      <c r="A74" s="187" t="s">
        <v>78</v>
      </c>
      <c r="B74" s="187" t="s">
        <v>77</v>
      </c>
      <c r="C74" s="187" t="s">
        <v>658</v>
      </c>
      <c r="D74" s="187" t="s">
        <v>90</v>
      </c>
      <c r="E74" s="187">
        <f>COUNTIF($D$5:D74,D74)</f>
        <v>1</v>
      </c>
      <c r="F74" s="187" t="str">
        <f t="shared" si="2"/>
        <v>Bury1</v>
      </c>
      <c r="G74" s="187" t="str">
        <f t="shared" si="3"/>
        <v>NHS Bolton CCG</v>
      </c>
      <c r="H74" s="188">
        <v>7.8739893650884053E-3</v>
      </c>
      <c r="I74" s="188">
        <v>1.1884052107775711E-2</v>
      </c>
      <c r="J74" s="189">
        <f>INDEX('Monthly CCG'!O$4:O$214,MATCH(Mapping!$A74,'Monthly CCG'!$A$4:$A$214,0))*$H74</f>
        <v>65.889543007059771</v>
      </c>
      <c r="K74" s="189">
        <f>INDEX('Monthly CCG'!P$4:P$214,MATCH(Mapping!$A74,'Monthly CCG'!$A$4:$A$214,0))*$H74</f>
        <v>68.039142103728906</v>
      </c>
      <c r="L74" s="189">
        <f>INDEX('Monthly CCG'!Q$4:Q$214,MATCH(Mapping!$A74,'Monthly CCG'!$A$4:$A$214,0))*$H74</f>
        <v>65.669071304837303</v>
      </c>
      <c r="M74" s="189">
        <f>INDEX('Monthly CCG'!R$4:R$214,MATCH(Mapping!$A74,'Monthly CCG'!$A$4:$A$214,0))*$H74</f>
        <v>71.070628009287944</v>
      </c>
    </row>
    <row r="75" spans="1:13">
      <c r="A75" s="187" t="s">
        <v>78</v>
      </c>
      <c r="B75" s="187" t="s">
        <v>77</v>
      </c>
      <c r="C75" s="187" t="s">
        <v>707</v>
      </c>
      <c r="D75" s="187" t="s">
        <v>270</v>
      </c>
      <c r="E75" s="187">
        <f>COUNTIF($D$5:D75,D75)</f>
        <v>4</v>
      </c>
      <c r="F75" s="187" t="str">
        <f t="shared" si="2"/>
        <v>Lancashire4</v>
      </c>
      <c r="G75" s="187" t="str">
        <f t="shared" si="3"/>
        <v>NHS Bolton CCG</v>
      </c>
      <c r="H75" s="188">
        <v>2.5364297656901803E-3</v>
      </c>
      <c r="I75" s="188">
        <v>0</v>
      </c>
      <c r="J75" s="189">
        <f>INDEX('Monthly CCG'!O$4:O$214,MATCH(Mapping!$A75,'Monthly CCG'!$A$4:$A$214,0))*$H75</f>
        <v>21.224844279295429</v>
      </c>
      <c r="K75" s="189">
        <f>INDEX('Monthly CCG'!P$4:P$214,MATCH(Mapping!$A75,'Monthly CCG'!$A$4:$A$214,0))*$H75</f>
        <v>21.917289605328847</v>
      </c>
      <c r="L75" s="189">
        <f>INDEX('Monthly CCG'!Q$4:Q$214,MATCH(Mapping!$A75,'Monthly CCG'!$A$4:$A$214,0))*$H75</f>
        <v>21.153824245856104</v>
      </c>
      <c r="M75" s="189">
        <f>INDEX('Monthly CCG'!R$4:R$214,MATCH(Mapping!$A75,'Monthly CCG'!$A$4:$A$214,0))*$H75</f>
        <v>22.893815065119568</v>
      </c>
    </row>
    <row r="76" spans="1:13">
      <c r="A76" s="187" t="s">
        <v>78</v>
      </c>
      <c r="B76" s="187" t="s">
        <v>77</v>
      </c>
      <c r="C76" s="187" t="s">
        <v>743</v>
      </c>
      <c r="D76" s="187" t="s">
        <v>381</v>
      </c>
      <c r="E76" s="187">
        <f>COUNTIF($D$5:D76,D76)</f>
        <v>1</v>
      </c>
      <c r="F76" s="187" t="str">
        <f t="shared" si="2"/>
        <v>Salford1</v>
      </c>
      <c r="G76" s="187" t="str">
        <f t="shared" si="3"/>
        <v>NHS Bolton CCG</v>
      </c>
      <c r="H76" s="188">
        <v>2.3655474432989002E-3</v>
      </c>
      <c r="I76" s="188">
        <v>2.8135336548041289E-3</v>
      </c>
      <c r="J76" s="189">
        <f>INDEX('Monthly CCG'!O$4:O$214,MATCH(Mapping!$A76,'Monthly CCG'!$A$4:$A$214,0))*$H76</f>
        <v>19.794901005525197</v>
      </c>
      <c r="K76" s="189">
        <f>INDEX('Monthly CCG'!P$4:P$214,MATCH(Mapping!$A76,'Monthly CCG'!$A$4:$A$214,0))*$H76</f>
        <v>20.440695457545797</v>
      </c>
      <c r="L76" s="189">
        <f>INDEX('Monthly CCG'!Q$4:Q$214,MATCH(Mapping!$A76,'Monthly CCG'!$A$4:$A$214,0))*$H76</f>
        <v>19.728665677112826</v>
      </c>
      <c r="M76" s="189">
        <f>INDEX('Monthly CCG'!R$4:R$214,MATCH(Mapping!$A76,'Monthly CCG'!$A$4:$A$214,0))*$H76</f>
        <v>21.351431223215872</v>
      </c>
    </row>
    <row r="77" spans="1:13">
      <c r="A77" s="187" t="s">
        <v>78</v>
      </c>
      <c r="B77" s="187" t="s">
        <v>77</v>
      </c>
      <c r="C77" s="187" t="s">
        <v>781</v>
      </c>
      <c r="D77" s="187" t="s">
        <v>495</v>
      </c>
      <c r="E77" s="187">
        <f>COUNTIF($D$5:D77,D77)</f>
        <v>1</v>
      </c>
      <c r="F77" s="187" t="str">
        <f t="shared" si="2"/>
        <v>Wigan1</v>
      </c>
      <c r="G77" s="187" t="str">
        <f t="shared" si="3"/>
        <v>NHS Bolton CCG</v>
      </c>
      <c r="H77" s="188">
        <v>1.1961762567389623E-3</v>
      </c>
      <c r="I77" s="188">
        <v>1.0974721251302672E-3</v>
      </c>
      <c r="J77" s="189">
        <f>INDEX('Monthly CCG'!O$4:O$214,MATCH(Mapping!$A77,'Monthly CCG'!$A$4:$A$214,0))*$H77</f>
        <v>10.009602916391637</v>
      </c>
      <c r="K77" s="189">
        <f>INDEX('Monthly CCG'!P$4:P$214,MATCH(Mapping!$A77,'Monthly CCG'!$A$4:$A$214,0))*$H77</f>
        <v>10.336159034481373</v>
      </c>
      <c r="L77" s="189">
        <f>INDEX('Monthly CCG'!Q$4:Q$214,MATCH(Mapping!$A77,'Monthly CCG'!$A$4:$A$214,0))*$H77</f>
        <v>9.9761099812029457</v>
      </c>
      <c r="M77" s="189">
        <f>INDEX('Monthly CCG'!R$4:R$214,MATCH(Mapping!$A77,'Monthly CCG'!$A$4:$A$214,0))*$H77</f>
        <v>10.796686893325873</v>
      </c>
    </row>
    <row r="78" spans="1:13">
      <c r="A78" s="187" t="s">
        <v>81</v>
      </c>
      <c r="B78" s="187" t="s">
        <v>80</v>
      </c>
      <c r="C78" s="187" t="s">
        <v>651</v>
      </c>
      <c r="D78" s="187" t="s">
        <v>64</v>
      </c>
      <c r="E78" s="187">
        <f>COUNTIF($D$5:D78,D78)</f>
        <v>1</v>
      </c>
      <c r="F78" s="187" t="str">
        <f t="shared" si="2"/>
        <v>Bracknell Forest1</v>
      </c>
      <c r="G78" s="187" t="str">
        <f t="shared" si="3"/>
        <v>NHS Bracknell and Ascot CCG</v>
      </c>
      <c r="H78" s="188">
        <v>0.82085503472222221</v>
      </c>
      <c r="I78" s="188">
        <v>0.95022567598120911</v>
      </c>
      <c r="J78" s="189">
        <f>INDEX('Monthly CCG'!O$4:O$214,MATCH(Mapping!$A78,'Monthly CCG'!$A$4:$A$214,0))*$H78</f>
        <v>2036.5413411458333</v>
      </c>
      <c r="K78" s="189">
        <f>INDEX('Monthly CCG'!P$4:P$214,MATCH(Mapping!$A78,'Monthly CCG'!$A$4:$A$214,0))*$H78</f>
        <v>2041.4664713541667</v>
      </c>
      <c r="L78" s="189">
        <f>INDEX('Monthly CCG'!Q$4:Q$214,MATCH(Mapping!$A78,'Monthly CCG'!$A$4:$A$214,0))*$H78</f>
        <v>2103.0305989583335</v>
      </c>
      <c r="M78" s="189">
        <f>INDEX('Monthly CCG'!R$4:R$214,MATCH(Mapping!$A78,'Monthly CCG'!$A$4:$A$214,0))*$H78</f>
        <v>2170.3407118055557</v>
      </c>
    </row>
    <row r="79" spans="1:13">
      <c r="A79" s="187" t="s">
        <v>81</v>
      </c>
      <c r="B79" s="187" t="s">
        <v>80</v>
      </c>
      <c r="C79" s="187" t="s">
        <v>688</v>
      </c>
      <c r="D79" s="187" t="s">
        <v>205</v>
      </c>
      <c r="E79" s="187">
        <f>COUNTIF($D$5:D79,D79)</f>
        <v>1</v>
      </c>
      <c r="F79" s="187" t="str">
        <f t="shared" si="2"/>
        <v>Hampshire1</v>
      </c>
      <c r="G79" s="187" t="str">
        <f t="shared" si="3"/>
        <v>NHS Bracknell and Ascot CCG</v>
      </c>
      <c r="H79" s="188">
        <v>6.2138310185185178E-3</v>
      </c>
      <c r="I79" s="188">
        <v>0</v>
      </c>
      <c r="J79" s="189">
        <f>INDEX('Monthly CCG'!O$4:O$214,MATCH(Mapping!$A79,'Monthly CCG'!$A$4:$A$214,0))*$H79</f>
        <v>15.416514756944443</v>
      </c>
      <c r="K79" s="189">
        <f>INDEX('Monthly CCG'!P$4:P$214,MATCH(Mapping!$A79,'Monthly CCG'!$A$4:$A$214,0))*$H79</f>
        <v>15.453797743055555</v>
      </c>
      <c r="L79" s="189">
        <f>INDEX('Monthly CCG'!Q$4:Q$214,MATCH(Mapping!$A79,'Monthly CCG'!$A$4:$A$214,0))*$H79</f>
        <v>15.919835069444442</v>
      </c>
      <c r="M79" s="189">
        <f>INDEX('Monthly CCG'!R$4:R$214,MATCH(Mapping!$A79,'Monthly CCG'!$A$4:$A$214,0))*$H79</f>
        <v>16.42936921296296</v>
      </c>
    </row>
    <row r="80" spans="1:13">
      <c r="A80" s="187" t="s">
        <v>81</v>
      </c>
      <c r="B80" s="187" t="s">
        <v>80</v>
      </c>
      <c r="C80" s="187" t="s">
        <v>763</v>
      </c>
      <c r="D80" s="187" t="s">
        <v>441</v>
      </c>
      <c r="E80" s="187">
        <f>COUNTIF($D$5:D80,D80)</f>
        <v>1</v>
      </c>
      <c r="F80" s="187" t="str">
        <f t="shared" si="2"/>
        <v>Surrey1</v>
      </c>
      <c r="G80" s="187" t="str">
        <f t="shared" si="3"/>
        <v>NHS Bracknell and Ascot CCG</v>
      </c>
      <c r="H80" s="188">
        <v>1.7708333333333333E-2</v>
      </c>
      <c r="I80" s="188">
        <v>2.0186860398954377E-3</v>
      </c>
      <c r="J80" s="189">
        <f>INDEX('Monthly CCG'!O$4:O$214,MATCH(Mapping!$A80,'Monthly CCG'!$A$4:$A$214,0))*$H80</f>
        <v>43.934374999999996</v>
      </c>
      <c r="K80" s="189">
        <f>INDEX('Monthly CCG'!P$4:P$214,MATCH(Mapping!$A80,'Monthly CCG'!$A$4:$A$214,0))*$H80</f>
        <v>44.040624999999999</v>
      </c>
      <c r="L80" s="189">
        <f>INDEX('Monthly CCG'!Q$4:Q$214,MATCH(Mapping!$A80,'Monthly CCG'!$A$4:$A$214,0))*$H80</f>
        <v>45.368749999999999</v>
      </c>
      <c r="M80" s="189">
        <f>INDEX('Monthly CCG'!R$4:R$214,MATCH(Mapping!$A80,'Monthly CCG'!$A$4:$A$214,0))*$H80</f>
        <v>46.820833333333333</v>
      </c>
    </row>
    <row r="81" spans="1:13">
      <c r="A81" s="187" t="s">
        <v>81</v>
      </c>
      <c r="B81" s="187" t="s">
        <v>80</v>
      </c>
      <c r="C81" s="187" t="s">
        <v>783</v>
      </c>
      <c r="D81" s="187" t="s">
        <v>501</v>
      </c>
      <c r="E81" s="187">
        <f>COUNTIF($D$5:D81,D81)</f>
        <v>1</v>
      </c>
      <c r="F81" s="187" t="str">
        <f t="shared" si="2"/>
        <v>Windsor and Maidenhead1</v>
      </c>
      <c r="G81" s="187" t="str">
        <f t="shared" si="3"/>
        <v>NHS Bracknell and Ascot CCG</v>
      </c>
      <c r="H81" s="188">
        <v>0.12254050925925924</v>
      </c>
      <c r="I81" s="188">
        <v>0.10873821307297786</v>
      </c>
      <c r="J81" s="189">
        <f>INDEX('Monthly CCG'!O$4:O$214,MATCH(Mapping!$A81,'Monthly CCG'!$A$4:$A$214,0))*$H81</f>
        <v>304.02300347222217</v>
      </c>
      <c r="K81" s="189">
        <f>INDEX('Monthly CCG'!P$4:P$214,MATCH(Mapping!$A81,'Monthly CCG'!$A$4:$A$214,0))*$H81</f>
        <v>304.75824652777771</v>
      </c>
      <c r="L81" s="189">
        <f>INDEX('Monthly CCG'!Q$4:Q$214,MATCH(Mapping!$A81,'Monthly CCG'!$A$4:$A$214,0))*$H81</f>
        <v>313.94878472222217</v>
      </c>
      <c r="M81" s="189">
        <f>INDEX('Monthly CCG'!R$4:R$214,MATCH(Mapping!$A81,'Monthly CCG'!$A$4:$A$214,0))*$H81</f>
        <v>323.99710648148147</v>
      </c>
    </row>
    <row r="82" spans="1:13">
      <c r="A82" s="187" t="s">
        <v>81</v>
      </c>
      <c r="B82" s="187" t="s">
        <v>80</v>
      </c>
      <c r="C82" s="187" t="s">
        <v>785</v>
      </c>
      <c r="D82" s="187" t="s">
        <v>507</v>
      </c>
      <c r="E82" s="187">
        <f>COUNTIF($D$5:D82,D82)</f>
        <v>1</v>
      </c>
      <c r="F82" s="187" t="str">
        <f t="shared" si="2"/>
        <v>Wokingham1</v>
      </c>
      <c r="G82" s="187" t="str">
        <f t="shared" si="3"/>
        <v>NHS Bracknell and Ascot CCG</v>
      </c>
      <c r="H82" s="188">
        <v>3.2682291666666662E-2</v>
      </c>
      <c r="I82" s="188">
        <v>2.7061832513731572E-2</v>
      </c>
      <c r="J82" s="189">
        <f>INDEX('Monthly CCG'!O$4:O$214,MATCH(Mapping!$A82,'Monthly CCG'!$A$4:$A$214,0))*$H82</f>
        <v>81.084765624999989</v>
      </c>
      <c r="K82" s="189">
        <f>INDEX('Monthly CCG'!P$4:P$214,MATCH(Mapping!$A82,'Monthly CCG'!$A$4:$A$214,0))*$H82</f>
        <v>81.280859374999991</v>
      </c>
      <c r="L82" s="189">
        <f>INDEX('Monthly CCG'!Q$4:Q$214,MATCH(Mapping!$A82,'Monthly CCG'!$A$4:$A$214,0))*$H82</f>
        <v>83.732031249999991</v>
      </c>
      <c r="M82" s="189">
        <f>INDEX('Monthly CCG'!R$4:R$214,MATCH(Mapping!$A82,'Monthly CCG'!$A$4:$A$214,0))*$H82</f>
        <v>86.411979166666654</v>
      </c>
    </row>
    <row r="83" spans="1:13">
      <c r="A83" s="187" t="s">
        <v>85</v>
      </c>
      <c r="B83" s="187" t="s">
        <v>84</v>
      </c>
      <c r="C83" s="187" t="s">
        <v>652</v>
      </c>
      <c r="D83" s="187" t="s">
        <v>68</v>
      </c>
      <c r="E83" s="187">
        <f>COUNTIF($D$5:D83,D83)</f>
        <v>2</v>
      </c>
      <c r="F83" s="187" t="str">
        <f t="shared" si="2"/>
        <v>Bradford2</v>
      </c>
      <c r="G83" s="187" t="str">
        <f t="shared" si="3"/>
        <v>NHS Bradford City CCG</v>
      </c>
      <c r="H83" s="188">
        <v>0.99464863519455737</v>
      </c>
      <c r="I83" s="188">
        <v>0.21343585708156262</v>
      </c>
      <c r="J83" s="189">
        <f>INDEX('Monthly CCG'!O$4:O$214,MATCH(Mapping!$A83,'Monthly CCG'!$A$4:$A$214,0))*$H83</f>
        <v>3255.4849829917862</v>
      </c>
      <c r="K83" s="189">
        <f>INDEX('Monthly CCG'!P$4:P$214,MATCH(Mapping!$A83,'Monthly CCG'!$A$4:$A$214,0))*$H83</f>
        <v>3106.2876877126027</v>
      </c>
      <c r="L83" s="189">
        <f>INDEX('Monthly CCG'!Q$4:Q$214,MATCH(Mapping!$A83,'Monthly CCG'!$A$4:$A$214,0))*$H83</f>
        <v>3100.3197959014356</v>
      </c>
      <c r="M83" s="189">
        <f>INDEX('Monthly CCG'!R$4:R$214,MATCH(Mapping!$A83,'Monthly CCG'!$A$4:$A$214,0))*$H83</f>
        <v>3209.7311457728365</v>
      </c>
    </row>
    <row r="84" spans="1:13">
      <c r="A84" s="187" t="s">
        <v>85</v>
      </c>
      <c r="B84" s="187" t="s">
        <v>84</v>
      </c>
      <c r="C84" s="187" t="s">
        <v>708</v>
      </c>
      <c r="D84" s="187" t="s">
        <v>273</v>
      </c>
      <c r="E84" s="187">
        <f>COUNTIF($D$5:D84,D84)</f>
        <v>1</v>
      </c>
      <c r="F84" s="187" t="str">
        <f t="shared" si="2"/>
        <v>Leeds1</v>
      </c>
      <c r="G84" s="187" t="str">
        <f t="shared" si="3"/>
        <v>NHS Bradford City CCG</v>
      </c>
      <c r="H84" s="188">
        <v>5.3513648054426283E-3</v>
      </c>
      <c r="I84" s="188">
        <v>0</v>
      </c>
      <c r="J84" s="189">
        <f>INDEX('Monthly CCG'!O$4:O$214,MATCH(Mapping!$A84,'Monthly CCG'!$A$4:$A$214,0))*$H84</f>
        <v>17.515017008213722</v>
      </c>
      <c r="K84" s="189">
        <f>INDEX('Monthly CCG'!P$4:P$214,MATCH(Mapping!$A84,'Monthly CCG'!$A$4:$A$214,0))*$H84</f>
        <v>16.712312287397328</v>
      </c>
      <c r="L84" s="189">
        <f>INDEX('Monthly CCG'!Q$4:Q$214,MATCH(Mapping!$A84,'Monthly CCG'!$A$4:$A$214,0))*$H84</f>
        <v>16.680204098564673</v>
      </c>
      <c r="M84" s="189">
        <f>INDEX('Monthly CCG'!R$4:R$214,MATCH(Mapping!$A84,'Monthly CCG'!$A$4:$A$214,0))*$H84</f>
        <v>17.268854227163363</v>
      </c>
    </row>
    <row r="85" spans="1:13">
      <c r="A85" s="187" t="s">
        <v>88</v>
      </c>
      <c r="B85" s="187" t="s">
        <v>87</v>
      </c>
      <c r="C85" s="187" t="s">
        <v>652</v>
      </c>
      <c r="D85" s="187" t="s">
        <v>68</v>
      </c>
      <c r="E85" s="187">
        <f>COUNTIF($D$5:D85,D85)</f>
        <v>3</v>
      </c>
      <c r="F85" s="187" t="str">
        <f t="shared" si="2"/>
        <v>Bradford3</v>
      </c>
      <c r="G85" s="187" t="str">
        <f t="shared" si="3"/>
        <v>NHS Bradford Districts CCG</v>
      </c>
      <c r="H85" s="188">
        <v>0.97755163925653754</v>
      </c>
      <c r="I85" s="188">
        <v>0.58541262010607265</v>
      </c>
      <c r="J85" s="189">
        <f>INDEX('Monthly CCG'!O$4:O$214,MATCH(Mapping!$A85,'Monthly CCG'!$A$4:$A$214,0))*$H85</f>
        <v>9219.2895098284062</v>
      </c>
      <c r="K85" s="189">
        <f>INDEX('Monthly CCG'!P$4:P$214,MATCH(Mapping!$A85,'Monthly CCG'!$A$4:$A$214,0))*$H85</f>
        <v>9398.181459812351</v>
      </c>
      <c r="L85" s="189">
        <f>INDEX('Monthly CCG'!Q$4:Q$214,MATCH(Mapping!$A85,'Monthly CCG'!$A$4:$A$214,0))*$H85</f>
        <v>9120.5567942634952</v>
      </c>
      <c r="M85" s="189">
        <f>INDEX('Monthly CCG'!R$4:R$214,MATCH(Mapping!$A85,'Monthly CCG'!$A$4:$A$214,0))*$H85</f>
        <v>9048.2179729585114</v>
      </c>
    </row>
    <row r="86" spans="1:13">
      <c r="A86" s="187" t="s">
        <v>88</v>
      </c>
      <c r="B86" s="187" t="s">
        <v>87</v>
      </c>
      <c r="C86" s="187" t="s">
        <v>659</v>
      </c>
      <c r="D86" s="187" t="s">
        <v>94</v>
      </c>
      <c r="E86" s="187">
        <f>COUNTIF($D$5:D86,D86)</f>
        <v>1</v>
      </c>
      <c r="F86" s="187" t="str">
        <f t="shared" si="2"/>
        <v>Calderdale1</v>
      </c>
      <c r="G86" s="187" t="str">
        <f t="shared" si="3"/>
        <v>NHS Bradford Districts CCG</v>
      </c>
      <c r="H86" s="188">
        <v>4.4712401745686326E-3</v>
      </c>
      <c r="I86" s="188">
        <v>6.966575261246573E-3</v>
      </c>
      <c r="J86" s="189">
        <f>INDEX('Monthly CCG'!O$4:O$214,MATCH(Mapping!$A86,'Monthly CCG'!$A$4:$A$214,0))*$H86</f>
        <v>42.168266086356773</v>
      </c>
      <c r="K86" s="189">
        <f>INDEX('Monthly CCG'!P$4:P$214,MATCH(Mapping!$A86,'Monthly CCG'!$A$4:$A$214,0))*$H86</f>
        <v>42.986503038302835</v>
      </c>
      <c r="L86" s="189">
        <f>INDEX('Monthly CCG'!Q$4:Q$214,MATCH(Mapping!$A86,'Monthly CCG'!$A$4:$A$214,0))*$H86</f>
        <v>41.716670828725341</v>
      </c>
      <c r="M86" s="189">
        <f>INDEX('Monthly CCG'!R$4:R$214,MATCH(Mapping!$A86,'Monthly CCG'!$A$4:$A$214,0))*$H86</f>
        <v>41.385799055807261</v>
      </c>
    </row>
    <row r="87" spans="1:13">
      <c r="A87" s="187" t="s">
        <v>88</v>
      </c>
      <c r="B87" s="187" t="s">
        <v>87</v>
      </c>
      <c r="C87" s="187" t="s">
        <v>704</v>
      </c>
      <c r="D87" s="187" t="s">
        <v>261</v>
      </c>
      <c r="E87" s="187">
        <f>COUNTIF($D$5:D87,D87)</f>
        <v>2</v>
      </c>
      <c r="F87" s="187" t="str">
        <f t="shared" si="2"/>
        <v>Kirklees2</v>
      </c>
      <c r="G87" s="187" t="str">
        <f t="shared" si="3"/>
        <v>NHS Bradford Districts CCG</v>
      </c>
      <c r="H87" s="188">
        <v>1.0339742903689962E-2</v>
      </c>
      <c r="I87" s="188">
        <v>7.9249522064771313E-3</v>
      </c>
      <c r="J87" s="189">
        <f>INDEX('Monthly CCG'!O$4:O$214,MATCH(Mapping!$A87,'Monthly CCG'!$A$4:$A$214,0))*$H87</f>
        <v>97.514115324700029</v>
      </c>
      <c r="K87" s="189">
        <f>INDEX('Monthly CCG'!P$4:P$214,MATCH(Mapping!$A87,'Monthly CCG'!$A$4:$A$214,0))*$H87</f>
        <v>99.406288276075301</v>
      </c>
      <c r="L87" s="189">
        <f>INDEX('Monthly CCG'!Q$4:Q$214,MATCH(Mapping!$A87,'Monthly CCG'!$A$4:$A$214,0))*$H87</f>
        <v>96.469801291427345</v>
      </c>
      <c r="M87" s="189">
        <f>INDEX('Monthly CCG'!R$4:R$214,MATCH(Mapping!$A87,'Monthly CCG'!$A$4:$A$214,0))*$H87</f>
        <v>95.704660316554296</v>
      </c>
    </row>
    <row r="88" spans="1:13">
      <c r="A88" s="187" t="s">
        <v>88</v>
      </c>
      <c r="B88" s="187" t="s">
        <v>87</v>
      </c>
      <c r="C88" s="187" t="s">
        <v>708</v>
      </c>
      <c r="D88" s="187" t="s">
        <v>273</v>
      </c>
      <c r="E88" s="187">
        <f>COUNTIF($D$5:D88,D88)</f>
        <v>2</v>
      </c>
      <c r="F88" s="187" t="str">
        <f t="shared" si="2"/>
        <v>Leeds2</v>
      </c>
      <c r="G88" s="187" t="str">
        <f t="shared" si="3"/>
        <v>NHS Bradford Districts CCG</v>
      </c>
      <c r="H88" s="188">
        <v>7.6373776652040011E-3</v>
      </c>
      <c r="I88" s="188">
        <v>3.105094579077778E-3</v>
      </c>
      <c r="J88" s="189">
        <f>INDEX('Monthly CCG'!O$4:O$214,MATCH(Mapping!$A88,'Monthly CCG'!$A$4:$A$214,0))*$H88</f>
        <v>72.028108760538942</v>
      </c>
      <c r="K88" s="189">
        <f>INDEX('Monthly CCG'!P$4:P$214,MATCH(Mapping!$A88,'Monthly CCG'!$A$4:$A$214,0))*$H88</f>
        <v>73.42574887327126</v>
      </c>
      <c r="L88" s="189">
        <f>INDEX('Monthly CCG'!Q$4:Q$214,MATCH(Mapping!$A88,'Monthly CCG'!$A$4:$A$214,0))*$H88</f>
        <v>71.25673361635333</v>
      </c>
      <c r="M88" s="189">
        <f>INDEX('Monthly CCG'!R$4:R$214,MATCH(Mapping!$A88,'Monthly CCG'!$A$4:$A$214,0))*$H88</f>
        <v>70.691567669128233</v>
      </c>
    </row>
    <row r="89" spans="1:13">
      <c r="A89" s="187" t="s">
        <v>92</v>
      </c>
      <c r="B89" s="187" t="s">
        <v>91</v>
      </c>
      <c r="C89" s="187" t="s">
        <v>642</v>
      </c>
      <c r="D89" s="187" t="s">
        <v>16</v>
      </c>
      <c r="E89" s="187">
        <f>COUNTIF($D$5:D89,D89)</f>
        <v>2</v>
      </c>
      <c r="F89" s="187" t="str">
        <f t="shared" si="2"/>
        <v>Barnet2</v>
      </c>
      <c r="G89" s="187" t="str">
        <f t="shared" si="3"/>
        <v>NHS Brent CCG</v>
      </c>
      <c r="H89" s="188">
        <v>1.9352685083368862E-2</v>
      </c>
      <c r="I89" s="188">
        <v>1.8187282347079461E-2</v>
      </c>
      <c r="J89" s="189">
        <f>INDEX('Monthly CCG'!O$4:O$214,MATCH(Mapping!$A89,'Monthly CCG'!$A$4:$A$214,0))*$H89</f>
        <v>151.26058661161102</v>
      </c>
      <c r="K89" s="189">
        <f>INDEX('Monthly CCG'!P$4:P$214,MATCH(Mapping!$A89,'Monthly CCG'!$A$4:$A$214,0))*$H89</f>
        <v>147.7383979264379</v>
      </c>
      <c r="L89" s="189">
        <f>INDEX('Monthly CCG'!Q$4:Q$214,MATCH(Mapping!$A89,'Monthly CCG'!$A$4:$A$214,0))*$H89</f>
        <v>144.04203507551443</v>
      </c>
      <c r="M89" s="189">
        <f>INDEX('Monthly CCG'!R$4:R$214,MATCH(Mapping!$A89,'Monthly CCG'!$A$4:$A$214,0))*$H89</f>
        <v>140.81013666659183</v>
      </c>
    </row>
    <row r="90" spans="1:13">
      <c r="A90" s="187" t="s">
        <v>92</v>
      </c>
      <c r="B90" s="187" t="s">
        <v>91</v>
      </c>
      <c r="C90" s="187" t="s">
        <v>653</v>
      </c>
      <c r="D90" s="187" t="s">
        <v>72</v>
      </c>
      <c r="E90" s="187">
        <f>COUNTIF($D$5:D90,D90)</f>
        <v>2</v>
      </c>
      <c r="F90" s="187" t="str">
        <f t="shared" si="2"/>
        <v>Brent2</v>
      </c>
      <c r="G90" s="187" t="str">
        <f t="shared" si="3"/>
        <v>NHS Brent CCG</v>
      </c>
      <c r="H90" s="188">
        <v>0.89483516976728505</v>
      </c>
      <c r="I90" s="188">
        <v>0.8735435145148791</v>
      </c>
      <c r="J90" s="189">
        <f>INDEX('Monthly CCG'!O$4:O$214,MATCH(Mapping!$A90,'Monthly CCG'!$A$4:$A$214,0))*$H90</f>
        <v>6994.0316869011003</v>
      </c>
      <c r="K90" s="189">
        <f>INDEX('Monthly CCG'!P$4:P$214,MATCH(Mapping!$A90,'Monthly CCG'!$A$4:$A$214,0))*$H90</f>
        <v>6831.1716860034539</v>
      </c>
      <c r="L90" s="189">
        <f>INDEX('Monthly CCG'!Q$4:Q$214,MATCH(Mapping!$A90,'Monthly CCG'!$A$4:$A$214,0))*$H90</f>
        <v>6660.2581685779023</v>
      </c>
      <c r="M90" s="189">
        <f>INDEX('Monthly CCG'!R$4:R$214,MATCH(Mapping!$A90,'Monthly CCG'!$A$4:$A$214,0))*$H90</f>
        <v>6510.8206952267665</v>
      </c>
    </row>
    <row r="91" spans="1:13">
      <c r="A91" s="187" t="s">
        <v>92</v>
      </c>
      <c r="B91" s="187" t="s">
        <v>91</v>
      </c>
      <c r="C91" s="187" t="s">
        <v>661</v>
      </c>
      <c r="D91" s="187" t="s">
        <v>102</v>
      </c>
      <c r="E91" s="187">
        <f>COUNTIF($D$5:D91,D91)</f>
        <v>2</v>
      </c>
      <c r="F91" s="187" t="str">
        <f t="shared" si="2"/>
        <v>Camden2</v>
      </c>
      <c r="G91" s="187" t="str">
        <f t="shared" si="3"/>
        <v>NHS Brent CCG</v>
      </c>
      <c r="H91" s="188">
        <v>1.548158703799286E-2</v>
      </c>
      <c r="I91" s="188">
        <v>2.2579523371177249E-2</v>
      </c>
      <c r="J91" s="189">
        <f>INDEX('Monthly CCG'!O$4:O$214,MATCH(Mapping!$A91,'Monthly CCG'!$A$4:$A$214,0))*$H91</f>
        <v>121.0040842889522</v>
      </c>
      <c r="K91" s="189">
        <f>INDEX('Monthly CCG'!P$4:P$214,MATCH(Mapping!$A91,'Monthly CCG'!$A$4:$A$214,0))*$H91</f>
        <v>118.1864354480375</v>
      </c>
      <c r="L91" s="189">
        <f>INDEX('Monthly CCG'!Q$4:Q$214,MATCH(Mapping!$A91,'Monthly CCG'!$A$4:$A$214,0))*$H91</f>
        <v>115.22945232378086</v>
      </c>
      <c r="M91" s="189">
        <f>INDEX('Monthly CCG'!R$4:R$214,MATCH(Mapping!$A91,'Monthly CCG'!$A$4:$A$214,0))*$H91</f>
        <v>112.64402728843605</v>
      </c>
    </row>
    <row r="92" spans="1:13">
      <c r="A92" s="187" t="s">
        <v>92</v>
      </c>
      <c r="B92" s="187" t="s">
        <v>91</v>
      </c>
      <c r="C92" s="187" t="s">
        <v>678</v>
      </c>
      <c r="D92" s="187" t="s">
        <v>166</v>
      </c>
      <c r="E92" s="187">
        <f>COUNTIF($D$5:D92,D92)</f>
        <v>1</v>
      </c>
      <c r="F92" s="187" t="str">
        <f t="shared" si="2"/>
        <v>Ealing1</v>
      </c>
      <c r="G92" s="187" t="str">
        <f t="shared" si="3"/>
        <v>NHS Brent CCG</v>
      </c>
      <c r="H92" s="188">
        <v>1.6309104373779762E-2</v>
      </c>
      <c r="I92" s="188">
        <v>1.476732697158039E-2</v>
      </c>
      <c r="J92" s="189">
        <f>INDEX('Monthly CCG'!O$4:O$214,MATCH(Mapping!$A92,'Monthly CCG'!$A$4:$A$214,0))*$H92</f>
        <v>127.47195978546262</v>
      </c>
      <c r="K92" s="189">
        <f>INDEX('Monthly CCG'!P$4:P$214,MATCH(Mapping!$A92,'Monthly CCG'!$A$4:$A$214,0))*$H92</f>
        <v>124.5037027894347</v>
      </c>
      <c r="L92" s="189">
        <f>INDEX('Monthly CCG'!Q$4:Q$214,MATCH(Mapping!$A92,'Monthly CCG'!$A$4:$A$214,0))*$H92</f>
        <v>121.38866385404278</v>
      </c>
      <c r="M92" s="189">
        <f>INDEX('Monthly CCG'!R$4:R$214,MATCH(Mapping!$A92,'Monthly CCG'!$A$4:$A$214,0))*$H92</f>
        <v>118.66504342362155</v>
      </c>
    </row>
    <row r="93" spans="1:13">
      <c r="A93" s="187" t="s">
        <v>92</v>
      </c>
      <c r="B93" s="187" t="s">
        <v>91</v>
      </c>
      <c r="C93" s="187" t="s">
        <v>687</v>
      </c>
      <c r="D93" s="187" t="s">
        <v>202</v>
      </c>
      <c r="E93" s="187">
        <f>COUNTIF($D$5:D93,D93)</f>
        <v>1</v>
      </c>
      <c r="F93" s="187" t="str">
        <f t="shared" si="2"/>
        <v>Hammersmith and Fulham1</v>
      </c>
      <c r="G93" s="187" t="str">
        <f t="shared" si="3"/>
        <v>NHS Brent CCG</v>
      </c>
      <c r="H93" s="188">
        <v>3.1642018805682092E-3</v>
      </c>
      <c r="I93" s="188">
        <v>5.4079191496910111E-3</v>
      </c>
      <c r="J93" s="189">
        <f>INDEX('Monthly CCG'!O$4:O$214,MATCH(Mapping!$A93,'Monthly CCG'!$A$4:$A$214,0))*$H93</f>
        <v>24.731401898521124</v>
      </c>
      <c r="K93" s="189">
        <f>INDEX('Monthly CCG'!P$4:P$214,MATCH(Mapping!$A93,'Monthly CCG'!$A$4:$A$214,0))*$H93</f>
        <v>24.155517156257709</v>
      </c>
      <c r="L93" s="189">
        <f>INDEX('Monthly CCG'!Q$4:Q$214,MATCH(Mapping!$A93,'Monthly CCG'!$A$4:$A$214,0))*$H93</f>
        <v>23.551154597069182</v>
      </c>
      <c r="M93" s="189">
        <f>INDEX('Monthly CCG'!R$4:R$214,MATCH(Mapping!$A93,'Monthly CCG'!$A$4:$A$214,0))*$H93</f>
        <v>23.022732883014289</v>
      </c>
    </row>
    <row r="94" spans="1:13">
      <c r="A94" s="187" t="s">
        <v>92</v>
      </c>
      <c r="B94" s="187" t="s">
        <v>91</v>
      </c>
      <c r="C94" s="187" t="s">
        <v>690</v>
      </c>
      <c r="D94" s="187" t="s">
        <v>212</v>
      </c>
      <c r="E94" s="187">
        <f>COUNTIF($D$5:D94,D94)</f>
        <v>2</v>
      </c>
      <c r="F94" s="187" t="str">
        <f t="shared" si="2"/>
        <v>Harrow2</v>
      </c>
      <c r="G94" s="187" t="str">
        <f t="shared" si="3"/>
        <v>NHS Brent CCG</v>
      </c>
      <c r="H94" s="188">
        <v>3.7535625322591498E-2</v>
      </c>
      <c r="I94" s="188">
        <v>4.9853394285543973E-2</v>
      </c>
      <c r="J94" s="189">
        <f>INDEX('Monthly CCG'!O$4:O$214,MATCH(Mapping!$A94,'Monthly CCG'!$A$4:$A$214,0))*$H94</f>
        <v>293.37844752137516</v>
      </c>
      <c r="K94" s="189">
        <f>INDEX('Monthly CCG'!P$4:P$214,MATCH(Mapping!$A94,'Monthly CCG'!$A$4:$A$214,0))*$H94</f>
        <v>286.54696371266351</v>
      </c>
      <c r="L94" s="189">
        <f>INDEX('Monthly CCG'!Q$4:Q$214,MATCH(Mapping!$A94,'Monthly CCG'!$A$4:$A$214,0))*$H94</f>
        <v>279.37765927604852</v>
      </c>
      <c r="M94" s="189">
        <f>INDEX('Monthly CCG'!R$4:R$214,MATCH(Mapping!$A94,'Monthly CCG'!$A$4:$A$214,0))*$H94</f>
        <v>273.10920984717575</v>
      </c>
    </row>
    <row r="95" spans="1:13">
      <c r="A95" s="187" t="s">
        <v>92</v>
      </c>
      <c r="B95" s="187" t="s">
        <v>91</v>
      </c>
      <c r="C95" s="187" t="s">
        <v>700</v>
      </c>
      <c r="D95" s="187" t="s">
        <v>248</v>
      </c>
      <c r="E95" s="187">
        <f>COUNTIF($D$5:D95,D95)</f>
        <v>1</v>
      </c>
      <c r="F95" s="187" t="str">
        <f t="shared" si="2"/>
        <v>Kensington and Chelsea1</v>
      </c>
      <c r="G95" s="187" t="str">
        <f t="shared" si="3"/>
        <v>NHS Brent CCG</v>
      </c>
      <c r="H95" s="188">
        <v>0</v>
      </c>
      <c r="I95" s="188">
        <v>1.190988395657569E-3</v>
      </c>
      <c r="J95" s="189">
        <f>INDEX('Monthly CCG'!O$4:O$214,MATCH(Mapping!$A95,'Monthly CCG'!$A$4:$A$214,0))*$H95</f>
        <v>0</v>
      </c>
      <c r="K95" s="189">
        <f>INDEX('Monthly CCG'!P$4:P$214,MATCH(Mapping!$A95,'Monthly CCG'!$A$4:$A$214,0))*$H95</f>
        <v>0</v>
      </c>
      <c r="L95" s="189">
        <f>INDEX('Monthly CCG'!Q$4:Q$214,MATCH(Mapping!$A95,'Monthly CCG'!$A$4:$A$214,0))*$H95</f>
        <v>0</v>
      </c>
      <c r="M95" s="189">
        <f>INDEX('Monthly CCG'!R$4:R$214,MATCH(Mapping!$A95,'Monthly CCG'!$A$4:$A$214,0))*$H95</f>
        <v>0</v>
      </c>
    </row>
    <row r="96" spans="1:13">
      <c r="A96" s="187" t="s">
        <v>92</v>
      </c>
      <c r="B96" s="187" t="s">
        <v>91</v>
      </c>
      <c r="C96" s="187" t="s">
        <v>780</v>
      </c>
      <c r="D96" s="187" t="s">
        <v>492</v>
      </c>
      <c r="E96" s="187">
        <f>COUNTIF($D$5:D96,D96)</f>
        <v>1</v>
      </c>
      <c r="F96" s="187" t="str">
        <f t="shared" si="2"/>
        <v>Westminster1</v>
      </c>
      <c r="G96" s="187" t="str">
        <f t="shared" si="3"/>
        <v>NHS Brent CCG</v>
      </c>
      <c r="H96" s="188">
        <v>1.3321626534413497E-2</v>
      </c>
      <c r="I96" s="188">
        <v>2.030224654254751E-2</v>
      </c>
      <c r="J96" s="189">
        <f>INDEX('Monthly CCG'!O$4:O$214,MATCH(Mapping!$A96,'Monthly CCG'!$A$4:$A$214,0))*$H96</f>
        <v>104.1218329929759</v>
      </c>
      <c r="K96" s="189">
        <f>INDEX('Monthly CCG'!P$4:P$214,MATCH(Mapping!$A96,'Monthly CCG'!$A$4:$A$214,0))*$H96</f>
        <v>101.69729696371265</v>
      </c>
      <c r="L96" s="189">
        <f>INDEX('Monthly CCG'!Q$4:Q$214,MATCH(Mapping!$A96,'Monthly CCG'!$A$4:$A$214,0))*$H96</f>
        <v>99.152866295639654</v>
      </c>
      <c r="M96" s="189">
        <f>INDEX('Monthly CCG'!R$4:R$214,MATCH(Mapping!$A96,'Monthly CCG'!$A$4:$A$214,0))*$H96</f>
        <v>96.928154664392608</v>
      </c>
    </row>
    <row r="97" spans="1:13">
      <c r="A97" s="187" t="s">
        <v>96</v>
      </c>
      <c r="B97" s="187" t="s">
        <v>956</v>
      </c>
      <c r="C97" s="187" t="s">
        <v>654</v>
      </c>
      <c r="D97" s="187" t="s">
        <v>76</v>
      </c>
      <c r="E97" s="187">
        <f>COUNTIF($D$5:D97,D97)</f>
        <v>1</v>
      </c>
      <c r="F97" s="187" t="str">
        <f t="shared" si="2"/>
        <v>Brighton and Hove1</v>
      </c>
      <c r="G97" s="187" t="str">
        <f t="shared" si="3"/>
        <v>NHS Brighton and Hove CCG</v>
      </c>
      <c r="H97" s="188">
        <v>0.97761289371529658</v>
      </c>
      <c r="I97" s="188">
        <v>0.99662039186088835</v>
      </c>
      <c r="J97" s="189">
        <f>INDEX('Monthly CCG'!O$4:O$214,MATCH(Mapping!$A97,'Monthly CCG'!$A$4:$A$214,0))*$H97</f>
        <v>6068.0432312908461</v>
      </c>
      <c r="K97" s="189">
        <f>INDEX('Monthly CCG'!P$4:P$214,MATCH(Mapping!$A97,'Monthly CCG'!$A$4:$A$214,0))*$H97</f>
        <v>6628.2154193897104</v>
      </c>
      <c r="L97" s="189">
        <f>INDEX('Monthly CCG'!Q$4:Q$214,MATCH(Mapping!$A97,'Monthly CCG'!$A$4:$A$214,0))*$H97</f>
        <v>6375.0136799174488</v>
      </c>
      <c r="M97" s="189">
        <f>INDEX('Monthly CCG'!R$4:R$214,MATCH(Mapping!$A97,'Monthly CCG'!$A$4:$A$214,0))*$H97</f>
        <v>6443.4465824775198</v>
      </c>
    </row>
    <row r="98" spans="1:13">
      <c r="A98" s="187" t="s">
        <v>96</v>
      </c>
      <c r="B98" s="187" t="s">
        <v>956</v>
      </c>
      <c r="C98" s="187" t="s">
        <v>680</v>
      </c>
      <c r="D98" s="187" t="s">
        <v>173</v>
      </c>
      <c r="E98" s="187">
        <f>COUNTIF($D$5:D98,D98)</f>
        <v>1</v>
      </c>
      <c r="F98" s="187" t="str">
        <f t="shared" si="2"/>
        <v>East Sussex1</v>
      </c>
      <c r="G98" s="187" t="str">
        <f t="shared" si="3"/>
        <v>NHS Brighton and Hove CCG</v>
      </c>
      <c r="H98" s="188">
        <v>1.0033904967814849E-2</v>
      </c>
      <c r="I98" s="188">
        <v>5.5699213337261199E-3</v>
      </c>
      <c r="J98" s="189">
        <f>INDEX('Monthly CCG'!O$4:O$214,MATCH(Mapping!$A98,'Monthly CCG'!$A$4:$A$214,0))*$H98</f>
        <v>62.28044813522677</v>
      </c>
      <c r="K98" s="189">
        <f>INDEX('Monthly CCG'!P$4:P$214,MATCH(Mapping!$A98,'Monthly CCG'!$A$4:$A$214,0))*$H98</f>
        <v>68.029875681784674</v>
      </c>
      <c r="L98" s="189">
        <f>INDEX('Monthly CCG'!Q$4:Q$214,MATCH(Mapping!$A98,'Monthly CCG'!$A$4:$A$214,0))*$H98</f>
        <v>65.43109429512063</v>
      </c>
      <c r="M98" s="189">
        <f>INDEX('Monthly CCG'!R$4:R$214,MATCH(Mapping!$A98,'Monthly CCG'!$A$4:$A$214,0))*$H98</f>
        <v>66.133467642867672</v>
      </c>
    </row>
    <row r="99" spans="1:13">
      <c r="A99" s="187" t="s">
        <v>96</v>
      </c>
      <c r="B99" s="187" t="s">
        <v>956</v>
      </c>
      <c r="C99" s="187" t="s">
        <v>779</v>
      </c>
      <c r="D99" s="187" t="s">
        <v>489</v>
      </c>
      <c r="E99" s="187">
        <f>COUNTIF($D$5:D99,D99)</f>
        <v>1</v>
      </c>
      <c r="F99" s="187" t="str">
        <f t="shared" si="2"/>
        <v>West Sussex1</v>
      </c>
      <c r="G99" s="187" t="str">
        <f t="shared" si="3"/>
        <v>NHS Brighton and Hove CCG</v>
      </c>
      <c r="H99" s="188">
        <v>1.2353201316888605E-2</v>
      </c>
      <c r="I99" s="188">
        <v>4.4044630958318199E-3</v>
      </c>
      <c r="J99" s="189">
        <f>INDEX('Monthly CCG'!O$4:O$214,MATCH(Mapping!$A99,'Monthly CCG'!$A$4:$A$214,0))*$H99</f>
        <v>76.676320573927569</v>
      </c>
      <c r="K99" s="189">
        <f>INDEX('Monthly CCG'!P$4:P$214,MATCH(Mapping!$A99,'Monthly CCG'!$A$4:$A$214,0))*$H99</f>
        <v>83.754704928504736</v>
      </c>
      <c r="L99" s="189">
        <f>INDEX('Monthly CCG'!Q$4:Q$214,MATCH(Mapping!$A99,'Monthly CCG'!$A$4:$A$214,0))*$H99</f>
        <v>80.555225787430587</v>
      </c>
      <c r="M99" s="189">
        <f>INDEX('Monthly CCG'!R$4:R$214,MATCH(Mapping!$A99,'Monthly CCG'!$A$4:$A$214,0))*$H99</f>
        <v>81.419949879612801</v>
      </c>
    </row>
    <row r="100" spans="1:13">
      <c r="A100" s="187" t="s">
        <v>100</v>
      </c>
      <c r="B100" s="187" t="s">
        <v>99</v>
      </c>
      <c r="C100" s="187" t="s">
        <v>644</v>
      </c>
      <c r="D100" s="187" t="s">
        <v>29</v>
      </c>
      <c r="E100" s="187">
        <f>COUNTIF($D$5:D100,D100)</f>
        <v>2</v>
      </c>
      <c r="F100" s="187" t="str">
        <f t="shared" si="2"/>
        <v>Bath and North East Somerset2</v>
      </c>
      <c r="G100" s="187" t="str">
        <f t="shared" si="3"/>
        <v>NHS Bristol CCG</v>
      </c>
      <c r="H100" s="188">
        <v>2.9354066443938059E-3</v>
      </c>
      <c r="I100" s="188">
        <v>7.4638974525393477E-3</v>
      </c>
      <c r="J100" s="189">
        <f>INDEX('Monthly CCG'!O$4:O$214,MATCH(Mapping!$A100,'Monthly CCG'!$A$4:$A$214,0))*$H100</f>
        <v>28.382446844643709</v>
      </c>
      <c r="K100" s="189">
        <f>INDEX('Monthly CCG'!P$4:P$214,MATCH(Mapping!$A100,'Monthly CCG'!$A$4:$A$214,0))*$H100</f>
        <v>29.597705195422744</v>
      </c>
      <c r="L100" s="189">
        <f>INDEX('Monthly CCG'!Q$4:Q$214,MATCH(Mapping!$A100,'Monthly CCG'!$A$4:$A$214,0))*$H100</f>
        <v>29.897116673150911</v>
      </c>
      <c r="M100" s="189">
        <f>INDEX('Monthly CCG'!R$4:R$214,MATCH(Mapping!$A100,'Monthly CCG'!$A$4:$A$214,0))*$H100</f>
        <v>31.009635791376166</v>
      </c>
    </row>
    <row r="101" spans="1:13">
      <c r="A101" s="187" t="s">
        <v>100</v>
      </c>
      <c r="B101" s="187" t="s">
        <v>99</v>
      </c>
      <c r="C101" s="187" t="s">
        <v>655</v>
      </c>
      <c r="D101" s="187" t="s">
        <v>79</v>
      </c>
      <c r="E101" s="187">
        <f>COUNTIF($D$5:D101,D101)</f>
        <v>1</v>
      </c>
      <c r="F101" s="187" t="str">
        <f t="shared" si="2"/>
        <v>Bristol, City of1</v>
      </c>
      <c r="G101" s="187" t="str">
        <f t="shared" si="3"/>
        <v>NHS Bristol CCG</v>
      </c>
      <c r="H101" s="188">
        <v>0.94847805546806963</v>
      </c>
      <c r="I101" s="188">
        <v>0.97824466944508737</v>
      </c>
      <c r="J101" s="189">
        <f>INDEX('Monthly CCG'!O$4:O$214,MATCH(Mapping!$A101,'Monthly CCG'!$A$4:$A$214,0))*$H101</f>
        <v>9170.8343183207653</v>
      </c>
      <c r="K101" s="189">
        <f>INDEX('Monthly CCG'!P$4:P$214,MATCH(Mapping!$A101,'Monthly CCG'!$A$4:$A$214,0))*$H101</f>
        <v>9563.504233284546</v>
      </c>
      <c r="L101" s="189">
        <f>INDEX('Monthly CCG'!Q$4:Q$214,MATCH(Mapping!$A101,'Monthly CCG'!$A$4:$A$214,0))*$H101</f>
        <v>9660.2489949422888</v>
      </c>
      <c r="M101" s="189">
        <f>INDEX('Monthly CCG'!R$4:R$214,MATCH(Mapping!$A101,'Monthly CCG'!$A$4:$A$214,0))*$H101</f>
        <v>10019.722177964688</v>
      </c>
    </row>
    <row r="102" spans="1:13">
      <c r="A102" s="187" t="s">
        <v>100</v>
      </c>
      <c r="B102" s="187" t="s">
        <v>99</v>
      </c>
      <c r="C102" s="187" t="s">
        <v>725</v>
      </c>
      <c r="D102" s="187" t="s">
        <v>324</v>
      </c>
      <c r="E102" s="187">
        <f>COUNTIF($D$5:D102,D102)</f>
        <v>2</v>
      </c>
      <c r="F102" s="187" t="str">
        <f t="shared" si="2"/>
        <v>North Somerset2</v>
      </c>
      <c r="G102" s="187" t="str">
        <f t="shared" si="3"/>
        <v>NHS Bristol CCG</v>
      </c>
      <c r="H102" s="188">
        <v>2.496948288674394E-3</v>
      </c>
      <c r="I102" s="188">
        <v>5.599434978696298E-3</v>
      </c>
      <c r="J102" s="189">
        <f>INDEX('Monthly CCG'!O$4:O$214,MATCH(Mapping!$A102,'Monthly CCG'!$A$4:$A$214,0))*$H102</f>
        <v>24.142993003192714</v>
      </c>
      <c r="K102" s="189">
        <f>INDEX('Monthly CCG'!P$4:P$214,MATCH(Mapping!$A102,'Monthly CCG'!$A$4:$A$214,0))*$H102</f>
        <v>25.176729594703914</v>
      </c>
      <c r="L102" s="189">
        <f>INDEX('Monthly CCG'!Q$4:Q$214,MATCH(Mapping!$A102,'Monthly CCG'!$A$4:$A$214,0))*$H102</f>
        <v>25.431418320148701</v>
      </c>
      <c r="M102" s="189">
        <f>INDEX('Monthly CCG'!R$4:R$214,MATCH(Mapping!$A102,'Monthly CCG'!$A$4:$A$214,0))*$H102</f>
        <v>26.377761721556297</v>
      </c>
    </row>
    <row r="103" spans="1:13">
      <c r="A103" s="187" t="s">
        <v>100</v>
      </c>
      <c r="B103" s="187" t="s">
        <v>99</v>
      </c>
      <c r="C103" s="187" t="s">
        <v>751</v>
      </c>
      <c r="D103" s="187" t="s">
        <v>405</v>
      </c>
      <c r="E103" s="187">
        <f>COUNTIF($D$5:D103,D103)</f>
        <v>2</v>
      </c>
      <c r="F103" s="187" t="str">
        <f t="shared" si="2"/>
        <v>South Gloucestershire2</v>
      </c>
      <c r="G103" s="187" t="str">
        <f t="shared" si="3"/>
        <v>NHS Bristol CCG</v>
      </c>
      <c r="H103" s="188">
        <v>4.6089589598862064E-2</v>
      </c>
      <c r="I103" s="188">
        <v>8.0726575231832007E-2</v>
      </c>
      <c r="J103" s="189">
        <f>INDEX('Monthly CCG'!O$4:O$214,MATCH(Mapping!$A103,'Monthly CCG'!$A$4:$A$214,0))*$H103</f>
        <v>445.6402418313973</v>
      </c>
      <c r="K103" s="189">
        <f>INDEX('Monthly CCG'!P$4:P$214,MATCH(Mapping!$A103,'Monthly CCG'!$A$4:$A$214,0))*$H103</f>
        <v>464.72133192532618</v>
      </c>
      <c r="L103" s="189">
        <f>INDEX('Monthly CCG'!Q$4:Q$214,MATCH(Mapping!$A103,'Monthly CCG'!$A$4:$A$214,0))*$H103</f>
        <v>469.42247006441011</v>
      </c>
      <c r="M103" s="189">
        <f>INDEX('Monthly CCG'!R$4:R$214,MATCH(Mapping!$A103,'Monthly CCG'!$A$4:$A$214,0))*$H103</f>
        <v>486.89042452237885</v>
      </c>
    </row>
    <row r="104" spans="1:13">
      <c r="A104" s="187" t="s">
        <v>104</v>
      </c>
      <c r="B104" s="187" t="s">
        <v>103</v>
      </c>
      <c r="C104" s="187" t="s">
        <v>656</v>
      </c>
      <c r="D104" s="187" t="s">
        <v>83</v>
      </c>
      <c r="E104" s="187">
        <f>COUNTIF($D$5:D104,D104)</f>
        <v>2</v>
      </c>
      <c r="F104" s="187" t="str">
        <f t="shared" si="2"/>
        <v>Bromley2</v>
      </c>
      <c r="G104" s="187" t="str">
        <f t="shared" si="3"/>
        <v>NHS Bromley CCG</v>
      </c>
      <c r="H104" s="188">
        <v>0.94790053544211406</v>
      </c>
      <c r="I104" s="188">
        <v>0.9551768395716822</v>
      </c>
      <c r="J104" s="189">
        <f>INDEX('Monthly CCG'!O$4:O$214,MATCH(Mapping!$A104,'Monthly CCG'!$A$4:$A$214,0))*$H104</f>
        <v>5594.508960179357</v>
      </c>
      <c r="K104" s="189">
        <f>INDEX('Monthly CCG'!P$4:P$214,MATCH(Mapping!$A104,'Monthly CCG'!$A$4:$A$214,0))*$H104</f>
        <v>6255.195633382511</v>
      </c>
      <c r="L104" s="189">
        <f>INDEX('Monthly CCG'!Q$4:Q$214,MATCH(Mapping!$A104,'Monthly CCG'!$A$4:$A$214,0))*$H104</f>
        <v>6857.1124733882534</v>
      </c>
      <c r="M104" s="189">
        <f>INDEX('Monthly CCG'!R$4:R$214,MATCH(Mapping!$A104,'Monthly CCG'!$A$4:$A$214,0))*$H104</f>
        <v>6959.4857312160011</v>
      </c>
    </row>
    <row r="105" spans="1:13">
      <c r="A105" s="187" t="s">
        <v>104</v>
      </c>
      <c r="B105" s="187" t="s">
        <v>103</v>
      </c>
      <c r="C105" s="187" t="s">
        <v>669</v>
      </c>
      <c r="D105" s="187" t="s">
        <v>132</v>
      </c>
      <c r="E105" s="187">
        <f>COUNTIF($D$5:D105,D105)</f>
        <v>1</v>
      </c>
      <c r="F105" s="187" t="str">
        <f t="shared" si="2"/>
        <v>Croydon1</v>
      </c>
      <c r="G105" s="187" t="str">
        <f t="shared" si="3"/>
        <v>NHS Bromley CCG</v>
      </c>
      <c r="H105" s="188">
        <v>1.5070572675652811E-2</v>
      </c>
      <c r="I105" s="188">
        <v>1.2441656096890595E-2</v>
      </c>
      <c r="J105" s="189">
        <f>INDEX('Monthly CCG'!O$4:O$214,MATCH(Mapping!$A105,'Monthly CCG'!$A$4:$A$214,0))*$H105</f>
        <v>88.946519931702895</v>
      </c>
      <c r="K105" s="189">
        <f>INDEX('Monthly CCG'!P$4:P$214,MATCH(Mapping!$A105,'Monthly CCG'!$A$4:$A$214,0))*$H105</f>
        <v>99.450709086632898</v>
      </c>
      <c r="L105" s="189">
        <f>INDEX('Monthly CCG'!Q$4:Q$214,MATCH(Mapping!$A105,'Monthly CCG'!$A$4:$A$214,0))*$H105</f>
        <v>109.02052273567243</v>
      </c>
      <c r="M105" s="189">
        <f>INDEX('Monthly CCG'!R$4:R$214,MATCH(Mapping!$A105,'Monthly CCG'!$A$4:$A$214,0))*$H105</f>
        <v>110.64814458464294</v>
      </c>
    </row>
    <row r="106" spans="1:13">
      <c r="A106" s="187" t="s">
        <v>104</v>
      </c>
      <c r="B106" s="187" t="s">
        <v>103</v>
      </c>
      <c r="C106" s="187" t="s">
        <v>684</v>
      </c>
      <c r="D106" s="187" t="s">
        <v>192</v>
      </c>
      <c r="E106" s="187">
        <f>COUNTIF($D$5:D106,D106)</f>
        <v>2</v>
      </c>
      <c r="F106" s="187" t="str">
        <f t="shared" si="2"/>
        <v>Greenwich2</v>
      </c>
      <c r="G106" s="187" t="str">
        <f t="shared" si="3"/>
        <v>NHS Bromley CCG</v>
      </c>
      <c r="H106" s="188">
        <v>1.0760767640114481E-2</v>
      </c>
      <c r="I106" s="188">
        <v>1.3908299184372804E-2</v>
      </c>
      <c r="J106" s="189">
        <f>INDEX('Monthly CCG'!O$4:O$214,MATCH(Mapping!$A106,'Monthly CCG'!$A$4:$A$214,0))*$H106</f>
        <v>63.51005061195567</v>
      </c>
      <c r="K106" s="189">
        <f>INDEX('Monthly CCG'!P$4:P$214,MATCH(Mapping!$A106,'Monthly CCG'!$A$4:$A$214,0))*$H106</f>
        <v>71.010305657115467</v>
      </c>
      <c r="L106" s="189">
        <f>INDEX('Monthly CCG'!Q$4:Q$214,MATCH(Mapping!$A106,'Monthly CCG'!$A$4:$A$214,0))*$H106</f>
        <v>77.84339310858816</v>
      </c>
      <c r="M106" s="189">
        <f>INDEX('Monthly CCG'!R$4:R$214,MATCH(Mapping!$A106,'Monthly CCG'!$A$4:$A$214,0))*$H106</f>
        <v>79.005556013720522</v>
      </c>
    </row>
    <row r="107" spans="1:13">
      <c r="A107" s="187" t="s">
        <v>104</v>
      </c>
      <c r="B107" s="187" t="s">
        <v>103</v>
      </c>
      <c r="C107" s="187" t="s">
        <v>701</v>
      </c>
      <c r="D107" s="187" t="s">
        <v>252</v>
      </c>
      <c r="E107" s="187">
        <f>COUNTIF($D$5:D107,D107)</f>
        <v>3</v>
      </c>
      <c r="F107" s="187" t="str">
        <f t="shared" si="2"/>
        <v>Kent3</v>
      </c>
      <c r="G107" s="187" t="str">
        <f t="shared" si="3"/>
        <v>NHS Bromley CCG</v>
      </c>
      <c r="H107" s="188">
        <v>8.5340859456372008E-3</v>
      </c>
      <c r="I107" s="188">
        <v>1.821385569854439E-3</v>
      </c>
      <c r="J107" s="189">
        <f>INDEX('Monthly CCG'!O$4:O$214,MATCH(Mapping!$A107,'Monthly CCG'!$A$4:$A$214,0))*$H107</f>
        <v>50.36817525115076</v>
      </c>
      <c r="K107" s="189">
        <f>INDEX('Monthly CCG'!P$4:P$214,MATCH(Mapping!$A107,'Monthly CCG'!$A$4:$A$214,0))*$H107</f>
        <v>56.316433155259887</v>
      </c>
      <c r="L107" s="189">
        <f>INDEX('Monthly CCG'!Q$4:Q$214,MATCH(Mapping!$A107,'Monthly CCG'!$A$4:$A$214,0))*$H107</f>
        <v>61.735577730739507</v>
      </c>
      <c r="M107" s="189">
        <f>INDEX('Monthly CCG'!R$4:R$214,MATCH(Mapping!$A107,'Monthly CCG'!$A$4:$A$214,0))*$H107</f>
        <v>62.65725901286833</v>
      </c>
    </row>
    <row r="108" spans="1:13">
      <c r="A108" s="187" t="s">
        <v>104</v>
      </c>
      <c r="B108" s="187" t="s">
        <v>103</v>
      </c>
      <c r="C108" s="187" t="s">
        <v>711</v>
      </c>
      <c r="D108" s="187" t="s">
        <v>282</v>
      </c>
      <c r="E108" s="187">
        <f>COUNTIF($D$5:D108,D108)</f>
        <v>1</v>
      </c>
      <c r="F108" s="187" t="str">
        <f t="shared" si="2"/>
        <v>Lewisham1</v>
      </c>
      <c r="G108" s="187" t="str">
        <f t="shared" si="3"/>
        <v>NHS Bromley CCG</v>
      </c>
      <c r="H108" s="188">
        <v>1.376022089659828E-2</v>
      </c>
      <c r="I108" s="188">
        <v>1.4840607591934354E-2</v>
      </c>
      <c r="J108" s="189">
        <f>INDEX('Monthly CCG'!O$4:O$214,MATCH(Mapping!$A108,'Monthly CCG'!$A$4:$A$214,0))*$H108</f>
        <v>81.212823731723049</v>
      </c>
      <c r="K108" s="189">
        <f>INDEX('Monthly CCG'!P$4:P$214,MATCH(Mapping!$A108,'Monthly CCG'!$A$4:$A$214,0))*$H108</f>
        <v>90.803697696652051</v>
      </c>
      <c r="L108" s="189">
        <f>INDEX('Monthly CCG'!Q$4:Q$214,MATCH(Mapping!$A108,'Monthly CCG'!$A$4:$A$214,0))*$H108</f>
        <v>99.54143796599196</v>
      </c>
      <c r="M108" s="189">
        <f>INDEX('Monthly CCG'!R$4:R$214,MATCH(Mapping!$A108,'Monthly CCG'!$A$4:$A$214,0))*$H108</f>
        <v>101.02754182282457</v>
      </c>
    </row>
    <row r="109" spans="1:13">
      <c r="A109" s="187" t="s">
        <v>104</v>
      </c>
      <c r="B109" s="187" t="s">
        <v>103</v>
      </c>
      <c r="C109" s="187" t="s">
        <v>763</v>
      </c>
      <c r="D109" s="187" t="s">
        <v>441</v>
      </c>
      <c r="E109" s="187">
        <f>COUNTIF($D$5:D109,D109)</f>
        <v>2</v>
      </c>
      <c r="F109" s="187" t="str">
        <f t="shared" si="2"/>
        <v>Surrey2</v>
      </c>
      <c r="G109" s="187" t="str">
        <f t="shared" si="3"/>
        <v>NHS Bromley CCG</v>
      </c>
      <c r="H109" s="188">
        <v>3.9738173998833219E-3</v>
      </c>
      <c r="I109" s="188">
        <v>1.0728392720195932E-3</v>
      </c>
      <c r="J109" s="189">
        <f>INDEX('Monthly CCG'!O$4:O$214,MATCH(Mapping!$A109,'Monthly CCG'!$A$4:$A$214,0))*$H109</f>
        <v>23.453470294111366</v>
      </c>
      <c r="K109" s="189">
        <f>INDEX('Monthly CCG'!P$4:P$214,MATCH(Mapping!$A109,'Monthly CCG'!$A$4:$A$214,0))*$H109</f>
        <v>26.223221021830042</v>
      </c>
      <c r="L109" s="189">
        <f>INDEX('Monthly CCG'!Q$4:Q$214,MATCH(Mapping!$A109,'Monthly CCG'!$A$4:$A$214,0))*$H109</f>
        <v>28.746595070755951</v>
      </c>
      <c r="M109" s="189">
        <f>INDEX('Monthly CCG'!R$4:R$214,MATCH(Mapping!$A109,'Monthly CCG'!$A$4:$A$214,0))*$H109</f>
        <v>29.175767349943349</v>
      </c>
    </row>
    <row r="110" spans="1:13">
      <c r="A110" s="187" t="s">
        <v>108</v>
      </c>
      <c r="B110" s="187" t="s">
        <v>107</v>
      </c>
      <c r="C110" s="187" t="s">
        <v>648</v>
      </c>
      <c r="D110" s="187" t="s">
        <v>48</v>
      </c>
      <c r="E110" s="187">
        <f>COUNTIF($D$5:D110,D110)</f>
        <v>3</v>
      </c>
      <c r="F110" s="187" t="str">
        <f t="shared" si="2"/>
        <v>Blackburn with Darwen3</v>
      </c>
      <c r="G110" s="187" t="str">
        <f t="shared" si="3"/>
        <v>NHS Bury CCG</v>
      </c>
      <c r="H110" s="188">
        <v>1.8144864952534452E-3</v>
      </c>
      <c r="I110" s="188">
        <v>2.2688814667875049E-3</v>
      </c>
      <c r="J110" s="189">
        <f>INDEX('Monthly CCG'!O$4:O$214,MATCH(Mapping!$A110,'Monthly CCG'!$A$4:$A$214,0))*$H110</f>
        <v>8.7748566910456613</v>
      </c>
      <c r="K110" s="189">
        <f>INDEX('Monthly CCG'!P$4:P$214,MATCH(Mapping!$A110,'Monthly CCG'!$A$4:$A$214,0))*$H110</f>
        <v>9.3083157206501745</v>
      </c>
      <c r="L110" s="189">
        <f>INDEX('Monthly CCG'!Q$4:Q$214,MATCH(Mapping!$A110,'Monthly CCG'!$A$4:$A$214,0))*$H110</f>
        <v>8.6968337717497626</v>
      </c>
      <c r="M110" s="189">
        <f>INDEX('Monthly CCG'!R$4:R$214,MATCH(Mapping!$A110,'Monthly CCG'!$A$4:$A$214,0))*$H110</f>
        <v>8.9200156106659367</v>
      </c>
    </row>
    <row r="111" spans="1:13">
      <c r="A111" s="187" t="s">
        <v>108</v>
      </c>
      <c r="B111" s="187" t="s">
        <v>107</v>
      </c>
      <c r="C111" s="187" t="s">
        <v>650</v>
      </c>
      <c r="D111" s="187" t="s">
        <v>56</v>
      </c>
      <c r="E111" s="187">
        <f>COUNTIF($D$5:D111,D111)</f>
        <v>2</v>
      </c>
      <c r="F111" s="187" t="str">
        <f t="shared" si="2"/>
        <v>Bolton2</v>
      </c>
      <c r="G111" s="187" t="str">
        <f t="shared" si="3"/>
        <v>NHS Bury CCG</v>
      </c>
      <c r="H111" s="188">
        <v>1.2716610660868419E-2</v>
      </c>
      <c r="I111" s="188">
        <v>8.426758737430394E-3</v>
      </c>
      <c r="J111" s="189">
        <f>INDEX('Monthly CCG'!O$4:O$214,MATCH(Mapping!$A111,'Monthly CCG'!$A$4:$A$214,0))*$H111</f>
        <v>61.497529155959676</v>
      </c>
      <c r="K111" s="189">
        <f>INDEX('Monthly CCG'!P$4:P$214,MATCH(Mapping!$A111,'Monthly CCG'!$A$4:$A$214,0))*$H111</f>
        <v>65.236212690254987</v>
      </c>
      <c r="L111" s="189">
        <f>INDEX('Monthly CCG'!Q$4:Q$214,MATCH(Mapping!$A111,'Monthly CCG'!$A$4:$A$214,0))*$H111</f>
        <v>60.950714897542333</v>
      </c>
      <c r="M111" s="189">
        <f>INDEX('Monthly CCG'!R$4:R$214,MATCH(Mapping!$A111,'Monthly CCG'!$A$4:$A$214,0))*$H111</f>
        <v>62.514858008829144</v>
      </c>
    </row>
    <row r="112" spans="1:13">
      <c r="A112" s="187" t="s">
        <v>108</v>
      </c>
      <c r="B112" s="187" t="s">
        <v>107</v>
      </c>
      <c r="C112" s="187" t="s">
        <v>658</v>
      </c>
      <c r="D112" s="187" t="s">
        <v>90</v>
      </c>
      <c r="E112" s="187">
        <f>COUNTIF($D$5:D112,D112)</f>
        <v>2</v>
      </c>
      <c r="F112" s="187" t="str">
        <f t="shared" si="2"/>
        <v>Bury2</v>
      </c>
      <c r="G112" s="187" t="str">
        <f t="shared" si="3"/>
        <v>NHS Bury CCG</v>
      </c>
      <c r="H112" s="188">
        <v>0.94542855839554785</v>
      </c>
      <c r="I112" s="188">
        <v>0.94331054292418492</v>
      </c>
      <c r="J112" s="189">
        <f>INDEX('Monthly CCG'!O$4:O$214,MATCH(Mapping!$A112,'Monthly CCG'!$A$4:$A$214,0))*$H112</f>
        <v>4572.0925084008695</v>
      </c>
      <c r="K112" s="189">
        <f>INDEX('Monthly CCG'!P$4:P$214,MATCH(Mapping!$A112,'Monthly CCG'!$A$4:$A$214,0))*$H112</f>
        <v>4850.0485045691603</v>
      </c>
      <c r="L112" s="189">
        <f>INDEX('Monthly CCG'!Q$4:Q$214,MATCH(Mapping!$A112,'Monthly CCG'!$A$4:$A$214,0))*$H112</f>
        <v>4531.4390803898605</v>
      </c>
      <c r="M112" s="189">
        <f>INDEX('Monthly CCG'!R$4:R$214,MATCH(Mapping!$A112,'Monthly CCG'!$A$4:$A$214,0))*$H112</f>
        <v>4647.7267930725129</v>
      </c>
    </row>
    <row r="113" spans="1:13">
      <c r="A113" s="187" t="s">
        <v>108</v>
      </c>
      <c r="B113" s="187" t="s">
        <v>107</v>
      </c>
      <c r="C113" s="187" t="s">
        <v>707</v>
      </c>
      <c r="D113" s="187" t="s">
        <v>270</v>
      </c>
      <c r="E113" s="187">
        <f>COUNTIF($D$5:D113,D113)</f>
        <v>5</v>
      </c>
      <c r="F113" s="187" t="str">
        <f t="shared" si="2"/>
        <v>Lancashire5</v>
      </c>
      <c r="G113" s="187" t="str">
        <f t="shared" si="3"/>
        <v>NHS Bury CCG</v>
      </c>
      <c r="H113" s="188">
        <v>1.3811384635658206E-2</v>
      </c>
      <c r="I113" s="188">
        <v>2.2220138376421376E-3</v>
      </c>
      <c r="J113" s="189">
        <f>INDEX('Monthly CCG'!O$4:O$214,MATCH(Mapping!$A113,'Monthly CCG'!$A$4:$A$214,0))*$H113</f>
        <v>66.791856098043084</v>
      </c>
      <c r="K113" s="189">
        <f>INDEX('Monthly CCG'!P$4:P$214,MATCH(Mapping!$A113,'Monthly CCG'!$A$4:$A$214,0))*$H113</f>
        <v>70.852403180926601</v>
      </c>
      <c r="L113" s="189">
        <f>INDEX('Monthly CCG'!Q$4:Q$214,MATCH(Mapping!$A113,'Monthly CCG'!$A$4:$A$214,0))*$H113</f>
        <v>66.19796655870978</v>
      </c>
      <c r="M113" s="189">
        <f>INDEX('Monthly CCG'!R$4:R$214,MATCH(Mapping!$A113,'Monthly CCG'!$A$4:$A$214,0))*$H113</f>
        <v>67.896766868895739</v>
      </c>
    </row>
    <row r="114" spans="1:13">
      <c r="A114" s="187" t="s">
        <v>108</v>
      </c>
      <c r="B114" s="187" t="s">
        <v>107</v>
      </c>
      <c r="C114" s="187" t="s">
        <v>715</v>
      </c>
      <c r="D114" s="187" t="s">
        <v>294</v>
      </c>
      <c r="E114" s="187">
        <f>COUNTIF($D$5:D114,D114)</f>
        <v>1</v>
      </c>
      <c r="F114" s="187" t="str">
        <f t="shared" si="2"/>
        <v>Manchester1</v>
      </c>
      <c r="G114" s="187" t="str">
        <f t="shared" si="3"/>
        <v>NHS Bury CCG</v>
      </c>
      <c r="H114" s="188">
        <v>2.6406353743772203E-3</v>
      </c>
      <c r="I114" s="188">
        <v>9.415157862018241E-4</v>
      </c>
      <c r="J114" s="189">
        <f>INDEX('Monthly CCG'!O$4:O$214,MATCH(Mapping!$A114,'Monthly CCG'!$A$4:$A$214,0))*$H114</f>
        <v>12.770112670488237</v>
      </c>
      <c r="K114" s="189">
        <f>INDEX('Monthly CCG'!P$4:P$214,MATCH(Mapping!$A114,'Monthly CCG'!$A$4:$A$214,0))*$H114</f>
        <v>13.54645947055514</v>
      </c>
      <c r="L114" s="189">
        <f>INDEX('Monthly CCG'!Q$4:Q$214,MATCH(Mapping!$A114,'Monthly CCG'!$A$4:$A$214,0))*$H114</f>
        <v>12.656565349390016</v>
      </c>
      <c r="M114" s="189">
        <f>INDEX('Monthly CCG'!R$4:R$214,MATCH(Mapping!$A114,'Monthly CCG'!$A$4:$A$214,0))*$H114</f>
        <v>12.981363500438414</v>
      </c>
    </row>
    <row r="115" spans="1:13">
      <c r="A115" s="187" t="s">
        <v>108</v>
      </c>
      <c r="B115" s="187" t="s">
        <v>107</v>
      </c>
      <c r="C115" s="187" t="s">
        <v>740</v>
      </c>
      <c r="D115" s="187" t="s">
        <v>372</v>
      </c>
      <c r="E115" s="187">
        <f>COUNTIF($D$5:D115,D115)</f>
        <v>1</v>
      </c>
      <c r="F115" s="187" t="str">
        <f t="shared" si="2"/>
        <v>Rochdale1</v>
      </c>
      <c r="G115" s="187" t="str">
        <f t="shared" si="3"/>
        <v>NHS Bury CCG</v>
      </c>
      <c r="H115" s="188">
        <v>5.914820502683717E-3</v>
      </c>
      <c r="I115" s="188">
        <v>5.1924129369835962E-3</v>
      </c>
      <c r="J115" s="189">
        <f>INDEX('Monthly CCG'!O$4:O$214,MATCH(Mapping!$A115,'Monthly CCG'!$A$4:$A$214,0))*$H115</f>
        <v>28.604071950978454</v>
      </c>
      <c r="K115" s="189">
        <f>INDEX('Monthly CCG'!P$4:P$214,MATCH(Mapping!$A115,'Monthly CCG'!$A$4:$A$214,0))*$H115</f>
        <v>30.34302917876747</v>
      </c>
      <c r="L115" s="189">
        <f>INDEX('Monthly CCG'!Q$4:Q$214,MATCH(Mapping!$A115,'Monthly CCG'!$A$4:$A$214,0))*$H115</f>
        <v>28.349734669363055</v>
      </c>
      <c r="M115" s="189">
        <f>INDEX('Monthly CCG'!R$4:R$214,MATCH(Mapping!$A115,'Monthly CCG'!$A$4:$A$214,0))*$H115</f>
        <v>29.077257591193153</v>
      </c>
    </row>
    <row r="116" spans="1:13">
      <c r="A116" s="187" t="s">
        <v>108</v>
      </c>
      <c r="B116" s="187" t="s">
        <v>107</v>
      </c>
      <c r="C116" s="187" t="s">
        <v>743</v>
      </c>
      <c r="D116" s="187" t="s">
        <v>381</v>
      </c>
      <c r="E116" s="187">
        <f>COUNTIF($D$5:D116,D116)</f>
        <v>2</v>
      </c>
      <c r="F116" s="187" t="str">
        <f t="shared" si="2"/>
        <v>Salford2</v>
      </c>
      <c r="G116" s="187" t="str">
        <f t="shared" si="3"/>
        <v>NHS Bury CCG</v>
      </c>
      <c r="H116" s="188">
        <v>1.7673503935611068E-2</v>
      </c>
      <c r="I116" s="188">
        <v>1.389630574263739E-2</v>
      </c>
      <c r="J116" s="189">
        <f>INDEX('Monthly CCG'!O$4:O$214,MATCH(Mapping!$A116,'Monthly CCG'!$A$4:$A$214,0))*$H116</f>
        <v>85.46906503261512</v>
      </c>
      <c r="K116" s="189">
        <f>INDEX('Monthly CCG'!P$4:P$214,MATCH(Mapping!$A116,'Monthly CCG'!$A$4:$A$214,0))*$H116</f>
        <v>90.665075189684785</v>
      </c>
      <c r="L116" s="189">
        <f>INDEX('Monthly CCG'!Q$4:Q$214,MATCH(Mapping!$A116,'Monthly CCG'!$A$4:$A$214,0))*$H116</f>
        <v>84.709104363383844</v>
      </c>
      <c r="M116" s="189">
        <f>INDEX('Monthly CCG'!R$4:R$214,MATCH(Mapping!$A116,'Monthly CCG'!$A$4:$A$214,0))*$H116</f>
        <v>86.882945347464016</v>
      </c>
    </row>
    <row r="117" spans="1:13">
      <c r="A117" s="187" t="s">
        <v>112</v>
      </c>
      <c r="B117" s="187" t="s">
        <v>111</v>
      </c>
      <c r="C117" s="187" t="s">
        <v>652</v>
      </c>
      <c r="D117" s="187" t="s">
        <v>68</v>
      </c>
      <c r="E117" s="187">
        <f>COUNTIF($D$5:D117,D117)</f>
        <v>4</v>
      </c>
      <c r="F117" s="187" t="str">
        <f t="shared" si="2"/>
        <v>Bradford4</v>
      </c>
      <c r="G117" s="187" t="str">
        <f t="shared" si="3"/>
        <v>NHS Calderdale CCG</v>
      </c>
      <c r="H117" s="188">
        <v>1.3782641272073041E-3</v>
      </c>
      <c r="I117" s="188">
        <v>0</v>
      </c>
      <c r="J117" s="189">
        <f>INDEX('Monthly CCG'!O$4:O$214,MATCH(Mapping!$A117,'Monthly CCG'!$A$4:$A$214,0))*$H117</f>
        <v>8.3205805359504943</v>
      </c>
      <c r="K117" s="189">
        <f>INDEX('Monthly CCG'!P$4:P$214,MATCH(Mapping!$A117,'Monthly CCG'!$A$4:$A$214,0))*$H117</f>
        <v>8.2916369892791408</v>
      </c>
      <c r="L117" s="189">
        <f>INDEX('Monthly CCG'!Q$4:Q$214,MATCH(Mapping!$A117,'Monthly CCG'!$A$4:$A$214,0))*$H117</f>
        <v>7.9953102019295708</v>
      </c>
      <c r="M117" s="189">
        <f>INDEX('Monthly CCG'!R$4:R$214,MATCH(Mapping!$A117,'Monthly CCG'!$A$4:$A$214,0))*$H117</f>
        <v>8.392250270565274</v>
      </c>
    </row>
    <row r="118" spans="1:13">
      <c r="A118" s="187" t="s">
        <v>112</v>
      </c>
      <c r="B118" s="187" t="s">
        <v>111</v>
      </c>
      <c r="C118" s="187" t="s">
        <v>659</v>
      </c>
      <c r="D118" s="187" t="s">
        <v>94</v>
      </c>
      <c r="E118" s="187">
        <f>COUNTIF($D$5:D118,D118)</f>
        <v>2</v>
      </c>
      <c r="F118" s="187" t="str">
        <f t="shared" si="2"/>
        <v>Calderdale2</v>
      </c>
      <c r="G118" s="187" t="str">
        <f t="shared" si="3"/>
        <v>NHS Calderdale CCG</v>
      </c>
      <c r="H118" s="188">
        <v>0.9859999814998105</v>
      </c>
      <c r="I118" s="188">
        <v>0.98748888312458305</v>
      </c>
      <c r="J118" s="189">
        <f>INDEX('Monthly CCG'!O$4:O$214,MATCH(Mapping!$A118,'Monthly CCG'!$A$4:$A$214,0))*$H118</f>
        <v>5952.4818883143562</v>
      </c>
      <c r="K118" s="189">
        <f>INDEX('Monthly CCG'!P$4:P$214,MATCH(Mapping!$A118,'Monthly CCG'!$A$4:$A$214,0))*$H118</f>
        <v>5931.7758887028604</v>
      </c>
      <c r="L118" s="189">
        <f>INDEX('Monthly CCG'!Q$4:Q$214,MATCH(Mapping!$A118,'Monthly CCG'!$A$4:$A$214,0))*$H118</f>
        <v>5719.785892680401</v>
      </c>
      <c r="M118" s="189">
        <f>INDEX('Monthly CCG'!R$4:R$214,MATCH(Mapping!$A118,'Monthly CCG'!$A$4:$A$214,0))*$H118</f>
        <v>6003.7538873523463</v>
      </c>
    </row>
    <row r="119" spans="1:13">
      <c r="A119" s="187" t="s">
        <v>112</v>
      </c>
      <c r="B119" s="187" t="s">
        <v>111</v>
      </c>
      <c r="C119" s="187" t="s">
        <v>704</v>
      </c>
      <c r="D119" s="187" t="s">
        <v>261</v>
      </c>
      <c r="E119" s="187">
        <f>COUNTIF($D$5:D119,D119)</f>
        <v>3</v>
      </c>
      <c r="F119" s="187" t="str">
        <f t="shared" si="2"/>
        <v>Kirklees3</v>
      </c>
      <c r="G119" s="187" t="str">
        <f t="shared" si="3"/>
        <v>NHS Calderdale CCG</v>
      </c>
      <c r="H119" s="188">
        <v>1.2621754372982324E-2</v>
      </c>
      <c r="I119" s="188">
        <v>6.2182848106601754E-3</v>
      </c>
      <c r="J119" s="189">
        <f>INDEX('Monthly CCG'!O$4:O$214,MATCH(Mapping!$A119,'Monthly CCG'!$A$4:$A$214,0))*$H119</f>
        <v>76.197531149694299</v>
      </c>
      <c r="K119" s="189">
        <f>INDEX('Monthly CCG'!P$4:P$214,MATCH(Mapping!$A119,'Monthly CCG'!$A$4:$A$214,0))*$H119</f>
        <v>75.932474307861668</v>
      </c>
      <c r="L119" s="189">
        <f>INDEX('Monthly CCG'!Q$4:Q$214,MATCH(Mapping!$A119,'Monthly CCG'!$A$4:$A$214,0))*$H119</f>
        <v>73.218797117670462</v>
      </c>
      <c r="M119" s="189">
        <f>INDEX('Monthly CCG'!R$4:R$214,MATCH(Mapping!$A119,'Monthly CCG'!$A$4:$A$214,0))*$H119</f>
        <v>76.853862377089371</v>
      </c>
    </row>
    <row r="120" spans="1:13">
      <c r="A120" s="187" t="s">
        <v>116</v>
      </c>
      <c r="B120" s="187" t="s">
        <v>115</v>
      </c>
      <c r="C120" s="187" t="s">
        <v>645</v>
      </c>
      <c r="D120" s="187" t="s">
        <v>34</v>
      </c>
      <c r="E120" s="187">
        <f>COUNTIF($D$5:D120,D120)</f>
        <v>2</v>
      </c>
      <c r="F120" s="187" t="str">
        <f t="shared" si="2"/>
        <v>Bedford2</v>
      </c>
      <c r="G120" s="187" t="str">
        <f t="shared" si="3"/>
        <v>NHS Cambridgeshire and Peterborough CCG</v>
      </c>
      <c r="H120" s="188">
        <v>3.7823259189504778E-3</v>
      </c>
      <c r="I120" s="188">
        <v>1.9597891409917752E-2</v>
      </c>
      <c r="J120" s="189">
        <f>INDEX('Monthly CCG'!O$4:O$214,MATCH(Mapping!$A120,'Monthly CCG'!$A$4:$A$214,0))*$H120</f>
        <v>69.295993161091701</v>
      </c>
      <c r="K120" s="189">
        <f>INDEX('Monthly CCG'!P$4:P$214,MATCH(Mapping!$A120,'Monthly CCG'!$A$4:$A$214,0))*$H120</f>
        <v>71.981444563546546</v>
      </c>
      <c r="L120" s="189">
        <f>INDEX('Monthly CCG'!Q$4:Q$214,MATCH(Mapping!$A120,'Monthly CCG'!$A$4:$A$214,0))*$H120</f>
        <v>70.665195143751774</v>
      </c>
      <c r="M120" s="189">
        <f>INDEX('Monthly CCG'!R$4:R$214,MATCH(Mapping!$A120,'Monthly CCG'!$A$4:$A$214,0))*$H120</f>
        <v>74.042812189374558</v>
      </c>
    </row>
    <row r="121" spans="1:13">
      <c r="A121" s="187" t="s">
        <v>116</v>
      </c>
      <c r="B121" s="187" t="s">
        <v>115</v>
      </c>
      <c r="C121" s="187" t="s">
        <v>660</v>
      </c>
      <c r="D121" s="187" t="s">
        <v>98</v>
      </c>
      <c r="E121" s="187">
        <f>COUNTIF($D$5:D121,D121)</f>
        <v>2</v>
      </c>
      <c r="F121" s="187" t="str">
        <f t="shared" si="2"/>
        <v>Cambridgeshire2</v>
      </c>
      <c r="G121" s="187" t="str">
        <f t="shared" si="3"/>
        <v>NHS Cambridgeshire and Peterborough CCG</v>
      </c>
      <c r="H121" s="188">
        <v>0.72262126985081088</v>
      </c>
      <c r="I121" s="188">
        <v>0.96579379578332236</v>
      </c>
      <c r="J121" s="189">
        <f>INDEX('Monthly CCG'!O$4:O$214,MATCH(Mapping!$A121,'Monthly CCG'!$A$4:$A$214,0))*$H121</f>
        <v>13239.144284936707</v>
      </c>
      <c r="K121" s="189">
        <f>INDEX('Monthly CCG'!P$4:P$214,MATCH(Mapping!$A121,'Monthly CCG'!$A$4:$A$214,0))*$H121</f>
        <v>13752.205386530783</v>
      </c>
      <c r="L121" s="189">
        <f>INDEX('Monthly CCG'!Q$4:Q$214,MATCH(Mapping!$A121,'Monthly CCG'!$A$4:$A$214,0))*$H121</f>
        <v>13500.733184622699</v>
      </c>
      <c r="M121" s="189">
        <f>INDEX('Monthly CCG'!R$4:R$214,MATCH(Mapping!$A121,'Monthly CCG'!$A$4:$A$214,0))*$H121</f>
        <v>14146.033978599473</v>
      </c>
    </row>
    <row r="122" spans="1:13">
      <c r="A122" s="187" t="s">
        <v>116</v>
      </c>
      <c r="B122" s="187" t="s">
        <v>115</v>
      </c>
      <c r="C122" s="187" t="s">
        <v>682</v>
      </c>
      <c r="D122" s="187" t="s">
        <v>180</v>
      </c>
      <c r="E122" s="187">
        <f>COUNTIF($D$5:D122,D122)</f>
        <v>2</v>
      </c>
      <c r="F122" s="187" t="str">
        <f t="shared" si="2"/>
        <v>Essex2</v>
      </c>
      <c r="G122" s="187" t="str">
        <f t="shared" si="3"/>
        <v>NHS Cambridgeshire and Peterborough CCG</v>
      </c>
      <c r="H122" s="188">
        <v>1.3245932441292138E-3</v>
      </c>
      <c r="I122" s="188">
        <v>0</v>
      </c>
      <c r="J122" s="189">
        <f>INDEX('Monthly CCG'!O$4:O$214,MATCH(Mapping!$A122,'Monthly CCG'!$A$4:$A$214,0))*$H122</f>
        <v>24.267872825691327</v>
      </c>
      <c r="K122" s="189">
        <f>INDEX('Monthly CCG'!P$4:P$214,MATCH(Mapping!$A122,'Monthly CCG'!$A$4:$A$214,0))*$H122</f>
        <v>25.208334029023067</v>
      </c>
      <c r="L122" s="189">
        <f>INDEX('Monthly CCG'!Q$4:Q$214,MATCH(Mapping!$A122,'Monthly CCG'!$A$4:$A$214,0))*$H122</f>
        <v>24.747375580066102</v>
      </c>
      <c r="M122" s="189">
        <f>INDEX('Monthly CCG'!R$4:R$214,MATCH(Mapping!$A122,'Monthly CCG'!$A$4:$A$214,0))*$H122</f>
        <v>25.93023734707349</v>
      </c>
    </row>
    <row r="123" spans="1:13">
      <c r="A123" s="187" t="s">
        <v>116</v>
      </c>
      <c r="B123" s="187" t="s">
        <v>115</v>
      </c>
      <c r="C123" s="187" t="s">
        <v>694</v>
      </c>
      <c r="D123" s="187" t="s">
        <v>227</v>
      </c>
      <c r="E123" s="187">
        <f>COUNTIF($D$5:D123,D123)</f>
        <v>4</v>
      </c>
      <c r="F123" s="187" t="str">
        <f t="shared" si="2"/>
        <v>Hertfordshire4</v>
      </c>
      <c r="G123" s="187" t="str">
        <f t="shared" si="3"/>
        <v>NHS Cambridgeshire and Peterborough CCG</v>
      </c>
      <c r="H123" s="188">
        <v>2.1293671227051982E-2</v>
      </c>
      <c r="I123" s="188">
        <v>1.6054920753481854E-2</v>
      </c>
      <c r="J123" s="189">
        <f>INDEX('Monthly CCG'!O$4:O$214,MATCH(Mapping!$A123,'Monthly CCG'!$A$4:$A$214,0))*$H123</f>
        <v>390.12135055081933</v>
      </c>
      <c r="K123" s="189">
        <f>INDEX('Monthly CCG'!P$4:P$214,MATCH(Mapping!$A123,'Monthly CCG'!$A$4:$A$214,0))*$H123</f>
        <v>405.23985712202625</v>
      </c>
      <c r="L123" s="189">
        <f>INDEX('Monthly CCG'!Q$4:Q$214,MATCH(Mapping!$A123,'Monthly CCG'!$A$4:$A$214,0))*$H123</f>
        <v>397.82965953501218</v>
      </c>
      <c r="M123" s="189">
        <f>INDEX('Monthly CCG'!R$4:R$214,MATCH(Mapping!$A123,'Monthly CCG'!$A$4:$A$214,0))*$H123</f>
        <v>416.84490794076959</v>
      </c>
    </row>
    <row r="124" spans="1:13">
      <c r="A124" s="187" t="s">
        <v>116</v>
      </c>
      <c r="B124" s="187" t="s">
        <v>115</v>
      </c>
      <c r="C124" s="187" t="s">
        <v>712</v>
      </c>
      <c r="D124" s="187" t="s">
        <v>285</v>
      </c>
      <c r="E124" s="187">
        <f>COUNTIF($D$5:D124,D124)</f>
        <v>1</v>
      </c>
      <c r="F124" s="187" t="str">
        <f t="shared" si="2"/>
        <v>Lincolnshire1</v>
      </c>
      <c r="G124" s="187" t="str">
        <f t="shared" si="3"/>
        <v>NHS Cambridgeshire and Peterborough CCG</v>
      </c>
      <c r="H124" s="188">
        <v>1.9768719340953643E-3</v>
      </c>
      <c r="I124" s="188">
        <v>2.3693394665784385E-3</v>
      </c>
      <c r="J124" s="189">
        <f>INDEX('Monthly CCG'!O$4:O$214,MATCH(Mapping!$A124,'Monthly CCG'!$A$4:$A$214,0))*$H124</f>
        <v>36.218270704561171</v>
      </c>
      <c r="K124" s="189">
        <f>INDEX('Monthly CCG'!P$4:P$214,MATCH(Mapping!$A124,'Monthly CCG'!$A$4:$A$214,0))*$H124</f>
        <v>37.62184977776888</v>
      </c>
      <c r="L124" s="189">
        <f>INDEX('Monthly CCG'!Q$4:Q$214,MATCH(Mapping!$A124,'Monthly CCG'!$A$4:$A$214,0))*$H124</f>
        <v>36.933898344703692</v>
      </c>
      <c r="M124" s="189">
        <f>INDEX('Monthly CCG'!R$4:R$214,MATCH(Mapping!$A124,'Monthly CCG'!$A$4:$A$214,0))*$H124</f>
        <v>38.699244981850853</v>
      </c>
    </row>
    <row r="125" spans="1:13">
      <c r="A125" s="187" t="s">
        <v>116</v>
      </c>
      <c r="B125" s="187" t="s">
        <v>115</v>
      </c>
      <c r="C125" s="187" t="s">
        <v>722</v>
      </c>
      <c r="D125" s="187" t="s">
        <v>315</v>
      </c>
      <c r="E125" s="187">
        <f>COUNTIF($D$5:D125,D125)</f>
        <v>1</v>
      </c>
      <c r="F125" s="187" t="str">
        <f t="shared" si="2"/>
        <v>Norfolk1</v>
      </c>
      <c r="G125" s="187" t="str">
        <f t="shared" si="3"/>
        <v>NHS Cambridgeshire and Peterborough CCG</v>
      </c>
      <c r="H125" s="188">
        <v>7.3030724997745983E-3</v>
      </c>
      <c r="I125" s="188">
        <v>7.3032350849149951E-3</v>
      </c>
      <c r="J125" s="189">
        <f>INDEX('Monthly CCG'!O$4:O$214,MATCH(Mapping!$A125,'Monthly CCG'!$A$4:$A$214,0))*$H125</f>
        <v>133.79959126837042</v>
      </c>
      <c r="K125" s="189">
        <f>INDEX('Monthly CCG'!P$4:P$214,MATCH(Mapping!$A125,'Monthly CCG'!$A$4:$A$214,0))*$H125</f>
        <v>138.98477274321039</v>
      </c>
      <c r="L125" s="189">
        <f>INDEX('Monthly CCG'!Q$4:Q$214,MATCH(Mapping!$A125,'Monthly CCG'!$A$4:$A$214,0))*$H125</f>
        <v>136.44330351328881</v>
      </c>
      <c r="M125" s="189">
        <f>INDEX('Monthly CCG'!R$4:R$214,MATCH(Mapping!$A125,'Monthly CCG'!$A$4:$A$214,0))*$H125</f>
        <v>142.96494725558753</v>
      </c>
    </row>
    <row r="126" spans="1:13">
      <c r="A126" s="187" t="s">
        <v>116</v>
      </c>
      <c r="B126" s="187" t="s">
        <v>115</v>
      </c>
      <c r="C126" s="187" t="s">
        <v>728</v>
      </c>
      <c r="D126" s="187" t="s">
        <v>333</v>
      </c>
      <c r="E126" s="187">
        <f>COUNTIF($D$5:D126,D126)</f>
        <v>3</v>
      </c>
      <c r="F126" s="187" t="str">
        <f t="shared" si="2"/>
        <v>Northamptonshire3</v>
      </c>
      <c r="G126" s="187" t="str">
        <f t="shared" si="3"/>
        <v>NHS Cambridgeshire and Peterborough CCG</v>
      </c>
      <c r="H126" s="188">
        <v>1.6116626539283099E-2</v>
      </c>
      <c r="I126" s="188">
        <v>1.9257984369097848E-2</v>
      </c>
      <c r="J126" s="189">
        <f>INDEX('Monthly CCG'!O$4:O$214,MATCH(Mapping!$A126,'Monthly CCG'!$A$4:$A$214,0))*$H126</f>
        <v>295.27271482620569</v>
      </c>
      <c r="K126" s="189">
        <f>INDEX('Monthly CCG'!P$4:P$214,MATCH(Mapping!$A126,'Monthly CCG'!$A$4:$A$214,0))*$H126</f>
        <v>306.71551966909664</v>
      </c>
      <c r="L126" s="189">
        <f>INDEX('Monthly CCG'!Q$4:Q$214,MATCH(Mapping!$A126,'Monthly CCG'!$A$4:$A$214,0))*$H126</f>
        <v>301.10693363342614</v>
      </c>
      <c r="M126" s="189">
        <f>INDEX('Monthly CCG'!R$4:R$214,MATCH(Mapping!$A126,'Monthly CCG'!$A$4:$A$214,0))*$H126</f>
        <v>315.49908113300597</v>
      </c>
    </row>
    <row r="127" spans="1:13">
      <c r="A127" s="187" t="s">
        <v>116</v>
      </c>
      <c r="B127" s="187" t="s">
        <v>115</v>
      </c>
      <c r="C127" s="187" t="s">
        <v>733</v>
      </c>
      <c r="D127" s="187" t="s">
        <v>351</v>
      </c>
      <c r="E127" s="187">
        <f>COUNTIF($D$5:D127,D127)</f>
        <v>1</v>
      </c>
      <c r="F127" s="187" t="str">
        <f t="shared" si="2"/>
        <v>Peterborough1</v>
      </c>
      <c r="G127" s="187" t="str">
        <f t="shared" si="3"/>
        <v>NHS Cambridgeshire and Peterborough CCG</v>
      </c>
      <c r="H127" s="188">
        <v>0.2239308361967923</v>
      </c>
      <c r="I127" s="188">
        <v>0.96013916927967013</v>
      </c>
      <c r="J127" s="189">
        <f>INDEX('Monthly CCG'!O$4:O$214,MATCH(Mapping!$A127,'Monthly CCG'!$A$4:$A$214,0))*$H127</f>
        <v>4102.6368499614318</v>
      </c>
      <c r="K127" s="189">
        <f>INDEX('Monthly CCG'!P$4:P$214,MATCH(Mapping!$A127,'Monthly CCG'!$A$4:$A$214,0))*$H127</f>
        <v>4261.6277436611545</v>
      </c>
      <c r="L127" s="189">
        <f>INDEX('Monthly CCG'!Q$4:Q$214,MATCH(Mapping!$A127,'Monthly CCG'!$A$4:$A$214,0))*$H127</f>
        <v>4183.6998126646704</v>
      </c>
      <c r="M127" s="189">
        <f>INDEX('Monthly CCG'!R$4:R$214,MATCH(Mapping!$A127,'Monthly CCG'!$A$4:$A$214,0))*$H127</f>
        <v>4383.6700493884064</v>
      </c>
    </row>
    <row r="128" spans="1:13">
      <c r="A128" s="187" t="s">
        <v>116</v>
      </c>
      <c r="B128" s="187" t="s">
        <v>115</v>
      </c>
      <c r="C128" s="187" t="s">
        <v>742</v>
      </c>
      <c r="D128" s="187" t="s">
        <v>378</v>
      </c>
      <c r="E128" s="187">
        <f>COUNTIF($D$5:D128,D128)</f>
        <v>1</v>
      </c>
      <c r="F128" s="187" t="str">
        <f t="shared" si="2"/>
        <v>Rutland1</v>
      </c>
      <c r="G128" s="187" t="str">
        <f t="shared" si="3"/>
        <v>NHS Cambridgeshire and Peterborough CCG</v>
      </c>
      <c r="H128" s="188">
        <v>0</v>
      </c>
      <c r="I128" s="188">
        <v>3.2805708193225625E-3</v>
      </c>
      <c r="J128" s="189">
        <f>INDEX('Monthly CCG'!O$4:O$214,MATCH(Mapping!$A128,'Monthly CCG'!$A$4:$A$214,0))*$H128</f>
        <v>0</v>
      </c>
      <c r="K128" s="189">
        <f>INDEX('Monthly CCG'!P$4:P$214,MATCH(Mapping!$A128,'Monthly CCG'!$A$4:$A$214,0))*$H128</f>
        <v>0</v>
      </c>
      <c r="L128" s="189">
        <f>INDEX('Monthly CCG'!Q$4:Q$214,MATCH(Mapping!$A128,'Monthly CCG'!$A$4:$A$214,0))*$H128</f>
        <v>0</v>
      </c>
      <c r="M128" s="189">
        <f>INDEX('Monthly CCG'!R$4:R$214,MATCH(Mapping!$A128,'Monthly CCG'!$A$4:$A$214,0))*$H128</f>
        <v>0</v>
      </c>
    </row>
    <row r="129" spans="1:13">
      <c r="A129" s="187" t="s">
        <v>116</v>
      </c>
      <c r="B129" s="187" t="s">
        <v>115</v>
      </c>
      <c r="C129" s="187" t="s">
        <v>761</v>
      </c>
      <c r="D129" s="187" t="s">
        <v>435</v>
      </c>
      <c r="E129" s="187">
        <f>COUNTIF($D$5:D129,D129)</f>
        <v>1</v>
      </c>
      <c r="F129" s="187" t="str">
        <f t="shared" si="2"/>
        <v>Suffolk1</v>
      </c>
      <c r="G129" s="187" t="str">
        <f t="shared" si="3"/>
        <v>NHS Cambridgeshire and Peterborough CCG</v>
      </c>
      <c r="H129" s="188">
        <v>1.6507325891122891E-3</v>
      </c>
      <c r="I129" s="188">
        <v>1.9891835628785882E-3</v>
      </c>
      <c r="J129" s="189">
        <f>INDEX('Monthly CCG'!O$4:O$214,MATCH(Mapping!$A129,'Monthly CCG'!$A$4:$A$214,0))*$H129</f>
        <v>30.243071765126249</v>
      </c>
      <c r="K129" s="189">
        <f>INDEX('Monthly CCG'!P$4:P$214,MATCH(Mapping!$A129,'Monthly CCG'!$A$4:$A$214,0))*$H129</f>
        <v>31.415091903395975</v>
      </c>
      <c r="L129" s="189">
        <f>INDEX('Monthly CCG'!Q$4:Q$214,MATCH(Mapping!$A129,'Monthly CCG'!$A$4:$A$214,0))*$H129</f>
        <v>30.840636962384899</v>
      </c>
      <c r="M129" s="189">
        <f>INDEX('Monthly CCG'!R$4:R$214,MATCH(Mapping!$A129,'Monthly CCG'!$A$4:$A$214,0))*$H129</f>
        <v>32.31474116446217</v>
      </c>
    </row>
    <row r="130" spans="1:13">
      <c r="A130" s="187" t="s">
        <v>119</v>
      </c>
      <c r="B130" s="187" t="s">
        <v>118</v>
      </c>
      <c r="C130" s="187" t="s">
        <v>642</v>
      </c>
      <c r="D130" s="187" t="s">
        <v>16</v>
      </c>
      <c r="E130" s="187">
        <f>COUNTIF($D$5:D130,D130)</f>
        <v>3</v>
      </c>
      <c r="F130" s="187" t="str">
        <f t="shared" si="2"/>
        <v>Barnet3</v>
      </c>
      <c r="G130" s="187" t="str">
        <f t="shared" si="3"/>
        <v>NHS Camden CCG</v>
      </c>
      <c r="H130" s="188">
        <v>7.1040209381669772E-3</v>
      </c>
      <c r="I130" s="188">
        <v>4.8084654299279514E-3</v>
      </c>
      <c r="J130" s="189">
        <f>INDEX('Monthly CCG'!O$4:O$214,MATCH(Mapping!$A130,'Monthly CCG'!$A$4:$A$214,0))*$H130</f>
        <v>31.051675520727859</v>
      </c>
      <c r="K130" s="189">
        <f>INDEX('Monthly CCG'!P$4:P$214,MATCH(Mapping!$A130,'Monthly CCG'!$A$4:$A$214,0))*$H130</f>
        <v>30.895387060088183</v>
      </c>
      <c r="L130" s="189">
        <f>INDEX('Monthly CCG'!Q$4:Q$214,MATCH(Mapping!$A130,'Monthly CCG'!$A$4:$A$214,0))*$H130</f>
        <v>31.946782158936898</v>
      </c>
      <c r="M130" s="189">
        <f>INDEX('Monthly CCG'!R$4:R$214,MATCH(Mapping!$A130,'Monthly CCG'!$A$4:$A$214,0))*$H130</f>
        <v>33.289442116250456</v>
      </c>
    </row>
    <row r="131" spans="1:13">
      <c r="A131" s="187" t="s">
        <v>119</v>
      </c>
      <c r="B131" s="187" t="s">
        <v>118</v>
      </c>
      <c r="C131" s="187" t="s">
        <v>653</v>
      </c>
      <c r="D131" s="187" t="s">
        <v>72</v>
      </c>
      <c r="E131" s="187">
        <f>COUNTIF($D$5:D131,D131)</f>
        <v>3</v>
      </c>
      <c r="F131" s="187" t="str">
        <f t="shared" si="2"/>
        <v>Brent3</v>
      </c>
      <c r="G131" s="187" t="str">
        <f t="shared" si="3"/>
        <v>NHS Camden CCG</v>
      </c>
      <c r="H131" s="188">
        <v>3.8156849304397958E-2</v>
      </c>
      <c r="I131" s="188">
        <v>2.68280861061896E-2</v>
      </c>
      <c r="J131" s="189">
        <f>INDEX('Monthly CCG'!O$4:O$214,MATCH(Mapping!$A131,'Monthly CCG'!$A$4:$A$214,0))*$H131</f>
        <v>166.78358830952348</v>
      </c>
      <c r="K131" s="189">
        <f>INDEX('Monthly CCG'!P$4:P$214,MATCH(Mapping!$A131,'Monthly CCG'!$A$4:$A$214,0))*$H131</f>
        <v>165.94413762482671</v>
      </c>
      <c r="L131" s="189">
        <f>INDEX('Monthly CCG'!Q$4:Q$214,MATCH(Mapping!$A131,'Monthly CCG'!$A$4:$A$214,0))*$H131</f>
        <v>171.59135132187762</v>
      </c>
      <c r="M131" s="189">
        <f>INDEX('Monthly CCG'!R$4:R$214,MATCH(Mapping!$A131,'Monthly CCG'!$A$4:$A$214,0))*$H131</f>
        <v>178.80299584040884</v>
      </c>
    </row>
    <row r="132" spans="1:13">
      <c r="A132" s="187" t="s">
        <v>119</v>
      </c>
      <c r="B132" s="187" t="s">
        <v>118</v>
      </c>
      <c r="C132" s="187" t="s">
        <v>661</v>
      </c>
      <c r="D132" s="187" t="s">
        <v>102</v>
      </c>
      <c r="E132" s="187">
        <f>COUNTIF($D$5:D132,D132)</f>
        <v>3</v>
      </c>
      <c r="F132" s="187" t="str">
        <f t="shared" si="2"/>
        <v>Camden3</v>
      </c>
      <c r="G132" s="187" t="str">
        <f t="shared" si="3"/>
        <v>NHS Camden CCG</v>
      </c>
      <c r="H132" s="188">
        <v>0.84332985402483307</v>
      </c>
      <c r="I132" s="188">
        <v>0.88587501278510783</v>
      </c>
      <c r="J132" s="189">
        <f>INDEX('Monthly CCG'!O$4:O$214,MATCH(Mapping!$A132,'Monthly CCG'!$A$4:$A$214,0))*$H132</f>
        <v>3686.1947919425452</v>
      </c>
      <c r="K132" s="189">
        <f>INDEX('Monthly CCG'!P$4:P$214,MATCH(Mapping!$A132,'Monthly CCG'!$A$4:$A$214,0))*$H132</f>
        <v>3667.641535153999</v>
      </c>
      <c r="L132" s="189">
        <f>INDEX('Monthly CCG'!Q$4:Q$214,MATCH(Mapping!$A132,'Monthly CCG'!$A$4:$A$214,0))*$H132</f>
        <v>3792.4543535496741</v>
      </c>
      <c r="M132" s="189">
        <f>INDEX('Monthly CCG'!R$4:R$214,MATCH(Mapping!$A132,'Monthly CCG'!$A$4:$A$214,0))*$H132</f>
        <v>3951.8436959603678</v>
      </c>
    </row>
    <row r="133" spans="1:13">
      <c r="A133" s="187" t="s">
        <v>119</v>
      </c>
      <c r="B133" s="187" t="s">
        <v>118</v>
      </c>
      <c r="C133" s="187" t="s">
        <v>665</v>
      </c>
      <c r="D133" s="187" t="s">
        <v>117</v>
      </c>
      <c r="E133" s="187">
        <f>COUNTIF($D$5:D133,D133)</f>
        <v>1</v>
      </c>
      <c r="F133" s="187" t="str">
        <f t="shared" si="2"/>
        <v>City of London1</v>
      </c>
      <c r="G133" s="187" t="str">
        <f t="shared" si="3"/>
        <v>NHS Camden CCG</v>
      </c>
      <c r="H133" s="188">
        <v>1.8149527177553791E-3</v>
      </c>
      <c r="I133" s="188">
        <v>6.42315644383184E-2</v>
      </c>
      <c r="J133" s="189">
        <f>INDEX('Monthly CCG'!O$4:O$214,MATCH(Mapping!$A133,'Monthly CCG'!$A$4:$A$214,0))*$H133</f>
        <v>7.9331583293087622</v>
      </c>
      <c r="K133" s="189">
        <f>INDEX('Monthly CCG'!P$4:P$214,MATCH(Mapping!$A133,'Monthly CCG'!$A$4:$A$214,0))*$H133</f>
        <v>7.8932293695181439</v>
      </c>
      <c r="L133" s="189">
        <f>INDEX('Monthly CCG'!Q$4:Q$214,MATCH(Mapping!$A133,'Monthly CCG'!$A$4:$A$214,0))*$H133</f>
        <v>8.161842371745939</v>
      </c>
      <c r="M133" s="189">
        <f>INDEX('Monthly CCG'!R$4:R$214,MATCH(Mapping!$A133,'Monthly CCG'!$A$4:$A$214,0))*$H133</f>
        <v>8.5048684354017059</v>
      </c>
    </row>
    <row r="134" spans="1:13">
      <c r="A134" s="187" t="s">
        <v>119</v>
      </c>
      <c r="B134" s="187" t="s">
        <v>118</v>
      </c>
      <c r="C134" s="187" t="s">
        <v>685</v>
      </c>
      <c r="D134" s="187" t="s">
        <v>195</v>
      </c>
      <c r="E134" s="187">
        <f>COUNTIF($D$5:D134,D134)</f>
        <v>1</v>
      </c>
      <c r="F134" s="187" t="str">
        <f t="shared" ref="F134:F197" si="4">D134&amp;E134</f>
        <v>Hackney1</v>
      </c>
      <c r="G134" s="187" t="str">
        <f t="shared" ref="G134:G197" si="5">B134</f>
        <v>NHS Camden CCG</v>
      </c>
      <c r="H134" s="188">
        <v>8.7670784713891805E-3</v>
      </c>
      <c r="I134" s="188">
        <v>8.1442004681739396E-3</v>
      </c>
      <c r="J134" s="189">
        <f>INDEX('Monthly CCG'!O$4:O$214,MATCH(Mapping!$A134,'Monthly CCG'!$A$4:$A$214,0))*$H134</f>
        <v>38.320899998442108</v>
      </c>
      <c r="K134" s="189">
        <f>INDEX('Monthly CCG'!P$4:P$214,MATCH(Mapping!$A134,'Monthly CCG'!$A$4:$A$214,0))*$H134</f>
        <v>38.128024272071549</v>
      </c>
      <c r="L134" s="189">
        <f>INDEX('Monthly CCG'!Q$4:Q$214,MATCH(Mapping!$A134,'Monthly CCG'!$A$4:$A$214,0))*$H134</f>
        <v>39.425551885837145</v>
      </c>
      <c r="M134" s="189">
        <f>INDEX('Monthly CCG'!R$4:R$214,MATCH(Mapping!$A134,'Monthly CCG'!$A$4:$A$214,0))*$H134</f>
        <v>41.082529716929699</v>
      </c>
    </row>
    <row r="135" spans="1:13">
      <c r="A135" s="187" t="s">
        <v>119</v>
      </c>
      <c r="B135" s="187" t="s">
        <v>118</v>
      </c>
      <c r="C135" s="187" t="s">
        <v>687</v>
      </c>
      <c r="D135" s="187" t="s">
        <v>202</v>
      </c>
      <c r="E135" s="187">
        <f>COUNTIF($D$5:D135,D135)</f>
        <v>2</v>
      </c>
      <c r="F135" s="187" t="str">
        <f t="shared" si="4"/>
        <v>Hammersmith and Fulham2</v>
      </c>
      <c r="G135" s="187" t="str">
        <f t="shared" si="5"/>
        <v>NHS Camden CCG</v>
      </c>
      <c r="H135" s="188">
        <v>0</v>
      </c>
      <c r="I135" s="188">
        <v>9.0131985828183518E-4</v>
      </c>
      <c r="J135" s="189">
        <f>INDEX('Monthly CCG'!O$4:O$214,MATCH(Mapping!$A135,'Monthly CCG'!$A$4:$A$214,0))*$H135</f>
        <v>0</v>
      </c>
      <c r="K135" s="189">
        <f>INDEX('Monthly CCG'!P$4:P$214,MATCH(Mapping!$A135,'Monthly CCG'!$A$4:$A$214,0))*$H135</f>
        <v>0</v>
      </c>
      <c r="L135" s="189">
        <f>INDEX('Monthly CCG'!Q$4:Q$214,MATCH(Mapping!$A135,'Monthly CCG'!$A$4:$A$214,0))*$H135</f>
        <v>0</v>
      </c>
      <c r="M135" s="189">
        <f>INDEX('Monthly CCG'!R$4:R$214,MATCH(Mapping!$A135,'Monthly CCG'!$A$4:$A$214,0))*$H135</f>
        <v>0</v>
      </c>
    </row>
    <row r="136" spans="1:13">
      <c r="A136" s="187" t="s">
        <v>119</v>
      </c>
      <c r="B136" s="187" t="s">
        <v>118</v>
      </c>
      <c r="C136" s="187" t="s">
        <v>689</v>
      </c>
      <c r="D136" s="187" t="s">
        <v>209</v>
      </c>
      <c r="E136" s="187">
        <f>COUNTIF($D$5:D136,D136)</f>
        <v>2</v>
      </c>
      <c r="F136" s="187" t="str">
        <f t="shared" si="4"/>
        <v>Haringey2</v>
      </c>
      <c r="G136" s="187" t="str">
        <f t="shared" si="5"/>
        <v>NHS Camden CCG</v>
      </c>
      <c r="H136" s="188">
        <v>4.3854866098552714E-3</v>
      </c>
      <c r="I136" s="188">
        <v>4.128231826247635E-3</v>
      </c>
      <c r="J136" s="189">
        <f>INDEX('Monthly CCG'!O$4:O$214,MATCH(Mapping!$A136,'Monthly CCG'!$A$4:$A$214,0))*$H136</f>
        <v>19.16896197167739</v>
      </c>
      <c r="K136" s="189">
        <f>INDEX('Monthly CCG'!P$4:P$214,MATCH(Mapping!$A136,'Monthly CCG'!$A$4:$A$214,0))*$H136</f>
        <v>19.072481266260574</v>
      </c>
      <c r="L136" s="189">
        <f>INDEX('Monthly CCG'!Q$4:Q$214,MATCH(Mapping!$A136,'Monthly CCG'!$A$4:$A$214,0))*$H136</f>
        <v>19.721533284519154</v>
      </c>
      <c r="M136" s="189">
        <f>INDEX('Monthly CCG'!R$4:R$214,MATCH(Mapping!$A136,'Monthly CCG'!$A$4:$A$214,0))*$H136</f>
        <v>20.550390253781803</v>
      </c>
    </row>
    <row r="137" spans="1:13">
      <c r="A137" s="187" t="s">
        <v>119</v>
      </c>
      <c r="B137" s="187" t="s">
        <v>118</v>
      </c>
      <c r="C137" s="187" t="s">
        <v>699</v>
      </c>
      <c r="D137" s="187" t="s">
        <v>245</v>
      </c>
      <c r="E137" s="187">
        <f>COUNTIF($D$5:D137,D137)</f>
        <v>1</v>
      </c>
      <c r="F137" s="187" t="str">
        <f t="shared" si="4"/>
        <v>Islington1</v>
      </c>
      <c r="G137" s="187" t="str">
        <f t="shared" si="5"/>
        <v>NHS Camden CCG</v>
      </c>
      <c r="H137" s="188">
        <v>4.608655688669399E-2</v>
      </c>
      <c r="I137" s="188">
        <v>5.1005409599344811E-2</v>
      </c>
      <c r="J137" s="189">
        <f>INDEX('Monthly CCG'!O$4:O$214,MATCH(Mapping!$A137,'Monthly CCG'!$A$4:$A$214,0))*$H137</f>
        <v>201.44434015173942</v>
      </c>
      <c r="K137" s="189">
        <f>INDEX('Monthly CCG'!P$4:P$214,MATCH(Mapping!$A137,'Monthly CCG'!$A$4:$A$214,0))*$H137</f>
        <v>200.43043590023217</v>
      </c>
      <c r="L137" s="189">
        <f>INDEX('Monthly CCG'!Q$4:Q$214,MATCH(Mapping!$A137,'Monthly CCG'!$A$4:$A$214,0))*$H137</f>
        <v>207.25124631946287</v>
      </c>
      <c r="M137" s="189">
        <f>INDEX('Monthly CCG'!R$4:R$214,MATCH(Mapping!$A137,'Monthly CCG'!$A$4:$A$214,0))*$H137</f>
        <v>215.96160557104804</v>
      </c>
    </row>
    <row r="138" spans="1:13">
      <c r="A138" s="187" t="s">
        <v>119</v>
      </c>
      <c r="B138" s="187" t="s">
        <v>118</v>
      </c>
      <c r="C138" s="187" t="s">
        <v>700</v>
      </c>
      <c r="D138" s="187" t="s">
        <v>248</v>
      </c>
      <c r="E138" s="187">
        <f>COUNTIF($D$5:D138,D138)</f>
        <v>2</v>
      </c>
      <c r="F138" s="187" t="str">
        <f t="shared" si="4"/>
        <v>Kensington and Chelsea2</v>
      </c>
      <c r="G138" s="187" t="str">
        <f t="shared" si="5"/>
        <v>NHS Camden CCG</v>
      </c>
      <c r="H138" s="188">
        <v>2.5471654021717123E-3</v>
      </c>
      <c r="I138" s="188">
        <v>4.0780440353929328E-3</v>
      </c>
      <c r="J138" s="189">
        <f>INDEX('Monthly CCG'!O$4:O$214,MATCH(Mapping!$A138,'Monthly CCG'!$A$4:$A$214,0))*$H138</f>
        <v>11.133659972892554</v>
      </c>
      <c r="K138" s="189">
        <f>INDEX('Monthly CCG'!P$4:P$214,MATCH(Mapping!$A138,'Monthly CCG'!$A$4:$A$214,0))*$H138</f>
        <v>11.077622334044777</v>
      </c>
      <c r="L138" s="189">
        <f>INDEX('Monthly CCG'!Q$4:Q$214,MATCH(Mapping!$A138,'Monthly CCG'!$A$4:$A$214,0))*$H138</f>
        <v>11.45460281356619</v>
      </c>
      <c r="M138" s="189">
        <f>INDEX('Monthly CCG'!R$4:R$214,MATCH(Mapping!$A138,'Monthly CCG'!$A$4:$A$214,0))*$H138</f>
        <v>11.936017074576643</v>
      </c>
    </row>
    <row r="139" spans="1:13">
      <c r="A139" s="187" t="s">
        <v>119</v>
      </c>
      <c r="B139" s="187" t="s">
        <v>118</v>
      </c>
      <c r="C139" s="187" t="s">
        <v>755</v>
      </c>
      <c r="D139" s="187" t="s">
        <v>417</v>
      </c>
      <c r="E139" s="187">
        <f>COUNTIF($D$5:D139,D139)</f>
        <v>1</v>
      </c>
      <c r="F139" s="187" t="str">
        <f t="shared" si="4"/>
        <v>Southwark1</v>
      </c>
      <c r="G139" s="187" t="str">
        <f t="shared" si="5"/>
        <v>NHS Camden CCG</v>
      </c>
      <c r="H139" s="188">
        <v>4.8840143949897968E-3</v>
      </c>
      <c r="I139" s="188">
        <v>3.8794823644424095E-3</v>
      </c>
      <c r="J139" s="189">
        <f>INDEX('Monthly CCG'!O$4:O$214,MATCH(Mapping!$A139,'Monthly CCG'!$A$4:$A$214,0))*$H139</f>
        <v>21.348026920500402</v>
      </c>
      <c r="K139" s="189">
        <f>INDEX('Monthly CCG'!P$4:P$214,MATCH(Mapping!$A139,'Monthly CCG'!$A$4:$A$214,0))*$H139</f>
        <v>21.240578603810626</v>
      </c>
      <c r="L139" s="189">
        <f>INDEX('Monthly CCG'!Q$4:Q$214,MATCH(Mapping!$A139,'Monthly CCG'!$A$4:$A$214,0))*$H139</f>
        <v>21.963412734269117</v>
      </c>
      <c r="M139" s="189">
        <f>INDEX('Monthly CCG'!R$4:R$214,MATCH(Mapping!$A139,'Monthly CCG'!$A$4:$A$214,0))*$H139</f>
        <v>22.886491454922187</v>
      </c>
    </row>
    <row r="140" spans="1:13">
      <c r="A140" s="187" t="s">
        <v>119</v>
      </c>
      <c r="B140" s="187" t="s">
        <v>118</v>
      </c>
      <c r="C140" s="187" t="s">
        <v>770</v>
      </c>
      <c r="D140" s="187" t="s">
        <v>462</v>
      </c>
      <c r="E140" s="187">
        <f>COUNTIF($D$5:D140,D140)</f>
        <v>1</v>
      </c>
      <c r="F140" s="187" t="str">
        <f t="shared" si="4"/>
        <v>Tower Hamlets1</v>
      </c>
      <c r="G140" s="187" t="str">
        <f t="shared" si="5"/>
        <v>NHS Camden CCG</v>
      </c>
      <c r="H140" s="188">
        <v>1.1298664880275439E-2</v>
      </c>
      <c r="I140" s="188">
        <v>1.0000517089818502E-2</v>
      </c>
      <c r="J140" s="189">
        <f>INDEX('Monthly CCG'!O$4:O$214,MATCH(Mapping!$A140,'Monthly CCG'!$A$4:$A$214,0))*$H140</f>
        <v>49.386464191683942</v>
      </c>
      <c r="K140" s="189">
        <f>INDEX('Monthly CCG'!P$4:P$214,MATCH(Mapping!$A140,'Monthly CCG'!$A$4:$A$214,0))*$H140</f>
        <v>49.137893564317885</v>
      </c>
      <c r="L140" s="189">
        <f>INDEX('Monthly CCG'!Q$4:Q$214,MATCH(Mapping!$A140,'Monthly CCG'!$A$4:$A$214,0))*$H140</f>
        <v>50.810095966598652</v>
      </c>
      <c r="M140" s="189">
        <f>INDEX('Monthly CCG'!R$4:R$214,MATCH(Mapping!$A140,'Monthly CCG'!$A$4:$A$214,0))*$H140</f>
        <v>52.945543628970711</v>
      </c>
    </row>
    <row r="141" spans="1:13">
      <c r="A141" s="187" t="s">
        <v>119</v>
      </c>
      <c r="B141" s="187" t="s">
        <v>118</v>
      </c>
      <c r="C141" s="187" t="s">
        <v>780</v>
      </c>
      <c r="D141" s="187" t="s">
        <v>492</v>
      </c>
      <c r="E141" s="187">
        <f>COUNTIF($D$5:D141,D141)</f>
        <v>2</v>
      </c>
      <c r="F141" s="187" t="str">
        <f t="shared" si="4"/>
        <v>Westminster2</v>
      </c>
      <c r="G141" s="187" t="str">
        <f t="shared" si="5"/>
        <v>NHS Camden CCG</v>
      </c>
      <c r="H141" s="188">
        <v>3.1625356369471412E-2</v>
      </c>
      <c r="I141" s="188">
        <v>3.4713464292584914E-2</v>
      </c>
      <c r="J141" s="189">
        <f>INDEX('Monthly CCG'!O$4:O$214,MATCH(Mapping!$A141,'Monthly CCG'!$A$4:$A$214,0))*$H141</f>
        <v>138.23443269095955</v>
      </c>
      <c r="K141" s="189">
        <f>INDEX('Monthly CCG'!P$4:P$214,MATCH(Mapping!$A141,'Monthly CCG'!$A$4:$A$214,0))*$H141</f>
        <v>137.53867485083117</v>
      </c>
      <c r="L141" s="189">
        <f>INDEX('Monthly CCG'!Q$4:Q$214,MATCH(Mapping!$A141,'Monthly CCG'!$A$4:$A$214,0))*$H141</f>
        <v>142.21922759351295</v>
      </c>
      <c r="M141" s="189">
        <f>INDEX('Monthly CCG'!R$4:R$214,MATCH(Mapping!$A141,'Monthly CCG'!$A$4:$A$214,0))*$H141</f>
        <v>148.19641994734303</v>
      </c>
    </row>
    <row r="142" spans="1:13">
      <c r="A142" s="187" t="s">
        <v>123</v>
      </c>
      <c r="B142" s="187" t="s">
        <v>122</v>
      </c>
      <c r="C142" s="187" t="s">
        <v>757</v>
      </c>
      <c r="D142" s="187" t="s">
        <v>423</v>
      </c>
      <c r="E142" s="187">
        <f>COUNTIF($D$5:D142,D142)</f>
        <v>2</v>
      </c>
      <c r="F142" s="187" t="str">
        <f t="shared" si="4"/>
        <v>Staffordshire2</v>
      </c>
      <c r="G142" s="187" t="str">
        <f t="shared" si="5"/>
        <v>NHS Cannock Chase CCG</v>
      </c>
      <c r="H142" s="188">
        <v>0.99319411407175062</v>
      </c>
      <c r="I142" s="188">
        <v>0.15219531041588091</v>
      </c>
      <c r="J142" s="189">
        <f>INDEX('Monthly CCG'!O$4:O$214,MATCH(Mapping!$A142,'Monthly CCG'!$A$4:$A$214,0))*$H142</f>
        <v>3575.4988106583023</v>
      </c>
      <c r="K142" s="189">
        <f>INDEX('Monthly CCG'!P$4:P$214,MATCH(Mapping!$A142,'Monthly CCG'!$A$4:$A$214,0))*$H142</f>
        <v>3493.0636991903471</v>
      </c>
      <c r="L142" s="189">
        <f>INDEX('Monthly CCG'!Q$4:Q$214,MATCH(Mapping!$A142,'Monthly CCG'!$A$4:$A$214,0))*$H142</f>
        <v>3297.404458718212</v>
      </c>
      <c r="M142" s="189">
        <f>INDEX('Monthly CCG'!R$4:R$214,MATCH(Mapping!$A142,'Monthly CCG'!$A$4:$A$214,0))*$H142</f>
        <v>3606.2878281945264</v>
      </c>
    </row>
    <row r="143" spans="1:13">
      <c r="A143" s="187" t="s">
        <v>123</v>
      </c>
      <c r="B143" s="187" t="s">
        <v>122</v>
      </c>
      <c r="C143" s="187" t="s">
        <v>773</v>
      </c>
      <c r="D143" s="187" t="s">
        <v>471</v>
      </c>
      <c r="E143" s="187">
        <f>COUNTIF($D$5:D143,D143)</f>
        <v>2</v>
      </c>
      <c r="F143" s="187" t="str">
        <f t="shared" si="4"/>
        <v>Walsall2</v>
      </c>
      <c r="G143" s="187" t="str">
        <f t="shared" si="5"/>
        <v>NHS Cannock Chase CCG</v>
      </c>
      <c r="H143" s="188">
        <v>6.8058859282493032E-3</v>
      </c>
      <c r="I143" s="188">
        <v>3.2533914902469997E-3</v>
      </c>
      <c r="J143" s="189">
        <f>INDEX('Monthly CCG'!O$4:O$214,MATCH(Mapping!$A143,'Monthly CCG'!$A$4:$A$214,0))*$H143</f>
        <v>24.50118934169749</v>
      </c>
      <c r="K143" s="189">
        <f>INDEX('Monthly CCG'!P$4:P$214,MATCH(Mapping!$A143,'Monthly CCG'!$A$4:$A$214,0))*$H143</f>
        <v>23.936300809652799</v>
      </c>
      <c r="L143" s="189">
        <f>INDEX('Monthly CCG'!Q$4:Q$214,MATCH(Mapping!$A143,'Monthly CCG'!$A$4:$A$214,0))*$H143</f>
        <v>22.595541281787686</v>
      </c>
      <c r="M143" s="189">
        <f>INDEX('Monthly CCG'!R$4:R$214,MATCH(Mapping!$A143,'Monthly CCG'!$A$4:$A$214,0))*$H143</f>
        <v>24.712171805473218</v>
      </c>
    </row>
    <row r="144" spans="1:13">
      <c r="A144" s="187" t="s">
        <v>126</v>
      </c>
      <c r="B144" s="187" t="s">
        <v>125</v>
      </c>
      <c r="C144" s="187" t="s">
        <v>701</v>
      </c>
      <c r="D144" s="187" t="s">
        <v>252</v>
      </c>
      <c r="E144" s="187">
        <f>COUNTIF($D$5:D144,D144)</f>
        <v>4</v>
      </c>
      <c r="F144" s="187" t="str">
        <f t="shared" si="4"/>
        <v>Kent4</v>
      </c>
      <c r="G144" s="187" t="str">
        <f t="shared" si="5"/>
        <v>NHS Canterbury and Coastal CCG</v>
      </c>
      <c r="H144" s="188">
        <v>0.99999999999999989</v>
      </c>
      <c r="I144" s="188">
        <v>0.14061174826287143</v>
      </c>
      <c r="J144" s="189">
        <f>INDEX('Monthly CCG'!O$4:O$214,MATCH(Mapping!$A144,'Monthly CCG'!$A$4:$A$214,0))*$H144</f>
        <v>5528.9999999999991</v>
      </c>
      <c r="K144" s="189">
        <f>INDEX('Monthly CCG'!P$4:P$214,MATCH(Mapping!$A144,'Monthly CCG'!$A$4:$A$214,0))*$H144</f>
        <v>5577.9999999999991</v>
      </c>
      <c r="L144" s="189">
        <f>INDEX('Monthly CCG'!Q$4:Q$214,MATCH(Mapping!$A144,'Monthly CCG'!$A$4:$A$214,0))*$H144</f>
        <v>5522.9999999999991</v>
      </c>
      <c r="M144" s="189">
        <f>INDEX('Monthly CCG'!R$4:R$214,MATCH(Mapping!$A144,'Monthly CCG'!$A$4:$A$214,0))*$H144</f>
        <v>6192.9999999999991</v>
      </c>
    </row>
    <row r="145" spans="1:13">
      <c r="A145" s="187" t="s">
        <v>130</v>
      </c>
      <c r="B145" s="187" t="s">
        <v>945</v>
      </c>
      <c r="C145" s="187" t="s">
        <v>682</v>
      </c>
      <c r="D145" s="187" t="s">
        <v>180</v>
      </c>
      <c r="E145" s="187">
        <f>COUNTIF($D$5:D145,D145)</f>
        <v>3</v>
      </c>
      <c r="F145" s="187" t="str">
        <f t="shared" si="4"/>
        <v>Essex3</v>
      </c>
      <c r="G145" s="187" t="str">
        <f t="shared" si="5"/>
        <v>NHS Castle Point and Rochford CCG</v>
      </c>
      <c r="H145" s="188">
        <v>0.95696181562163496</v>
      </c>
      <c r="I145" s="188">
        <v>0.11770415066044347</v>
      </c>
      <c r="J145" s="189">
        <f>INDEX('Monthly CCG'!O$4:O$214,MATCH(Mapping!$A145,'Monthly CCG'!$A$4:$A$214,0))*$H145</f>
        <v>3965.6497639360555</v>
      </c>
      <c r="K145" s="189">
        <f>INDEX('Monthly CCG'!P$4:P$214,MATCH(Mapping!$A145,'Monthly CCG'!$A$4:$A$214,0))*$H145</f>
        <v>4033.5940528451915</v>
      </c>
      <c r="L145" s="189">
        <f>INDEX('Monthly CCG'!Q$4:Q$214,MATCH(Mapping!$A145,'Monthly CCG'!$A$4:$A$214,0))*$H145</f>
        <v>4291.973743063033</v>
      </c>
      <c r="M145" s="189">
        <f>INDEX('Monthly CCG'!R$4:R$214,MATCH(Mapping!$A145,'Monthly CCG'!$A$4:$A$214,0))*$H145</f>
        <v>4281.4471630911949</v>
      </c>
    </row>
    <row r="146" spans="1:13">
      <c r="A146" s="187" t="s">
        <v>130</v>
      </c>
      <c r="B146" s="187" t="s">
        <v>945</v>
      </c>
      <c r="C146" s="187" t="s">
        <v>754</v>
      </c>
      <c r="D146" s="187" t="s">
        <v>414</v>
      </c>
      <c r="E146" s="187">
        <f>COUNTIF($D$5:D146,D146)</f>
        <v>1</v>
      </c>
      <c r="F146" s="187" t="str">
        <f t="shared" si="4"/>
        <v>Southend-on-Sea1</v>
      </c>
      <c r="G146" s="187" t="str">
        <f t="shared" si="5"/>
        <v>NHS Castle Point and Rochford CCG</v>
      </c>
      <c r="H146" s="188">
        <v>4.3038184378364944E-2</v>
      </c>
      <c r="I146" s="188">
        <v>4.192283487437673E-2</v>
      </c>
      <c r="J146" s="189">
        <f>INDEX('Monthly CCG'!O$4:O$214,MATCH(Mapping!$A146,'Monthly CCG'!$A$4:$A$214,0))*$H146</f>
        <v>178.35023606394432</v>
      </c>
      <c r="K146" s="189">
        <f>INDEX('Monthly CCG'!P$4:P$214,MATCH(Mapping!$A146,'Monthly CCG'!$A$4:$A$214,0))*$H146</f>
        <v>181.40594715480825</v>
      </c>
      <c r="L146" s="189">
        <f>INDEX('Monthly CCG'!Q$4:Q$214,MATCH(Mapping!$A146,'Monthly CCG'!$A$4:$A$214,0))*$H146</f>
        <v>193.02625693696677</v>
      </c>
      <c r="M146" s="189">
        <f>INDEX('Monthly CCG'!R$4:R$214,MATCH(Mapping!$A146,'Monthly CCG'!$A$4:$A$214,0))*$H146</f>
        <v>192.55283690880475</v>
      </c>
    </row>
    <row r="147" spans="1:13">
      <c r="A147" s="187" t="s">
        <v>134</v>
      </c>
      <c r="B147" s="187" t="s">
        <v>133</v>
      </c>
      <c r="C147" s="187" t="s">
        <v>642</v>
      </c>
      <c r="D147" s="187" t="s">
        <v>16</v>
      </c>
      <c r="E147" s="187">
        <f>COUNTIF($D$5:D147,D147)</f>
        <v>4</v>
      </c>
      <c r="F147" s="187" t="str">
        <f t="shared" si="4"/>
        <v>Barnet4</v>
      </c>
      <c r="G147" s="187" t="str">
        <f t="shared" si="5"/>
        <v>NHS Central London (Westminster) CCG</v>
      </c>
      <c r="H147" s="188">
        <v>1.4603556395498668E-3</v>
      </c>
      <c r="I147" s="188">
        <v>0</v>
      </c>
      <c r="J147" s="189">
        <f>INDEX('Monthly CCG'!O$4:O$214,MATCH(Mapping!$A147,'Monthly CCG'!$A$4:$A$214,0))*$H147</f>
        <v>5.1681986083669784</v>
      </c>
      <c r="K147" s="189">
        <f>INDEX('Monthly CCG'!P$4:P$214,MATCH(Mapping!$A147,'Monthly CCG'!$A$4:$A$214,0))*$H147</f>
        <v>5.714371617558629</v>
      </c>
      <c r="L147" s="189">
        <f>INDEX('Monthly CCG'!Q$4:Q$214,MATCH(Mapping!$A147,'Monthly CCG'!$A$4:$A$214,0))*$H147</f>
        <v>5.540589296452195</v>
      </c>
      <c r="M147" s="189">
        <f>INDEX('Monthly CCG'!R$4:R$214,MATCH(Mapping!$A147,'Monthly CCG'!$A$4:$A$214,0))*$H147</f>
        <v>5.929043896572459</v>
      </c>
    </row>
    <row r="148" spans="1:13">
      <c r="A148" s="187" t="s">
        <v>134</v>
      </c>
      <c r="B148" s="187" t="s">
        <v>133</v>
      </c>
      <c r="C148" s="187" t="s">
        <v>653</v>
      </c>
      <c r="D148" s="187" t="s">
        <v>72</v>
      </c>
      <c r="E148" s="187">
        <f>COUNTIF($D$5:D148,D148)</f>
        <v>4</v>
      </c>
      <c r="F148" s="187" t="str">
        <f t="shared" si="4"/>
        <v>Brent4</v>
      </c>
      <c r="G148" s="187" t="str">
        <f t="shared" si="5"/>
        <v>NHS Central London (Westminster) CCG</v>
      </c>
      <c r="H148" s="188">
        <v>1.2744003193580499E-2</v>
      </c>
      <c r="I148" s="188">
        <v>6.9062399877319767E-3</v>
      </c>
      <c r="J148" s="189">
        <f>INDEX('Monthly CCG'!O$4:O$214,MATCH(Mapping!$A148,'Monthly CCG'!$A$4:$A$214,0))*$H148</f>
        <v>45.101027302081384</v>
      </c>
      <c r="K148" s="189">
        <f>INDEX('Monthly CCG'!P$4:P$214,MATCH(Mapping!$A148,'Monthly CCG'!$A$4:$A$214,0))*$H148</f>
        <v>49.867284496480494</v>
      </c>
      <c r="L148" s="189">
        <f>INDEX('Monthly CCG'!Q$4:Q$214,MATCH(Mapping!$A148,'Monthly CCG'!$A$4:$A$214,0))*$H148</f>
        <v>48.350748116444414</v>
      </c>
      <c r="M148" s="189">
        <f>INDEX('Monthly CCG'!R$4:R$214,MATCH(Mapping!$A148,'Monthly CCG'!$A$4:$A$214,0))*$H148</f>
        <v>51.740652965936825</v>
      </c>
    </row>
    <row r="149" spans="1:13">
      <c r="A149" s="187" t="s">
        <v>134</v>
      </c>
      <c r="B149" s="187" t="s">
        <v>133</v>
      </c>
      <c r="C149" s="187" t="s">
        <v>661</v>
      </c>
      <c r="D149" s="187" t="s">
        <v>102</v>
      </c>
      <c r="E149" s="187">
        <f>COUNTIF($D$5:D149,D149)</f>
        <v>4</v>
      </c>
      <c r="F149" s="187" t="str">
        <f t="shared" si="4"/>
        <v>Camden4</v>
      </c>
      <c r="G149" s="187" t="str">
        <f t="shared" si="5"/>
        <v>NHS Central London (Westminster) CCG</v>
      </c>
      <c r="H149" s="188">
        <v>6.2704336094028715E-2</v>
      </c>
      <c r="I149" s="188">
        <v>5.0768129283011144E-2</v>
      </c>
      <c r="J149" s="189">
        <f>INDEX('Monthly CCG'!O$4:O$214,MATCH(Mapping!$A149,'Monthly CCG'!$A$4:$A$214,0))*$H149</f>
        <v>221.91064543676762</v>
      </c>
      <c r="K149" s="189">
        <f>INDEX('Monthly CCG'!P$4:P$214,MATCH(Mapping!$A149,'Monthly CCG'!$A$4:$A$214,0))*$H149</f>
        <v>245.36206713593435</v>
      </c>
      <c r="L149" s="189">
        <f>INDEX('Monthly CCG'!Q$4:Q$214,MATCH(Mapping!$A149,'Monthly CCG'!$A$4:$A$214,0))*$H149</f>
        <v>237.90025114074496</v>
      </c>
      <c r="M149" s="189">
        <f>INDEX('Monthly CCG'!R$4:R$214,MATCH(Mapping!$A149,'Monthly CCG'!$A$4:$A$214,0))*$H149</f>
        <v>254.57960454175659</v>
      </c>
    </row>
    <row r="150" spans="1:13">
      <c r="A150" s="187" t="s">
        <v>134</v>
      </c>
      <c r="B150" s="187" t="s">
        <v>133</v>
      </c>
      <c r="C150" s="187" t="s">
        <v>665</v>
      </c>
      <c r="D150" s="187" t="s">
        <v>117</v>
      </c>
      <c r="E150" s="187">
        <f>COUNTIF($D$5:D150,D150)</f>
        <v>2</v>
      </c>
      <c r="F150" s="187" t="str">
        <f t="shared" si="4"/>
        <v>City of London2</v>
      </c>
      <c r="G150" s="187" t="str">
        <f t="shared" si="5"/>
        <v>NHS Central London (Westminster) CCG</v>
      </c>
      <c r="H150" s="188">
        <v>0</v>
      </c>
      <c r="I150" s="188">
        <v>8.1323225361819435E-3</v>
      </c>
      <c r="J150" s="189">
        <f>INDEX('Monthly CCG'!O$4:O$214,MATCH(Mapping!$A150,'Monthly CCG'!$A$4:$A$214,0))*$H150</f>
        <v>0</v>
      </c>
      <c r="K150" s="189">
        <f>INDEX('Monthly CCG'!P$4:P$214,MATCH(Mapping!$A150,'Monthly CCG'!$A$4:$A$214,0))*$H150</f>
        <v>0</v>
      </c>
      <c r="L150" s="189">
        <f>INDEX('Monthly CCG'!Q$4:Q$214,MATCH(Mapping!$A150,'Monthly CCG'!$A$4:$A$214,0))*$H150</f>
        <v>0</v>
      </c>
      <c r="M150" s="189">
        <f>INDEX('Monthly CCG'!R$4:R$214,MATCH(Mapping!$A150,'Monthly CCG'!$A$4:$A$214,0))*$H150</f>
        <v>0</v>
      </c>
    </row>
    <row r="151" spans="1:13">
      <c r="A151" s="187" t="s">
        <v>134</v>
      </c>
      <c r="B151" s="187" t="s">
        <v>133</v>
      </c>
      <c r="C151" s="187" t="s">
        <v>678</v>
      </c>
      <c r="D151" s="187" t="s">
        <v>166</v>
      </c>
      <c r="E151" s="187">
        <f>COUNTIF($D$5:D151,D151)</f>
        <v>2</v>
      </c>
      <c r="F151" s="187" t="str">
        <f t="shared" si="4"/>
        <v>Ealing2</v>
      </c>
      <c r="G151" s="187" t="str">
        <f t="shared" si="5"/>
        <v>NHS Central London (Westminster) CCG</v>
      </c>
      <c r="H151" s="188">
        <v>1.9757752770380552E-3</v>
      </c>
      <c r="I151" s="188">
        <v>9.9312432849809631E-4</v>
      </c>
      <c r="J151" s="189">
        <f>INDEX('Monthly CCG'!O$4:O$214,MATCH(Mapping!$A151,'Monthly CCG'!$A$4:$A$214,0))*$H151</f>
        <v>6.9922687054376773</v>
      </c>
      <c r="K151" s="189">
        <f>INDEX('Monthly CCG'!P$4:P$214,MATCH(Mapping!$A151,'Monthly CCG'!$A$4:$A$214,0))*$H151</f>
        <v>7.7312086590499103</v>
      </c>
      <c r="L151" s="189">
        <f>INDEX('Monthly CCG'!Q$4:Q$214,MATCH(Mapping!$A151,'Monthly CCG'!$A$4:$A$214,0))*$H151</f>
        <v>7.4960914010823814</v>
      </c>
      <c r="M151" s="189">
        <f>INDEX('Monthly CCG'!R$4:R$214,MATCH(Mapping!$A151,'Monthly CCG'!$A$4:$A$214,0))*$H151</f>
        <v>8.0216476247745039</v>
      </c>
    </row>
    <row r="152" spans="1:13">
      <c r="A152" s="187" t="s">
        <v>134</v>
      </c>
      <c r="B152" s="187" t="s">
        <v>133</v>
      </c>
      <c r="C152" s="187" t="s">
        <v>685</v>
      </c>
      <c r="D152" s="187" t="s">
        <v>195</v>
      </c>
      <c r="E152" s="187">
        <f>COUNTIF($D$5:D152,D152)</f>
        <v>2</v>
      </c>
      <c r="F152" s="187" t="str">
        <f t="shared" si="4"/>
        <v>Hackney2</v>
      </c>
      <c r="G152" s="187" t="str">
        <f t="shared" si="5"/>
        <v>NHS Central London (Westminster) CCG</v>
      </c>
      <c r="H152" s="188">
        <v>1.3643460992334396E-3</v>
      </c>
      <c r="I152" s="188">
        <v>9.7686989178452405E-4</v>
      </c>
      <c r="J152" s="189">
        <f>INDEX('Monthly CCG'!O$4:O$214,MATCH(Mapping!$A152,'Monthly CCG'!$A$4:$A$214,0))*$H152</f>
        <v>4.8284208451871429</v>
      </c>
      <c r="K152" s="189">
        <f>INDEX('Monthly CCG'!P$4:P$214,MATCH(Mapping!$A152,'Monthly CCG'!$A$4:$A$214,0))*$H152</f>
        <v>5.3386862863004492</v>
      </c>
      <c r="L152" s="189">
        <f>INDEX('Monthly CCG'!Q$4:Q$214,MATCH(Mapping!$A152,'Monthly CCG'!$A$4:$A$214,0))*$H152</f>
        <v>5.1763291004916701</v>
      </c>
      <c r="M152" s="189">
        <f>INDEX('Monthly CCG'!R$4:R$214,MATCH(Mapping!$A152,'Monthly CCG'!$A$4:$A$214,0))*$H152</f>
        <v>5.5392451628877648</v>
      </c>
    </row>
    <row r="153" spans="1:13">
      <c r="A153" s="187" t="s">
        <v>134</v>
      </c>
      <c r="B153" s="187" t="s">
        <v>133</v>
      </c>
      <c r="C153" s="187" t="s">
        <v>687</v>
      </c>
      <c r="D153" s="187" t="s">
        <v>202</v>
      </c>
      <c r="E153" s="187">
        <f>COUNTIF($D$5:D153,D153)</f>
        <v>3</v>
      </c>
      <c r="F153" s="187" t="str">
        <f t="shared" si="4"/>
        <v>Hammersmith and Fulham3</v>
      </c>
      <c r="G153" s="187" t="str">
        <f t="shared" si="5"/>
        <v>NHS Central London (Westminster) CCG</v>
      </c>
      <c r="H153" s="188">
        <v>2.556885652637483E-2</v>
      </c>
      <c r="I153" s="188">
        <v>2.4258928100564289E-2</v>
      </c>
      <c r="J153" s="189">
        <f>INDEX('Monthly CCG'!O$4:O$214,MATCH(Mapping!$A153,'Monthly CCG'!$A$4:$A$214,0))*$H153</f>
        <v>90.488183246840521</v>
      </c>
      <c r="K153" s="189">
        <f>INDEX('Monthly CCG'!P$4:P$214,MATCH(Mapping!$A153,'Monthly CCG'!$A$4:$A$214,0))*$H153</f>
        <v>100.05093558770471</v>
      </c>
      <c r="L153" s="189">
        <f>INDEX('Monthly CCG'!Q$4:Q$214,MATCH(Mapping!$A153,'Monthly CCG'!$A$4:$A$214,0))*$H153</f>
        <v>97.008241661066108</v>
      </c>
      <c r="M153" s="189">
        <f>INDEX('Monthly CCG'!R$4:R$214,MATCH(Mapping!$A153,'Monthly CCG'!$A$4:$A$214,0))*$H153</f>
        <v>103.80955749708181</v>
      </c>
    </row>
    <row r="154" spans="1:13">
      <c r="A154" s="187" t="s">
        <v>134</v>
      </c>
      <c r="B154" s="187" t="s">
        <v>133</v>
      </c>
      <c r="C154" s="187" t="s">
        <v>699</v>
      </c>
      <c r="D154" s="187" t="s">
        <v>245</v>
      </c>
      <c r="E154" s="187">
        <f>COUNTIF($D$5:D154,D154)</f>
        <v>2</v>
      </c>
      <c r="F154" s="187" t="str">
        <f t="shared" si="4"/>
        <v>Islington2</v>
      </c>
      <c r="G154" s="187" t="str">
        <f t="shared" si="5"/>
        <v>NHS Central London (Westminster) CCG</v>
      </c>
      <c r="H154" s="188">
        <v>3.784797141947579E-3</v>
      </c>
      <c r="I154" s="188">
        <v>3.2285178559882752E-3</v>
      </c>
      <c r="J154" s="189">
        <f>INDEX('Monthly CCG'!O$4:O$214,MATCH(Mapping!$A154,'Monthly CCG'!$A$4:$A$214,0))*$H154</f>
        <v>13.394397085352482</v>
      </c>
      <c r="K154" s="189">
        <f>INDEX('Monthly CCG'!P$4:P$214,MATCH(Mapping!$A154,'Monthly CCG'!$A$4:$A$214,0))*$H154</f>
        <v>14.809911216440877</v>
      </c>
      <c r="L154" s="189">
        <f>INDEX('Monthly CCG'!Q$4:Q$214,MATCH(Mapping!$A154,'Monthly CCG'!$A$4:$A$214,0))*$H154</f>
        <v>14.359520356549115</v>
      </c>
      <c r="M154" s="189">
        <f>INDEX('Monthly CCG'!R$4:R$214,MATCH(Mapping!$A154,'Monthly CCG'!$A$4:$A$214,0))*$H154</f>
        <v>15.366276396307171</v>
      </c>
    </row>
    <row r="155" spans="1:13">
      <c r="A155" s="187" t="s">
        <v>134</v>
      </c>
      <c r="B155" s="187" t="s">
        <v>133</v>
      </c>
      <c r="C155" s="187" t="s">
        <v>700</v>
      </c>
      <c r="D155" s="187" t="s">
        <v>248</v>
      </c>
      <c r="E155" s="187">
        <f>COUNTIF($D$5:D155,D155)</f>
        <v>3</v>
      </c>
      <c r="F155" s="187" t="str">
        <f t="shared" si="4"/>
        <v>Kensington and Chelsea3</v>
      </c>
      <c r="G155" s="187" t="str">
        <f t="shared" si="5"/>
        <v>NHS Central London (Westminster) CCG</v>
      </c>
      <c r="H155" s="188">
        <v>4.0849532837789353E-2</v>
      </c>
      <c r="I155" s="188">
        <v>5.040811618060622E-2</v>
      </c>
      <c r="J155" s="189">
        <f>INDEX('Monthly CCG'!O$4:O$214,MATCH(Mapping!$A155,'Monthly CCG'!$A$4:$A$214,0))*$H155</f>
        <v>144.56649671293653</v>
      </c>
      <c r="K155" s="189">
        <f>INDEX('Monthly CCG'!P$4:P$214,MATCH(Mapping!$A155,'Monthly CCG'!$A$4:$A$214,0))*$H155</f>
        <v>159.84422199426973</v>
      </c>
      <c r="L155" s="189">
        <f>INDEX('Monthly CCG'!Q$4:Q$214,MATCH(Mapping!$A155,'Monthly CCG'!$A$4:$A$214,0))*$H155</f>
        <v>154.98312758657281</v>
      </c>
      <c r="M155" s="189">
        <f>INDEX('Monthly CCG'!R$4:R$214,MATCH(Mapping!$A155,'Monthly CCG'!$A$4:$A$214,0))*$H155</f>
        <v>165.84910332142476</v>
      </c>
    </row>
    <row r="156" spans="1:13">
      <c r="A156" s="187" t="s">
        <v>134</v>
      </c>
      <c r="B156" s="187" t="s">
        <v>133</v>
      </c>
      <c r="C156" s="187" t="s">
        <v>706</v>
      </c>
      <c r="D156" s="187" t="s">
        <v>267</v>
      </c>
      <c r="E156" s="187">
        <f>COUNTIF($D$5:D156,D156)</f>
        <v>1</v>
      </c>
      <c r="F156" s="187" t="str">
        <f t="shared" si="4"/>
        <v>Lambeth1</v>
      </c>
      <c r="G156" s="187" t="str">
        <f t="shared" si="5"/>
        <v>NHS Central London (Westminster) CCG</v>
      </c>
      <c r="H156" s="188">
        <v>6.3315765271833328E-3</v>
      </c>
      <c r="I156" s="188">
        <v>3.5931818442514829E-3</v>
      </c>
      <c r="J156" s="189">
        <f>INDEX('Monthly CCG'!O$4:O$214,MATCH(Mapping!$A156,'Monthly CCG'!$A$4:$A$214,0))*$H156</f>
        <v>22.407449329701816</v>
      </c>
      <c r="K156" s="189">
        <f>INDEX('Monthly CCG'!P$4:P$214,MATCH(Mapping!$A156,'Monthly CCG'!$A$4:$A$214,0))*$H156</f>
        <v>24.77545895086838</v>
      </c>
      <c r="L156" s="189">
        <f>INDEX('Monthly CCG'!Q$4:Q$214,MATCH(Mapping!$A156,'Monthly CCG'!$A$4:$A$214,0))*$H156</f>
        <v>24.022001344133564</v>
      </c>
      <c r="M156" s="189">
        <f>INDEX('Monthly CCG'!R$4:R$214,MATCH(Mapping!$A156,'Monthly CCG'!$A$4:$A$214,0))*$H156</f>
        <v>25.706200700364331</v>
      </c>
    </row>
    <row r="157" spans="1:13">
      <c r="A157" s="187" t="s">
        <v>134</v>
      </c>
      <c r="B157" s="187" t="s">
        <v>133</v>
      </c>
      <c r="C157" s="187" t="s">
        <v>711</v>
      </c>
      <c r="D157" s="187" t="s">
        <v>282</v>
      </c>
      <c r="E157" s="187">
        <f>COUNTIF($D$5:D157,D157)</f>
        <v>2</v>
      </c>
      <c r="F157" s="187" t="str">
        <f t="shared" si="4"/>
        <v>Lewisham2</v>
      </c>
      <c r="G157" s="187" t="str">
        <f t="shared" si="5"/>
        <v>NHS Central London (Westminster) CCG</v>
      </c>
      <c r="H157" s="188">
        <v>1.2076989545066372E-3</v>
      </c>
      <c r="I157" s="188">
        <v>0</v>
      </c>
      <c r="J157" s="189">
        <f>INDEX('Monthly CCG'!O$4:O$214,MATCH(Mapping!$A157,'Monthly CCG'!$A$4:$A$214,0))*$H157</f>
        <v>4.2740465999989894</v>
      </c>
      <c r="K157" s="189">
        <f>INDEX('Monthly CCG'!P$4:P$214,MATCH(Mapping!$A157,'Monthly CCG'!$A$4:$A$214,0))*$H157</f>
        <v>4.7257260089844717</v>
      </c>
      <c r="L157" s="189">
        <f>INDEX('Monthly CCG'!Q$4:Q$214,MATCH(Mapping!$A157,'Monthly CCG'!$A$4:$A$214,0))*$H157</f>
        <v>4.5820098333981818</v>
      </c>
      <c r="M157" s="189">
        <f>INDEX('Monthly CCG'!R$4:R$214,MATCH(Mapping!$A157,'Monthly CCG'!$A$4:$A$214,0))*$H157</f>
        <v>4.9032577552969476</v>
      </c>
    </row>
    <row r="158" spans="1:13">
      <c r="A158" s="187" t="s">
        <v>134</v>
      </c>
      <c r="B158" s="187" t="s">
        <v>133</v>
      </c>
      <c r="C158" s="187" t="s">
        <v>755</v>
      </c>
      <c r="D158" s="187" t="s">
        <v>417</v>
      </c>
      <c r="E158" s="187">
        <f>COUNTIF($D$5:D158,D158)</f>
        <v>2</v>
      </c>
      <c r="F158" s="187" t="str">
        <f t="shared" si="4"/>
        <v>Southwark2</v>
      </c>
      <c r="G158" s="187" t="str">
        <f t="shared" si="5"/>
        <v>NHS Central London (Westminster) CCG</v>
      </c>
      <c r="H158" s="188">
        <v>1.6089177703552858E-2</v>
      </c>
      <c r="I158" s="188">
        <v>9.8502965298123048E-3</v>
      </c>
      <c r="J158" s="189">
        <f>INDEX('Monthly CCG'!O$4:O$214,MATCH(Mapping!$A158,'Monthly CCG'!$A$4:$A$214,0))*$H158</f>
        <v>56.939599892873566</v>
      </c>
      <c r="K158" s="189">
        <f>INDEX('Monthly CCG'!P$4:P$214,MATCH(Mapping!$A158,'Monthly CCG'!$A$4:$A$214,0))*$H158</f>
        <v>62.956952354002333</v>
      </c>
      <c r="L158" s="189">
        <f>INDEX('Monthly CCG'!Q$4:Q$214,MATCH(Mapping!$A158,'Monthly CCG'!$A$4:$A$214,0))*$H158</f>
        <v>61.042340207279544</v>
      </c>
      <c r="M158" s="189">
        <f>INDEX('Monthly CCG'!R$4:R$214,MATCH(Mapping!$A158,'Monthly CCG'!$A$4:$A$214,0))*$H158</f>
        <v>65.322061476424608</v>
      </c>
    </row>
    <row r="159" spans="1:13">
      <c r="A159" s="187" t="s">
        <v>134</v>
      </c>
      <c r="B159" s="187" t="s">
        <v>133</v>
      </c>
      <c r="C159" s="187" t="s">
        <v>770</v>
      </c>
      <c r="D159" s="187" t="s">
        <v>462</v>
      </c>
      <c r="E159" s="187">
        <f>COUNTIF($D$5:D159,D159)</f>
        <v>2</v>
      </c>
      <c r="F159" s="187" t="str">
        <f t="shared" si="4"/>
        <v>Tower Hamlets2</v>
      </c>
      <c r="G159" s="187" t="str">
        <f t="shared" si="5"/>
        <v>NHS Central London (Westminster) CCG</v>
      </c>
      <c r="H159" s="188">
        <v>2.7236390647660145E-3</v>
      </c>
      <c r="I159" s="188">
        <v>1.8580760811486288E-3</v>
      </c>
      <c r="J159" s="189">
        <f>INDEX('Monthly CCG'!O$4:O$214,MATCH(Mapping!$A159,'Monthly CCG'!$A$4:$A$214,0))*$H159</f>
        <v>9.6389586502069253</v>
      </c>
      <c r="K159" s="189">
        <f>INDEX('Monthly CCG'!P$4:P$214,MATCH(Mapping!$A159,'Monthly CCG'!$A$4:$A$214,0))*$H159</f>
        <v>10.657599660429415</v>
      </c>
      <c r="L159" s="189">
        <f>INDEX('Monthly CCG'!Q$4:Q$214,MATCH(Mapping!$A159,'Monthly CCG'!$A$4:$A$214,0))*$H159</f>
        <v>10.333486611722259</v>
      </c>
      <c r="M159" s="189">
        <f>INDEX('Monthly CCG'!R$4:R$214,MATCH(Mapping!$A159,'Monthly CCG'!$A$4:$A$214,0))*$H159</f>
        <v>11.057974602950019</v>
      </c>
    </row>
    <row r="160" spans="1:13">
      <c r="A160" s="187" t="s">
        <v>134</v>
      </c>
      <c r="B160" s="187" t="s">
        <v>133</v>
      </c>
      <c r="C160" s="187" t="s">
        <v>775</v>
      </c>
      <c r="D160" s="187" t="s">
        <v>477</v>
      </c>
      <c r="E160" s="187">
        <f>COUNTIF($D$5:D160,D160)</f>
        <v>1</v>
      </c>
      <c r="F160" s="187" t="str">
        <f t="shared" si="4"/>
        <v>Wandsworth1</v>
      </c>
      <c r="G160" s="187" t="str">
        <f t="shared" si="5"/>
        <v>NHS Central London (Westminster) CCG</v>
      </c>
      <c r="H160" s="188">
        <v>6.700455287346448E-3</v>
      </c>
      <c r="I160" s="188">
        <v>3.7904124860646607E-3</v>
      </c>
      <c r="J160" s="189">
        <f>INDEX('Monthly CCG'!O$4:O$214,MATCH(Mapping!$A160,'Monthly CCG'!$A$4:$A$214,0))*$H160</f>
        <v>23.712911261919078</v>
      </c>
      <c r="K160" s="189">
        <f>INDEX('Monthly CCG'!P$4:P$214,MATCH(Mapping!$A160,'Monthly CCG'!$A$4:$A$214,0))*$H160</f>
        <v>26.218881539386651</v>
      </c>
      <c r="L160" s="189">
        <f>INDEX('Monthly CCG'!Q$4:Q$214,MATCH(Mapping!$A160,'Monthly CCG'!$A$4:$A$214,0))*$H160</f>
        <v>25.421527360192425</v>
      </c>
      <c r="M160" s="189">
        <f>INDEX('Monthly CCG'!R$4:R$214,MATCH(Mapping!$A160,'Monthly CCG'!$A$4:$A$214,0))*$H160</f>
        <v>27.203848466626578</v>
      </c>
    </row>
    <row r="161" spans="1:13">
      <c r="A161" s="187" t="s">
        <v>134</v>
      </c>
      <c r="B161" s="187" t="s">
        <v>133</v>
      </c>
      <c r="C161" s="187" t="s">
        <v>780</v>
      </c>
      <c r="D161" s="187" t="s">
        <v>492</v>
      </c>
      <c r="E161" s="187">
        <f>COUNTIF($D$5:D161,D161)</f>
        <v>3</v>
      </c>
      <c r="F161" s="187" t="str">
        <f t="shared" si="4"/>
        <v>Westminster3</v>
      </c>
      <c r="G161" s="187" t="str">
        <f t="shared" si="5"/>
        <v>NHS Central London (Westminster) CCG</v>
      </c>
      <c r="H161" s="188">
        <v>0.81649544965310239</v>
      </c>
      <c r="I161" s="188">
        <v>0.6907722890793665</v>
      </c>
      <c r="J161" s="189">
        <f>INDEX('Monthly CCG'!O$4:O$214,MATCH(Mapping!$A161,'Monthly CCG'!$A$4:$A$214,0))*$H161</f>
        <v>2889.5773963223292</v>
      </c>
      <c r="K161" s="189">
        <f>INDEX('Monthly CCG'!P$4:P$214,MATCH(Mapping!$A161,'Monthly CCG'!$A$4:$A$214,0))*$H161</f>
        <v>3194.9466944925898</v>
      </c>
      <c r="L161" s="189">
        <f>INDEX('Monthly CCG'!Q$4:Q$214,MATCH(Mapping!$A161,'Monthly CCG'!$A$4:$A$214,0))*$H161</f>
        <v>3097.7837359838704</v>
      </c>
      <c r="M161" s="189">
        <f>INDEX('Monthly CCG'!R$4:R$214,MATCH(Mapping!$A161,'Monthly CCG'!$A$4:$A$214,0))*$H161</f>
        <v>3314.9715255915958</v>
      </c>
    </row>
    <row r="162" spans="1:13">
      <c r="A162" s="187" t="s">
        <v>138</v>
      </c>
      <c r="B162" s="187" t="s">
        <v>137</v>
      </c>
      <c r="C162" s="187" t="s">
        <v>715</v>
      </c>
      <c r="D162" s="187" t="s">
        <v>294</v>
      </c>
      <c r="E162" s="187">
        <f>COUNTIF($D$5:D162,D162)</f>
        <v>2</v>
      </c>
      <c r="F162" s="187" t="str">
        <f t="shared" si="4"/>
        <v>Manchester2</v>
      </c>
      <c r="G162" s="187" t="str">
        <f t="shared" si="5"/>
        <v>NHS Central Manchester CCG</v>
      </c>
      <c r="H162" s="188">
        <v>0.93663621619373705</v>
      </c>
      <c r="I162" s="188">
        <v>0.3663128904534636</v>
      </c>
      <c r="J162" s="189">
        <f>INDEX('Monthly CCG'!O$4:O$214,MATCH(Mapping!$A162,'Monthly CCG'!$A$4:$A$214,0))*$H162</f>
        <v>5091.5544712291548</v>
      </c>
      <c r="K162" s="189">
        <f>INDEX('Monthly CCG'!P$4:P$214,MATCH(Mapping!$A162,'Monthly CCG'!$A$4:$A$214,0))*$H162</f>
        <v>5235.7964485229904</v>
      </c>
      <c r="L162" s="189">
        <f>INDEX('Monthly CCG'!Q$4:Q$214,MATCH(Mapping!$A162,'Monthly CCG'!$A$4:$A$214,0))*$H162</f>
        <v>5021.3067550146243</v>
      </c>
      <c r="M162" s="189">
        <f>INDEX('Monthly CCG'!R$4:R$214,MATCH(Mapping!$A162,'Monthly CCG'!$A$4:$A$214,0))*$H162</f>
        <v>5283.5648955488705</v>
      </c>
    </row>
    <row r="163" spans="1:13">
      <c r="A163" s="187" t="s">
        <v>138</v>
      </c>
      <c r="B163" s="187" t="s">
        <v>137</v>
      </c>
      <c r="C163" s="187" t="s">
        <v>743</v>
      </c>
      <c r="D163" s="187" t="s">
        <v>381</v>
      </c>
      <c r="E163" s="187">
        <f>COUNTIF($D$5:D163,D163)</f>
        <v>3</v>
      </c>
      <c r="F163" s="187" t="str">
        <f t="shared" si="4"/>
        <v>Salford3</v>
      </c>
      <c r="G163" s="187" t="str">
        <f t="shared" si="5"/>
        <v>NHS Central Manchester CCG</v>
      </c>
      <c r="H163" s="188">
        <v>2.2780095833506609E-3</v>
      </c>
      <c r="I163" s="188">
        <v>1.9646913481847529E-3</v>
      </c>
      <c r="J163" s="189">
        <f>INDEX('Monthly CCG'!O$4:O$214,MATCH(Mapping!$A163,'Monthly CCG'!$A$4:$A$214,0))*$H163</f>
        <v>12.383260095094192</v>
      </c>
      <c r="K163" s="189">
        <f>INDEX('Monthly CCG'!P$4:P$214,MATCH(Mapping!$A163,'Monthly CCG'!$A$4:$A$214,0))*$H163</f>
        <v>12.734073570930194</v>
      </c>
      <c r="L163" s="189">
        <f>INDEX('Monthly CCG'!Q$4:Q$214,MATCH(Mapping!$A163,'Monthly CCG'!$A$4:$A$214,0))*$H163</f>
        <v>12.212409376342892</v>
      </c>
      <c r="M163" s="189">
        <f>INDEX('Monthly CCG'!R$4:R$214,MATCH(Mapping!$A163,'Monthly CCG'!$A$4:$A$214,0))*$H163</f>
        <v>12.850252059681077</v>
      </c>
    </row>
    <row r="164" spans="1:13">
      <c r="A164" s="187" t="s">
        <v>138</v>
      </c>
      <c r="B164" s="187" t="s">
        <v>137</v>
      </c>
      <c r="C164" s="187" t="s">
        <v>758</v>
      </c>
      <c r="D164" s="187" t="s">
        <v>426</v>
      </c>
      <c r="E164" s="187">
        <f>COUNTIF($D$5:D164,D164)</f>
        <v>1</v>
      </c>
      <c r="F164" s="187" t="str">
        <f t="shared" si="4"/>
        <v>Stockport1</v>
      </c>
      <c r="G164" s="187" t="str">
        <f t="shared" si="5"/>
        <v>NHS Central Manchester CCG</v>
      </c>
      <c r="H164" s="188">
        <v>8.4605183511461662E-3</v>
      </c>
      <c r="I164" s="188">
        <v>6.1087293776168946E-3</v>
      </c>
      <c r="J164" s="189">
        <f>INDEX('Monthly CCG'!O$4:O$214,MATCH(Mapping!$A164,'Monthly CCG'!$A$4:$A$214,0))*$H164</f>
        <v>45.991377756830559</v>
      </c>
      <c r="K164" s="189">
        <f>INDEX('Monthly CCG'!P$4:P$214,MATCH(Mapping!$A164,'Monthly CCG'!$A$4:$A$214,0))*$H164</f>
        <v>47.29429758290707</v>
      </c>
      <c r="L164" s="189">
        <f>INDEX('Monthly CCG'!Q$4:Q$214,MATCH(Mapping!$A164,'Monthly CCG'!$A$4:$A$214,0))*$H164</f>
        <v>45.3568388804946</v>
      </c>
      <c r="M164" s="189">
        <f>INDEX('Monthly CCG'!R$4:R$214,MATCH(Mapping!$A164,'Monthly CCG'!$A$4:$A$214,0))*$H164</f>
        <v>47.725784018815524</v>
      </c>
    </row>
    <row r="165" spans="1:13">
      <c r="A165" s="187" t="s">
        <v>138</v>
      </c>
      <c r="B165" s="187" t="s">
        <v>137</v>
      </c>
      <c r="C165" s="187" t="s">
        <v>766</v>
      </c>
      <c r="D165" s="187" t="s">
        <v>450</v>
      </c>
      <c r="E165" s="187">
        <f>COUNTIF($D$5:D165,D165)</f>
        <v>1</v>
      </c>
      <c r="F165" s="187" t="str">
        <f t="shared" si="4"/>
        <v>Tameside1</v>
      </c>
      <c r="G165" s="187" t="str">
        <f t="shared" si="5"/>
        <v>NHS Central Manchester CCG</v>
      </c>
      <c r="H165" s="188">
        <v>5.9191283494365041E-3</v>
      </c>
      <c r="I165" s="188">
        <v>5.4844606946983544E-3</v>
      </c>
      <c r="J165" s="189">
        <f>INDEX('Monthly CCG'!O$4:O$214,MATCH(Mapping!$A165,'Monthly CCG'!$A$4:$A$214,0))*$H165</f>
        <v>32.176381707536834</v>
      </c>
      <c r="K165" s="189">
        <f>INDEX('Monthly CCG'!P$4:P$214,MATCH(Mapping!$A165,'Monthly CCG'!$A$4:$A$214,0))*$H165</f>
        <v>33.087927473350057</v>
      </c>
      <c r="L165" s="189">
        <f>INDEX('Monthly CCG'!Q$4:Q$214,MATCH(Mapping!$A165,'Monthly CCG'!$A$4:$A$214,0))*$H165</f>
        <v>31.732447081329099</v>
      </c>
      <c r="M165" s="189">
        <f>INDEX('Monthly CCG'!R$4:R$214,MATCH(Mapping!$A165,'Monthly CCG'!$A$4:$A$214,0))*$H165</f>
        <v>33.389803019171318</v>
      </c>
    </row>
    <row r="166" spans="1:13">
      <c r="A166" s="187" t="s">
        <v>138</v>
      </c>
      <c r="B166" s="187" t="s">
        <v>137</v>
      </c>
      <c r="C166" s="187" t="s">
        <v>771</v>
      </c>
      <c r="D166" s="187" t="s">
        <v>465</v>
      </c>
      <c r="E166" s="187">
        <f>COUNTIF($D$5:D166,D166)</f>
        <v>1</v>
      </c>
      <c r="F166" s="187" t="str">
        <f t="shared" si="4"/>
        <v>Trafford1</v>
      </c>
      <c r="G166" s="187" t="str">
        <f t="shared" si="5"/>
        <v>NHS Central Manchester CCG</v>
      </c>
      <c r="H166" s="188">
        <v>4.6706127522329575E-2</v>
      </c>
      <c r="I166" s="188">
        <v>4.1796228911677134E-2</v>
      </c>
      <c r="J166" s="189">
        <f>INDEX('Monthly CCG'!O$4:O$214,MATCH(Mapping!$A166,'Monthly CCG'!$A$4:$A$214,0))*$H166</f>
        <v>253.89450921138356</v>
      </c>
      <c r="K166" s="189">
        <f>INDEX('Monthly CCG'!P$4:P$214,MATCH(Mapping!$A166,'Monthly CCG'!$A$4:$A$214,0))*$H166</f>
        <v>261.08725284982233</v>
      </c>
      <c r="L166" s="189">
        <f>INDEX('Monthly CCG'!Q$4:Q$214,MATCH(Mapping!$A166,'Monthly CCG'!$A$4:$A$214,0))*$H166</f>
        <v>250.39154964720885</v>
      </c>
      <c r="M166" s="189">
        <f>INDEX('Monthly CCG'!R$4:R$214,MATCH(Mapping!$A166,'Monthly CCG'!$A$4:$A$214,0))*$H166</f>
        <v>263.46926535346114</v>
      </c>
    </row>
    <row r="167" spans="1:13">
      <c r="A167" s="187" t="s">
        <v>141</v>
      </c>
      <c r="B167" s="187" t="s">
        <v>140</v>
      </c>
      <c r="C167" s="187" t="s">
        <v>657</v>
      </c>
      <c r="D167" s="187" t="s">
        <v>86</v>
      </c>
      <c r="E167" s="187">
        <f>COUNTIF($D$5:D167,D167)</f>
        <v>3</v>
      </c>
      <c r="F167" s="187" t="str">
        <f t="shared" si="4"/>
        <v>Buckinghamshire3</v>
      </c>
      <c r="G167" s="187" t="str">
        <f t="shared" si="5"/>
        <v>NHS Chiltern CCG</v>
      </c>
      <c r="H167" s="188">
        <v>0.96445207828190116</v>
      </c>
      <c r="I167" s="188">
        <v>0.59708870105641676</v>
      </c>
      <c r="J167" s="189">
        <f>INDEX('Monthly CCG'!O$4:O$214,MATCH(Mapping!$A167,'Monthly CCG'!$A$4:$A$214,0))*$H167</f>
        <v>6272.7963171454849</v>
      </c>
      <c r="K167" s="189">
        <f>INDEX('Monthly CCG'!P$4:P$214,MATCH(Mapping!$A167,'Monthly CCG'!$A$4:$A$214,0))*$H167</f>
        <v>7348.1603844298052</v>
      </c>
      <c r="L167" s="189">
        <f>INDEX('Monthly CCG'!Q$4:Q$214,MATCH(Mapping!$A167,'Monthly CCG'!$A$4:$A$214,0))*$H167</f>
        <v>7322.1201783161932</v>
      </c>
      <c r="M167" s="189">
        <f>INDEX('Monthly CCG'!R$4:R$214,MATCH(Mapping!$A167,'Monthly CCG'!$A$4:$A$214,0))*$H167</f>
        <v>7889.2180003459516</v>
      </c>
    </row>
    <row r="168" spans="1:13">
      <c r="A168" s="187" t="s">
        <v>141</v>
      </c>
      <c r="B168" s="187" t="s">
        <v>140</v>
      </c>
      <c r="C168" s="187" t="s">
        <v>694</v>
      </c>
      <c r="D168" s="187" t="s">
        <v>227</v>
      </c>
      <c r="E168" s="187">
        <f>COUNTIF($D$5:D168,D168)</f>
        <v>5</v>
      </c>
      <c r="F168" s="187" t="str">
        <f t="shared" si="4"/>
        <v>Hertfordshire5</v>
      </c>
      <c r="G168" s="187" t="str">
        <f t="shared" si="5"/>
        <v>NHS Chiltern CCG</v>
      </c>
      <c r="H168" s="188">
        <v>9.0432650435320937E-4</v>
      </c>
      <c r="I168" s="188">
        <v>0</v>
      </c>
      <c r="J168" s="189">
        <f>INDEX('Monthly CCG'!O$4:O$214,MATCH(Mapping!$A168,'Monthly CCG'!$A$4:$A$214,0))*$H168</f>
        <v>5.8817395843132738</v>
      </c>
      <c r="K168" s="189">
        <f>INDEX('Monthly CCG'!P$4:P$214,MATCH(Mapping!$A168,'Monthly CCG'!$A$4:$A$214,0))*$H168</f>
        <v>6.8900636366671026</v>
      </c>
      <c r="L168" s="189">
        <f>INDEX('Monthly CCG'!Q$4:Q$214,MATCH(Mapping!$A168,'Monthly CCG'!$A$4:$A$214,0))*$H168</f>
        <v>6.8656468210495651</v>
      </c>
      <c r="M168" s="189">
        <f>INDEX('Monthly CCG'!R$4:R$214,MATCH(Mapping!$A168,'Monthly CCG'!$A$4:$A$214,0))*$H168</f>
        <v>7.3973908056092528</v>
      </c>
    </row>
    <row r="169" spans="1:13">
      <c r="A169" s="187" t="s">
        <v>141</v>
      </c>
      <c r="B169" s="187" t="s">
        <v>140</v>
      </c>
      <c r="C169" s="187" t="s">
        <v>695</v>
      </c>
      <c r="D169" s="187" t="s">
        <v>231</v>
      </c>
      <c r="E169" s="187">
        <f>COUNTIF($D$5:D169,D169)</f>
        <v>1</v>
      </c>
      <c r="F169" s="187" t="str">
        <f t="shared" si="4"/>
        <v>Hillingdon1</v>
      </c>
      <c r="G169" s="187" t="str">
        <f t="shared" si="5"/>
        <v>NHS Chiltern CCG</v>
      </c>
      <c r="H169" s="188">
        <v>1.010539348824224E-3</v>
      </c>
      <c r="I169" s="188">
        <v>1.0778966449253079E-3</v>
      </c>
      <c r="J169" s="189">
        <f>INDEX('Monthly CCG'!O$4:O$214,MATCH(Mapping!$A169,'Monthly CCG'!$A$4:$A$214,0))*$H169</f>
        <v>6.5725479247527527</v>
      </c>
      <c r="K169" s="189">
        <f>INDEX('Monthly CCG'!P$4:P$214,MATCH(Mapping!$A169,'Monthly CCG'!$A$4:$A$214,0))*$H169</f>
        <v>7.6992992986917628</v>
      </c>
      <c r="L169" s="189">
        <f>INDEX('Monthly CCG'!Q$4:Q$214,MATCH(Mapping!$A169,'Monthly CCG'!$A$4:$A$214,0))*$H169</f>
        <v>7.6720147362735087</v>
      </c>
      <c r="M169" s="189">
        <f>INDEX('Monthly CCG'!R$4:R$214,MATCH(Mapping!$A169,'Monthly CCG'!$A$4:$A$214,0))*$H169</f>
        <v>8.2662118733821526</v>
      </c>
    </row>
    <row r="170" spans="1:13">
      <c r="A170" s="187" t="s">
        <v>141</v>
      </c>
      <c r="B170" s="187" t="s">
        <v>140</v>
      </c>
      <c r="C170" s="187" t="s">
        <v>748</v>
      </c>
      <c r="D170" s="187" t="s">
        <v>396</v>
      </c>
      <c r="E170" s="187">
        <f>COUNTIF($D$5:D170,D170)</f>
        <v>1</v>
      </c>
      <c r="F170" s="187" t="str">
        <f t="shared" si="4"/>
        <v>Slough1</v>
      </c>
      <c r="G170" s="187" t="str">
        <f t="shared" si="5"/>
        <v>NHS Chiltern CCG</v>
      </c>
      <c r="H170" s="188">
        <v>2.8510562108719471E-2</v>
      </c>
      <c r="I170" s="188">
        <v>6.0910776571880543E-2</v>
      </c>
      <c r="J170" s="189">
        <f>INDEX('Monthly CCG'!O$4:O$214,MATCH(Mapping!$A170,'Monthly CCG'!$A$4:$A$214,0))*$H170</f>
        <v>185.43269595511143</v>
      </c>
      <c r="K170" s="189">
        <f>INDEX('Monthly CCG'!P$4:P$214,MATCH(Mapping!$A170,'Monthly CCG'!$A$4:$A$214,0))*$H170</f>
        <v>217.22197270633364</v>
      </c>
      <c r="L170" s="189">
        <f>INDEX('Monthly CCG'!Q$4:Q$214,MATCH(Mapping!$A170,'Monthly CCG'!$A$4:$A$214,0))*$H170</f>
        <v>216.45218752939823</v>
      </c>
      <c r="M170" s="189">
        <f>INDEX('Monthly CCG'!R$4:R$214,MATCH(Mapping!$A170,'Monthly CCG'!$A$4:$A$214,0))*$H170</f>
        <v>233.21639804932528</v>
      </c>
    </row>
    <row r="171" spans="1:13">
      <c r="A171" s="187" t="s">
        <v>141</v>
      </c>
      <c r="B171" s="187" t="s">
        <v>140</v>
      </c>
      <c r="C171" s="187" t="s">
        <v>783</v>
      </c>
      <c r="D171" s="187" t="s">
        <v>501</v>
      </c>
      <c r="E171" s="187">
        <f>COUNTIF($D$5:D171,D171)</f>
        <v>2</v>
      </c>
      <c r="F171" s="187" t="str">
        <f t="shared" si="4"/>
        <v>Windsor and Maidenhead2</v>
      </c>
      <c r="G171" s="187" t="str">
        <f t="shared" si="5"/>
        <v>NHS Chiltern CCG</v>
      </c>
      <c r="H171" s="188">
        <v>5.122493756202072E-3</v>
      </c>
      <c r="I171" s="188">
        <v>1.0835307182242421E-2</v>
      </c>
      <c r="J171" s="189">
        <f>INDEX('Monthly CCG'!O$4:O$214,MATCH(Mapping!$A171,'Monthly CCG'!$A$4:$A$214,0))*$H171</f>
        <v>33.316699390338279</v>
      </c>
      <c r="K171" s="189">
        <f>INDEX('Monthly CCG'!P$4:P$214,MATCH(Mapping!$A171,'Monthly CCG'!$A$4:$A$214,0))*$H171</f>
        <v>39.028279928503586</v>
      </c>
      <c r="L171" s="189">
        <f>INDEX('Monthly CCG'!Q$4:Q$214,MATCH(Mapping!$A171,'Monthly CCG'!$A$4:$A$214,0))*$H171</f>
        <v>38.889972597086128</v>
      </c>
      <c r="M171" s="189">
        <f>INDEX('Monthly CCG'!R$4:R$214,MATCH(Mapping!$A171,'Monthly CCG'!$A$4:$A$214,0))*$H171</f>
        <v>41.901998925732947</v>
      </c>
    </row>
    <row r="172" spans="1:13">
      <c r="A172" s="187" t="s">
        <v>145</v>
      </c>
      <c r="B172" s="187" t="s">
        <v>144</v>
      </c>
      <c r="C172" s="187" t="s">
        <v>650</v>
      </c>
      <c r="D172" s="187" t="s">
        <v>56</v>
      </c>
      <c r="E172" s="187">
        <f>COUNTIF($D$5:D172,D172)</f>
        <v>3</v>
      </c>
      <c r="F172" s="187" t="str">
        <f t="shared" si="4"/>
        <v>Bolton3</v>
      </c>
      <c r="G172" s="187" t="str">
        <f t="shared" si="5"/>
        <v>NHS Chorley and South Ribble CCG</v>
      </c>
      <c r="H172" s="188">
        <v>2.2610459746014834E-3</v>
      </c>
      <c r="I172" s="188">
        <v>1.3400863835132432E-3</v>
      </c>
      <c r="J172" s="189">
        <f>INDEX('Monthly CCG'!O$4:O$214,MATCH(Mapping!$A172,'Monthly CCG'!$A$4:$A$214,0))*$H172</f>
        <v>9.7971122079482278</v>
      </c>
      <c r="K172" s="189">
        <f>INDEX('Monthly CCG'!P$4:P$214,MATCH(Mapping!$A172,'Monthly CCG'!$A$4:$A$214,0))*$H172</f>
        <v>9.7247587367609807</v>
      </c>
      <c r="L172" s="189">
        <f>INDEX('Monthly CCG'!Q$4:Q$214,MATCH(Mapping!$A172,'Monthly CCG'!$A$4:$A$214,0))*$H172</f>
        <v>9.6591884034975379</v>
      </c>
      <c r="M172" s="189">
        <f>INDEX('Monthly CCG'!R$4:R$214,MATCH(Mapping!$A172,'Monthly CCG'!$A$4:$A$214,0))*$H172</f>
        <v>10.932157287198173</v>
      </c>
    </row>
    <row r="173" spans="1:13">
      <c r="A173" s="187" t="s">
        <v>145</v>
      </c>
      <c r="B173" s="187" t="s">
        <v>144</v>
      </c>
      <c r="C173" s="187" t="s">
        <v>707</v>
      </c>
      <c r="D173" s="187" t="s">
        <v>270</v>
      </c>
      <c r="E173" s="187">
        <f>COUNTIF($D$5:D173,D173)</f>
        <v>6</v>
      </c>
      <c r="F173" s="187" t="str">
        <f t="shared" si="4"/>
        <v>Lancashire6</v>
      </c>
      <c r="G173" s="187" t="str">
        <f t="shared" si="5"/>
        <v>NHS Chorley and South Ribble CCG</v>
      </c>
      <c r="H173" s="188">
        <v>0.99773895402539847</v>
      </c>
      <c r="I173" s="188">
        <v>0.14356900270311043</v>
      </c>
      <c r="J173" s="189">
        <f>INDEX('Monthly CCG'!O$4:O$214,MATCH(Mapping!$A173,'Monthly CCG'!$A$4:$A$214,0))*$H173</f>
        <v>4323.202887792052</v>
      </c>
      <c r="K173" s="189">
        <f>INDEX('Monthly CCG'!P$4:P$214,MATCH(Mapping!$A173,'Monthly CCG'!$A$4:$A$214,0))*$H173</f>
        <v>4291.275241263239</v>
      </c>
      <c r="L173" s="189">
        <f>INDEX('Monthly CCG'!Q$4:Q$214,MATCH(Mapping!$A173,'Monthly CCG'!$A$4:$A$214,0))*$H173</f>
        <v>4262.3408115965021</v>
      </c>
      <c r="M173" s="189">
        <f>INDEX('Monthly CCG'!R$4:R$214,MATCH(Mapping!$A173,'Monthly CCG'!$A$4:$A$214,0))*$H173</f>
        <v>4824.0678427128014</v>
      </c>
    </row>
    <row r="174" spans="1:13">
      <c r="A174" s="187" t="s">
        <v>148</v>
      </c>
      <c r="B174" s="187" t="s">
        <v>147</v>
      </c>
      <c r="C174" s="187" t="s">
        <v>665</v>
      </c>
      <c r="D174" s="187" t="s">
        <v>117</v>
      </c>
      <c r="E174" s="187">
        <f>COUNTIF($D$5:D174,D174)</f>
        <v>3</v>
      </c>
      <c r="F174" s="187" t="str">
        <f t="shared" si="4"/>
        <v>City of London3</v>
      </c>
      <c r="G174" s="187" t="str">
        <f t="shared" si="5"/>
        <v>NHS City and Hackney CCG</v>
      </c>
      <c r="H174" s="188">
        <v>1.9010798189050094E-2</v>
      </c>
      <c r="I174" s="188">
        <v>0.75299793246037217</v>
      </c>
      <c r="J174" s="189">
        <f>INDEX('Monthly CCG'!O$4:O$214,MATCH(Mapping!$A174,'Monthly CCG'!$A$4:$A$214,0))*$H174</f>
        <v>107.50606375907829</v>
      </c>
      <c r="K174" s="189">
        <f>INDEX('Monthly CCG'!P$4:P$214,MATCH(Mapping!$A174,'Monthly CCG'!$A$4:$A$214,0))*$H174</f>
        <v>108.68473324679938</v>
      </c>
      <c r="L174" s="189">
        <f>INDEX('Monthly CCG'!Q$4:Q$214,MATCH(Mapping!$A174,'Monthly CCG'!$A$4:$A$214,0))*$H174</f>
        <v>108.34253887939649</v>
      </c>
      <c r="M174" s="189">
        <f>INDEX('Monthly CCG'!R$4:R$214,MATCH(Mapping!$A174,'Monthly CCG'!$A$4:$A$214,0))*$H174</f>
        <v>110.98503982767444</v>
      </c>
    </row>
    <row r="175" spans="1:13">
      <c r="A175" s="187" t="s">
        <v>148</v>
      </c>
      <c r="B175" s="187" t="s">
        <v>147</v>
      </c>
      <c r="C175" s="187" t="s">
        <v>681</v>
      </c>
      <c r="D175" s="187" t="s">
        <v>176</v>
      </c>
      <c r="E175" s="187">
        <f>COUNTIF($D$5:D175,D175)</f>
        <v>2</v>
      </c>
      <c r="F175" s="187" t="str">
        <f t="shared" si="4"/>
        <v>Enfield2</v>
      </c>
      <c r="G175" s="187" t="str">
        <f t="shared" si="5"/>
        <v>NHS City and Hackney CCG</v>
      </c>
      <c r="H175" s="188">
        <v>1.1100942014107594E-3</v>
      </c>
      <c r="I175" s="188">
        <v>9.7583060314896546E-4</v>
      </c>
      <c r="J175" s="189">
        <f>INDEX('Monthly CCG'!O$4:O$214,MATCH(Mapping!$A175,'Monthly CCG'!$A$4:$A$214,0))*$H175</f>
        <v>6.2775827089778442</v>
      </c>
      <c r="K175" s="189">
        <f>INDEX('Monthly CCG'!P$4:P$214,MATCH(Mapping!$A175,'Monthly CCG'!$A$4:$A$214,0))*$H175</f>
        <v>6.3464085494653117</v>
      </c>
      <c r="L175" s="189">
        <f>INDEX('Monthly CCG'!Q$4:Q$214,MATCH(Mapping!$A175,'Monthly CCG'!$A$4:$A$214,0))*$H175</f>
        <v>6.3264268538399184</v>
      </c>
      <c r="M175" s="189">
        <f>INDEX('Monthly CCG'!R$4:R$214,MATCH(Mapping!$A175,'Monthly CCG'!$A$4:$A$214,0))*$H175</f>
        <v>6.4807299478360134</v>
      </c>
    </row>
    <row r="176" spans="1:13">
      <c r="A176" s="187" t="s">
        <v>148</v>
      </c>
      <c r="B176" s="187" t="s">
        <v>147</v>
      </c>
      <c r="C176" s="187" t="s">
        <v>685</v>
      </c>
      <c r="D176" s="187" t="s">
        <v>195</v>
      </c>
      <c r="E176" s="187">
        <f>COUNTIF($D$5:D176,D176)</f>
        <v>3</v>
      </c>
      <c r="F176" s="187" t="str">
        <f t="shared" si="4"/>
        <v>Hackney3</v>
      </c>
      <c r="G176" s="187" t="str">
        <f t="shared" si="5"/>
        <v>NHS City and Hackney CCG</v>
      </c>
      <c r="H176" s="188">
        <v>0.90993273316328149</v>
      </c>
      <c r="I176" s="188">
        <v>0.94604783768040424</v>
      </c>
      <c r="J176" s="189">
        <f>INDEX('Monthly CCG'!O$4:O$214,MATCH(Mapping!$A176,'Monthly CCG'!$A$4:$A$214,0))*$H176</f>
        <v>5145.6696060383565</v>
      </c>
      <c r="K176" s="189">
        <f>INDEX('Monthly CCG'!P$4:P$214,MATCH(Mapping!$A176,'Monthly CCG'!$A$4:$A$214,0))*$H176</f>
        <v>5202.0854354944804</v>
      </c>
      <c r="L176" s="189">
        <f>INDEX('Monthly CCG'!Q$4:Q$214,MATCH(Mapping!$A176,'Monthly CCG'!$A$4:$A$214,0))*$H176</f>
        <v>5185.7066462975408</v>
      </c>
      <c r="M176" s="189">
        <f>INDEX('Monthly CCG'!R$4:R$214,MATCH(Mapping!$A176,'Monthly CCG'!$A$4:$A$214,0))*$H176</f>
        <v>5312.1872962072375</v>
      </c>
    </row>
    <row r="177" spans="1:13">
      <c r="A177" s="187" t="s">
        <v>148</v>
      </c>
      <c r="B177" s="187" t="s">
        <v>147</v>
      </c>
      <c r="C177" s="187" t="s">
        <v>689</v>
      </c>
      <c r="D177" s="187" t="s">
        <v>209</v>
      </c>
      <c r="E177" s="187">
        <f>COUNTIF($D$5:D177,D177)</f>
        <v>3</v>
      </c>
      <c r="F177" s="187" t="str">
        <f t="shared" si="4"/>
        <v>Haringey3</v>
      </c>
      <c r="G177" s="187" t="str">
        <f t="shared" si="5"/>
        <v>NHS City and Hackney CCG</v>
      </c>
      <c r="H177" s="188">
        <v>2.7964630101996436E-2</v>
      </c>
      <c r="I177" s="188">
        <v>2.9462229978442271E-2</v>
      </c>
      <c r="J177" s="189">
        <f>INDEX('Monthly CCG'!O$4:O$214,MATCH(Mapping!$A177,'Monthly CCG'!$A$4:$A$214,0))*$H177</f>
        <v>158.13998322678984</v>
      </c>
      <c r="K177" s="189">
        <f>INDEX('Monthly CCG'!P$4:P$214,MATCH(Mapping!$A177,'Monthly CCG'!$A$4:$A$214,0))*$H177</f>
        <v>159.87379029311361</v>
      </c>
      <c r="L177" s="189">
        <f>INDEX('Monthly CCG'!Q$4:Q$214,MATCH(Mapping!$A177,'Monthly CCG'!$A$4:$A$214,0))*$H177</f>
        <v>159.37042695127769</v>
      </c>
      <c r="M177" s="189">
        <f>INDEX('Monthly CCG'!R$4:R$214,MATCH(Mapping!$A177,'Monthly CCG'!$A$4:$A$214,0))*$H177</f>
        <v>163.2575105354552</v>
      </c>
    </row>
    <row r="178" spans="1:13">
      <c r="A178" s="187" t="s">
        <v>148</v>
      </c>
      <c r="B178" s="187" t="s">
        <v>147</v>
      </c>
      <c r="C178" s="187" t="s">
        <v>699</v>
      </c>
      <c r="D178" s="187" t="s">
        <v>245</v>
      </c>
      <c r="E178" s="187">
        <f>COUNTIF($D$5:D178,D178)</f>
        <v>3</v>
      </c>
      <c r="F178" s="187" t="str">
        <f t="shared" si="4"/>
        <v>Islington3</v>
      </c>
      <c r="G178" s="187" t="str">
        <f t="shared" si="5"/>
        <v>NHS City and Hackney CCG</v>
      </c>
      <c r="H178" s="188">
        <v>3.1660304214530061E-2</v>
      </c>
      <c r="I178" s="188">
        <v>3.9216362421603916E-2</v>
      </c>
      <c r="J178" s="189">
        <f>INDEX('Monthly CCG'!O$4:O$214,MATCH(Mapping!$A178,'Monthly CCG'!$A$4:$A$214,0))*$H178</f>
        <v>179.03902033316749</v>
      </c>
      <c r="K178" s="189">
        <f>INDEX('Monthly CCG'!P$4:P$214,MATCH(Mapping!$A178,'Monthly CCG'!$A$4:$A$214,0))*$H178</f>
        <v>181.00195919446836</v>
      </c>
      <c r="L178" s="189">
        <f>INDEX('Monthly CCG'!Q$4:Q$214,MATCH(Mapping!$A178,'Monthly CCG'!$A$4:$A$214,0))*$H178</f>
        <v>180.4320737186068</v>
      </c>
      <c r="M178" s="189">
        <f>INDEX('Monthly CCG'!R$4:R$214,MATCH(Mapping!$A178,'Monthly CCG'!$A$4:$A$214,0))*$H178</f>
        <v>184.8328560044265</v>
      </c>
    </row>
    <row r="179" spans="1:13">
      <c r="A179" s="187" t="s">
        <v>148</v>
      </c>
      <c r="B179" s="187" t="s">
        <v>147</v>
      </c>
      <c r="C179" s="187" t="s">
        <v>770</v>
      </c>
      <c r="D179" s="187" t="s">
        <v>462</v>
      </c>
      <c r="E179" s="187">
        <f>COUNTIF($D$5:D179,D179)</f>
        <v>3</v>
      </c>
      <c r="F179" s="187" t="str">
        <f t="shared" si="4"/>
        <v>Tower Hamlets3</v>
      </c>
      <c r="G179" s="187" t="str">
        <f t="shared" si="5"/>
        <v>NHS City and Hackney CCG</v>
      </c>
      <c r="H179" s="188">
        <v>7.8994164175624562E-3</v>
      </c>
      <c r="I179" s="188">
        <v>7.8252925866556348E-3</v>
      </c>
      <c r="J179" s="189">
        <f>INDEX('Monthly CCG'!O$4:O$214,MATCH(Mapping!$A179,'Monthly CCG'!$A$4:$A$214,0))*$H179</f>
        <v>44.671199841315691</v>
      </c>
      <c r="K179" s="189">
        <f>INDEX('Monthly CCG'!P$4:P$214,MATCH(Mapping!$A179,'Monthly CCG'!$A$4:$A$214,0))*$H179</f>
        <v>45.160963659204562</v>
      </c>
      <c r="L179" s="189">
        <f>INDEX('Monthly CCG'!Q$4:Q$214,MATCH(Mapping!$A179,'Monthly CCG'!$A$4:$A$214,0))*$H179</f>
        <v>45.018774163688441</v>
      </c>
      <c r="M179" s="189">
        <f>INDEX('Monthly CCG'!R$4:R$214,MATCH(Mapping!$A179,'Monthly CCG'!$A$4:$A$214,0))*$H179</f>
        <v>46.116793045729622</v>
      </c>
    </row>
    <row r="180" spans="1:13">
      <c r="A180" s="187" t="s">
        <v>148</v>
      </c>
      <c r="B180" s="187" t="s">
        <v>147</v>
      </c>
      <c r="C180" s="187" t="s">
        <v>774</v>
      </c>
      <c r="D180" s="187" t="s">
        <v>474</v>
      </c>
      <c r="E180" s="187">
        <f>COUNTIF($D$5:D180,D180)</f>
        <v>1</v>
      </c>
      <c r="F180" s="187" t="str">
        <f t="shared" si="4"/>
        <v>Waltham Forest1</v>
      </c>
      <c r="G180" s="187" t="str">
        <f t="shared" si="5"/>
        <v>NHS City and Hackney CCG</v>
      </c>
      <c r="H180" s="188">
        <v>2.4220237121689299E-3</v>
      </c>
      <c r="I180" s="188">
        <v>2.4181192174465914E-3</v>
      </c>
      <c r="J180" s="189">
        <f>INDEX('Monthly CCG'!O$4:O$214,MATCH(Mapping!$A180,'Monthly CCG'!$A$4:$A$214,0))*$H180</f>
        <v>13.696544092315298</v>
      </c>
      <c r="K180" s="189">
        <f>INDEX('Monthly CCG'!P$4:P$214,MATCH(Mapping!$A180,'Monthly CCG'!$A$4:$A$214,0))*$H180</f>
        <v>13.846709562469773</v>
      </c>
      <c r="L180" s="189">
        <f>INDEX('Monthly CCG'!Q$4:Q$214,MATCH(Mapping!$A180,'Monthly CCG'!$A$4:$A$214,0))*$H180</f>
        <v>13.803113135650731</v>
      </c>
      <c r="M180" s="189">
        <f>INDEX('Monthly CCG'!R$4:R$214,MATCH(Mapping!$A180,'Monthly CCG'!$A$4:$A$214,0))*$H180</f>
        <v>14.139774431642213</v>
      </c>
    </row>
    <row r="181" spans="1:13">
      <c r="A181" s="187" t="s">
        <v>152</v>
      </c>
      <c r="B181" s="187" t="s">
        <v>151</v>
      </c>
      <c r="C181" s="187" t="s">
        <v>654</v>
      </c>
      <c r="D181" s="187" t="s">
        <v>76</v>
      </c>
      <c r="E181" s="187">
        <f>COUNTIF($D$5:D181,D181)</f>
        <v>2</v>
      </c>
      <c r="F181" s="187" t="str">
        <f t="shared" si="4"/>
        <v>Brighton and Hove2</v>
      </c>
      <c r="G181" s="187" t="str">
        <f t="shared" si="5"/>
        <v>NHS Coastal West Sussex CCG</v>
      </c>
      <c r="H181" s="188">
        <v>9.1457027284008317E-4</v>
      </c>
      <c r="I181" s="188">
        <v>1.5161483153722079E-3</v>
      </c>
      <c r="J181" s="189">
        <f>INDEX('Monthly CCG'!O$4:O$214,MATCH(Mapping!$A181,'Monthly CCG'!$A$4:$A$214,0))*$H181</f>
        <v>11.485173486325765</v>
      </c>
      <c r="K181" s="189">
        <f>INDEX('Monthly CCG'!P$4:P$214,MATCH(Mapping!$A181,'Monthly CCG'!$A$4:$A$214,0))*$H181</f>
        <v>11.803443941274114</v>
      </c>
      <c r="L181" s="189">
        <f>INDEX('Monthly CCG'!Q$4:Q$214,MATCH(Mapping!$A181,'Monthly CCG'!$A$4:$A$214,0))*$H181</f>
        <v>11.42847012940968</v>
      </c>
      <c r="M181" s="189">
        <f>INDEX('Monthly CCG'!R$4:R$214,MATCH(Mapping!$A181,'Monthly CCG'!$A$4:$A$214,0))*$H181</f>
        <v>11.87112214146428</v>
      </c>
    </row>
    <row r="182" spans="1:13">
      <c r="A182" s="187" t="s">
        <v>152</v>
      </c>
      <c r="B182" s="187" t="s">
        <v>151</v>
      </c>
      <c r="C182" s="187" t="s">
        <v>688</v>
      </c>
      <c r="D182" s="187" t="s">
        <v>205</v>
      </c>
      <c r="E182" s="187">
        <f>COUNTIF($D$5:D182,D182)</f>
        <v>2</v>
      </c>
      <c r="F182" s="187" t="str">
        <f t="shared" si="4"/>
        <v>Hampshire2</v>
      </c>
      <c r="G182" s="187" t="str">
        <f t="shared" si="5"/>
        <v>NHS Coastal West Sussex CCG</v>
      </c>
      <c r="H182" s="188">
        <v>2.2380783549016134E-3</v>
      </c>
      <c r="I182" s="188">
        <v>0</v>
      </c>
      <c r="J182" s="189">
        <f>INDEX('Monthly CCG'!O$4:O$214,MATCH(Mapping!$A182,'Monthly CCG'!$A$4:$A$214,0))*$H182</f>
        <v>28.105787980854462</v>
      </c>
      <c r="K182" s="189">
        <f>INDEX('Monthly CCG'!P$4:P$214,MATCH(Mapping!$A182,'Monthly CCG'!$A$4:$A$214,0))*$H182</f>
        <v>28.884639248360223</v>
      </c>
      <c r="L182" s="189">
        <f>INDEX('Monthly CCG'!Q$4:Q$214,MATCH(Mapping!$A182,'Monthly CCG'!$A$4:$A$214,0))*$H182</f>
        <v>27.96702712285056</v>
      </c>
      <c r="M182" s="189">
        <f>INDEX('Monthly CCG'!R$4:R$214,MATCH(Mapping!$A182,'Monthly CCG'!$A$4:$A$214,0))*$H182</f>
        <v>29.050257046622942</v>
      </c>
    </row>
    <row r="183" spans="1:13">
      <c r="A183" s="187" t="s">
        <v>152</v>
      </c>
      <c r="B183" s="187" t="s">
        <v>151</v>
      </c>
      <c r="C183" s="187" t="s">
        <v>763</v>
      </c>
      <c r="D183" s="187" t="s">
        <v>441</v>
      </c>
      <c r="E183" s="187">
        <f>COUNTIF($D$5:D183,D183)</f>
        <v>3</v>
      </c>
      <c r="F183" s="187" t="str">
        <f t="shared" si="4"/>
        <v>Surrey3</v>
      </c>
      <c r="G183" s="187" t="str">
        <f t="shared" si="5"/>
        <v>NHS Coastal West Sussex CCG</v>
      </c>
      <c r="H183" s="188">
        <v>1.6840985640843823E-3</v>
      </c>
      <c r="I183" s="188">
        <v>0</v>
      </c>
      <c r="J183" s="189">
        <f>INDEX('Monthly CCG'!O$4:O$214,MATCH(Mapping!$A183,'Monthly CCG'!$A$4:$A$214,0))*$H183</f>
        <v>21.148909767771674</v>
      </c>
      <c r="K183" s="189">
        <f>INDEX('Monthly CCG'!P$4:P$214,MATCH(Mapping!$A183,'Monthly CCG'!$A$4:$A$214,0))*$H183</f>
        <v>21.734976068073038</v>
      </c>
      <c r="L183" s="189">
        <f>INDEX('Monthly CCG'!Q$4:Q$214,MATCH(Mapping!$A183,'Monthly CCG'!$A$4:$A$214,0))*$H183</f>
        <v>21.044495656798439</v>
      </c>
      <c r="M183" s="189">
        <f>INDEX('Monthly CCG'!R$4:R$214,MATCH(Mapping!$A183,'Monthly CCG'!$A$4:$A$214,0))*$H183</f>
        <v>21.859599361815281</v>
      </c>
    </row>
    <row r="184" spans="1:13">
      <c r="A184" s="187" t="s">
        <v>152</v>
      </c>
      <c r="B184" s="187" t="s">
        <v>151</v>
      </c>
      <c r="C184" s="187" t="s">
        <v>779</v>
      </c>
      <c r="D184" s="187" t="s">
        <v>489</v>
      </c>
      <c r="E184" s="187">
        <f>COUNTIF($D$5:D184,D184)</f>
        <v>2</v>
      </c>
      <c r="F184" s="187" t="str">
        <f t="shared" si="4"/>
        <v>West Sussex2</v>
      </c>
      <c r="G184" s="187" t="str">
        <f t="shared" si="5"/>
        <v>NHS Coastal West Sussex CCG</v>
      </c>
      <c r="H184" s="188">
        <v>0.99516325280817397</v>
      </c>
      <c r="I184" s="188">
        <v>0.57699167345070002</v>
      </c>
      <c r="J184" s="189">
        <f>INDEX('Monthly CCG'!O$4:O$214,MATCH(Mapping!$A184,'Monthly CCG'!$A$4:$A$214,0))*$H184</f>
        <v>12497.260128765049</v>
      </c>
      <c r="K184" s="189">
        <f>INDEX('Monthly CCG'!P$4:P$214,MATCH(Mapping!$A184,'Monthly CCG'!$A$4:$A$214,0))*$H184</f>
        <v>12843.576940742294</v>
      </c>
      <c r="L184" s="189">
        <f>INDEX('Monthly CCG'!Q$4:Q$214,MATCH(Mapping!$A184,'Monthly CCG'!$A$4:$A$214,0))*$H184</f>
        <v>12435.560007090942</v>
      </c>
      <c r="M184" s="189">
        <f>INDEX('Monthly CCG'!R$4:R$214,MATCH(Mapping!$A184,'Monthly CCG'!$A$4:$A$214,0))*$H184</f>
        <v>12917.219021450099</v>
      </c>
    </row>
    <row r="185" spans="1:13">
      <c r="A185" s="187" t="s">
        <v>156</v>
      </c>
      <c r="B185" s="187" t="s">
        <v>155</v>
      </c>
      <c r="C185" s="187" t="s">
        <v>710</v>
      </c>
      <c r="D185" s="187" t="s">
        <v>279</v>
      </c>
      <c r="E185" s="187">
        <f>COUNTIF($D$5:D185,D185)</f>
        <v>1</v>
      </c>
      <c r="F185" s="187" t="str">
        <f t="shared" si="4"/>
        <v>Leicestershire1</v>
      </c>
      <c r="G185" s="187" t="str">
        <f t="shared" si="5"/>
        <v>NHS Corby CCG</v>
      </c>
      <c r="H185" s="188">
        <v>6.8784892135915644E-3</v>
      </c>
      <c r="I185" s="188">
        <v>0</v>
      </c>
      <c r="J185" s="189">
        <f>INDEX('Monthly CCG'!O$4:O$214,MATCH(Mapping!$A185,'Monthly CCG'!$A$4:$A$214,0))*$H185</f>
        <v>10.81298504376594</v>
      </c>
      <c r="K185" s="189">
        <f>INDEX('Monthly CCG'!P$4:P$214,MATCH(Mapping!$A185,'Monthly CCG'!$A$4:$A$214,0))*$H185</f>
        <v>12.016720656144463</v>
      </c>
      <c r="L185" s="189">
        <f>INDEX('Monthly CCG'!Q$4:Q$214,MATCH(Mapping!$A185,'Monthly CCG'!$A$4:$A$214,0))*$H185</f>
        <v>11.425170583775589</v>
      </c>
      <c r="M185" s="189">
        <f>INDEX('Monthly CCG'!R$4:R$214,MATCH(Mapping!$A185,'Monthly CCG'!$A$4:$A$214,0))*$H185</f>
        <v>12.752719001998761</v>
      </c>
    </row>
    <row r="186" spans="1:13">
      <c r="A186" s="187" t="s">
        <v>156</v>
      </c>
      <c r="B186" s="187" t="s">
        <v>155</v>
      </c>
      <c r="C186" s="187" t="s">
        <v>728</v>
      </c>
      <c r="D186" s="187" t="s">
        <v>333</v>
      </c>
      <c r="E186" s="187">
        <f>COUNTIF($D$5:D186,D186)</f>
        <v>4</v>
      </c>
      <c r="F186" s="187" t="str">
        <f t="shared" si="4"/>
        <v>Northamptonshire4</v>
      </c>
      <c r="G186" s="187" t="str">
        <f t="shared" si="5"/>
        <v>NHS Corby CCG</v>
      </c>
      <c r="H186" s="188">
        <v>0.99011647942656278</v>
      </c>
      <c r="I186" s="188">
        <v>9.5535776038646325E-2</v>
      </c>
      <c r="J186" s="189">
        <f>INDEX('Monthly CCG'!O$4:O$214,MATCH(Mapping!$A186,'Monthly CCG'!$A$4:$A$214,0))*$H186</f>
        <v>1556.4631056585567</v>
      </c>
      <c r="K186" s="189">
        <f>INDEX('Monthly CCG'!P$4:P$214,MATCH(Mapping!$A186,'Monthly CCG'!$A$4:$A$214,0))*$H186</f>
        <v>1729.7334895582051</v>
      </c>
      <c r="L186" s="189">
        <f>INDEX('Monthly CCG'!Q$4:Q$214,MATCH(Mapping!$A186,'Monthly CCG'!$A$4:$A$214,0))*$H186</f>
        <v>1644.5834723275207</v>
      </c>
      <c r="M186" s="189">
        <f>INDEX('Monthly CCG'!R$4:R$214,MATCH(Mapping!$A186,'Monthly CCG'!$A$4:$A$214,0))*$H186</f>
        <v>1835.6759528568473</v>
      </c>
    </row>
    <row r="187" spans="1:13">
      <c r="A187" s="187" t="s">
        <v>156</v>
      </c>
      <c r="B187" s="187" t="s">
        <v>155</v>
      </c>
      <c r="C187" s="187" t="s">
        <v>742</v>
      </c>
      <c r="D187" s="187" t="s">
        <v>378</v>
      </c>
      <c r="E187" s="187">
        <f>COUNTIF($D$5:D187,D187)</f>
        <v>2</v>
      </c>
      <c r="F187" s="187" t="str">
        <f t="shared" si="4"/>
        <v>Rutland2</v>
      </c>
      <c r="G187" s="187" t="str">
        <f t="shared" si="5"/>
        <v>NHS Corby CCG</v>
      </c>
      <c r="H187" s="188">
        <v>3.005031359845613E-3</v>
      </c>
      <c r="I187" s="188">
        <v>5.9597036551026555E-3</v>
      </c>
      <c r="J187" s="189">
        <f>INDEX('Monthly CCG'!O$4:O$214,MATCH(Mapping!$A187,'Monthly CCG'!$A$4:$A$214,0))*$H187</f>
        <v>4.7239092976773032</v>
      </c>
      <c r="K187" s="189">
        <f>INDEX('Monthly CCG'!P$4:P$214,MATCH(Mapping!$A187,'Monthly CCG'!$A$4:$A$214,0))*$H187</f>
        <v>5.249789785650286</v>
      </c>
      <c r="L187" s="189">
        <f>INDEX('Monthly CCG'!Q$4:Q$214,MATCH(Mapping!$A187,'Monthly CCG'!$A$4:$A$214,0))*$H187</f>
        <v>4.9913570887035634</v>
      </c>
      <c r="M187" s="189">
        <f>INDEX('Monthly CCG'!R$4:R$214,MATCH(Mapping!$A187,'Monthly CCG'!$A$4:$A$214,0))*$H187</f>
        <v>5.5713281411537663</v>
      </c>
    </row>
    <row r="188" spans="1:13">
      <c r="A188" s="187" t="s">
        <v>160</v>
      </c>
      <c r="B188" s="187" t="s">
        <v>159</v>
      </c>
      <c r="C188" s="187" t="s">
        <v>668</v>
      </c>
      <c r="D188" s="187" t="s">
        <v>128</v>
      </c>
      <c r="E188" s="187">
        <f>COUNTIF($D$5:D188,D188)</f>
        <v>1</v>
      </c>
      <c r="F188" s="187" t="str">
        <f t="shared" si="4"/>
        <v>Coventry1</v>
      </c>
      <c r="G188" s="187" t="str">
        <f t="shared" si="5"/>
        <v>NHS Coventry and Rugby CCG</v>
      </c>
      <c r="H188" s="188">
        <v>0.73949489702570104</v>
      </c>
      <c r="I188" s="188">
        <v>0.99877579771974578</v>
      </c>
      <c r="J188" s="189">
        <f>INDEX('Monthly CCG'!O$4:O$214,MATCH(Mapping!$A188,'Monthly CCG'!$A$4:$A$214,0))*$H188</f>
        <v>8139.6203315618914</v>
      </c>
      <c r="K188" s="189">
        <f>INDEX('Monthly CCG'!P$4:P$214,MATCH(Mapping!$A188,'Monthly CCG'!$A$4:$A$214,0))*$H188</f>
        <v>8485.7039433699192</v>
      </c>
      <c r="L188" s="189">
        <f>INDEX('Monthly CCG'!Q$4:Q$214,MATCH(Mapping!$A188,'Monthly CCG'!$A$4:$A$214,0))*$H188</f>
        <v>7844.5618676486365</v>
      </c>
      <c r="M188" s="189">
        <f>INDEX('Monthly CCG'!R$4:R$214,MATCH(Mapping!$A188,'Monthly CCG'!$A$4:$A$214,0))*$H188</f>
        <v>8180.2925508983053</v>
      </c>
    </row>
    <row r="189" spans="1:13">
      <c r="A189" s="187" t="s">
        <v>160</v>
      </c>
      <c r="B189" s="187" t="s">
        <v>159</v>
      </c>
      <c r="C189" s="187" t="s">
        <v>728</v>
      </c>
      <c r="D189" s="187" t="s">
        <v>333</v>
      </c>
      <c r="E189" s="187">
        <f>COUNTIF($D$5:D189,D189)</f>
        <v>5</v>
      </c>
      <c r="F189" s="187" t="str">
        <f t="shared" si="4"/>
        <v>Northamptonshire5</v>
      </c>
      <c r="G189" s="187" t="str">
        <f t="shared" si="5"/>
        <v>NHS Coventry and Rugby CCG</v>
      </c>
      <c r="H189" s="188">
        <v>3.2617816351809751E-3</v>
      </c>
      <c r="I189" s="188">
        <v>2.0629279478189626E-3</v>
      </c>
      <c r="J189" s="189">
        <f>INDEX('Monthly CCG'!O$4:O$214,MATCH(Mapping!$A189,'Monthly CCG'!$A$4:$A$214,0))*$H189</f>
        <v>35.902430458436996</v>
      </c>
      <c r="K189" s="189">
        <f>INDEX('Monthly CCG'!P$4:P$214,MATCH(Mapping!$A189,'Monthly CCG'!$A$4:$A$214,0))*$H189</f>
        <v>37.428944263701688</v>
      </c>
      <c r="L189" s="189">
        <f>INDEX('Monthly CCG'!Q$4:Q$214,MATCH(Mapping!$A189,'Monthly CCG'!$A$4:$A$214,0))*$H189</f>
        <v>34.600979585999781</v>
      </c>
      <c r="M189" s="189">
        <f>INDEX('Monthly CCG'!R$4:R$214,MATCH(Mapping!$A189,'Monthly CCG'!$A$4:$A$214,0))*$H189</f>
        <v>36.081828448371944</v>
      </c>
    </row>
    <row r="190" spans="1:13">
      <c r="A190" s="187" t="s">
        <v>160</v>
      </c>
      <c r="B190" s="187" t="s">
        <v>159</v>
      </c>
      <c r="C190" s="187" t="s">
        <v>777</v>
      </c>
      <c r="D190" s="187" t="s">
        <v>483</v>
      </c>
      <c r="E190" s="187">
        <f>COUNTIF($D$5:D190,D190)</f>
        <v>2</v>
      </c>
      <c r="F190" s="187" t="str">
        <f t="shared" si="4"/>
        <v>Warwickshire2</v>
      </c>
      <c r="G190" s="187" t="str">
        <f t="shared" si="5"/>
        <v>NHS Coventry and Rugby CCG</v>
      </c>
      <c r="H190" s="188">
        <v>0.25724332133911804</v>
      </c>
      <c r="I190" s="188">
        <v>0.21289953145777205</v>
      </c>
      <c r="J190" s="189">
        <f>INDEX('Monthly CCG'!O$4:O$214,MATCH(Mapping!$A190,'Monthly CCG'!$A$4:$A$214,0))*$H190</f>
        <v>2831.4772379796723</v>
      </c>
      <c r="K190" s="189">
        <f>INDEX('Monthly CCG'!P$4:P$214,MATCH(Mapping!$A190,'Monthly CCG'!$A$4:$A$214,0))*$H190</f>
        <v>2951.8671123663794</v>
      </c>
      <c r="L190" s="189">
        <f>INDEX('Monthly CCG'!Q$4:Q$214,MATCH(Mapping!$A190,'Monthly CCG'!$A$4:$A$214,0))*$H190</f>
        <v>2728.837152765364</v>
      </c>
      <c r="M190" s="189">
        <f>INDEX('Monthly CCG'!R$4:R$214,MATCH(Mapping!$A190,'Monthly CCG'!$A$4:$A$214,0))*$H190</f>
        <v>2845.6256206533235</v>
      </c>
    </row>
    <row r="191" spans="1:13">
      <c r="A191" s="187" t="s">
        <v>164</v>
      </c>
      <c r="B191" s="187" t="s">
        <v>163</v>
      </c>
      <c r="C191" s="187" t="s">
        <v>763</v>
      </c>
      <c r="D191" s="187" t="s">
        <v>441</v>
      </c>
      <c r="E191" s="187">
        <f>COUNTIF($D$5:D191,D191)</f>
        <v>4</v>
      </c>
      <c r="F191" s="187" t="str">
        <f t="shared" si="4"/>
        <v>Surrey4</v>
      </c>
      <c r="G191" s="187" t="str">
        <f t="shared" si="5"/>
        <v>NHS Crawley CCG</v>
      </c>
      <c r="H191" s="188">
        <v>6.5852557516889274E-2</v>
      </c>
      <c r="I191" s="188">
        <v>6.9771660880536338E-3</v>
      </c>
      <c r="J191" s="189">
        <f>INDEX('Monthly CCG'!O$4:O$214,MATCH(Mapping!$A191,'Monthly CCG'!$A$4:$A$214,0))*$H191</f>
        <v>198.01864045328605</v>
      </c>
      <c r="K191" s="189">
        <f>INDEX('Monthly CCG'!P$4:P$214,MATCH(Mapping!$A191,'Monthly CCG'!$A$4:$A$214,0))*$H191</f>
        <v>184.1237508172224</v>
      </c>
      <c r="L191" s="189">
        <f>INDEX('Monthly CCG'!Q$4:Q$214,MATCH(Mapping!$A191,'Monthly CCG'!$A$4:$A$214,0))*$H191</f>
        <v>169.30692537592233</v>
      </c>
      <c r="M191" s="189">
        <f>INDEX('Monthly CCG'!R$4:R$214,MATCH(Mapping!$A191,'Monthly CCG'!$A$4:$A$214,0))*$H191</f>
        <v>185.96762242769532</v>
      </c>
    </row>
    <row r="192" spans="1:13">
      <c r="A192" s="187" t="s">
        <v>164</v>
      </c>
      <c r="B192" s="187" t="s">
        <v>163</v>
      </c>
      <c r="C192" s="187" t="s">
        <v>779</v>
      </c>
      <c r="D192" s="187" t="s">
        <v>489</v>
      </c>
      <c r="E192" s="187">
        <f>COUNTIF($D$5:D192,D192)</f>
        <v>3</v>
      </c>
      <c r="F192" s="187" t="str">
        <f t="shared" si="4"/>
        <v>West Sussex3</v>
      </c>
      <c r="G192" s="187" t="str">
        <f t="shared" si="5"/>
        <v>NHS Crawley CCG</v>
      </c>
      <c r="H192" s="188">
        <v>0.93414744248311077</v>
      </c>
      <c r="I192" s="188">
        <v>0.14018479823681318</v>
      </c>
      <c r="J192" s="189">
        <f>INDEX('Monthly CCG'!O$4:O$214,MATCH(Mapping!$A192,'Monthly CCG'!$A$4:$A$214,0))*$H192</f>
        <v>2808.981359546714</v>
      </c>
      <c r="K192" s="189">
        <f>INDEX('Monthly CCG'!P$4:P$214,MATCH(Mapping!$A192,'Monthly CCG'!$A$4:$A$214,0))*$H192</f>
        <v>2611.8762491827779</v>
      </c>
      <c r="L192" s="189">
        <f>INDEX('Monthly CCG'!Q$4:Q$214,MATCH(Mapping!$A192,'Monthly CCG'!$A$4:$A$214,0))*$H192</f>
        <v>2401.6930746240778</v>
      </c>
      <c r="M192" s="189">
        <f>INDEX('Monthly CCG'!R$4:R$214,MATCH(Mapping!$A192,'Monthly CCG'!$A$4:$A$214,0))*$H192</f>
        <v>2638.032377572305</v>
      </c>
    </row>
    <row r="193" spans="1:13">
      <c r="A193" s="187" t="s">
        <v>168</v>
      </c>
      <c r="B193" s="187" t="s">
        <v>167</v>
      </c>
      <c r="C193" s="187" t="s">
        <v>656</v>
      </c>
      <c r="D193" s="187" t="s">
        <v>83</v>
      </c>
      <c r="E193" s="187">
        <f>COUNTIF($D$5:D193,D193)</f>
        <v>3</v>
      </c>
      <c r="F193" s="187" t="str">
        <f t="shared" si="4"/>
        <v>Bromley3</v>
      </c>
      <c r="G193" s="187" t="str">
        <f t="shared" si="5"/>
        <v>NHS Croydon CCG</v>
      </c>
      <c r="H193" s="188">
        <v>9.6568865335089592E-3</v>
      </c>
      <c r="I193" s="188">
        <v>1.1575905127439603E-2</v>
      </c>
      <c r="J193" s="189">
        <f>INDEX('Monthly CCG'!O$4:O$214,MATCH(Mapping!$A193,'Monthly CCG'!$A$4:$A$214,0))*$H193</f>
        <v>87.356195582122041</v>
      </c>
      <c r="K193" s="189">
        <f>INDEX('Monthly CCG'!P$4:P$214,MATCH(Mapping!$A193,'Monthly CCG'!$A$4:$A$214,0))*$H193</f>
        <v>87.027861439982743</v>
      </c>
      <c r="L193" s="189">
        <f>INDEX('Monthly CCG'!Q$4:Q$214,MATCH(Mapping!$A193,'Monthly CCG'!$A$4:$A$214,0))*$H193</f>
        <v>83.252018805380743</v>
      </c>
      <c r="M193" s="189">
        <f>INDEX('Monthly CCG'!R$4:R$214,MATCH(Mapping!$A193,'Monthly CCG'!$A$4:$A$214,0))*$H193</f>
        <v>93.565573623168305</v>
      </c>
    </row>
    <row r="194" spans="1:13">
      <c r="A194" s="187" t="s">
        <v>168</v>
      </c>
      <c r="B194" s="187" t="s">
        <v>167</v>
      </c>
      <c r="C194" s="187" t="s">
        <v>669</v>
      </c>
      <c r="D194" s="187" t="s">
        <v>132</v>
      </c>
      <c r="E194" s="187">
        <f>COUNTIF($D$5:D194,D194)</f>
        <v>2</v>
      </c>
      <c r="F194" s="187" t="str">
        <f t="shared" si="4"/>
        <v>Croydon2</v>
      </c>
      <c r="G194" s="187" t="str">
        <f t="shared" si="5"/>
        <v>NHS Croydon CCG</v>
      </c>
      <c r="H194" s="188">
        <v>0.95715639226319305</v>
      </c>
      <c r="I194" s="188">
        <v>0.94000065562030499</v>
      </c>
      <c r="J194" s="189">
        <f>INDEX('Monthly CCG'!O$4:O$214,MATCH(Mapping!$A194,'Monthly CCG'!$A$4:$A$214,0))*$H194</f>
        <v>8658.4367244128443</v>
      </c>
      <c r="K194" s="189">
        <f>INDEX('Monthly CCG'!P$4:P$214,MATCH(Mapping!$A194,'Monthly CCG'!$A$4:$A$214,0))*$H194</f>
        <v>8625.8934070758951</v>
      </c>
      <c r="L194" s="189">
        <f>INDEX('Monthly CCG'!Q$4:Q$214,MATCH(Mapping!$A194,'Monthly CCG'!$A$4:$A$214,0))*$H194</f>
        <v>8251.6452577009877</v>
      </c>
      <c r="M194" s="189">
        <f>INDEX('Monthly CCG'!R$4:R$214,MATCH(Mapping!$A194,'Monthly CCG'!$A$4:$A$214,0))*$H194</f>
        <v>9273.8882846380766</v>
      </c>
    </row>
    <row r="195" spans="1:13">
      <c r="A195" s="187" t="s">
        <v>168</v>
      </c>
      <c r="B195" s="187" t="s">
        <v>167</v>
      </c>
      <c r="C195" s="187" t="s">
        <v>706</v>
      </c>
      <c r="D195" s="187" t="s">
        <v>267</v>
      </c>
      <c r="E195" s="187">
        <f>COUNTIF($D$5:D195,D195)</f>
        <v>2</v>
      </c>
      <c r="F195" s="187" t="str">
        <f t="shared" si="4"/>
        <v>Lambeth2</v>
      </c>
      <c r="G195" s="187" t="str">
        <f t="shared" si="5"/>
        <v>NHS Croydon CCG</v>
      </c>
      <c r="H195" s="188">
        <v>6.786267244898744E-3</v>
      </c>
      <c r="I195" s="188">
        <v>7.57923353101091E-3</v>
      </c>
      <c r="J195" s="189">
        <f>INDEX('Monthly CCG'!O$4:O$214,MATCH(Mapping!$A195,'Monthly CCG'!$A$4:$A$214,0))*$H195</f>
        <v>61.388573497354038</v>
      </c>
      <c r="K195" s="189">
        <f>INDEX('Monthly CCG'!P$4:P$214,MATCH(Mapping!$A195,'Monthly CCG'!$A$4:$A$214,0))*$H195</f>
        <v>61.157840411027479</v>
      </c>
      <c r="L195" s="189">
        <f>INDEX('Monthly CCG'!Q$4:Q$214,MATCH(Mapping!$A195,'Monthly CCG'!$A$4:$A$214,0))*$H195</f>
        <v>58.504409918272074</v>
      </c>
      <c r="M195" s="189">
        <f>INDEX('Monthly CCG'!R$4:R$214,MATCH(Mapping!$A195,'Monthly CCG'!$A$4:$A$214,0))*$H195</f>
        <v>65.752143335823931</v>
      </c>
    </row>
    <row r="196" spans="1:13">
      <c r="A196" s="187" t="s">
        <v>168</v>
      </c>
      <c r="B196" s="187" t="s">
        <v>167</v>
      </c>
      <c r="C196" s="187" t="s">
        <v>717</v>
      </c>
      <c r="D196" s="187" t="s">
        <v>300</v>
      </c>
      <c r="E196" s="187">
        <f>COUNTIF($D$5:D196,D196)</f>
        <v>1</v>
      </c>
      <c r="F196" s="187" t="str">
        <f t="shared" si="4"/>
        <v>Merton1</v>
      </c>
      <c r="G196" s="187" t="str">
        <f t="shared" si="5"/>
        <v>NHS Croydon CCG</v>
      </c>
      <c r="H196" s="188">
        <v>4.7424273936163379E-3</v>
      </c>
      <c r="I196" s="188">
        <v>8.034067578383269E-3</v>
      </c>
      <c r="J196" s="189">
        <f>INDEX('Monthly CCG'!O$4:O$214,MATCH(Mapping!$A196,'Monthly CCG'!$A$4:$A$214,0))*$H196</f>
        <v>42.899998202653393</v>
      </c>
      <c r="K196" s="189">
        <f>INDEX('Monthly CCG'!P$4:P$214,MATCH(Mapping!$A196,'Monthly CCG'!$A$4:$A$214,0))*$H196</f>
        <v>42.73875567127044</v>
      </c>
      <c r="L196" s="189">
        <f>INDEX('Monthly CCG'!Q$4:Q$214,MATCH(Mapping!$A196,'Monthly CCG'!$A$4:$A$214,0))*$H196</f>
        <v>40.884466560366448</v>
      </c>
      <c r="M196" s="189">
        <f>INDEX('Monthly CCG'!R$4:R$214,MATCH(Mapping!$A196,'Monthly CCG'!$A$4:$A$214,0))*$H196</f>
        <v>45.949379016748701</v>
      </c>
    </row>
    <row r="197" spans="1:13">
      <c r="A197" s="187" t="s">
        <v>168</v>
      </c>
      <c r="B197" s="187" t="s">
        <v>167</v>
      </c>
      <c r="C197" s="187" t="s">
        <v>763</v>
      </c>
      <c r="D197" s="187" t="s">
        <v>441</v>
      </c>
      <c r="E197" s="187">
        <f>COUNTIF($D$5:D197,D197)</f>
        <v>5</v>
      </c>
      <c r="F197" s="187" t="str">
        <f t="shared" si="4"/>
        <v>Surrey5</v>
      </c>
      <c r="G197" s="187" t="str">
        <f t="shared" si="5"/>
        <v>NHS Croydon CCG</v>
      </c>
      <c r="H197" s="188">
        <v>1.1726402764832602E-2</v>
      </c>
      <c r="I197" s="188">
        <v>3.7660699118474113E-3</v>
      </c>
      <c r="J197" s="189">
        <f>INDEX('Monthly CCG'!O$4:O$214,MATCH(Mapping!$A197,'Monthly CCG'!$A$4:$A$214,0))*$H197</f>
        <v>106.07703941067572</v>
      </c>
      <c r="K197" s="189">
        <f>INDEX('Monthly CCG'!P$4:P$214,MATCH(Mapping!$A197,'Monthly CCG'!$A$4:$A$214,0))*$H197</f>
        <v>105.67834171667141</v>
      </c>
      <c r="L197" s="189">
        <f>INDEX('Monthly CCG'!Q$4:Q$214,MATCH(Mapping!$A197,'Monthly CCG'!$A$4:$A$214,0))*$H197</f>
        <v>101.09331823562187</v>
      </c>
      <c r="M197" s="189">
        <f>INDEX('Monthly CCG'!R$4:R$214,MATCH(Mapping!$A197,'Monthly CCG'!$A$4:$A$214,0))*$H197</f>
        <v>113.61711638846309</v>
      </c>
    </row>
    <row r="198" spans="1:13">
      <c r="A198" s="187" t="s">
        <v>168</v>
      </c>
      <c r="B198" s="187" t="s">
        <v>167</v>
      </c>
      <c r="C198" s="187" t="s">
        <v>764</v>
      </c>
      <c r="D198" s="187" t="s">
        <v>444</v>
      </c>
      <c r="E198" s="187">
        <f>COUNTIF($D$5:D198,D198)</f>
        <v>1</v>
      </c>
      <c r="F198" s="187" t="str">
        <f t="shared" ref="F198:F260" si="6">D198&amp;E198</f>
        <v>Sutton1</v>
      </c>
      <c r="G198" s="187" t="str">
        <f t="shared" ref="G198:G260" si="7">B198</f>
        <v>NHS Croydon CCG</v>
      </c>
      <c r="H198" s="188">
        <v>9.9316237999501865E-3</v>
      </c>
      <c r="I198" s="188">
        <v>1.8863139825218474E-2</v>
      </c>
      <c r="J198" s="189">
        <f>INDEX('Monthly CCG'!O$4:O$214,MATCH(Mapping!$A198,'Monthly CCG'!$A$4:$A$214,0))*$H198</f>
        <v>89.84146889434939</v>
      </c>
      <c r="K198" s="189">
        <f>INDEX('Monthly CCG'!P$4:P$214,MATCH(Mapping!$A198,'Monthly CCG'!$A$4:$A$214,0))*$H198</f>
        <v>89.503793685151081</v>
      </c>
      <c r="L198" s="189">
        <f>INDEX('Monthly CCG'!Q$4:Q$214,MATCH(Mapping!$A198,'Monthly CCG'!$A$4:$A$214,0))*$H198</f>
        <v>85.620528779370559</v>
      </c>
      <c r="M198" s="189">
        <f>INDEX('Monthly CCG'!R$4:R$214,MATCH(Mapping!$A198,'Monthly CCG'!$A$4:$A$214,0))*$H198</f>
        <v>96.227502997717352</v>
      </c>
    </row>
    <row r="199" spans="1:13">
      <c r="A199" s="187" t="s">
        <v>171</v>
      </c>
      <c r="B199" s="187" t="s">
        <v>170</v>
      </c>
      <c r="C199" s="187" t="s">
        <v>670</v>
      </c>
      <c r="D199" s="187" t="s">
        <v>136</v>
      </c>
      <c r="E199" s="187">
        <f>COUNTIF($D$5:D199,D199)</f>
        <v>1</v>
      </c>
      <c r="F199" s="187" t="str">
        <f t="shared" si="6"/>
        <v>Cumbria1</v>
      </c>
      <c r="G199" s="187" t="str">
        <f t="shared" si="7"/>
        <v>NHS Cumbria CCG</v>
      </c>
      <c r="H199" s="188">
        <v>0.97359875650220062</v>
      </c>
      <c r="I199" s="188">
        <v>0.99999999999999989</v>
      </c>
      <c r="J199" s="189">
        <f>INDEX('Monthly CCG'!O$4:O$214,MATCH(Mapping!$A199,'Monthly CCG'!$A$4:$A$214,0))*$H199</f>
        <v>14435.548762658129</v>
      </c>
      <c r="K199" s="189">
        <f>INDEX('Monthly CCG'!P$4:P$214,MATCH(Mapping!$A199,'Monthly CCG'!$A$4:$A$214,0))*$H199</f>
        <v>14135.680345655452</v>
      </c>
      <c r="L199" s="189">
        <f>INDEX('Monthly CCG'!Q$4:Q$214,MATCH(Mapping!$A199,'Monthly CCG'!$A$4:$A$214,0))*$H199</f>
        <v>13647.907368647848</v>
      </c>
      <c r="M199" s="189">
        <f>INDEX('Monthly CCG'!R$4:R$214,MATCH(Mapping!$A199,'Monthly CCG'!$A$4:$A$214,0))*$H199</f>
        <v>14217.462641201635</v>
      </c>
    </row>
    <row r="200" spans="1:13">
      <c r="A200" s="187" t="s">
        <v>171</v>
      </c>
      <c r="B200" s="187" t="s">
        <v>170</v>
      </c>
      <c r="C200" s="187" t="s">
        <v>707</v>
      </c>
      <c r="D200" s="187" t="s">
        <v>270</v>
      </c>
      <c r="E200" s="187">
        <f>COUNTIF($D$5:D200,D200)</f>
        <v>7</v>
      </c>
      <c r="F200" s="187" t="str">
        <f t="shared" si="6"/>
        <v>Lancashire7</v>
      </c>
      <c r="G200" s="187" t="str">
        <f t="shared" si="7"/>
        <v>NHS Cumbria CCG</v>
      </c>
      <c r="H200" s="188">
        <v>1.3968189233278954E-2</v>
      </c>
      <c r="I200" s="188">
        <v>5.9207495321539679E-3</v>
      </c>
      <c r="J200" s="189">
        <f>INDEX('Monthly CCG'!O$4:O$214,MATCH(Mapping!$A200,'Monthly CCG'!$A$4:$A$214,0))*$H200</f>
        <v>207.10634176182705</v>
      </c>
      <c r="K200" s="189">
        <f>INDEX('Monthly CCG'!P$4:P$214,MATCH(Mapping!$A200,'Monthly CCG'!$A$4:$A$214,0))*$H200</f>
        <v>202.80413947797715</v>
      </c>
      <c r="L200" s="189">
        <f>INDEX('Monthly CCG'!Q$4:Q$214,MATCH(Mapping!$A200,'Monthly CCG'!$A$4:$A$214,0))*$H200</f>
        <v>195.80607667210438</v>
      </c>
      <c r="M200" s="189">
        <f>INDEX('Monthly CCG'!R$4:R$214,MATCH(Mapping!$A200,'Monthly CCG'!$A$4:$A$214,0))*$H200</f>
        <v>203.97746737357258</v>
      </c>
    </row>
    <row r="201" spans="1:13">
      <c r="A201" s="187" t="s">
        <v>171</v>
      </c>
      <c r="B201" s="187" t="s">
        <v>170</v>
      </c>
      <c r="C201" s="187" t="s">
        <v>727</v>
      </c>
      <c r="D201" s="187" t="s">
        <v>330</v>
      </c>
      <c r="E201" s="187">
        <f>COUNTIF($D$5:D201,D201)</f>
        <v>2</v>
      </c>
      <c r="F201" s="187" t="str">
        <f t="shared" si="6"/>
        <v>North Yorkshire2</v>
      </c>
      <c r="G201" s="187" t="str">
        <f t="shared" si="7"/>
        <v>NHS Cumbria CCG</v>
      </c>
      <c r="H201" s="188">
        <v>1.2433054264520297E-2</v>
      </c>
      <c r="I201" s="188">
        <v>1.0596193699011042E-2</v>
      </c>
      <c r="J201" s="189">
        <f>INDEX('Monthly CCG'!O$4:O$214,MATCH(Mapping!$A201,'Monthly CCG'!$A$4:$A$214,0))*$H201</f>
        <v>184.34489558004245</v>
      </c>
      <c r="K201" s="189">
        <f>INDEX('Monthly CCG'!P$4:P$214,MATCH(Mapping!$A201,'Monthly CCG'!$A$4:$A$214,0))*$H201</f>
        <v>180.51551486657019</v>
      </c>
      <c r="L201" s="189">
        <f>INDEX('Monthly CCG'!Q$4:Q$214,MATCH(Mapping!$A201,'Monthly CCG'!$A$4:$A$214,0))*$H201</f>
        <v>174.28655468004553</v>
      </c>
      <c r="M201" s="189">
        <f>INDEX('Monthly CCG'!R$4:R$214,MATCH(Mapping!$A201,'Monthly CCG'!$A$4:$A$214,0))*$H201</f>
        <v>181.5598914247899</v>
      </c>
    </row>
    <row r="202" spans="1:13">
      <c r="A202" s="187" t="s">
        <v>171</v>
      </c>
      <c r="B202" s="187" t="s">
        <v>170</v>
      </c>
      <c r="C202" s="187" t="s">
        <v>1620</v>
      </c>
      <c r="D202" s="187" t="s">
        <v>336</v>
      </c>
      <c r="E202" s="187">
        <f>COUNTIF($D$5:D202,D202)</f>
        <v>1</v>
      </c>
      <c r="F202" s="187" t="str">
        <f t="shared" si="6"/>
        <v>Northumberland1</v>
      </c>
      <c r="G202" s="187" t="str">
        <f t="shared" si="7"/>
        <v>NHS Cumbria CCG</v>
      </c>
      <c r="H202" s="188">
        <v>0</v>
      </c>
      <c r="I202" s="188">
        <v>1.214468175912734E-3</v>
      </c>
      <c r="J202" s="189">
        <f>INDEX('Monthly CCG'!O$4:O$214,MATCH(Mapping!$A202,'Monthly CCG'!$A$4:$A$214,0))*$H202</f>
        <v>0</v>
      </c>
      <c r="K202" s="189">
        <f>INDEX('Monthly CCG'!P$4:P$214,MATCH(Mapping!$A202,'Monthly CCG'!$A$4:$A$214,0))*$H202</f>
        <v>0</v>
      </c>
      <c r="L202" s="189">
        <f>INDEX('Monthly CCG'!Q$4:Q$214,MATCH(Mapping!$A202,'Monthly CCG'!$A$4:$A$214,0))*$H202</f>
        <v>0</v>
      </c>
      <c r="M202" s="189">
        <f>INDEX('Monthly CCG'!R$4:R$214,MATCH(Mapping!$A202,'Monthly CCG'!$A$4:$A$214,0))*$H202</f>
        <v>0</v>
      </c>
    </row>
    <row r="203" spans="1:13">
      <c r="A203" s="187" t="s">
        <v>175</v>
      </c>
      <c r="B203" s="187" t="s">
        <v>174</v>
      </c>
      <c r="C203" s="187" t="s">
        <v>671</v>
      </c>
      <c r="D203" s="187" t="s">
        <v>139</v>
      </c>
      <c r="E203" s="187">
        <f>COUNTIF($D$5:D203,D203)</f>
        <v>1</v>
      </c>
      <c r="F203" s="187" t="str">
        <f t="shared" si="6"/>
        <v>Darlington1</v>
      </c>
      <c r="G203" s="187" t="str">
        <f t="shared" si="7"/>
        <v>NHS Darlington CCG</v>
      </c>
      <c r="H203" s="188">
        <v>0.98209086981837301</v>
      </c>
      <c r="I203" s="188">
        <v>0.96511466937381751</v>
      </c>
      <c r="J203" s="189">
        <f>INDEX('Monthly CCG'!O$4:O$214,MATCH(Mapping!$A203,'Monthly CCG'!$A$4:$A$214,0))*$H203</f>
        <v>3169.2072369038897</v>
      </c>
      <c r="K203" s="189">
        <f>INDEX('Monthly CCG'!P$4:P$214,MATCH(Mapping!$A203,'Monthly CCG'!$A$4:$A$214,0))*$H203</f>
        <v>3187.8669634304388</v>
      </c>
      <c r="L203" s="189">
        <f>INDEX('Monthly CCG'!Q$4:Q$214,MATCH(Mapping!$A203,'Monthly CCG'!$A$4:$A$214,0))*$H203</f>
        <v>3208.4908716966247</v>
      </c>
      <c r="M203" s="189">
        <f>INDEX('Monthly CCG'!R$4:R$214,MATCH(Mapping!$A203,'Monthly CCG'!$A$4:$A$214,0))*$H203</f>
        <v>3255.6312334479067</v>
      </c>
    </row>
    <row r="204" spans="1:13">
      <c r="A204" s="187" t="s">
        <v>175</v>
      </c>
      <c r="B204" s="187" t="s">
        <v>174</v>
      </c>
      <c r="C204" s="187" t="s">
        <v>727</v>
      </c>
      <c r="D204" s="187" t="s">
        <v>330</v>
      </c>
      <c r="E204" s="187">
        <f>COUNTIF($D$5:D204,D204)</f>
        <v>3</v>
      </c>
      <c r="F204" s="187" t="str">
        <f t="shared" si="6"/>
        <v>North Yorkshire3</v>
      </c>
      <c r="G204" s="187" t="str">
        <f t="shared" si="7"/>
        <v>NHS Darlington CCG</v>
      </c>
      <c r="H204" s="188">
        <v>1.3504629890497923E-2</v>
      </c>
      <c r="I204" s="188">
        <v>2.3576244064951075E-3</v>
      </c>
      <c r="J204" s="189">
        <f>INDEX('Monthly CCG'!O$4:O$214,MATCH(Mapping!$A204,'Monthly CCG'!$A$4:$A$214,0))*$H204</f>
        <v>43.579440656636798</v>
      </c>
      <c r="K204" s="189">
        <f>INDEX('Monthly CCG'!P$4:P$214,MATCH(Mapping!$A204,'Monthly CCG'!$A$4:$A$214,0))*$H204</f>
        <v>43.836028624556256</v>
      </c>
      <c r="L204" s="189">
        <f>INDEX('Monthly CCG'!Q$4:Q$214,MATCH(Mapping!$A204,'Monthly CCG'!$A$4:$A$214,0))*$H204</f>
        <v>44.119625852256711</v>
      </c>
      <c r="M204" s="189">
        <f>INDEX('Monthly CCG'!R$4:R$214,MATCH(Mapping!$A204,'Monthly CCG'!$A$4:$A$214,0))*$H204</f>
        <v>44.767848087000615</v>
      </c>
    </row>
    <row r="205" spans="1:13">
      <c r="A205" s="187" t="s">
        <v>175</v>
      </c>
      <c r="B205" s="187" t="s">
        <v>174</v>
      </c>
      <c r="C205" s="187" t="s">
        <v>759</v>
      </c>
      <c r="D205" s="187" t="s">
        <v>429</v>
      </c>
      <c r="E205" s="187">
        <f>COUNTIF($D$5:D205,D205)</f>
        <v>1</v>
      </c>
      <c r="F205" s="187" t="str">
        <f t="shared" si="6"/>
        <v>Stockton-on-Tees1</v>
      </c>
      <c r="G205" s="187" t="str">
        <f t="shared" si="7"/>
        <v>NHS Darlington CCG</v>
      </c>
      <c r="H205" s="188">
        <v>4.4045002911290172E-3</v>
      </c>
      <c r="I205" s="188">
        <v>2.371753378105025E-3</v>
      </c>
      <c r="J205" s="189">
        <f>INDEX('Monthly CCG'!O$4:O$214,MATCH(Mapping!$A205,'Monthly CCG'!$A$4:$A$214,0))*$H205</f>
        <v>14.213322439473338</v>
      </c>
      <c r="K205" s="189">
        <f>INDEX('Monthly CCG'!P$4:P$214,MATCH(Mapping!$A205,'Monthly CCG'!$A$4:$A$214,0))*$H205</f>
        <v>14.29700794500479</v>
      </c>
      <c r="L205" s="189">
        <f>INDEX('Monthly CCG'!Q$4:Q$214,MATCH(Mapping!$A205,'Monthly CCG'!$A$4:$A$214,0))*$H205</f>
        <v>14.389502451118499</v>
      </c>
      <c r="M205" s="189">
        <f>INDEX('Monthly CCG'!R$4:R$214,MATCH(Mapping!$A205,'Monthly CCG'!$A$4:$A$214,0))*$H205</f>
        <v>14.600918465092692</v>
      </c>
    </row>
    <row r="206" spans="1:13">
      <c r="A206" s="187" t="s">
        <v>178</v>
      </c>
      <c r="B206" s="187" t="s">
        <v>177</v>
      </c>
      <c r="C206" s="187" t="s">
        <v>646</v>
      </c>
      <c r="D206" s="187" t="s">
        <v>39</v>
      </c>
      <c r="E206" s="187">
        <f>COUNTIF($D$5:D206,D206)</f>
        <v>2</v>
      </c>
      <c r="F206" s="187" t="str">
        <f t="shared" si="6"/>
        <v>Bexley2</v>
      </c>
      <c r="G206" s="187" t="str">
        <f t="shared" si="7"/>
        <v>NHS Dartford, Gravesham and Swanley CCG</v>
      </c>
      <c r="H206" s="188">
        <v>1.4785484770636435E-2</v>
      </c>
      <c r="I206" s="188">
        <v>1.5846886406790078E-2</v>
      </c>
      <c r="J206" s="189">
        <f>INDEX('Monthly CCG'!O$4:O$214,MATCH(Mapping!$A206,'Monthly CCG'!$A$4:$A$214,0))*$H206</f>
        <v>98.086905968402107</v>
      </c>
      <c r="K206" s="189">
        <f>INDEX('Monthly CCG'!P$4:P$214,MATCH(Mapping!$A206,'Monthly CCG'!$A$4:$A$214,0))*$H206</f>
        <v>101.90156103922631</v>
      </c>
      <c r="L206" s="189">
        <f>INDEX('Monthly CCG'!Q$4:Q$214,MATCH(Mapping!$A206,'Monthly CCG'!$A$4:$A$214,0))*$H206</f>
        <v>102.55212236913431</v>
      </c>
      <c r="M206" s="189">
        <f>INDEX('Monthly CCG'!R$4:R$214,MATCH(Mapping!$A206,'Monthly CCG'!$A$4:$A$214,0))*$H206</f>
        <v>103.91238696803286</v>
      </c>
    </row>
    <row r="207" spans="1:13">
      <c r="A207" s="187" t="s">
        <v>178</v>
      </c>
      <c r="B207" s="187" t="s">
        <v>177</v>
      </c>
      <c r="C207" s="187" t="s">
        <v>701</v>
      </c>
      <c r="D207" s="187" t="s">
        <v>252</v>
      </c>
      <c r="E207" s="187">
        <f>COUNTIF($D$5:D207,D207)</f>
        <v>5</v>
      </c>
      <c r="F207" s="187" t="str">
        <f t="shared" si="6"/>
        <v>Kent5</v>
      </c>
      <c r="G207" s="187" t="str">
        <f t="shared" si="7"/>
        <v>NHS Dartford, Gravesham and Swanley CCG</v>
      </c>
      <c r="H207" s="188">
        <v>0.98374146613558333</v>
      </c>
      <c r="I207" s="188">
        <v>0.16325651223568233</v>
      </c>
      <c r="J207" s="189">
        <f>INDEX('Monthly CCG'!O$4:O$214,MATCH(Mapping!$A207,'Monthly CCG'!$A$4:$A$214,0))*$H207</f>
        <v>6526.1408863434599</v>
      </c>
      <c r="K207" s="189">
        <f>INDEX('Monthly CCG'!P$4:P$214,MATCH(Mapping!$A207,'Monthly CCG'!$A$4:$A$214,0))*$H207</f>
        <v>6779.9461846064405</v>
      </c>
      <c r="L207" s="189">
        <f>INDEX('Monthly CCG'!Q$4:Q$214,MATCH(Mapping!$A207,'Monthly CCG'!$A$4:$A$214,0))*$H207</f>
        <v>6823.2308091164059</v>
      </c>
      <c r="M207" s="189">
        <f>INDEX('Monthly CCG'!R$4:R$214,MATCH(Mapping!$A207,'Monthly CCG'!$A$4:$A$214,0))*$H207</f>
        <v>6913.73502400088</v>
      </c>
    </row>
    <row r="208" spans="1:13">
      <c r="A208" s="187" t="s">
        <v>178</v>
      </c>
      <c r="B208" s="187" t="s">
        <v>177</v>
      </c>
      <c r="C208" s="187" t="s">
        <v>716</v>
      </c>
      <c r="D208" s="187" t="s">
        <v>297</v>
      </c>
      <c r="E208" s="187">
        <f>COUNTIF($D$5:D208,D208)</f>
        <v>1</v>
      </c>
      <c r="F208" s="187" t="str">
        <f t="shared" si="6"/>
        <v>Medway1</v>
      </c>
      <c r="G208" s="187" t="str">
        <f t="shared" si="7"/>
        <v>NHS Dartford, Gravesham and Swanley CCG</v>
      </c>
      <c r="H208" s="188">
        <v>1.4730490937801975E-3</v>
      </c>
      <c r="I208" s="188">
        <v>1.355557242471235E-3</v>
      </c>
      <c r="J208" s="189">
        <f>INDEX('Monthly CCG'!O$4:O$214,MATCH(Mapping!$A208,'Monthly CCG'!$A$4:$A$214,0))*$H208</f>
        <v>9.772207688137831</v>
      </c>
      <c r="K208" s="189">
        <f>INDEX('Monthly CCG'!P$4:P$214,MATCH(Mapping!$A208,'Monthly CCG'!$A$4:$A$214,0))*$H208</f>
        <v>10.152254354333122</v>
      </c>
      <c r="L208" s="189">
        <f>INDEX('Monthly CCG'!Q$4:Q$214,MATCH(Mapping!$A208,'Monthly CCG'!$A$4:$A$214,0))*$H208</f>
        <v>10.21706851445945</v>
      </c>
      <c r="M208" s="189">
        <f>INDEX('Monthly CCG'!R$4:R$214,MATCH(Mapping!$A208,'Monthly CCG'!$A$4:$A$214,0))*$H208</f>
        <v>10.352589031087229</v>
      </c>
    </row>
    <row r="209" spans="1:13">
      <c r="A209" s="187" t="s">
        <v>182</v>
      </c>
      <c r="B209" s="187" t="s">
        <v>181</v>
      </c>
      <c r="C209" s="187" t="s">
        <v>643</v>
      </c>
      <c r="D209" s="187" t="s">
        <v>23</v>
      </c>
      <c r="E209" s="187">
        <f>COUNTIF($D$5:D209,D209)</f>
        <v>2</v>
      </c>
      <c r="F209" s="187" t="str">
        <f t="shared" si="6"/>
        <v>Barnsley2</v>
      </c>
      <c r="G209" s="187" t="str">
        <f t="shared" si="7"/>
        <v>NHS Doncaster CCG</v>
      </c>
      <c r="H209" s="188">
        <v>2.3306655880115184E-3</v>
      </c>
      <c r="I209" s="188">
        <v>2.9873715656542794E-3</v>
      </c>
      <c r="J209" s="189">
        <f>INDEX('Monthly CCG'!O$4:O$214,MATCH(Mapping!$A209,'Monthly CCG'!$A$4:$A$214,0))*$H209</f>
        <v>22.67038417458804</v>
      </c>
      <c r="K209" s="189">
        <f>INDEX('Monthly CCG'!P$4:P$214,MATCH(Mapping!$A209,'Monthly CCG'!$A$4:$A$214,0))*$H209</f>
        <v>22.460624271667001</v>
      </c>
      <c r="L209" s="189">
        <f>INDEX('Monthly CCG'!Q$4:Q$214,MATCH(Mapping!$A209,'Monthly CCG'!$A$4:$A$214,0))*$H209</f>
        <v>22.285824352566138</v>
      </c>
      <c r="M209" s="189">
        <f>INDEX('Monthly CCG'!R$4:R$214,MATCH(Mapping!$A209,'Monthly CCG'!$A$4:$A$214,0))*$H209</f>
        <v>23.208767925418702</v>
      </c>
    </row>
    <row r="210" spans="1:13">
      <c r="A210" s="187" t="s">
        <v>182</v>
      </c>
      <c r="B210" s="187" t="s">
        <v>181</v>
      </c>
      <c r="C210" s="187" t="s">
        <v>675</v>
      </c>
      <c r="D210" s="187" t="s">
        <v>154</v>
      </c>
      <c r="E210" s="187">
        <f>COUNTIF($D$5:D210,D210)</f>
        <v>3</v>
      </c>
      <c r="F210" s="187" t="str">
        <f t="shared" si="6"/>
        <v>Doncaster3</v>
      </c>
      <c r="G210" s="187" t="str">
        <f t="shared" si="7"/>
        <v>NHS Doncaster CCG</v>
      </c>
      <c r="H210" s="188">
        <v>0.96696297580409563</v>
      </c>
      <c r="I210" s="188">
        <v>0.97792900138309002</v>
      </c>
      <c r="J210" s="189">
        <f>INDEX('Monthly CCG'!O$4:O$214,MATCH(Mapping!$A210,'Monthly CCG'!$A$4:$A$214,0))*$H210</f>
        <v>9405.6488656464389</v>
      </c>
      <c r="K210" s="189">
        <f>INDEX('Monthly CCG'!P$4:P$214,MATCH(Mapping!$A210,'Monthly CCG'!$A$4:$A$214,0))*$H210</f>
        <v>9318.6221978240701</v>
      </c>
      <c r="L210" s="189">
        <f>INDEX('Monthly CCG'!Q$4:Q$214,MATCH(Mapping!$A210,'Monthly CCG'!$A$4:$A$214,0))*$H210</f>
        <v>9246.0999746387624</v>
      </c>
      <c r="M210" s="189">
        <f>INDEX('Monthly CCG'!R$4:R$214,MATCH(Mapping!$A210,'Monthly CCG'!$A$4:$A$214,0))*$H210</f>
        <v>9629.0173130571839</v>
      </c>
    </row>
    <row r="211" spans="1:13">
      <c r="A211" s="187" t="s">
        <v>182</v>
      </c>
      <c r="B211" s="187" t="s">
        <v>181</v>
      </c>
      <c r="C211" s="187" t="s">
        <v>724</v>
      </c>
      <c r="D211" s="187" t="s">
        <v>321</v>
      </c>
      <c r="E211" s="187">
        <f>COUNTIF($D$5:D211,D211)</f>
        <v>2</v>
      </c>
      <c r="F211" s="187" t="str">
        <f t="shared" si="6"/>
        <v>North Lincolnshire2</v>
      </c>
      <c r="G211" s="187" t="str">
        <f t="shared" si="7"/>
        <v>NHS Doncaster CCG</v>
      </c>
      <c r="H211" s="188">
        <v>0</v>
      </c>
      <c r="I211" s="188">
        <v>9.1397502973348263E-4</v>
      </c>
      <c r="J211" s="189">
        <f>INDEX('Monthly CCG'!O$4:O$214,MATCH(Mapping!$A211,'Monthly CCG'!$A$4:$A$214,0))*$H211</f>
        <v>0</v>
      </c>
      <c r="K211" s="189">
        <f>INDEX('Monthly CCG'!P$4:P$214,MATCH(Mapping!$A211,'Monthly CCG'!$A$4:$A$214,0))*$H211</f>
        <v>0</v>
      </c>
      <c r="L211" s="189">
        <f>INDEX('Monthly CCG'!Q$4:Q$214,MATCH(Mapping!$A211,'Monthly CCG'!$A$4:$A$214,0))*$H211</f>
        <v>0</v>
      </c>
      <c r="M211" s="189">
        <f>INDEX('Monthly CCG'!R$4:R$214,MATCH(Mapping!$A211,'Monthly CCG'!$A$4:$A$214,0))*$H211</f>
        <v>0</v>
      </c>
    </row>
    <row r="212" spans="1:13">
      <c r="A212" s="187" t="s">
        <v>182</v>
      </c>
      <c r="B212" s="187" t="s">
        <v>181</v>
      </c>
      <c r="C212" s="187" t="s">
        <v>727</v>
      </c>
      <c r="D212" s="187" t="s">
        <v>330</v>
      </c>
      <c r="E212" s="187">
        <f>COUNTIF($D$5:D212,D212)</f>
        <v>4</v>
      </c>
      <c r="F212" s="187" t="str">
        <f t="shared" si="6"/>
        <v>North Yorkshire4</v>
      </c>
      <c r="G212" s="187" t="str">
        <f t="shared" si="7"/>
        <v>NHS Doncaster CCG</v>
      </c>
      <c r="H212" s="188">
        <v>2.0834737832224177E-3</v>
      </c>
      <c r="I212" s="188">
        <v>1.0640460638493218E-3</v>
      </c>
      <c r="J212" s="189">
        <f>INDEX('Monthly CCG'!O$4:O$214,MATCH(Mapping!$A212,'Monthly CCG'!$A$4:$A$214,0))*$H212</f>
        <v>20.265949489404456</v>
      </c>
      <c r="K212" s="189">
        <f>INDEX('Monthly CCG'!P$4:P$214,MATCH(Mapping!$A212,'Monthly CCG'!$A$4:$A$214,0))*$H212</f>
        <v>20.078436848914439</v>
      </c>
      <c r="L212" s="189">
        <f>INDEX('Monthly CCG'!Q$4:Q$214,MATCH(Mapping!$A212,'Monthly CCG'!$A$4:$A$214,0))*$H212</f>
        <v>19.922176315172759</v>
      </c>
      <c r="M212" s="189">
        <f>INDEX('Monthly CCG'!R$4:R$214,MATCH(Mapping!$A212,'Monthly CCG'!$A$4:$A$214,0))*$H212</f>
        <v>20.747231933328834</v>
      </c>
    </row>
    <row r="213" spans="1:13">
      <c r="A213" s="187" t="s">
        <v>182</v>
      </c>
      <c r="B213" s="187" t="s">
        <v>181</v>
      </c>
      <c r="C213" s="187" t="s">
        <v>730</v>
      </c>
      <c r="D213" s="187" t="s">
        <v>342</v>
      </c>
      <c r="E213" s="187">
        <f>COUNTIF($D$5:D213,D213)</f>
        <v>2</v>
      </c>
      <c r="F213" s="187" t="str">
        <f t="shared" si="6"/>
        <v>Nottinghamshire2</v>
      </c>
      <c r="G213" s="187" t="str">
        <f t="shared" si="7"/>
        <v>NHS Doncaster CCG</v>
      </c>
      <c r="H213" s="188">
        <v>1.7367631998818613E-2</v>
      </c>
      <c r="I213" s="188">
        <v>6.609562974718727E-3</v>
      </c>
      <c r="J213" s="189">
        <f>INDEX('Monthly CCG'!O$4:O$214,MATCH(Mapping!$A213,'Monthly CCG'!$A$4:$A$214,0))*$H213</f>
        <v>168.93495645250866</v>
      </c>
      <c r="K213" s="189">
        <f>INDEX('Monthly CCG'!P$4:P$214,MATCH(Mapping!$A213,'Monthly CCG'!$A$4:$A$214,0))*$H213</f>
        <v>167.37186957261497</v>
      </c>
      <c r="L213" s="189">
        <f>INDEX('Monthly CCG'!Q$4:Q$214,MATCH(Mapping!$A213,'Monthly CCG'!$A$4:$A$214,0))*$H213</f>
        <v>166.06929717270359</v>
      </c>
      <c r="M213" s="189">
        <f>INDEX('Monthly CCG'!R$4:R$214,MATCH(Mapping!$A213,'Monthly CCG'!$A$4:$A$214,0))*$H213</f>
        <v>172.94687944423575</v>
      </c>
    </row>
    <row r="214" spans="1:13">
      <c r="A214" s="187" t="s">
        <v>182</v>
      </c>
      <c r="B214" s="187" t="s">
        <v>181</v>
      </c>
      <c r="C214" s="187" t="s">
        <v>741</v>
      </c>
      <c r="D214" s="187" t="s">
        <v>375</v>
      </c>
      <c r="E214" s="187">
        <f>COUNTIF($D$5:D214,D214)</f>
        <v>3</v>
      </c>
      <c r="F214" s="187" t="str">
        <f t="shared" si="6"/>
        <v>Rotherham3</v>
      </c>
      <c r="G214" s="187" t="str">
        <f t="shared" si="7"/>
        <v>NHS Doncaster CCG</v>
      </c>
      <c r="H214" s="188">
        <v>1.1255252825851767E-2</v>
      </c>
      <c r="I214" s="188">
        <v>1.2993895907997585E-2</v>
      </c>
      <c r="J214" s="189">
        <f>INDEX('Monthly CCG'!O$4:O$214,MATCH(Mapping!$A214,'Monthly CCG'!$A$4:$A$214,0))*$H214</f>
        <v>109.47984423706015</v>
      </c>
      <c r="K214" s="189">
        <f>INDEX('Monthly CCG'!P$4:P$214,MATCH(Mapping!$A214,'Monthly CCG'!$A$4:$A$214,0))*$H214</f>
        <v>108.46687148273348</v>
      </c>
      <c r="L214" s="189">
        <f>INDEX('Monthly CCG'!Q$4:Q$214,MATCH(Mapping!$A214,'Monthly CCG'!$A$4:$A$214,0))*$H214</f>
        <v>107.6227275207946</v>
      </c>
      <c r="M214" s="189">
        <f>INDEX('Monthly CCG'!R$4:R$214,MATCH(Mapping!$A214,'Monthly CCG'!$A$4:$A$214,0))*$H214</f>
        <v>112.0798076398319</v>
      </c>
    </row>
    <row r="215" spans="1:13">
      <c r="A215" s="187" t="s">
        <v>186</v>
      </c>
      <c r="B215" s="187" t="s">
        <v>185</v>
      </c>
      <c r="C215" s="187" t="s">
        <v>869</v>
      </c>
      <c r="D215" s="187" t="s">
        <v>60</v>
      </c>
      <c r="E215" s="187">
        <f>COUNTIF($D$5:D215,D215)</f>
        <v>1</v>
      </c>
      <c r="F215" s="187" t="str">
        <f t="shared" si="6"/>
        <v>Bournemouth &amp; Poole1</v>
      </c>
      <c r="G215" s="187" t="str">
        <f t="shared" si="7"/>
        <v>NHS Dorset CCG</v>
      </c>
      <c r="H215" s="188">
        <v>0.45502710061907575</v>
      </c>
      <c r="I215" s="188">
        <v>1</v>
      </c>
      <c r="J215" s="189">
        <f>INDEX('Monthly CCG'!O$4:O$214,MATCH(Mapping!$A215,'Monthly CCG'!$A$4:$A$214,0))*$H215</f>
        <v>9631.5586388039756</v>
      </c>
      <c r="K215" s="189">
        <f>INDEX('Monthly CCG'!P$4:P$214,MATCH(Mapping!$A215,'Monthly CCG'!$A$4:$A$214,0))*$H215</f>
        <v>9808.564180944797</v>
      </c>
      <c r="L215" s="189">
        <f>INDEX('Monthly CCG'!Q$4:Q$214,MATCH(Mapping!$A215,'Monthly CCG'!$A$4:$A$214,0))*$H215</f>
        <v>9710.7333543116965</v>
      </c>
      <c r="M215" s="189">
        <f>INDEX('Monthly CCG'!R$4:R$214,MATCH(Mapping!$A215,'Monthly CCG'!$A$4:$A$214,0))*$H215</f>
        <v>10016.511565927714</v>
      </c>
    </row>
    <row r="216" spans="1:13">
      <c r="A216" s="187" t="s">
        <v>186</v>
      </c>
      <c r="B216" s="187" t="s">
        <v>185</v>
      </c>
      <c r="C216" s="187" t="s">
        <v>674</v>
      </c>
      <c r="D216" s="187" t="s">
        <v>150</v>
      </c>
      <c r="E216" s="187">
        <f>COUNTIF($D$5:D216,D216)</f>
        <v>1</v>
      </c>
      <c r="F216" s="187" t="str">
        <f t="shared" si="6"/>
        <v>Devon1</v>
      </c>
      <c r="G216" s="187" t="str">
        <f t="shared" si="7"/>
        <v>NHS Dorset CCG</v>
      </c>
      <c r="H216" s="188">
        <v>3.2212489403786381E-3</v>
      </c>
      <c r="I216" s="188">
        <v>3.1889368811739557E-3</v>
      </c>
      <c r="J216" s="189">
        <f>INDEX('Monthly CCG'!O$4:O$214,MATCH(Mapping!$A216,'Monthly CCG'!$A$4:$A$214,0))*$H216</f>
        <v>68.184176320994638</v>
      </c>
      <c r="K216" s="189">
        <f>INDEX('Monthly CCG'!P$4:P$214,MATCH(Mapping!$A216,'Monthly CCG'!$A$4:$A$214,0))*$H216</f>
        <v>69.437242158801922</v>
      </c>
      <c r="L216" s="189">
        <f>INDEX('Monthly CCG'!Q$4:Q$214,MATCH(Mapping!$A216,'Monthly CCG'!$A$4:$A$214,0))*$H216</f>
        <v>68.744673636620519</v>
      </c>
      <c r="M216" s="189">
        <f>INDEX('Monthly CCG'!R$4:R$214,MATCH(Mapping!$A216,'Monthly CCG'!$A$4:$A$214,0))*$H216</f>
        <v>70.909352924554966</v>
      </c>
    </row>
    <row r="217" spans="1:13">
      <c r="A217" s="187" t="s">
        <v>186</v>
      </c>
      <c r="B217" s="187" t="s">
        <v>185</v>
      </c>
      <c r="C217" s="187" t="s">
        <v>676</v>
      </c>
      <c r="D217" s="187" t="s">
        <v>158</v>
      </c>
      <c r="E217" s="187">
        <f>COUNTIF($D$5:D217,D217)</f>
        <v>1</v>
      </c>
      <c r="F217" s="187" t="str">
        <f t="shared" si="6"/>
        <v>Dorset1</v>
      </c>
      <c r="G217" s="187" t="str">
        <f t="shared" si="7"/>
        <v>NHS Dorset CCG</v>
      </c>
      <c r="H217" s="188">
        <v>0.52804592976958054</v>
      </c>
      <c r="I217" s="188">
        <v>0.95865521607435589</v>
      </c>
      <c r="J217" s="189">
        <f>INDEX('Monthly CCG'!O$4:O$214,MATCH(Mapping!$A217,'Monthly CCG'!$A$4:$A$214,0))*$H217</f>
        <v>11177.148195432712</v>
      </c>
      <c r="K217" s="189">
        <f>INDEX('Monthly CCG'!P$4:P$214,MATCH(Mapping!$A217,'Monthly CCG'!$A$4:$A$214,0))*$H217</f>
        <v>11382.558062113078</v>
      </c>
      <c r="L217" s="189">
        <f>INDEX('Monthly CCG'!Q$4:Q$214,MATCH(Mapping!$A217,'Monthly CCG'!$A$4:$A$214,0))*$H217</f>
        <v>11269.028187212618</v>
      </c>
      <c r="M217" s="189">
        <f>INDEX('Monthly CCG'!R$4:R$214,MATCH(Mapping!$A217,'Monthly CCG'!$A$4:$A$214,0))*$H217</f>
        <v>11623.875052017776</v>
      </c>
    </row>
    <row r="218" spans="1:13">
      <c r="A218" s="187" t="s">
        <v>186</v>
      </c>
      <c r="B218" s="187" t="s">
        <v>185</v>
      </c>
      <c r="C218" s="187" t="s">
        <v>688</v>
      </c>
      <c r="D218" s="187" t="s">
        <v>205</v>
      </c>
      <c r="E218" s="187">
        <f>COUNTIF($D$5:D218,D218)</f>
        <v>3</v>
      </c>
      <c r="F218" s="187" t="str">
        <f t="shared" si="6"/>
        <v>Hampshire3</v>
      </c>
      <c r="G218" s="187" t="str">
        <f t="shared" si="7"/>
        <v>NHS Dorset CCG</v>
      </c>
      <c r="H218" s="188">
        <v>5.3469136119602351E-3</v>
      </c>
      <c r="I218" s="188">
        <v>3.0661449138305015E-3</v>
      </c>
      <c r="J218" s="189">
        <f>INDEX('Monthly CCG'!O$4:O$214,MATCH(Mapping!$A218,'Monthly CCG'!$A$4:$A$214,0))*$H218</f>
        <v>113.17812042436229</v>
      </c>
      <c r="K218" s="189">
        <f>INDEX('Monthly CCG'!P$4:P$214,MATCH(Mapping!$A218,'Monthly CCG'!$A$4:$A$214,0))*$H218</f>
        <v>115.25806981941483</v>
      </c>
      <c r="L218" s="189">
        <f>INDEX('Monthly CCG'!Q$4:Q$214,MATCH(Mapping!$A218,'Monthly CCG'!$A$4:$A$214,0))*$H218</f>
        <v>114.10848339284338</v>
      </c>
      <c r="M218" s="189">
        <f>INDEX('Monthly CCG'!R$4:R$214,MATCH(Mapping!$A218,'Monthly CCG'!$A$4:$A$214,0))*$H218</f>
        <v>117.70160934008065</v>
      </c>
    </row>
    <row r="219" spans="1:13">
      <c r="A219" s="187" t="s">
        <v>186</v>
      </c>
      <c r="B219" s="187" t="s">
        <v>185</v>
      </c>
      <c r="C219" s="187" t="s">
        <v>750</v>
      </c>
      <c r="D219" s="187" t="s">
        <v>402</v>
      </c>
      <c r="E219" s="187">
        <f>COUNTIF($D$5:D219,D219)</f>
        <v>2</v>
      </c>
      <c r="F219" s="187" t="str">
        <f t="shared" si="6"/>
        <v>Somerset2</v>
      </c>
      <c r="G219" s="187" t="str">
        <f t="shared" si="7"/>
        <v>NHS Dorset CCG</v>
      </c>
      <c r="H219" s="188">
        <v>5.4548023324513858E-3</v>
      </c>
      <c r="I219" s="188">
        <v>7.5904210923271867E-3</v>
      </c>
      <c r="J219" s="189">
        <f>INDEX('Monthly CCG'!O$4:O$214,MATCH(Mapping!$A219,'Monthly CCG'!$A$4:$A$214,0))*$H219</f>
        <v>115.46180097099848</v>
      </c>
      <c r="K219" s="189">
        <f>INDEX('Monthly CCG'!P$4:P$214,MATCH(Mapping!$A219,'Monthly CCG'!$A$4:$A$214,0))*$H219</f>
        <v>117.58371907832208</v>
      </c>
      <c r="L219" s="189">
        <f>INDEX('Monthly CCG'!Q$4:Q$214,MATCH(Mapping!$A219,'Monthly CCG'!$A$4:$A$214,0))*$H219</f>
        <v>116.41093657684502</v>
      </c>
      <c r="M219" s="189">
        <f>INDEX('Monthly CCG'!R$4:R$214,MATCH(Mapping!$A219,'Monthly CCG'!$A$4:$A$214,0))*$H219</f>
        <v>120.07656374425235</v>
      </c>
    </row>
    <row r="220" spans="1:13">
      <c r="A220" s="187" t="s">
        <v>186</v>
      </c>
      <c r="B220" s="187" t="s">
        <v>185</v>
      </c>
      <c r="C220" s="187" t="s">
        <v>782</v>
      </c>
      <c r="D220" s="187" t="s">
        <v>498</v>
      </c>
      <c r="E220" s="187">
        <f>COUNTIF($D$5:D220,D220)</f>
        <v>2</v>
      </c>
      <c r="F220" s="187" t="str">
        <f t="shared" si="6"/>
        <v>Wiltshire2</v>
      </c>
      <c r="G220" s="187" t="str">
        <f t="shared" si="7"/>
        <v>NHS Dorset CCG</v>
      </c>
      <c r="H220" s="188">
        <v>2.9040047265534693E-3</v>
      </c>
      <c r="I220" s="188">
        <v>4.7269610302726212E-3</v>
      </c>
      <c r="J220" s="189">
        <f>INDEX('Monthly CCG'!O$4:O$214,MATCH(Mapping!$A220,'Monthly CCG'!$A$4:$A$214,0))*$H220</f>
        <v>61.469068046957283</v>
      </c>
      <c r="K220" s="189">
        <f>INDEX('Monthly CCG'!P$4:P$214,MATCH(Mapping!$A220,'Monthly CCG'!$A$4:$A$214,0))*$H220</f>
        <v>62.598725885586582</v>
      </c>
      <c r="L220" s="189">
        <f>INDEX('Monthly CCG'!Q$4:Q$214,MATCH(Mapping!$A220,'Monthly CCG'!$A$4:$A$214,0))*$H220</f>
        <v>61.974364869377588</v>
      </c>
      <c r="M220" s="189">
        <f>INDEX('Monthly CCG'!R$4:R$214,MATCH(Mapping!$A220,'Monthly CCG'!$A$4:$A$214,0))*$H220</f>
        <v>63.925856045621522</v>
      </c>
    </row>
    <row r="221" spans="1:13">
      <c r="A221" s="187" t="s">
        <v>190</v>
      </c>
      <c r="B221" s="187" t="s">
        <v>189</v>
      </c>
      <c r="C221" s="187" t="s">
        <v>647</v>
      </c>
      <c r="D221" s="187" t="s">
        <v>45</v>
      </c>
      <c r="E221" s="187">
        <f>COUNTIF($D$5:D221,D221)</f>
        <v>3</v>
      </c>
      <c r="F221" s="187" t="str">
        <f t="shared" si="6"/>
        <v>Birmingham3</v>
      </c>
      <c r="G221" s="187" t="str">
        <f t="shared" si="7"/>
        <v>NHS Dudley CCG</v>
      </c>
      <c r="H221" s="188">
        <v>1.8265626195394387E-3</v>
      </c>
      <c r="I221" s="188">
        <v>0</v>
      </c>
      <c r="J221" s="189">
        <f>INDEX('Monthly CCG'!O$4:O$214,MATCH(Mapping!$A221,'Monthly CCG'!$A$4:$A$214,0))*$H221</f>
        <v>15.816205722592001</v>
      </c>
      <c r="K221" s="189">
        <f>INDEX('Monthly CCG'!P$4:P$214,MATCH(Mapping!$A221,'Monthly CCG'!$A$4:$A$214,0))*$H221</f>
        <v>15.671907275648385</v>
      </c>
      <c r="L221" s="189">
        <f>INDEX('Monthly CCG'!Q$4:Q$214,MATCH(Mapping!$A221,'Monthly CCG'!$A$4:$A$214,0))*$H221</f>
        <v>16.234488562466531</v>
      </c>
      <c r="M221" s="189">
        <f>INDEX('Monthly CCG'!R$4:R$214,MATCH(Mapping!$A221,'Monthly CCG'!$A$4:$A$214,0))*$H221</f>
        <v>17.756015224542885</v>
      </c>
    </row>
    <row r="222" spans="1:13">
      <c r="A222" s="187" t="s">
        <v>190</v>
      </c>
      <c r="B222" s="187" t="s">
        <v>189</v>
      </c>
      <c r="C222" s="187" t="s">
        <v>677</v>
      </c>
      <c r="D222" s="187" t="s">
        <v>162</v>
      </c>
      <c r="E222" s="187">
        <f>COUNTIF($D$5:D222,D222)</f>
        <v>2</v>
      </c>
      <c r="F222" s="187" t="str">
        <f t="shared" si="6"/>
        <v>Dudley2</v>
      </c>
      <c r="G222" s="187" t="str">
        <f t="shared" si="7"/>
        <v>NHS Dudley CCG</v>
      </c>
      <c r="H222" s="188">
        <v>0.9307468186570782</v>
      </c>
      <c r="I222" s="188">
        <v>0.91003983269023381</v>
      </c>
      <c r="J222" s="189">
        <f>INDEX('Monthly CCG'!O$4:O$214,MATCH(Mapping!$A222,'Monthly CCG'!$A$4:$A$214,0))*$H222</f>
        <v>8059.3367027516406</v>
      </c>
      <c r="K222" s="189">
        <f>INDEX('Monthly CCG'!P$4:P$214,MATCH(Mapping!$A222,'Monthly CCG'!$A$4:$A$214,0))*$H222</f>
        <v>7985.8077040777307</v>
      </c>
      <c r="L222" s="189">
        <f>INDEX('Monthly CCG'!Q$4:Q$214,MATCH(Mapping!$A222,'Monthly CCG'!$A$4:$A$214,0))*$H222</f>
        <v>8272.4777242241107</v>
      </c>
      <c r="M222" s="189">
        <f>INDEX('Monthly CCG'!R$4:R$214,MATCH(Mapping!$A222,'Monthly CCG'!$A$4:$A$214,0))*$H222</f>
        <v>9047.7898241654566</v>
      </c>
    </row>
    <row r="223" spans="1:13">
      <c r="A223" s="187" t="s">
        <v>190</v>
      </c>
      <c r="B223" s="187" t="s">
        <v>189</v>
      </c>
      <c r="C223" s="187" t="s">
        <v>744</v>
      </c>
      <c r="D223" s="187" t="s">
        <v>384</v>
      </c>
      <c r="E223" s="187">
        <f>COUNTIF($D$5:D223,D223)</f>
        <v>3</v>
      </c>
      <c r="F223" s="187" t="str">
        <f t="shared" si="6"/>
        <v>Sandwell3</v>
      </c>
      <c r="G223" s="187" t="str">
        <f t="shared" si="7"/>
        <v>NHS Dudley CCG</v>
      </c>
      <c r="H223" s="188">
        <v>3.0276948971004518E-2</v>
      </c>
      <c r="I223" s="188">
        <v>2.8413901212482016E-2</v>
      </c>
      <c r="J223" s="189">
        <f>INDEX('Monthly CCG'!O$4:O$214,MATCH(Mapping!$A223,'Monthly CCG'!$A$4:$A$214,0))*$H223</f>
        <v>262.16810113992813</v>
      </c>
      <c r="K223" s="189">
        <f>INDEX('Monthly CCG'!P$4:P$214,MATCH(Mapping!$A223,'Monthly CCG'!$A$4:$A$214,0))*$H223</f>
        <v>259.77622217121876</v>
      </c>
      <c r="L223" s="189">
        <f>INDEX('Monthly CCG'!Q$4:Q$214,MATCH(Mapping!$A223,'Monthly CCG'!$A$4:$A$214,0))*$H223</f>
        <v>269.10152245428816</v>
      </c>
      <c r="M223" s="189">
        <f>INDEX('Monthly CCG'!R$4:R$214,MATCH(Mapping!$A223,'Monthly CCG'!$A$4:$A$214,0))*$H223</f>
        <v>294.32222094713489</v>
      </c>
    </row>
    <row r="224" spans="1:13">
      <c r="A224" s="187" t="s">
        <v>190</v>
      </c>
      <c r="B224" s="187" t="s">
        <v>189</v>
      </c>
      <c r="C224" s="187" t="s">
        <v>757</v>
      </c>
      <c r="D224" s="187" t="s">
        <v>423</v>
      </c>
      <c r="E224" s="187">
        <f>COUNTIF($D$5:D224,D224)</f>
        <v>3</v>
      </c>
      <c r="F224" s="187" t="str">
        <f t="shared" si="6"/>
        <v>Staffordshire3</v>
      </c>
      <c r="G224" s="187" t="str">
        <f t="shared" si="7"/>
        <v>NHS Dudley CCG</v>
      </c>
      <c r="H224" s="188">
        <v>1.4574248336011019E-2</v>
      </c>
      <c r="I224" s="188">
        <v>5.2571544214370476E-3</v>
      </c>
      <c r="J224" s="189">
        <f>INDEX('Monthly CCG'!O$4:O$214,MATCH(Mapping!$A224,'Monthly CCG'!$A$4:$A$214,0))*$H224</f>
        <v>126.19841634151942</v>
      </c>
      <c r="K224" s="189">
        <f>INDEX('Monthly CCG'!P$4:P$214,MATCH(Mapping!$A224,'Monthly CCG'!$A$4:$A$214,0))*$H224</f>
        <v>125.04705072297455</v>
      </c>
      <c r="L224" s="189">
        <f>INDEX('Monthly CCG'!Q$4:Q$214,MATCH(Mapping!$A224,'Monthly CCG'!$A$4:$A$214,0))*$H224</f>
        <v>129.53591921046595</v>
      </c>
      <c r="M224" s="189">
        <f>INDEX('Monthly CCG'!R$4:R$214,MATCH(Mapping!$A224,'Monthly CCG'!$A$4:$A$214,0))*$H224</f>
        <v>141.67626807436312</v>
      </c>
    </row>
    <row r="225" spans="1:13">
      <c r="A225" s="187" t="s">
        <v>190</v>
      </c>
      <c r="B225" s="187" t="s">
        <v>189</v>
      </c>
      <c r="C225" s="187" t="s">
        <v>786</v>
      </c>
      <c r="D225" s="187" t="s">
        <v>510</v>
      </c>
      <c r="E225" s="187">
        <f>COUNTIF($D$5:D225,D225)</f>
        <v>1</v>
      </c>
      <c r="F225" s="187" t="str">
        <f t="shared" si="6"/>
        <v>Wolverhampton1</v>
      </c>
      <c r="G225" s="187" t="str">
        <f t="shared" si="7"/>
        <v>NHS Dudley CCG</v>
      </c>
      <c r="H225" s="188">
        <v>1.4574248336011019E-2</v>
      </c>
      <c r="I225" s="188">
        <v>1.7189391603816856E-2</v>
      </c>
      <c r="J225" s="189">
        <f>INDEX('Monthly CCG'!O$4:O$214,MATCH(Mapping!$A225,'Monthly CCG'!$A$4:$A$214,0))*$H225</f>
        <v>126.19841634151942</v>
      </c>
      <c r="K225" s="189">
        <f>INDEX('Monthly CCG'!P$4:P$214,MATCH(Mapping!$A225,'Monthly CCG'!$A$4:$A$214,0))*$H225</f>
        <v>125.04705072297455</v>
      </c>
      <c r="L225" s="189">
        <f>INDEX('Monthly CCG'!Q$4:Q$214,MATCH(Mapping!$A225,'Monthly CCG'!$A$4:$A$214,0))*$H225</f>
        <v>129.53591921046595</v>
      </c>
      <c r="M225" s="189">
        <f>INDEX('Monthly CCG'!R$4:R$214,MATCH(Mapping!$A225,'Monthly CCG'!$A$4:$A$214,0))*$H225</f>
        <v>141.67626807436312</v>
      </c>
    </row>
    <row r="226" spans="1:13">
      <c r="A226" s="187" t="s">
        <v>190</v>
      </c>
      <c r="B226" s="187" t="s">
        <v>189</v>
      </c>
      <c r="C226" s="187" t="s">
        <v>787</v>
      </c>
      <c r="D226" s="187" t="s">
        <v>513</v>
      </c>
      <c r="E226" s="187">
        <f>COUNTIF($D$5:D226,D226)</f>
        <v>3</v>
      </c>
      <c r="F226" s="187" t="str">
        <f t="shared" si="6"/>
        <v>Worcestershire3</v>
      </c>
      <c r="G226" s="187" t="str">
        <f t="shared" si="7"/>
        <v>NHS Dudley CCG</v>
      </c>
      <c r="H226" s="188">
        <v>8.0011730803560051E-3</v>
      </c>
      <c r="I226" s="188">
        <v>4.256921313099106E-3</v>
      </c>
      <c r="J226" s="189">
        <f>INDEX('Monthly CCG'!O$4:O$214,MATCH(Mapping!$A226,'Monthly CCG'!$A$4:$A$214,0))*$H226</f>
        <v>69.28215770280265</v>
      </c>
      <c r="K226" s="189">
        <f>INDEX('Monthly CCG'!P$4:P$214,MATCH(Mapping!$A226,'Monthly CCG'!$A$4:$A$214,0))*$H226</f>
        <v>68.650065029454524</v>
      </c>
      <c r="L226" s="189">
        <f>INDEX('Monthly CCG'!Q$4:Q$214,MATCH(Mapping!$A226,'Monthly CCG'!$A$4:$A$214,0))*$H226</f>
        <v>71.114426338204169</v>
      </c>
      <c r="M226" s="189">
        <f>INDEX('Monthly CCG'!R$4:R$214,MATCH(Mapping!$A226,'Monthly CCG'!$A$4:$A$214,0))*$H226</f>
        <v>77.779403514140725</v>
      </c>
    </row>
    <row r="227" spans="1:13">
      <c r="A227" s="187" t="s">
        <v>194</v>
      </c>
      <c r="B227" s="187" t="s">
        <v>193</v>
      </c>
      <c r="C227" s="187" t="s">
        <v>667</v>
      </c>
      <c r="D227" s="187" t="s">
        <v>124</v>
      </c>
      <c r="E227" s="187">
        <f>COUNTIF($D$5:D227,D227)</f>
        <v>1</v>
      </c>
      <c r="F227" s="187" t="str">
        <f t="shared" si="6"/>
        <v>County Durham1</v>
      </c>
      <c r="G227" s="187" t="str">
        <f t="shared" si="7"/>
        <v>NHS Durham Dales, Easington and Sedgefield CCG</v>
      </c>
      <c r="H227" s="188">
        <v>0.97533437855537353</v>
      </c>
      <c r="I227" s="188">
        <v>0.52996377508132697</v>
      </c>
      <c r="J227" s="189">
        <f>INDEX('Monthly CCG'!O$4:O$214,MATCH(Mapping!$A227,'Monthly CCG'!$A$4:$A$214,0))*$H227</f>
        <v>8168.4254204012532</v>
      </c>
      <c r="K227" s="189">
        <f>INDEX('Monthly CCG'!P$4:P$214,MATCH(Mapping!$A227,'Monthly CCG'!$A$4:$A$214,0))*$H227</f>
        <v>8419.086355689984</v>
      </c>
      <c r="L227" s="189">
        <f>INDEX('Monthly CCG'!Q$4:Q$214,MATCH(Mapping!$A227,'Monthly CCG'!$A$4:$A$214,0))*$H227</f>
        <v>8382.0236493048797</v>
      </c>
      <c r="M227" s="189">
        <f>INDEX('Monthly CCG'!R$4:R$214,MATCH(Mapping!$A227,'Monthly CCG'!$A$4:$A$214,0))*$H227</f>
        <v>8657.067944057495</v>
      </c>
    </row>
    <row r="228" spans="1:13">
      <c r="A228" s="187" t="s">
        <v>194</v>
      </c>
      <c r="B228" s="187" t="s">
        <v>193</v>
      </c>
      <c r="C228" s="187" t="s">
        <v>671</v>
      </c>
      <c r="D228" s="187" t="s">
        <v>139</v>
      </c>
      <c r="E228" s="187">
        <f>COUNTIF($D$5:D228,D228)</f>
        <v>2</v>
      </c>
      <c r="F228" s="187" t="str">
        <f t="shared" si="6"/>
        <v>Darlington2</v>
      </c>
      <c r="G228" s="187" t="str">
        <f t="shared" si="7"/>
        <v>NHS Durham Dales, Easington and Sedgefield CCG</v>
      </c>
      <c r="H228" s="188">
        <v>1.1380664317229512E-2</v>
      </c>
      <c r="I228" s="188">
        <v>3.0280097826588526E-2</v>
      </c>
      <c r="J228" s="189">
        <f>INDEX('Monthly CCG'!O$4:O$214,MATCH(Mapping!$A228,'Monthly CCG'!$A$4:$A$214,0))*$H228</f>
        <v>95.313063656797169</v>
      </c>
      <c r="K228" s="189">
        <f>INDEX('Monthly CCG'!P$4:P$214,MATCH(Mapping!$A228,'Monthly CCG'!$A$4:$A$214,0))*$H228</f>
        <v>98.237894386325152</v>
      </c>
      <c r="L228" s="189">
        <f>INDEX('Monthly CCG'!Q$4:Q$214,MATCH(Mapping!$A228,'Monthly CCG'!$A$4:$A$214,0))*$H228</f>
        <v>97.805429142270427</v>
      </c>
      <c r="M228" s="189">
        <f>INDEX('Monthly CCG'!R$4:R$214,MATCH(Mapping!$A228,'Monthly CCG'!$A$4:$A$214,0))*$H228</f>
        <v>101.01477647972915</v>
      </c>
    </row>
    <row r="229" spans="1:13">
      <c r="A229" s="187" t="s">
        <v>194</v>
      </c>
      <c r="B229" s="187" t="s">
        <v>193</v>
      </c>
      <c r="C229" s="187" t="s">
        <v>691</v>
      </c>
      <c r="D229" s="187" t="s">
        <v>215</v>
      </c>
      <c r="E229" s="187">
        <f>COUNTIF($D$5:D229,D229)</f>
        <v>1</v>
      </c>
      <c r="F229" s="187" t="str">
        <f t="shared" si="6"/>
        <v>Hartlepool1</v>
      </c>
      <c r="G229" s="187" t="str">
        <f t="shared" si="7"/>
        <v>NHS Durham Dales, Easington and Sedgefield CCG</v>
      </c>
      <c r="H229" s="188">
        <v>1.1273135943613505E-3</v>
      </c>
      <c r="I229" s="188">
        <v>3.5114256388093573E-3</v>
      </c>
      <c r="J229" s="189">
        <f>INDEX('Monthly CCG'!O$4:O$214,MATCH(Mapping!$A229,'Monthly CCG'!$A$4:$A$214,0))*$H229</f>
        <v>9.4412513527763107</v>
      </c>
      <c r="K229" s="189">
        <f>INDEX('Monthly CCG'!P$4:P$214,MATCH(Mapping!$A229,'Monthly CCG'!$A$4:$A$214,0))*$H229</f>
        <v>9.7309709465271776</v>
      </c>
      <c r="L229" s="189">
        <f>INDEX('Monthly CCG'!Q$4:Q$214,MATCH(Mapping!$A229,'Monthly CCG'!$A$4:$A$214,0))*$H229</f>
        <v>9.6881330299414472</v>
      </c>
      <c r="M229" s="189">
        <f>INDEX('Monthly CCG'!R$4:R$214,MATCH(Mapping!$A229,'Monthly CCG'!$A$4:$A$214,0))*$H229</f>
        <v>10.006035463551347</v>
      </c>
    </row>
    <row r="230" spans="1:13">
      <c r="A230" s="187" t="s">
        <v>194</v>
      </c>
      <c r="B230" s="187" t="s">
        <v>193</v>
      </c>
      <c r="C230" s="187" t="s">
        <v>727</v>
      </c>
      <c r="D230" s="187" t="s">
        <v>330</v>
      </c>
      <c r="E230" s="187">
        <f>COUNTIF($D$5:D230,D230)</f>
        <v>5</v>
      </c>
      <c r="F230" s="187" t="str">
        <f t="shared" si="6"/>
        <v>North Yorkshire5</v>
      </c>
      <c r="G230" s="187" t="str">
        <f t="shared" si="7"/>
        <v>NHS Durham Dales, Easington and Sedgefield CCG</v>
      </c>
      <c r="H230" s="188">
        <v>2.3344063046313508E-3</v>
      </c>
      <c r="I230" s="188">
        <v>1.1033944545001441E-3</v>
      </c>
      <c r="J230" s="189">
        <f>INDEX('Monthly CCG'!O$4:O$214,MATCH(Mapping!$A230,'Monthly CCG'!$A$4:$A$214,0))*$H230</f>
        <v>19.550652801287562</v>
      </c>
      <c r="K230" s="189">
        <f>INDEX('Monthly CCG'!P$4:P$214,MATCH(Mapping!$A230,'Monthly CCG'!$A$4:$A$214,0))*$H230</f>
        <v>20.15059522157782</v>
      </c>
      <c r="L230" s="189">
        <f>INDEX('Monthly CCG'!Q$4:Q$214,MATCH(Mapping!$A230,'Monthly CCG'!$A$4:$A$214,0))*$H230</f>
        <v>20.061887782001829</v>
      </c>
      <c r="M230" s="189">
        <f>INDEX('Monthly CCG'!R$4:R$214,MATCH(Mapping!$A230,'Monthly CCG'!$A$4:$A$214,0))*$H230</f>
        <v>20.720190359907871</v>
      </c>
    </row>
    <row r="231" spans="1:13">
      <c r="A231" s="187" t="s">
        <v>194</v>
      </c>
      <c r="B231" s="187" t="s">
        <v>193</v>
      </c>
      <c r="C231" s="187" t="s">
        <v>759</v>
      </c>
      <c r="D231" s="187" t="s">
        <v>429</v>
      </c>
      <c r="E231" s="187">
        <f>COUNTIF($D$5:D231,D231)</f>
        <v>2</v>
      </c>
      <c r="F231" s="187" t="str">
        <f t="shared" si="6"/>
        <v>Stockton-on-Tees2</v>
      </c>
      <c r="G231" s="187" t="str">
        <f t="shared" si="7"/>
        <v>NHS Durham Dales, Easington and Sedgefield CCG</v>
      </c>
      <c r="H231" s="188">
        <v>3.3299109248827586E-3</v>
      </c>
      <c r="I231" s="188">
        <v>4.854761712112631E-3</v>
      </c>
      <c r="J231" s="189">
        <f>INDEX('Monthly CCG'!O$4:O$214,MATCH(Mapping!$A231,'Monthly CCG'!$A$4:$A$214,0))*$H231</f>
        <v>27.888003995893104</v>
      </c>
      <c r="K231" s="189">
        <f>INDEX('Monthly CCG'!P$4:P$214,MATCH(Mapping!$A231,'Monthly CCG'!$A$4:$A$214,0))*$H231</f>
        <v>28.743791103587974</v>
      </c>
      <c r="L231" s="189">
        <f>INDEX('Monthly CCG'!Q$4:Q$214,MATCH(Mapping!$A231,'Monthly CCG'!$A$4:$A$214,0))*$H231</f>
        <v>28.617254488442427</v>
      </c>
      <c r="M231" s="189">
        <f>INDEX('Monthly CCG'!R$4:R$214,MATCH(Mapping!$A231,'Monthly CCG'!$A$4:$A$214,0))*$H231</f>
        <v>29.556289369259364</v>
      </c>
    </row>
    <row r="232" spans="1:13">
      <c r="A232" s="187" t="s">
        <v>194</v>
      </c>
      <c r="B232" s="187" t="s">
        <v>193</v>
      </c>
      <c r="C232" s="187" t="s">
        <v>762</v>
      </c>
      <c r="D232" s="187" t="s">
        <v>438</v>
      </c>
      <c r="E232" s="187">
        <f>COUNTIF($D$5:D232,D232)</f>
        <v>1</v>
      </c>
      <c r="F232" s="187" t="str">
        <f t="shared" si="6"/>
        <v>Sunderland1</v>
      </c>
      <c r="G232" s="187" t="str">
        <f t="shared" si="7"/>
        <v>NHS Durham Dales, Easington and Sedgefield CCG</v>
      </c>
      <c r="H232" s="188">
        <v>6.4933263035213797E-3</v>
      </c>
      <c r="I232" s="188">
        <v>6.4589809853396307E-3</v>
      </c>
      <c r="J232" s="189">
        <f>INDEX('Monthly CCG'!O$4:O$214,MATCH(Mapping!$A232,'Monthly CCG'!$A$4:$A$214,0))*$H232</f>
        <v>54.381607791991556</v>
      </c>
      <c r="K232" s="189">
        <f>INDEX('Monthly CCG'!P$4:P$214,MATCH(Mapping!$A232,'Monthly CCG'!$A$4:$A$214,0))*$H232</f>
        <v>56.050392651996546</v>
      </c>
      <c r="L232" s="189">
        <f>INDEX('Monthly CCG'!Q$4:Q$214,MATCH(Mapping!$A232,'Monthly CCG'!$A$4:$A$214,0))*$H232</f>
        <v>55.803646252462734</v>
      </c>
      <c r="M232" s="189">
        <f>INDEX('Monthly CCG'!R$4:R$214,MATCH(Mapping!$A232,'Monthly CCG'!$A$4:$A$214,0))*$H232</f>
        <v>57.634764270055769</v>
      </c>
    </row>
    <row r="233" spans="1:13">
      <c r="A233" s="187" t="s">
        <v>197</v>
      </c>
      <c r="B233" s="187" t="s">
        <v>196</v>
      </c>
      <c r="C233" s="187" t="s">
        <v>653</v>
      </c>
      <c r="D233" s="187" t="s">
        <v>72</v>
      </c>
      <c r="E233" s="187">
        <f>COUNTIF($D$5:D233,D233)</f>
        <v>5</v>
      </c>
      <c r="F233" s="187" t="str">
        <f t="shared" si="6"/>
        <v>Brent5</v>
      </c>
      <c r="G233" s="187" t="str">
        <f t="shared" si="7"/>
        <v>NHS Ealing CCG</v>
      </c>
      <c r="H233" s="188">
        <v>5.5698569031111282E-3</v>
      </c>
      <c r="I233" s="188">
        <v>6.2983156113336821E-3</v>
      </c>
      <c r="J233" s="189">
        <f>INDEX('Monthly CCG'!O$4:O$214,MATCH(Mapping!$A233,'Monthly CCG'!$A$4:$A$214,0))*$H233</f>
        <v>52.050312759573494</v>
      </c>
      <c r="K233" s="189">
        <f>INDEX('Monthly CCG'!P$4:P$214,MATCH(Mapping!$A233,'Monthly CCG'!$A$4:$A$214,0))*$H233</f>
        <v>55.353237903118391</v>
      </c>
      <c r="L233" s="189">
        <f>INDEX('Monthly CCG'!Q$4:Q$214,MATCH(Mapping!$A233,'Monthly CCG'!$A$4:$A$214,0))*$H233</f>
        <v>51.560165352099716</v>
      </c>
      <c r="M233" s="189">
        <f>INDEX('Monthly CCG'!R$4:R$214,MATCH(Mapping!$A233,'Monthly CCG'!$A$4:$A$214,0))*$H233</f>
        <v>51.671562490161939</v>
      </c>
    </row>
    <row r="234" spans="1:13">
      <c r="A234" s="187" t="s">
        <v>197</v>
      </c>
      <c r="B234" s="187" t="s">
        <v>196</v>
      </c>
      <c r="C234" s="187" t="s">
        <v>678</v>
      </c>
      <c r="D234" s="187" t="s">
        <v>166</v>
      </c>
      <c r="E234" s="187">
        <f>COUNTIF($D$5:D234,D234)</f>
        <v>3</v>
      </c>
      <c r="F234" s="187" t="str">
        <f t="shared" si="6"/>
        <v>Ealing3</v>
      </c>
      <c r="G234" s="187" t="str">
        <f t="shared" si="7"/>
        <v>NHS Ealing CCG</v>
      </c>
      <c r="H234" s="188">
        <v>0.86564294311238754</v>
      </c>
      <c r="I234" s="188">
        <v>0.90792391296065345</v>
      </c>
      <c r="J234" s="189">
        <f>INDEX('Monthly CCG'!O$4:O$214,MATCH(Mapping!$A234,'Monthly CCG'!$A$4:$A$214,0))*$H234</f>
        <v>8089.4333033852618</v>
      </c>
      <c r="K234" s="189">
        <f>INDEX('Monthly CCG'!P$4:P$214,MATCH(Mapping!$A234,'Monthly CCG'!$A$4:$A$214,0))*$H234</f>
        <v>8602.7595686509067</v>
      </c>
      <c r="L234" s="189">
        <f>INDEX('Monthly CCG'!Q$4:Q$214,MATCH(Mapping!$A234,'Monthly CCG'!$A$4:$A$214,0))*$H234</f>
        <v>8013.2567243913718</v>
      </c>
      <c r="M234" s="189">
        <f>INDEX('Monthly CCG'!R$4:R$214,MATCH(Mapping!$A234,'Monthly CCG'!$A$4:$A$214,0))*$H234</f>
        <v>8030.5695832536194</v>
      </c>
    </row>
    <row r="235" spans="1:13">
      <c r="A235" s="187" t="s">
        <v>197</v>
      </c>
      <c r="B235" s="187" t="s">
        <v>196</v>
      </c>
      <c r="C235" s="187" t="s">
        <v>687</v>
      </c>
      <c r="D235" s="187" t="s">
        <v>202</v>
      </c>
      <c r="E235" s="187">
        <f>COUNTIF($D$5:D235,D235)</f>
        <v>4</v>
      </c>
      <c r="F235" s="187" t="str">
        <f t="shared" si="6"/>
        <v>Hammersmith and Fulham4</v>
      </c>
      <c r="G235" s="187" t="str">
        <f t="shared" si="7"/>
        <v>NHS Ealing CCG</v>
      </c>
      <c r="H235" s="188">
        <v>6.1776978086245599E-3</v>
      </c>
      <c r="I235" s="188">
        <v>1.2230143396154051E-2</v>
      </c>
      <c r="J235" s="189">
        <f>INDEX('Monthly CCG'!O$4:O$214,MATCH(Mapping!$A235,'Monthly CCG'!$A$4:$A$214,0))*$H235</f>
        <v>57.730586021596515</v>
      </c>
      <c r="K235" s="189">
        <f>INDEX('Monthly CCG'!P$4:P$214,MATCH(Mapping!$A235,'Monthly CCG'!$A$4:$A$214,0))*$H235</f>
        <v>61.393960822110877</v>
      </c>
      <c r="L235" s="189">
        <f>INDEX('Monthly CCG'!Q$4:Q$214,MATCH(Mapping!$A235,'Monthly CCG'!$A$4:$A$214,0))*$H235</f>
        <v>57.186948614437554</v>
      </c>
      <c r="M235" s="189">
        <f>INDEX('Monthly CCG'!R$4:R$214,MATCH(Mapping!$A235,'Monthly CCG'!$A$4:$A$214,0))*$H235</f>
        <v>57.310502570610041</v>
      </c>
    </row>
    <row r="236" spans="1:13">
      <c r="A236" s="187" t="s">
        <v>197</v>
      </c>
      <c r="B236" s="187" t="s">
        <v>196</v>
      </c>
      <c r="C236" s="187" t="s">
        <v>690</v>
      </c>
      <c r="D236" s="187" t="s">
        <v>212</v>
      </c>
      <c r="E236" s="187">
        <f>COUNTIF($D$5:D236,D236)</f>
        <v>3</v>
      </c>
      <c r="F236" s="187" t="str">
        <f t="shared" si="6"/>
        <v>Harrow3</v>
      </c>
      <c r="G236" s="187" t="str">
        <f t="shared" si="7"/>
        <v>NHS Ealing CCG</v>
      </c>
      <c r="H236" s="188">
        <v>1.2788875784926029E-2</v>
      </c>
      <c r="I236" s="188">
        <v>1.9675343787606138E-2</v>
      </c>
      <c r="J236" s="189">
        <f>INDEX('Monthly CCG'!O$4:O$214,MATCH(Mapping!$A236,'Monthly CCG'!$A$4:$A$214,0))*$H236</f>
        <v>119.51204421013374</v>
      </c>
      <c r="K236" s="189">
        <f>INDEX('Monthly CCG'!P$4:P$214,MATCH(Mapping!$A236,'Monthly CCG'!$A$4:$A$214,0))*$H236</f>
        <v>127.09584755059487</v>
      </c>
      <c r="L236" s="189">
        <f>INDEX('Monthly CCG'!Q$4:Q$214,MATCH(Mapping!$A236,'Monthly CCG'!$A$4:$A$214,0))*$H236</f>
        <v>118.38662314106024</v>
      </c>
      <c r="M236" s="189">
        <f>INDEX('Monthly CCG'!R$4:R$214,MATCH(Mapping!$A236,'Monthly CCG'!$A$4:$A$214,0))*$H236</f>
        <v>118.64240065675877</v>
      </c>
    </row>
    <row r="237" spans="1:13">
      <c r="A237" s="187" t="s">
        <v>197</v>
      </c>
      <c r="B237" s="187" t="s">
        <v>196</v>
      </c>
      <c r="C237" s="187" t="s">
        <v>695</v>
      </c>
      <c r="D237" s="187" t="s">
        <v>231</v>
      </c>
      <c r="E237" s="187">
        <f>COUNTIF($D$5:D237,D237)</f>
        <v>2</v>
      </c>
      <c r="F237" s="187" t="str">
        <f t="shared" si="6"/>
        <v>Hillingdon2</v>
      </c>
      <c r="G237" s="187" t="str">
        <f t="shared" si="7"/>
        <v>NHS Ealing CCG</v>
      </c>
      <c r="H237" s="188">
        <v>5.1213623385649616E-2</v>
      </c>
      <c r="I237" s="188">
        <v>6.8454529269911135E-2</v>
      </c>
      <c r="J237" s="189">
        <f>INDEX('Monthly CCG'!O$4:O$214,MATCH(Mapping!$A237,'Monthly CCG'!$A$4:$A$214,0))*$H237</f>
        <v>478.59131053889564</v>
      </c>
      <c r="K237" s="189">
        <f>INDEX('Monthly CCG'!P$4:P$214,MATCH(Mapping!$A237,'Monthly CCG'!$A$4:$A$214,0))*$H237</f>
        <v>508.96098920658591</v>
      </c>
      <c r="L237" s="189">
        <f>INDEX('Monthly CCG'!Q$4:Q$214,MATCH(Mapping!$A237,'Monthly CCG'!$A$4:$A$214,0))*$H237</f>
        <v>474.08451168095849</v>
      </c>
      <c r="M237" s="189">
        <f>INDEX('Monthly CCG'!R$4:R$214,MATCH(Mapping!$A237,'Monthly CCG'!$A$4:$A$214,0))*$H237</f>
        <v>475.10878414867148</v>
      </c>
    </row>
    <row r="238" spans="1:13">
      <c r="A238" s="187" t="s">
        <v>197</v>
      </c>
      <c r="B238" s="187" t="s">
        <v>196</v>
      </c>
      <c r="C238" s="187" t="s">
        <v>696</v>
      </c>
      <c r="D238" s="187" t="s">
        <v>234</v>
      </c>
      <c r="E238" s="187">
        <f>COUNTIF($D$5:D238,D238)</f>
        <v>1</v>
      </c>
      <c r="F238" s="187" t="str">
        <f t="shared" si="6"/>
        <v>Hounslow1</v>
      </c>
      <c r="G238" s="187" t="str">
        <f t="shared" si="7"/>
        <v>NHS Ealing CCG</v>
      </c>
      <c r="H238" s="188">
        <v>5.8607003005301042E-2</v>
      </c>
      <c r="I238" s="188">
        <v>8.1246579895323828E-2</v>
      </c>
      <c r="J238" s="189">
        <f>INDEX('Monthly CCG'!O$4:O$214,MATCH(Mapping!$A238,'Monthly CCG'!$A$4:$A$214,0))*$H238</f>
        <v>547.68244308453825</v>
      </c>
      <c r="K238" s="189">
        <f>INDEX('Monthly CCG'!P$4:P$214,MATCH(Mapping!$A238,'Monthly CCG'!$A$4:$A$214,0))*$H238</f>
        <v>582.43639586668178</v>
      </c>
      <c r="L238" s="189">
        <f>INDEX('Monthly CCG'!Q$4:Q$214,MATCH(Mapping!$A238,'Monthly CCG'!$A$4:$A$214,0))*$H238</f>
        <v>542.52502682007173</v>
      </c>
      <c r="M238" s="189">
        <f>INDEX('Monthly CCG'!R$4:R$214,MATCH(Mapping!$A238,'Monthly CCG'!$A$4:$A$214,0))*$H238</f>
        <v>543.69716688017775</v>
      </c>
    </row>
    <row r="239" spans="1:13">
      <c r="A239" s="187" t="s">
        <v>200</v>
      </c>
      <c r="B239" s="187" t="s">
        <v>199</v>
      </c>
      <c r="C239" s="187" t="s">
        <v>660</v>
      </c>
      <c r="D239" s="187" t="s">
        <v>98</v>
      </c>
      <c r="E239" s="187">
        <f>COUNTIF($D$5:D239,D239)</f>
        <v>3</v>
      </c>
      <c r="F239" s="187" t="str">
        <f t="shared" si="6"/>
        <v>Cambridgeshire3</v>
      </c>
      <c r="G239" s="187" t="str">
        <f t="shared" si="7"/>
        <v>NHS East and North Hertfordshire CCG</v>
      </c>
      <c r="H239" s="188">
        <v>8.5989722123078101E-3</v>
      </c>
      <c r="I239" s="188">
        <v>7.3833510863032352E-3</v>
      </c>
      <c r="J239" s="189">
        <f>INDEX('Monthly CCG'!O$4:O$214,MATCH(Mapping!$A239,'Monthly CCG'!$A$4:$A$214,0))*$H239</f>
        <v>110.74616312231228</v>
      </c>
      <c r="K239" s="189">
        <f>INDEX('Monthly CCG'!P$4:P$214,MATCH(Mapping!$A239,'Monthly CCG'!$A$4:$A$214,0))*$H239</f>
        <v>112.82711439769078</v>
      </c>
      <c r="L239" s="189">
        <f>INDEX('Monthly CCG'!Q$4:Q$214,MATCH(Mapping!$A239,'Monthly CCG'!$A$4:$A$214,0))*$H239</f>
        <v>111.78663876000154</v>
      </c>
      <c r="M239" s="189">
        <f>INDEX('Monthly CCG'!R$4:R$214,MATCH(Mapping!$A239,'Monthly CCG'!$A$4:$A$214,0))*$H239</f>
        <v>116.08612486615543</v>
      </c>
    </row>
    <row r="240" spans="1:13">
      <c r="A240" s="187" t="s">
        <v>200</v>
      </c>
      <c r="B240" s="187" t="s">
        <v>199</v>
      </c>
      <c r="C240" s="187" t="s">
        <v>662</v>
      </c>
      <c r="D240" s="187" t="s">
        <v>106</v>
      </c>
      <c r="E240" s="187">
        <f>COUNTIF($D$5:D240,D240)</f>
        <v>3</v>
      </c>
      <c r="F240" s="187" t="str">
        <f t="shared" si="6"/>
        <v>Central Bedfordshire3</v>
      </c>
      <c r="G240" s="187" t="str">
        <f t="shared" si="7"/>
        <v>NHS East and North Hertfordshire CCG</v>
      </c>
      <c r="H240" s="188">
        <v>2.3476944081557696E-3</v>
      </c>
      <c r="I240" s="188">
        <v>4.998247846695808E-3</v>
      </c>
      <c r="J240" s="189">
        <f>INDEX('Monthly CCG'!O$4:O$214,MATCH(Mapping!$A240,'Monthly CCG'!$A$4:$A$214,0))*$H240</f>
        <v>30.235956282638156</v>
      </c>
      <c r="K240" s="189">
        <f>INDEX('Monthly CCG'!P$4:P$214,MATCH(Mapping!$A240,'Monthly CCG'!$A$4:$A$214,0))*$H240</f>
        <v>30.804098329411854</v>
      </c>
      <c r="L240" s="189">
        <f>INDEX('Monthly CCG'!Q$4:Q$214,MATCH(Mapping!$A240,'Monthly CCG'!$A$4:$A$214,0))*$H240</f>
        <v>30.520027306025003</v>
      </c>
      <c r="M240" s="189">
        <f>INDEX('Monthly CCG'!R$4:R$214,MATCH(Mapping!$A240,'Monthly CCG'!$A$4:$A$214,0))*$H240</f>
        <v>31.693874510102891</v>
      </c>
    </row>
    <row r="241" spans="1:13">
      <c r="A241" s="187" t="s">
        <v>200</v>
      </c>
      <c r="B241" s="187" t="s">
        <v>199</v>
      </c>
      <c r="C241" s="187" t="s">
        <v>681</v>
      </c>
      <c r="D241" s="187" t="s">
        <v>176</v>
      </c>
      <c r="E241" s="187">
        <f>COUNTIF($D$5:D241,D241)</f>
        <v>3</v>
      </c>
      <c r="F241" s="187" t="str">
        <f t="shared" si="6"/>
        <v>Enfield3</v>
      </c>
      <c r="G241" s="187" t="str">
        <f t="shared" si="7"/>
        <v>NHS East and North Hertfordshire CCG</v>
      </c>
      <c r="H241" s="188">
        <v>3.2382589290355225E-3</v>
      </c>
      <c r="I241" s="188">
        <v>5.7173272642176056E-3</v>
      </c>
      <c r="J241" s="189">
        <f>INDEX('Monthly CCG'!O$4:O$214,MATCH(Mapping!$A241,'Monthly CCG'!$A$4:$A$214,0))*$H241</f>
        <v>41.705536747048491</v>
      </c>
      <c r="K241" s="189">
        <f>INDEX('Monthly CCG'!P$4:P$214,MATCH(Mapping!$A241,'Monthly CCG'!$A$4:$A$214,0))*$H241</f>
        <v>42.489195407875087</v>
      </c>
      <c r="L241" s="189">
        <f>INDEX('Monthly CCG'!Q$4:Q$214,MATCH(Mapping!$A241,'Monthly CCG'!$A$4:$A$214,0))*$H241</f>
        <v>42.097366077461793</v>
      </c>
      <c r="M241" s="189">
        <f>INDEX('Monthly CCG'!R$4:R$214,MATCH(Mapping!$A241,'Monthly CCG'!$A$4:$A$214,0))*$H241</f>
        <v>43.716495541979555</v>
      </c>
    </row>
    <row r="242" spans="1:13">
      <c r="A242" s="187" t="s">
        <v>200</v>
      </c>
      <c r="B242" s="187" t="s">
        <v>199</v>
      </c>
      <c r="C242" s="187" t="s">
        <v>682</v>
      </c>
      <c r="D242" s="187" t="s">
        <v>180</v>
      </c>
      <c r="E242" s="187">
        <f>COUNTIF($D$5:D242,D242)</f>
        <v>4</v>
      </c>
      <c r="F242" s="187" t="str">
        <f t="shared" si="6"/>
        <v>Essex4</v>
      </c>
      <c r="G242" s="187" t="str">
        <f t="shared" si="7"/>
        <v>NHS East and North Hertfordshire CCG</v>
      </c>
      <c r="H242" s="188">
        <v>1.9483264663993818E-2</v>
      </c>
      <c r="I242" s="188">
        <v>7.6374814581374999E-3</v>
      </c>
      <c r="J242" s="189">
        <f>INDEX('Monthly CCG'!O$4:O$214,MATCH(Mapping!$A242,'Monthly CCG'!$A$4:$A$214,0))*$H242</f>
        <v>250.92496560757638</v>
      </c>
      <c r="K242" s="189">
        <f>INDEX('Monthly CCG'!P$4:P$214,MATCH(Mapping!$A242,'Monthly CCG'!$A$4:$A$214,0))*$H242</f>
        <v>255.6399156562629</v>
      </c>
      <c r="L242" s="189">
        <f>INDEX('Monthly CCG'!Q$4:Q$214,MATCH(Mapping!$A242,'Monthly CCG'!$A$4:$A$214,0))*$H242</f>
        <v>253.28244063191963</v>
      </c>
      <c r="M242" s="189">
        <f>INDEX('Monthly CCG'!R$4:R$214,MATCH(Mapping!$A242,'Monthly CCG'!$A$4:$A$214,0))*$H242</f>
        <v>263.02407296391652</v>
      </c>
    </row>
    <row r="243" spans="1:13">
      <c r="A243" s="187" t="s">
        <v>200</v>
      </c>
      <c r="B243" s="187" t="s">
        <v>199</v>
      </c>
      <c r="C243" s="187" t="s">
        <v>694</v>
      </c>
      <c r="D243" s="187" t="s">
        <v>227</v>
      </c>
      <c r="E243" s="187">
        <f>COUNTIF($D$5:D243,D243)</f>
        <v>6</v>
      </c>
      <c r="F243" s="187" t="str">
        <f t="shared" si="6"/>
        <v>Hertfordshire6</v>
      </c>
      <c r="G243" s="187" t="str">
        <f t="shared" si="7"/>
        <v>NHS East and North Hertfordshire CCG</v>
      </c>
      <c r="H243" s="188">
        <v>0.96633180978650712</v>
      </c>
      <c r="I243" s="188">
        <v>0.46807689241188882</v>
      </c>
      <c r="J243" s="189">
        <f>INDEX('Monthly CCG'!O$4:O$214,MATCH(Mapping!$A243,'Monthly CCG'!$A$4:$A$214,0))*$H243</f>
        <v>12445.387378240424</v>
      </c>
      <c r="K243" s="189">
        <f>INDEX('Monthly CCG'!P$4:P$214,MATCH(Mapping!$A243,'Monthly CCG'!$A$4:$A$214,0))*$H243</f>
        <v>12679.239676208759</v>
      </c>
      <c r="L243" s="189">
        <f>INDEX('Monthly CCG'!Q$4:Q$214,MATCH(Mapping!$A243,'Monthly CCG'!$A$4:$A$214,0))*$H243</f>
        <v>12562.313527224593</v>
      </c>
      <c r="M243" s="189">
        <f>INDEX('Monthly CCG'!R$4:R$214,MATCH(Mapping!$A243,'Monthly CCG'!$A$4:$A$214,0))*$H243</f>
        <v>13045.479432117847</v>
      </c>
    </row>
    <row r="244" spans="1:13">
      <c r="A244" s="187" t="s">
        <v>204</v>
      </c>
      <c r="B244" s="187" t="s">
        <v>952</v>
      </c>
      <c r="C244" s="187" t="s">
        <v>648</v>
      </c>
      <c r="D244" s="187" t="s">
        <v>48</v>
      </c>
      <c r="E244" s="187">
        <f>COUNTIF($D$5:D244,D244)</f>
        <v>4</v>
      </c>
      <c r="F244" s="187" t="str">
        <f t="shared" si="6"/>
        <v>Blackburn with Darwen4</v>
      </c>
      <c r="G244" s="187" t="str">
        <f t="shared" si="7"/>
        <v>NHS East Lancashire CCG</v>
      </c>
      <c r="H244" s="188">
        <v>7.0132257076371612E-3</v>
      </c>
      <c r="I244" s="188">
        <v>1.654128667127203E-2</v>
      </c>
      <c r="J244" s="189">
        <f>INDEX('Monthly CCG'!O$4:O$214,MATCH(Mapping!$A244,'Monthly CCG'!$A$4:$A$214,0))*$H244</f>
        <v>74.515523143644842</v>
      </c>
      <c r="K244" s="189">
        <f>INDEX('Monthly CCG'!P$4:P$214,MATCH(Mapping!$A244,'Monthly CCG'!$A$4:$A$214,0))*$H244</f>
        <v>77.804726000526671</v>
      </c>
      <c r="L244" s="189">
        <f>INDEX('Monthly CCG'!Q$4:Q$214,MATCH(Mapping!$A244,'Monthly CCG'!$A$4:$A$214,0))*$H244</f>
        <v>74.403311532322647</v>
      </c>
      <c r="M244" s="189">
        <f>INDEX('Monthly CCG'!R$4:R$214,MATCH(Mapping!$A244,'Monthly CCG'!$A$4:$A$214,0))*$H244</f>
        <v>82.145912713554068</v>
      </c>
    </row>
    <row r="245" spans="1:13">
      <c r="A245" s="187" t="s">
        <v>204</v>
      </c>
      <c r="B245" s="187" t="s">
        <v>952</v>
      </c>
      <c r="C245" s="187" t="s">
        <v>658</v>
      </c>
      <c r="D245" s="187" t="s">
        <v>90</v>
      </c>
      <c r="E245" s="187">
        <f>COUNTIF($D$5:D245,D245)</f>
        <v>3</v>
      </c>
      <c r="F245" s="187" t="str">
        <f t="shared" si="6"/>
        <v>Bury3</v>
      </c>
      <c r="G245" s="187" t="str">
        <f t="shared" si="7"/>
        <v>NHS East Lancashire CCG</v>
      </c>
      <c r="H245" s="188">
        <v>1.0130214911031456E-3</v>
      </c>
      <c r="I245" s="188">
        <v>1.9065053806942311E-3</v>
      </c>
      <c r="J245" s="189">
        <f>INDEX('Monthly CCG'!O$4:O$214,MATCH(Mapping!$A245,'Monthly CCG'!$A$4:$A$214,0))*$H245</f>
        <v>10.763353342970921</v>
      </c>
      <c r="K245" s="189">
        <f>INDEX('Monthly CCG'!P$4:P$214,MATCH(Mapping!$A245,'Monthly CCG'!$A$4:$A$214,0))*$H245</f>
        <v>11.238460422298298</v>
      </c>
      <c r="L245" s="189">
        <f>INDEX('Monthly CCG'!Q$4:Q$214,MATCH(Mapping!$A245,'Monthly CCG'!$A$4:$A$214,0))*$H245</f>
        <v>10.747144999113271</v>
      </c>
      <c r="M245" s="189">
        <f>INDEX('Monthly CCG'!R$4:R$214,MATCH(Mapping!$A245,'Monthly CCG'!$A$4:$A$214,0))*$H245</f>
        <v>11.865520725291145</v>
      </c>
    </row>
    <row r="246" spans="1:13">
      <c r="A246" s="187" t="s">
        <v>204</v>
      </c>
      <c r="B246" s="187" t="s">
        <v>952</v>
      </c>
      <c r="C246" s="187" t="s">
        <v>707</v>
      </c>
      <c r="D246" s="187" t="s">
        <v>270</v>
      </c>
      <c r="E246" s="187">
        <f>COUNTIF($D$5:D246,D246)</f>
        <v>8</v>
      </c>
      <c r="F246" s="187" t="str">
        <f t="shared" si="6"/>
        <v>Lancashire8</v>
      </c>
      <c r="G246" s="187" t="str">
        <f t="shared" si="7"/>
        <v>NHS East Lancashire CCG</v>
      </c>
      <c r="H246" s="190">
        <v>0.98906098013188093</v>
      </c>
      <c r="I246" s="190">
        <v>0.30014147500947924</v>
      </c>
      <c r="J246" s="189">
        <f>INDEX('Monthly CCG'!O$4:O$214,MATCH(Mapping!$A246,'Monthly CCG'!$A$4:$A$214,0))*$H246</f>
        <v>10508.772913901235</v>
      </c>
      <c r="K246" s="189">
        <f>INDEX('Monthly CCG'!P$4:P$214,MATCH(Mapping!$A246,'Monthly CCG'!$A$4:$A$214,0))*$H246</f>
        <v>10972.642513583087</v>
      </c>
      <c r="L246" s="189">
        <f>INDEX('Monthly CCG'!Q$4:Q$214,MATCH(Mapping!$A246,'Monthly CCG'!$A$4:$A$214,0))*$H246</f>
        <v>10492.947938219124</v>
      </c>
      <c r="M246" s="189">
        <f>INDEX('Monthly CCG'!R$4:R$214,MATCH(Mapping!$A246,'Monthly CCG'!$A$4:$A$214,0))*$H246</f>
        <v>11584.871260284721</v>
      </c>
    </row>
    <row r="247" spans="1:13">
      <c r="A247" s="187" t="s">
        <v>204</v>
      </c>
      <c r="B247" s="187" t="s">
        <v>952</v>
      </c>
      <c r="C247" s="187" t="s">
        <v>727</v>
      </c>
      <c r="D247" s="187" t="s">
        <v>330</v>
      </c>
      <c r="E247" s="187">
        <f>COUNTIF($D$5:D247,D247)</f>
        <v>6</v>
      </c>
      <c r="F247" s="187" t="str">
        <f t="shared" si="6"/>
        <v>North Yorkshire6</v>
      </c>
      <c r="G247" s="187" t="str">
        <f t="shared" si="7"/>
        <v>NHS East Lancashire CCG</v>
      </c>
      <c r="H247" s="188">
        <v>1.2011156671700425E-3</v>
      </c>
      <c r="I247" s="188">
        <v>0</v>
      </c>
      <c r="J247" s="189">
        <f>INDEX('Monthly CCG'!O$4:O$214,MATCH(Mapping!$A247,'Monthly CCG'!$A$4:$A$214,0))*$H247</f>
        <v>12.761853963681702</v>
      </c>
      <c r="K247" s="189">
        <f>INDEX('Monthly CCG'!P$4:P$214,MATCH(Mapping!$A247,'Monthly CCG'!$A$4:$A$214,0))*$H247</f>
        <v>13.325177211584451</v>
      </c>
      <c r="L247" s="189">
        <f>INDEX('Monthly CCG'!Q$4:Q$214,MATCH(Mapping!$A247,'Monthly CCG'!$A$4:$A$214,0))*$H247</f>
        <v>12.742636113006981</v>
      </c>
      <c r="M247" s="189">
        <f>INDEX('Monthly CCG'!R$4:R$214,MATCH(Mapping!$A247,'Monthly CCG'!$A$4:$A$214,0))*$H247</f>
        <v>14.068667809562708</v>
      </c>
    </row>
    <row r="248" spans="1:13" ht="15" customHeight="1">
      <c r="A248" s="187" t="s">
        <v>204</v>
      </c>
      <c r="B248" s="187" t="s">
        <v>952</v>
      </c>
      <c r="C248" s="187" t="s">
        <v>740</v>
      </c>
      <c r="D248" s="187" t="s">
        <v>372</v>
      </c>
      <c r="E248" s="187">
        <f>COUNTIF($D$5:D248,D248)</f>
        <v>2</v>
      </c>
      <c r="F248" s="187" t="str">
        <f t="shared" si="6"/>
        <v>Rochdale2</v>
      </c>
      <c r="G248" s="187" t="str">
        <f t="shared" si="7"/>
        <v>NHS East Lancashire CCG</v>
      </c>
      <c r="H248" s="188">
        <v>1.7116570022087632E-3</v>
      </c>
      <c r="I248" s="188">
        <v>2.8342476785420314E-3</v>
      </c>
      <c r="J248" s="189">
        <f>INDEX('Monthly CCG'!O$4:O$214,MATCH(Mapping!$A248,'Monthly CCG'!$A$4:$A$214,0))*$H248</f>
        <v>18.186355648468108</v>
      </c>
      <c r="K248" s="189">
        <f>INDEX('Monthly CCG'!P$4:P$214,MATCH(Mapping!$A248,'Monthly CCG'!$A$4:$A$214,0))*$H248</f>
        <v>18.989122782504019</v>
      </c>
      <c r="L248" s="189">
        <f>INDEX('Monthly CCG'!Q$4:Q$214,MATCH(Mapping!$A248,'Monthly CCG'!$A$4:$A$214,0))*$H248</f>
        <v>18.15896913643277</v>
      </c>
      <c r="M248" s="189">
        <f>INDEX('Monthly CCG'!R$4:R$214,MATCH(Mapping!$A248,'Monthly CCG'!$A$4:$A$214,0))*$H248</f>
        <v>20.048638466871243</v>
      </c>
    </row>
    <row r="249" spans="1:13">
      <c r="A249" s="187" t="s">
        <v>207</v>
      </c>
      <c r="B249" s="187" t="s">
        <v>206</v>
      </c>
      <c r="C249" s="187" t="s">
        <v>709</v>
      </c>
      <c r="D249" s="187" t="s">
        <v>276</v>
      </c>
      <c r="E249" s="187">
        <f>COUNTIF($D$5:D249,D249)</f>
        <v>1</v>
      </c>
      <c r="F249" s="187" t="str">
        <f t="shared" si="6"/>
        <v>Leicester1</v>
      </c>
      <c r="G249" s="187" t="str">
        <f t="shared" si="7"/>
        <v>NHS East Leicestershire and Rutland CCG</v>
      </c>
      <c r="H249" s="188">
        <v>2.6591709058345049E-2</v>
      </c>
      <c r="I249" s="188">
        <v>2.3249934072626134E-2</v>
      </c>
      <c r="J249" s="189">
        <f>INDEX('Monthly CCG'!O$4:O$214,MATCH(Mapping!$A249,'Monthly CCG'!$A$4:$A$214,0))*$H249</f>
        <v>186.85993955299065</v>
      </c>
      <c r="K249" s="189">
        <f>INDEX('Monthly CCG'!P$4:P$214,MATCH(Mapping!$A249,'Monthly CCG'!$A$4:$A$214,0))*$H249</f>
        <v>186.19514682653204</v>
      </c>
      <c r="L249" s="189">
        <f>INDEX('Monthly CCG'!Q$4:Q$214,MATCH(Mapping!$A249,'Monthly CCG'!$A$4:$A$214,0))*$H249</f>
        <v>192.68352383676822</v>
      </c>
      <c r="M249" s="189">
        <f>INDEX('Monthly CCG'!R$4:R$214,MATCH(Mapping!$A249,'Monthly CCG'!$A$4:$A$214,0))*$H249</f>
        <v>193.18876630887678</v>
      </c>
    </row>
    <row r="250" spans="1:13" ht="54" customHeight="1">
      <c r="A250" s="187" t="s">
        <v>207</v>
      </c>
      <c r="B250" s="187" t="s">
        <v>206</v>
      </c>
      <c r="C250" s="187" t="s">
        <v>710</v>
      </c>
      <c r="D250" s="187" t="s">
        <v>279</v>
      </c>
      <c r="E250" s="187">
        <f>COUNTIF($D$5:D250,D250)</f>
        <v>2</v>
      </c>
      <c r="F250" s="187" t="str">
        <f t="shared" si="6"/>
        <v>Leicestershire2</v>
      </c>
      <c r="G250" s="187" t="str">
        <f t="shared" si="7"/>
        <v>NHS East Leicestershire and Rutland CCG</v>
      </c>
      <c r="H250" s="188">
        <v>0.85320767154637389</v>
      </c>
      <c r="I250" s="188">
        <v>0.40287627185834463</v>
      </c>
      <c r="J250" s="189">
        <f>INDEX('Monthly CCG'!O$4:O$214,MATCH(Mapping!$A250,'Monthly CCG'!$A$4:$A$214,0))*$H250</f>
        <v>5995.4903079563692</v>
      </c>
      <c r="K250" s="189">
        <f>INDEX('Monthly CCG'!P$4:P$214,MATCH(Mapping!$A250,'Monthly CCG'!$A$4:$A$214,0))*$H250</f>
        <v>5974.1601161677099</v>
      </c>
      <c r="L250" s="189">
        <f>INDEX('Monthly CCG'!Q$4:Q$214,MATCH(Mapping!$A250,'Monthly CCG'!$A$4:$A$214,0))*$H250</f>
        <v>6182.3427880250256</v>
      </c>
      <c r="M250" s="189">
        <f>INDEX('Monthly CCG'!R$4:R$214,MATCH(Mapping!$A250,'Monthly CCG'!$A$4:$A$214,0))*$H250</f>
        <v>6198.5537337844062</v>
      </c>
    </row>
    <row r="251" spans="1:13">
      <c r="A251" s="187" t="s">
        <v>207</v>
      </c>
      <c r="B251" s="187" t="s">
        <v>206</v>
      </c>
      <c r="C251" s="187" t="s">
        <v>712</v>
      </c>
      <c r="D251" s="187" t="s">
        <v>285</v>
      </c>
      <c r="E251" s="187">
        <f>COUNTIF($D$5:D251,D251)</f>
        <v>2</v>
      </c>
      <c r="F251" s="187" t="str">
        <f t="shared" si="6"/>
        <v>Lincolnshire2</v>
      </c>
      <c r="G251" s="187" t="str">
        <f t="shared" si="7"/>
        <v>NHS East Leicestershire and Rutland CCG</v>
      </c>
      <c r="H251" s="188">
        <v>1.8967425778286342E-3</v>
      </c>
      <c r="I251" s="188">
        <v>0</v>
      </c>
      <c r="J251" s="189">
        <f>INDEX('Monthly CCG'!O$4:O$214,MATCH(Mapping!$A251,'Monthly CCG'!$A$4:$A$214,0))*$H251</f>
        <v>13.328410094401812</v>
      </c>
      <c r="K251" s="189">
        <f>INDEX('Monthly CCG'!P$4:P$214,MATCH(Mapping!$A251,'Monthly CCG'!$A$4:$A$214,0))*$H251</f>
        <v>13.280991529956097</v>
      </c>
      <c r="L251" s="189">
        <f>INDEX('Monthly CCG'!Q$4:Q$214,MATCH(Mapping!$A251,'Monthly CCG'!$A$4:$A$214,0))*$H251</f>
        <v>13.743796718946284</v>
      </c>
      <c r="M251" s="189">
        <f>INDEX('Monthly CCG'!R$4:R$214,MATCH(Mapping!$A251,'Monthly CCG'!$A$4:$A$214,0))*$H251</f>
        <v>13.779834827925027</v>
      </c>
    </row>
    <row r="252" spans="1:13">
      <c r="A252" s="187" t="s">
        <v>207</v>
      </c>
      <c r="B252" s="187" t="s">
        <v>206</v>
      </c>
      <c r="C252" s="187" t="s">
        <v>728</v>
      </c>
      <c r="D252" s="187" t="s">
        <v>333</v>
      </c>
      <c r="E252" s="187">
        <f>COUNTIF($D$5:D252,D252)</f>
        <v>6</v>
      </c>
      <c r="F252" s="187" t="str">
        <f t="shared" si="6"/>
        <v>Northamptonshire6</v>
      </c>
      <c r="G252" s="187" t="str">
        <f t="shared" si="7"/>
        <v>NHS East Leicestershire and Rutland CCG</v>
      </c>
      <c r="H252" s="188">
        <v>1.863782788771284E-2</v>
      </c>
      <c r="I252" s="188">
        <v>7.9723985294821824E-3</v>
      </c>
      <c r="J252" s="189">
        <f>INDEX('Monthly CCG'!O$4:O$214,MATCH(Mapping!$A252,'Monthly CCG'!$A$4:$A$214,0))*$H252</f>
        <v>130.96801656695811</v>
      </c>
      <c r="K252" s="189">
        <f>INDEX('Monthly CCG'!P$4:P$214,MATCH(Mapping!$A252,'Monthly CCG'!$A$4:$A$214,0))*$H252</f>
        <v>130.5020708697653</v>
      </c>
      <c r="L252" s="189">
        <f>INDEX('Monthly CCG'!Q$4:Q$214,MATCH(Mapping!$A252,'Monthly CCG'!$A$4:$A$214,0))*$H252</f>
        <v>135.04970087436723</v>
      </c>
      <c r="M252" s="189">
        <f>INDEX('Monthly CCG'!R$4:R$214,MATCH(Mapping!$A252,'Monthly CCG'!$A$4:$A$214,0))*$H252</f>
        <v>135.40381960423377</v>
      </c>
    </row>
    <row r="253" spans="1:13">
      <c r="A253" s="187" t="s">
        <v>207</v>
      </c>
      <c r="B253" s="187" t="s">
        <v>206</v>
      </c>
      <c r="C253" s="187" t="s">
        <v>730</v>
      </c>
      <c r="D253" s="187" t="s">
        <v>342</v>
      </c>
      <c r="E253" s="187">
        <f>COUNTIF($D$5:D253,D253)</f>
        <v>3</v>
      </c>
      <c r="F253" s="187" t="str">
        <f t="shared" si="6"/>
        <v>Nottinghamshire3</v>
      </c>
      <c r="G253" s="187" t="str">
        <f t="shared" si="7"/>
        <v>NHS East Leicestershire and Rutland CCG</v>
      </c>
      <c r="H253" s="188">
        <v>2.5435007027275781E-3</v>
      </c>
      <c r="I253" s="188">
        <v>9.9937569562290546E-4</v>
      </c>
      <c r="J253" s="189">
        <f>INDEX('Monthly CCG'!O$4:O$214,MATCH(Mapping!$A253,'Monthly CCG'!$A$4:$A$214,0))*$H253</f>
        <v>17.873179438066693</v>
      </c>
      <c r="K253" s="189">
        <f>INDEX('Monthly CCG'!P$4:P$214,MATCH(Mapping!$A253,'Monthly CCG'!$A$4:$A$214,0))*$H253</f>
        <v>17.809591920498502</v>
      </c>
      <c r="L253" s="189">
        <f>INDEX('Monthly CCG'!Q$4:Q$214,MATCH(Mapping!$A253,'Monthly CCG'!$A$4:$A$214,0))*$H253</f>
        <v>18.430206091964031</v>
      </c>
      <c r="M253" s="189">
        <f>INDEX('Monthly CCG'!R$4:R$214,MATCH(Mapping!$A253,'Monthly CCG'!$A$4:$A$214,0))*$H253</f>
        <v>18.478532605315856</v>
      </c>
    </row>
    <row r="254" spans="1:13">
      <c r="A254" s="187" t="s">
        <v>207</v>
      </c>
      <c r="B254" s="187" t="s">
        <v>206</v>
      </c>
      <c r="C254" s="187" t="s">
        <v>742</v>
      </c>
      <c r="D254" s="187" t="s">
        <v>378</v>
      </c>
      <c r="E254" s="187">
        <f>COUNTIF($D$5:D254,D254)</f>
        <v>3</v>
      </c>
      <c r="F254" s="187" t="str">
        <f t="shared" si="6"/>
        <v>Rutland3</v>
      </c>
      <c r="G254" s="187" t="str">
        <f t="shared" si="7"/>
        <v>NHS East Leicestershire and Rutland CCG</v>
      </c>
      <c r="H254" s="188">
        <v>9.712254822701212E-2</v>
      </c>
      <c r="I254" s="188">
        <v>0.85390524617950203</v>
      </c>
      <c r="J254" s="189">
        <f>INDEX('Monthly CCG'!O$4:O$214,MATCH(Mapping!$A254,'Monthly CCG'!$A$4:$A$214,0))*$H254</f>
        <v>682.48014639121413</v>
      </c>
      <c r="K254" s="189">
        <f>INDEX('Monthly CCG'!P$4:P$214,MATCH(Mapping!$A254,'Monthly CCG'!$A$4:$A$214,0))*$H254</f>
        <v>680.05208268553883</v>
      </c>
      <c r="L254" s="189">
        <f>INDEX('Monthly CCG'!Q$4:Q$214,MATCH(Mapping!$A254,'Monthly CCG'!$A$4:$A$214,0))*$H254</f>
        <v>703.74998445292988</v>
      </c>
      <c r="M254" s="189">
        <f>INDEX('Monthly CCG'!R$4:R$214,MATCH(Mapping!$A254,'Monthly CCG'!$A$4:$A$214,0))*$H254</f>
        <v>705.595312869243</v>
      </c>
    </row>
    <row r="255" spans="1:13">
      <c r="A255" s="187" t="s">
        <v>211</v>
      </c>
      <c r="B255" s="187" t="s">
        <v>210</v>
      </c>
      <c r="C255" s="187" t="s">
        <v>679</v>
      </c>
      <c r="D255" s="187" t="s">
        <v>169</v>
      </c>
      <c r="E255" s="187">
        <f>COUNTIF($D$5:D255,D255)</f>
        <v>1</v>
      </c>
      <c r="F255" s="187" t="str">
        <f t="shared" si="6"/>
        <v>East Riding of Yorkshire1</v>
      </c>
      <c r="G255" s="187" t="str">
        <f t="shared" si="7"/>
        <v>NHS East Riding of Yorkshire CCG</v>
      </c>
      <c r="H255" s="188">
        <v>0.97340761263146702</v>
      </c>
      <c r="I255" s="188">
        <v>0.85368632043864112</v>
      </c>
      <c r="J255" s="189">
        <f>INDEX('Monthly CCG'!O$4:O$214,MATCH(Mapping!$A255,'Monthly CCG'!$A$4:$A$214,0))*$H255</f>
        <v>6930.6622019360448</v>
      </c>
      <c r="K255" s="189">
        <f>INDEX('Monthly CCG'!P$4:P$214,MATCH(Mapping!$A255,'Monthly CCG'!$A$4:$A$214,0))*$H255</f>
        <v>6759.342462112907</v>
      </c>
      <c r="L255" s="189">
        <f>INDEX('Monthly CCG'!Q$4:Q$214,MATCH(Mapping!$A255,'Monthly CCG'!$A$4:$A$214,0))*$H255</f>
        <v>6777.8372067529053</v>
      </c>
      <c r="M255" s="189">
        <f>INDEX('Monthly CCG'!R$4:R$214,MATCH(Mapping!$A255,'Monthly CCG'!$A$4:$A$214,0))*$H255</f>
        <v>7318.0784317633688</v>
      </c>
    </row>
    <row r="256" spans="1:13">
      <c r="A256" s="187" t="s">
        <v>211</v>
      </c>
      <c r="B256" s="187" t="s">
        <v>210</v>
      </c>
      <c r="C256" s="187" t="s">
        <v>702</v>
      </c>
      <c r="D256" s="187" t="s">
        <v>255</v>
      </c>
      <c r="E256" s="187">
        <f>COUNTIF($D$5:D256,D256)</f>
        <v>1</v>
      </c>
      <c r="F256" s="187" t="str">
        <f t="shared" si="6"/>
        <v>Kingston upon Hull, City of1</v>
      </c>
      <c r="G256" s="187" t="str">
        <f t="shared" si="7"/>
        <v>NHS East Riding of Yorkshire CCG</v>
      </c>
      <c r="H256" s="188">
        <v>1.3141721977503604E-2</v>
      </c>
      <c r="I256" s="188">
        <v>1.4897831604793214E-2</v>
      </c>
      <c r="J256" s="189">
        <f>INDEX('Monthly CCG'!O$4:O$214,MATCH(Mapping!$A256,'Monthly CCG'!$A$4:$A$214,0))*$H256</f>
        <v>93.569060479825666</v>
      </c>
      <c r="K256" s="189">
        <f>INDEX('Monthly CCG'!P$4:P$214,MATCH(Mapping!$A256,'Monthly CCG'!$A$4:$A$214,0))*$H256</f>
        <v>91.256117411785027</v>
      </c>
      <c r="L256" s="189">
        <f>INDEX('Monthly CCG'!Q$4:Q$214,MATCH(Mapping!$A256,'Monthly CCG'!$A$4:$A$214,0))*$H256</f>
        <v>91.505810129357599</v>
      </c>
      <c r="M256" s="189">
        <f>INDEX('Monthly CCG'!R$4:R$214,MATCH(Mapping!$A256,'Monthly CCG'!$A$4:$A$214,0))*$H256</f>
        <v>98.799465826872094</v>
      </c>
    </row>
    <row r="257" spans="1:13">
      <c r="A257" s="187" t="s">
        <v>211</v>
      </c>
      <c r="B257" s="187" t="s">
        <v>210</v>
      </c>
      <c r="C257" s="187" t="s">
        <v>724</v>
      </c>
      <c r="D257" s="187" t="s">
        <v>321</v>
      </c>
      <c r="E257" s="187">
        <f>COUNTIF($D$5:D257,D257)</f>
        <v>3</v>
      </c>
      <c r="F257" s="187" t="str">
        <f t="shared" si="6"/>
        <v>North Lincolnshire3</v>
      </c>
      <c r="G257" s="187" t="str">
        <f t="shared" si="7"/>
        <v>NHS East Riding of Yorkshire CCG</v>
      </c>
      <c r="H257" s="188">
        <v>0</v>
      </c>
      <c r="I257" s="188">
        <v>1.1776216729258333E-3</v>
      </c>
      <c r="J257" s="189">
        <f>INDEX('Monthly CCG'!O$4:O$214,MATCH(Mapping!$A257,'Monthly CCG'!$A$4:$A$214,0))*$H257</f>
        <v>0</v>
      </c>
      <c r="K257" s="189">
        <f>INDEX('Monthly CCG'!P$4:P$214,MATCH(Mapping!$A257,'Monthly CCG'!$A$4:$A$214,0))*$H257</f>
        <v>0</v>
      </c>
      <c r="L257" s="189">
        <f>INDEX('Monthly CCG'!Q$4:Q$214,MATCH(Mapping!$A257,'Monthly CCG'!$A$4:$A$214,0))*$H257</f>
        <v>0</v>
      </c>
      <c r="M257" s="189">
        <f>INDEX('Monthly CCG'!R$4:R$214,MATCH(Mapping!$A257,'Monthly CCG'!$A$4:$A$214,0))*$H257</f>
        <v>0</v>
      </c>
    </row>
    <row r="258" spans="1:13">
      <c r="A258" s="187" t="s">
        <v>211</v>
      </c>
      <c r="B258" s="187" t="s">
        <v>210</v>
      </c>
      <c r="C258" s="187" t="s">
        <v>727</v>
      </c>
      <c r="D258" s="187" t="s">
        <v>330</v>
      </c>
      <c r="E258" s="187">
        <f>COUNTIF($D$5:D258,D258)</f>
        <v>7</v>
      </c>
      <c r="F258" s="187" t="str">
        <f t="shared" si="6"/>
        <v>North Yorkshire7</v>
      </c>
      <c r="G258" s="187" t="str">
        <f t="shared" si="7"/>
        <v>NHS East Riding of Yorkshire CCG</v>
      </c>
      <c r="H258" s="188">
        <v>1.3450665391029347E-2</v>
      </c>
      <c r="I258" s="188">
        <v>6.6384014060491591E-3</v>
      </c>
      <c r="J258" s="189">
        <f>INDEX('Monthly CCG'!O$4:O$214,MATCH(Mapping!$A258,'Monthly CCG'!$A$4:$A$214,0))*$H258</f>
        <v>95.768737584128942</v>
      </c>
      <c r="K258" s="189">
        <f>INDEX('Monthly CCG'!P$4:P$214,MATCH(Mapping!$A258,'Monthly CCG'!$A$4:$A$214,0))*$H258</f>
        <v>93.401420475307788</v>
      </c>
      <c r="L258" s="189">
        <f>INDEX('Monthly CCG'!Q$4:Q$214,MATCH(Mapping!$A258,'Monthly CCG'!$A$4:$A$214,0))*$H258</f>
        <v>93.65698311773734</v>
      </c>
      <c r="M258" s="189">
        <f>INDEX('Monthly CCG'!R$4:R$214,MATCH(Mapping!$A258,'Monthly CCG'!$A$4:$A$214,0))*$H258</f>
        <v>101.12210240975863</v>
      </c>
    </row>
    <row r="259" spans="1:13">
      <c r="A259" s="187" t="s">
        <v>214</v>
      </c>
      <c r="B259" s="187" t="s">
        <v>213</v>
      </c>
      <c r="C259" s="187" t="s">
        <v>673</v>
      </c>
      <c r="D259" s="187" t="s">
        <v>146</v>
      </c>
      <c r="E259" s="187">
        <f>COUNTIF($D$5:D259,D259)</f>
        <v>2</v>
      </c>
      <c r="F259" s="187" t="str">
        <f t="shared" si="6"/>
        <v>Derbyshire2</v>
      </c>
      <c r="G259" s="187" t="str">
        <f t="shared" si="7"/>
        <v>NHS East Staffordshire CCG</v>
      </c>
      <c r="H259" s="188">
        <v>8.2663563031607309E-2</v>
      </c>
      <c r="I259" s="188">
        <v>1.4308702042471238E-2</v>
      </c>
      <c r="J259" s="189">
        <f>INDEX('Monthly CCG'!O$4:O$214,MATCH(Mapping!$A259,'Monthly CCG'!$A$4:$A$214,0))*$H259</f>
        <v>301.14336012414543</v>
      </c>
      <c r="K259" s="189">
        <f>INDEX('Monthly CCG'!P$4:P$214,MATCH(Mapping!$A259,'Monthly CCG'!$A$4:$A$214,0))*$H259</f>
        <v>304.86322046056773</v>
      </c>
      <c r="L259" s="189">
        <f>INDEX('Monthly CCG'!Q$4:Q$214,MATCH(Mapping!$A259,'Monthly CCG'!$A$4:$A$214,0))*$H259</f>
        <v>304.78055689753614</v>
      </c>
      <c r="M259" s="189">
        <f>INDEX('Monthly CCG'!R$4:R$214,MATCH(Mapping!$A259,'Monthly CCG'!$A$4:$A$214,0))*$H259</f>
        <v>299.49008886351328</v>
      </c>
    </row>
    <row r="260" spans="1:13">
      <c r="A260" s="187" t="s">
        <v>214</v>
      </c>
      <c r="B260" s="187" t="s">
        <v>213</v>
      </c>
      <c r="C260" s="187" t="s">
        <v>757</v>
      </c>
      <c r="D260" s="187" t="s">
        <v>423</v>
      </c>
      <c r="E260" s="187">
        <f>COUNTIF($D$5:D260,D260)</f>
        <v>4</v>
      </c>
      <c r="F260" s="187" t="str">
        <f t="shared" si="6"/>
        <v>Staffordshire4</v>
      </c>
      <c r="G260" s="187" t="str">
        <f t="shared" si="7"/>
        <v>NHS East Staffordshire CCG</v>
      </c>
      <c r="H260" s="188">
        <v>0.91733643696839273</v>
      </c>
      <c r="I260" s="188">
        <v>0.14410145434140689</v>
      </c>
      <c r="J260" s="189">
        <f>INDEX('Monthly CCG'!O$4:O$214,MATCH(Mapping!$A260,'Monthly CCG'!$A$4:$A$214,0))*$H260</f>
        <v>3341.8566398758549</v>
      </c>
      <c r="K260" s="189">
        <f>INDEX('Monthly CCG'!P$4:P$214,MATCH(Mapping!$A260,'Monthly CCG'!$A$4:$A$214,0))*$H260</f>
        <v>3383.1367795394326</v>
      </c>
      <c r="L260" s="189">
        <f>INDEX('Monthly CCG'!Q$4:Q$214,MATCH(Mapping!$A260,'Monthly CCG'!$A$4:$A$214,0))*$H260</f>
        <v>3382.2194431024641</v>
      </c>
      <c r="M260" s="189">
        <f>INDEX('Monthly CCG'!R$4:R$214,MATCH(Mapping!$A260,'Monthly CCG'!$A$4:$A$214,0))*$H260</f>
        <v>3323.5099111364871</v>
      </c>
    </row>
    <row r="261" spans="1:13">
      <c r="A261" s="187" t="s">
        <v>217</v>
      </c>
      <c r="B261" s="187" t="s">
        <v>216</v>
      </c>
      <c r="C261" s="187" t="s">
        <v>669</v>
      </c>
      <c r="D261" s="187" t="s">
        <v>132</v>
      </c>
      <c r="E261" s="187">
        <f>COUNTIF($D$5:D261,D261)</f>
        <v>3</v>
      </c>
      <c r="F261" s="187" t="str">
        <f t="shared" ref="F261:F324" si="8">D261&amp;E261</f>
        <v>Croydon3</v>
      </c>
      <c r="G261" s="187" t="str">
        <f t="shared" ref="G261:G324" si="9">B261</f>
        <v>NHS East Surrey CCG</v>
      </c>
      <c r="H261" s="188">
        <v>2.9689356645730771E-2</v>
      </c>
      <c r="I261" s="188">
        <v>1.3230922079526742E-2</v>
      </c>
      <c r="J261" s="189">
        <f>INDEX('Monthly CCG'!O$4:O$214,MATCH(Mapping!$A261,'Monthly CCG'!$A$4:$A$214,0))*$H261</f>
        <v>123.44834493294854</v>
      </c>
      <c r="K261" s="189">
        <f>INDEX('Monthly CCG'!P$4:P$214,MATCH(Mapping!$A261,'Monthly CCG'!$A$4:$A$214,0))*$H261</f>
        <v>116.85730775759632</v>
      </c>
      <c r="L261" s="189">
        <f>INDEX('Monthly CCG'!Q$4:Q$214,MATCH(Mapping!$A261,'Monthly CCG'!$A$4:$A$214,0))*$H261</f>
        <v>115.49159735189269</v>
      </c>
      <c r="M261" s="189">
        <f>INDEX('Monthly CCG'!R$4:R$214,MATCH(Mapping!$A261,'Monthly CCG'!$A$4:$A$214,0))*$H261</f>
        <v>120.80599219147851</v>
      </c>
    </row>
    <row r="262" spans="1:13">
      <c r="A262" s="187" t="s">
        <v>217</v>
      </c>
      <c r="B262" s="187" t="s">
        <v>216</v>
      </c>
      <c r="C262" s="187" t="s">
        <v>701</v>
      </c>
      <c r="D262" s="187" t="s">
        <v>252</v>
      </c>
      <c r="E262" s="187">
        <f>COUNTIF($D$5:D262,D262)</f>
        <v>6</v>
      </c>
      <c r="F262" s="187" t="str">
        <f t="shared" si="8"/>
        <v>Kent6</v>
      </c>
      <c r="G262" s="187" t="str">
        <f t="shared" si="9"/>
        <v>NHS East Surrey CCG</v>
      </c>
      <c r="H262" s="188">
        <v>1.4032705256606119E-3</v>
      </c>
      <c r="I262" s="188">
        <v>0</v>
      </c>
      <c r="J262" s="189">
        <f>INDEX('Monthly CCG'!O$4:O$214,MATCH(Mapping!$A262,'Monthly CCG'!$A$4:$A$214,0))*$H262</f>
        <v>5.8347988456968247</v>
      </c>
      <c r="K262" s="189">
        <f>INDEX('Monthly CCG'!P$4:P$214,MATCH(Mapping!$A262,'Monthly CCG'!$A$4:$A$214,0))*$H262</f>
        <v>5.5232727890001687</v>
      </c>
      <c r="L262" s="189">
        <f>INDEX('Monthly CCG'!Q$4:Q$214,MATCH(Mapping!$A262,'Monthly CCG'!$A$4:$A$214,0))*$H262</f>
        <v>5.4587223448197806</v>
      </c>
      <c r="M262" s="189">
        <f>INDEX('Monthly CCG'!R$4:R$214,MATCH(Mapping!$A262,'Monthly CCG'!$A$4:$A$214,0))*$H262</f>
        <v>5.7099077689130295</v>
      </c>
    </row>
    <row r="263" spans="1:13">
      <c r="A263" s="187" t="s">
        <v>217</v>
      </c>
      <c r="B263" s="187" t="s">
        <v>216</v>
      </c>
      <c r="C263" s="187" t="s">
        <v>763</v>
      </c>
      <c r="D263" s="187" t="s">
        <v>441</v>
      </c>
      <c r="E263" s="187">
        <f>COUNTIF($D$5:D263,D263)</f>
        <v>6</v>
      </c>
      <c r="F263" s="187" t="str">
        <f t="shared" si="8"/>
        <v>Surrey6</v>
      </c>
      <c r="G263" s="187" t="str">
        <f t="shared" si="9"/>
        <v>NHS East Surrey CCG</v>
      </c>
      <c r="H263" s="188">
        <v>0.96569343065693414</v>
      </c>
      <c r="I263" s="188">
        <v>0.14073655652403375</v>
      </c>
      <c r="J263" s="189">
        <f>INDEX('Monthly CCG'!O$4:O$214,MATCH(Mapping!$A263,'Monthly CCG'!$A$4:$A$214,0))*$H263</f>
        <v>4015.353284671532</v>
      </c>
      <c r="K263" s="189">
        <f>INDEX('Monthly CCG'!P$4:P$214,MATCH(Mapping!$A263,'Monthly CCG'!$A$4:$A$214,0))*$H263</f>
        <v>3800.9693430656926</v>
      </c>
      <c r="L263" s="189">
        <f>INDEX('Monthly CCG'!Q$4:Q$214,MATCH(Mapping!$A263,'Monthly CCG'!$A$4:$A$214,0))*$H263</f>
        <v>3756.5474452554736</v>
      </c>
      <c r="M263" s="189">
        <f>INDEX('Monthly CCG'!R$4:R$214,MATCH(Mapping!$A263,'Monthly CCG'!$A$4:$A$214,0))*$H263</f>
        <v>3929.4065693430648</v>
      </c>
    </row>
    <row r="264" spans="1:13">
      <c r="A264" s="187" t="s">
        <v>217</v>
      </c>
      <c r="B264" s="187" t="s">
        <v>216</v>
      </c>
      <c r="C264" s="187" t="s">
        <v>779</v>
      </c>
      <c r="D264" s="187" t="s">
        <v>489</v>
      </c>
      <c r="E264" s="187">
        <f>COUNTIF($D$5:D264,D264)</f>
        <v>4</v>
      </c>
      <c r="F264" s="187" t="str">
        <f t="shared" si="8"/>
        <v>West Sussex4</v>
      </c>
      <c r="G264" s="187" t="str">
        <f t="shared" si="9"/>
        <v>NHS East Surrey CCG</v>
      </c>
      <c r="H264" s="188">
        <v>3.213942171674305E-3</v>
      </c>
      <c r="I264" s="188">
        <v>0</v>
      </c>
      <c r="J264" s="189">
        <f>INDEX('Monthly CCG'!O$4:O$214,MATCH(Mapping!$A264,'Monthly CCG'!$A$4:$A$214,0))*$H264</f>
        <v>13.36357154982176</v>
      </c>
      <c r="K264" s="189">
        <f>INDEX('Monthly CCG'!P$4:P$214,MATCH(Mapping!$A264,'Monthly CCG'!$A$4:$A$214,0))*$H264</f>
        <v>12.650076387710065</v>
      </c>
      <c r="L264" s="189">
        <f>INDEX('Monthly CCG'!Q$4:Q$214,MATCH(Mapping!$A264,'Monthly CCG'!$A$4:$A$214,0))*$H264</f>
        <v>12.502235047813047</v>
      </c>
      <c r="M264" s="189">
        <f>INDEX('Monthly CCG'!R$4:R$214,MATCH(Mapping!$A264,'Monthly CCG'!$A$4:$A$214,0))*$H264</f>
        <v>13.077530696542746</v>
      </c>
    </row>
    <row r="265" spans="1:13">
      <c r="A265" s="187" t="s">
        <v>221</v>
      </c>
      <c r="B265" s="187" t="s">
        <v>220</v>
      </c>
      <c r="C265" s="187" t="s">
        <v>680</v>
      </c>
      <c r="D265" s="187" t="s">
        <v>173</v>
      </c>
      <c r="E265" s="187">
        <f>COUNTIF($D$5:D265,D265)</f>
        <v>2</v>
      </c>
      <c r="F265" s="187" t="str">
        <f t="shared" si="8"/>
        <v>East Sussex2</v>
      </c>
      <c r="G265" s="187" t="str">
        <f t="shared" si="9"/>
        <v>NHS Eastbourne, Hailsham and Seaford CCG</v>
      </c>
      <c r="H265" s="188">
        <v>1</v>
      </c>
      <c r="I265" s="188">
        <v>0.34332573220007345</v>
      </c>
      <c r="J265" s="189">
        <f>INDEX('Monthly CCG'!O$4:O$214,MATCH(Mapping!$A265,'Monthly CCG'!$A$4:$A$214,0))*$H265</f>
        <v>4766</v>
      </c>
      <c r="K265" s="189">
        <f>INDEX('Monthly CCG'!P$4:P$214,MATCH(Mapping!$A265,'Monthly CCG'!$A$4:$A$214,0))*$H265</f>
        <v>4897</v>
      </c>
      <c r="L265" s="189">
        <f>INDEX('Monthly CCG'!Q$4:Q$214,MATCH(Mapping!$A265,'Monthly CCG'!$A$4:$A$214,0))*$H265</f>
        <v>4744</v>
      </c>
      <c r="M265" s="189">
        <f>INDEX('Monthly CCG'!R$4:R$214,MATCH(Mapping!$A265,'Monthly CCG'!$A$4:$A$214,0))*$H265</f>
        <v>5066</v>
      </c>
    </row>
    <row r="266" spans="1:13">
      <c r="A266" s="187" t="s">
        <v>225</v>
      </c>
      <c r="B266" s="187" t="s">
        <v>224</v>
      </c>
      <c r="C266" s="187" t="s">
        <v>663</v>
      </c>
      <c r="D266" s="187" t="s">
        <v>110</v>
      </c>
      <c r="E266" s="187">
        <f>COUNTIF($D$5:D266,D266)</f>
        <v>1</v>
      </c>
      <c r="F266" s="187" t="str">
        <f t="shared" si="8"/>
        <v>Cheshire East1</v>
      </c>
      <c r="G266" s="187" t="str">
        <f t="shared" si="9"/>
        <v>NHS Eastern Cheshire CCG</v>
      </c>
      <c r="H266" s="188">
        <v>0.96280983676892185</v>
      </c>
      <c r="I266" s="188">
        <v>0.50830486966772814</v>
      </c>
      <c r="J266" s="189">
        <f>INDEX('Monthly CCG'!O$4:O$214,MATCH(Mapping!$A266,'Monthly CCG'!$A$4:$A$214,0))*$H266</f>
        <v>4692.7351444117248</v>
      </c>
      <c r="K266" s="189">
        <f>INDEX('Monthly CCG'!P$4:P$214,MATCH(Mapping!$A266,'Monthly CCG'!$A$4:$A$214,0))*$H266</f>
        <v>4648.4458919203544</v>
      </c>
      <c r="L266" s="189">
        <f>INDEX('Monthly CCG'!Q$4:Q$214,MATCH(Mapping!$A266,'Monthly CCG'!$A$4:$A$214,0))*$H266</f>
        <v>4618.5987869805185</v>
      </c>
      <c r="M266" s="189">
        <f>INDEX('Monthly CCG'!R$4:R$214,MATCH(Mapping!$A266,'Monthly CCG'!$A$4:$A$214,0))*$H266</f>
        <v>4998.9086725042425</v>
      </c>
    </row>
    <row r="267" spans="1:13">
      <c r="A267" s="187" t="s">
        <v>225</v>
      </c>
      <c r="B267" s="187" t="s">
        <v>224</v>
      </c>
      <c r="C267" s="187" t="s">
        <v>664</v>
      </c>
      <c r="D267" s="187" t="s">
        <v>114</v>
      </c>
      <c r="E267" s="187">
        <f>COUNTIF($D$5:D267,D267)</f>
        <v>1</v>
      </c>
      <c r="F267" s="187" t="str">
        <f t="shared" si="8"/>
        <v>Cheshire West and Chester1</v>
      </c>
      <c r="G267" s="187" t="str">
        <f t="shared" si="9"/>
        <v>NHS Eastern Cheshire CCG</v>
      </c>
      <c r="H267" s="188">
        <v>1.1130721376055542E-2</v>
      </c>
      <c r="I267" s="188">
        <v>6.5390740464924433E-3</v>
      </c>
      <c r="J267" s="189">
        <f>INDEX('Monthly CCG'!O$4:O$214,MATCH(Mapping!$A267,'Monthly CCG'!$A$4:$A$214,0))*$H267</f>
        <v>54.25113598689471</v>
      </c>
      <c r="K267" s="189">
        <f>INDEX('Monthly CCG'!P$4:P$214,MATCH(Mapping!$A267,'Monthly CCG'!$A$4:$A$214,0))*$H267</f>
        <v>53.73912280359616</v>
      </c>
      <c r="L267" s="189">
        <f>INDEX('Monthly CCG'!Q$4:Q$214,MATCH(Mapping!$A267,'Monthly CCG'!$A$4:$A$214,0))*$H267</f>
        <v>53.394070440938435</v>
      </c>
      <c r="M267" s="189">
        <f>INDEX('Monthly CCG'!R$4:R$214,MATCH(Mapping!$A267,'Monthly CCG'!$A$4:$A$214,0))*$H267</f>
        <v>57.790705384480376</v>
      </c>
    </row>
    <row r="268" spans="1:13">
      <c r="A268" s="187" t="s">
        <v>225</v>
      </c>
      <c r="B268" s="187" t="s">
        <v>224</v>
      </c>
      <c r="C268" s="187" t="s">
        <v>673</v>
      </c>
      <c r="D268" s="187" t="s">
        <v>146</v>
      </c>
      <c r="E268" s="187">
        <f>COUNTIF($D$5:D268,D268)</f>
        <v>3</v>
      </c>
      <c r="F268" s="187" t="str">
        <f t="shared" si="8"/>
        <v>Derbyshire3</v>
      </c>
      <c r="G268" s="187" t="str">
        <f t="shared" si="9"/>
        <v>NHS Eastern Cheshire CCG</v>
      </c>
      <c r="H268" s="188">
        <v>3.3445794410749464E-3</v>
      </c>
      <c r="I268" s="188">
        <v>0</v>
      </c>
      <c r="J268" s="189">
        <f>INDEX('Monthly CCG'!O$4:O$214,MATCH(Mapping!$A268,'Monthly CCG'!$A$4:$A$214,0))*$H268</f>
        <v>16.301480195799289</v>
      </c>
      <c r="K268" s="189">
        <f>INDEX('Monthly CCG'!P$4:P$214,MATCH(Mapping!$A268,'Monthly CCG'!$A$4:$A$214,0))*$H268</f>
        <v>16.14762954150984</v>
      </c>
      <c r="L268" s="189">
        <f>INDEX('Monthly CCG'!Q$4:Q$214,MATCH(Mapping!$A268,'Monthly CCG'!$A$4:$A$214,0))*$H268</f>
        <v>16.043947578836519</v>
      </c>
      <c r="M268" s="189">
        <f>INDEX('Monthly CCG'!R$4:R$214,MATCH(Mapping!$A268,'Monthly CCG'!$A$4:$A$214,0))*$H268</f>
        <v>17.365056458061122</v>
      </c>
    </row>
    <row r="269" spans="1:13">
      <c r="A269" s="187" t="s">
        <v>225</v>
      </c>
      <c r="B269" s="187" t="s">
        <v>224</v>
      </c>
      <c r="C269" s="187" t="s">
        <v>757</v>
      </c>
      <c r="D269" s="187" t="s">
        <v>423</v>
      </c>
      <c r="E269" s="187">
        <f>COUNTIF($D$5:D269,D269)</f>
        <v>5</v>
      </c>
      <c r="F269" s="187" t="str">
        <f t="shared" si="8"/>
        <v>Staffordshire5</v>
      </c>
      <c r="G269" s="187" t="str">
        <f t="shared" si="9"/>
        <v>NHS Eastern Cheshire CCG</v>
      </c>
      <c r="H269" s="188">
        <v>6.016342609747061E-3</v>
      </c>
      <c r="I269" s="188">
        <v>1.4189257559171734E-3</v>
      </c>
      <c r="J269" s="189">
        <f>INDEX('Monthly CCG'!O$4:O$214,MATCH(Mapping!$A269,'Monthly CCG'!$A$4:$A$214,0))*$H269</f>
        <v>29.323653879907177</v>
      </c>
      <c r="K269" s="189">
        <f>INDEX('Monthly CCG'!P$4:P$214,MATCH(Mapping!$A269,'Monthly CCG'!$A$4:$A$214,0))*$H269</f>
        <v>29.04690211985881</v>
      </c>
      <c r="L269" s="189">
        <f>INDEX('Monthly CCG'!Q$4:Q$214,MATCH(Mapping!$A269,'Monthly CCG'!$A$4:$A$214,0))*$H269</f>
        <v>28.860395498956652</v>
      </c>
      <c r="M269" s="189">
        <f>INDEX('Monthly CCG'!R$4:R$214,MATCH(Mapping!$A269,'Monthly CCG'!$A$4:$A$214,0))*$H269</f>
        <v>31.236850829806741</v>
      </c>
    </row>
    <row r="270" spans="1:13">
      <c r="A270" s="187" t="s">
        <v>225</v>
      </c>
      <c r="B270" s="187" t="s">
        <v>224</v>
      </c>
      <c r="C270" s="187" t="s">
        <v>758</v>
      </c>
      <c r="D270" s="187" t="s">
        <v>426</v>
      </c>
      <c r="E270" s="187">
        <f>COUNTIF($D$5:D270,D270)</f>
        <v>2</v>
      </c>
      <c r="F270" s="187" t="str">
        <f t="shared" si="8"/>
        <v>Stockport2</v>
      </c>
      <c r="G270" s="187" t="str">
        <f t="shared" si="9"/>
        <v>NHS Eastern Cheshire CCG</v>
      </c>
      <c r="H270" s="188">
        <v>1.6698519804200715E-2</v>
      </c>
      <c r="I270" s="188">
        <v>1.1426760304936027E-2</v>
      </c>
      <c r="J270" s="189">
        <f>INDEX('Monthly CCG'!O$4:O$214,MATCH(Mapping!$A270,'Monthly CCG'!$A$4:$A$214,0))*$H270</f>
        <v>81.388585525674287</v>
      </c>
      <c r="K270" s="189">
        <f>INDEX('Monthly CCG'!P$4:P$214,MATCH(Mapping!$A270,'Monthly CCG'!$A$4:$A$214,0))*$H270</f>
        <v>80.620453614681054</v>
      </c>
      <c r="L270" s="189">
        <f>INDEX('Monthly CCG'!Q$4:Q$214,MATCH(Mapping!$A270,'Monthly CCG'!$A$4:$A$214,0))*$H270</f>
        <v>80.102799500750834</v>
      </c>
      <c r="M270" s="189">
        <f>INDEX('Monthly CCG'!R$4:R$214,MATCH(Mapping!$A270,'Monthly CCG'!$A$4:$A$214,0))*$H270</f>
        <v>86.698714823410114</v>
      </c>
    </row>
    <row r="271" spans="1:13">
      <c r="A271" s="187" t="s">
        <v>229</v>
      </c>
      <c r="B271" s="187" t="s">
        <v>938</v>
      </c>
      <c r="C271" s="187" t="s">
        <v>642</v>
      </c>
      <c r="D271" s="187" t="s">
        <v>16</v>
      </c>
      <c r="E271" s="187">
        <f>COUNTIF($D$5:D271,D271)</f>
        <v>5</v>
      </c>
      <c r="F271" s="187" t="str">
        <f t="shared" si="8"/>
        <v>Barnet5</v>
      </c>
      <c r="G271" s="187" t="str">
        <f t="shared" si="9"/>
        <v>NHS Enfield CCG</v>
      </c>
      <c r="H271" s="188">
        <v>3.0616778380884311E-2</v>
      </c>
      <c r="I271" s="188">
        <v>2.5070452981696724E-2</v>
      </c>
      <c r="J271" s="189">
        <f>INDEX('Monthly CCG'!O$4:O$214,MATCH(Mapping!$A271,'Monthly CCG'!$A$4:$A$214,0))*$H271</f>
        <v>215.8176708068535</v>
      </c>
      <c r="K271" s="189">
        <f>INDEX('Monthly CCG'!P$4:P$214,MATCH(Mapping!$A271,'Monthly CCG'!$A$4:$A$214,0))*$H271</f>
        <v>211.89872317410033</v>
      </c>
      <c r="L271" s="189">
        <f>INDEX('Monthly CCG'!Q$4:Q$214,MATCH(Mapping!$A271,'Monthly CCG'!$A$4:$A$214,0))*$H271</f>
        <v>216.33815603932854</v>
      </c>
      <c r="M271" s="189">
        <f>INDEX('Monthly CCG'!R$4:R$214,MATCH(Mapping!$A271,'Monthly CCG'!$A$4:$A$214,0))*$H271</f>
        <v>226.07429156444977</v>
      </c>
    </row>
    <row r="272" spans="1:13">
      <c r="A272" s="187" t="s">
        <v>229</v>
      </c>
      <c r="B272" s="187" t="s">
        <v>938</v>
      </c>
      <c r="C272" s="187" t="s">
        <v>681</v>
      </c>
      <c r="D272" s="187" t="s">
        <v>176</v>
      </c>
      <c r="E272" s="187">
        <f>COUNTIF($D$5:D272,D272)</f>
        <v>4</v>
      </c>
      <c r="F272" s="187" t="str">
        <f t="shared" si="8"/>
        <v>Enfield4</v>
      </c>
      <c r="G272" s="187" t="str">
        <f t="shared" si="9"/>
        <v>NHS Enfield CCG</v>
      </c>
      <c r="H272" s="188">
        <v>0.95415853760616065</v>
      </c>
      <c r="I272" s="188">
        <v>0.9066200470478829</v>
      </c>
      <c r="J272" s="189">
        <f>INDEX('Monthly CCG'!O$4:O$214,MATCH(Mapping!$A272,'Monthly CCG'!$A$4:$A$214,0))*$H272</f>
        <v>6725.8635315858264</v>
      </c>
      <c r="K272" s="189">
        <f>INDEX('Monthly CCG'!P$4:P$214,MATCH(Mapping!$A272,'Monthly CCG'!$A$4:$A$214,0))*$H272</f>
        <v>6603.7312387722377</v>
      </c>
      <c r="L272" s="189">
        <f>INDEX('Monthly CCG'!Q$4:Q$214,MATCH(Mapping!$A272,'Monthly CCG'!$A$4:$A$214,0))*$H272</f>
        <v>6742.084226725131</v>
      </c>
      <c r="M272" s="189">
        <f>INDEX('Monthly CCG'!R$4:R$214,MATCH(Mapping!$A272,'Monthly CCG'!$A$4:$A$214,0))*$H272</f>
        <v>7045.5066416838899</v>
      </c>
    </row>
    <row r="273" spans="1:13">
      <c r="A273" s="187" t="s">
        <v>229</v>
      </c>
      <c r="B273" s="187" t="s">
        <v>938</v>
      </c>
      <c r="C273" s="187" t="s">
        <v>689</v>
      </c>
      <c r="D273" s="187" t="s">
        <v>209</v>
      </c>
      <c r="E273" s="187">
        <f>COUNTIF($D$5:D273,D273)</f>
        <v>4</v>
      </c>
      <c r="F273" s="187" t="str">
        <f t="shared" si="8"/>
        <v>Haringey4</v>
      </c>
      <c r="G273" s="187" t="str">
        <f t="shared" si="9"/>
        <v>NHS Enfield CCG</v>
      </c>
      <c r="H273" s="188">
        <v>1.2829428164860567E-2</v>
      </c>
      <c r="I273" s="188">
        <v>1.4610127733212101E-2</v>
      </c>
      <c r="J273" s="189">
        <f>INDEX('Monthly CCG'!O$4:O$214,MATCH(Mapping!$A273,'Monthly CCG'!$A$4:$A$214,0))*$H273</f>
        <v>90.434639134102127</v>
      </c>
      <c r="K273" s="189">
        <f>INDEX('Monthly CCG'!P$4:P$214,MATCH(Mapping!$A273,'Monthly CCG'!$A$4:$A$214,0))*$H273</f>
        <v>88.792472328999978</v>
      </c>
      <c r="L273" s="189">
        <f>INDEX('Monthly CCG'!Q$4:Q$214,MATCH(Mapping!$A273,'Monthly CCG'!$A$4:$A$214,0))*$H273</f>
        <v>90.652739412904765</v>
      </c>
      <c r="M273" s="189">
        <f>INDEX('Monthly CCG'!R$4:R$214,MATCH(Mapping!$A273,'Monthly CCG'!$A$4:$A$214,0))*$H273</f>
        <v>94.73249756933042</v>
      </c>
    </row>
    <row r="274" spans="1:13">
      <c r="A274" s="187" t="s">
        <v>229</v>
      </c>
      <c r="B274" s="187" t="s">
        <v>938</v>
      </c>
      <c r="C274" s="187" t="s">
        <v>694</v>
      </c>
      <c r="D274" s="187" t="s">
        <v>227</v>
      </c>
      <c r="E274" s="187">
        <f>COUNTIF($D$5:D274,D274)</f>
        <v>7</v>
      </c>
      <c r="F274" s="187" t="str">
        <f t="shared" si="8"/>
        <v>Hertfordshire7</v>
      </c>
      <c r="G274" s="187" t="str">
        <f t="shared" si="9"/>
        <v>NHS Enfield CCG</v>
      </c>
      <c r="H274" s="188">
        <v>2.3952558480944196E-3</v>
      </c>
      <c r="I274" s="188">
        <v>0</v>
      </c>
      <c r="J274" s="189">
        <f>INDEX('Monthly CCG'!O$4:O$214,MATCH(Mapping!$A274,'Monthly CCG'!$A$4:$A$214,0))*$H274</f>
        <v>16.884158473217564</v>
      </c>
      <c r="K274" s="189">
        <f>INDEX('Monthly CCG'!P$4:P$214,MATCH(Mapping!$A274,'Monthly CCG'!$A$4:$A$214,0))*$H274</f>
        <v>16.577565724661479</v>
      </c>
      <c r="L274" s="189">
        <f>INDEX('Monthly CCG'!Q$4:Q$214,MATCH(Mapping!$A274,'Monthly CCG'!$A$4:$A$214,0))*$H274</f>
        <v>16.924877822635167</v>
      </c>
      <c r="M274" s="189">
        <f>INDEX('Monthly CCG'!R$4:R$214,MATCH(Mapping!$A274,'Monthly CCG'!$A$4:$A$214,0))*$H274</f>
        <v>17.686569182329194</v>
      </c>
    </row>
    <row r="275" spans="1:13">
      <c r="A275" s="187" t="s">
        <v>233</v>
      </c>
      <c r="B275" s="187" t="s">
        <v>232</v>
      </c>
      <c r="C275" s="187" t="s">
        <v>673</v>
      </c>
      <c r="D275" s="187" t="s">
        <v>146</v>
      </c>
      <c r="E275" s="187">
        <f>COUNTIF($D$5:D275,D275)</f>
        <v>4</v>
      </c>
      <c r="F275" s="187" t="str">
        <f t="shared" si="8"/>
        <v>Derbyshire4</v>
      </c>
      <c r="G275" s="187" t="str">
        <f t="shared" si="9"/>
        <v>NHS Erewash CCG</v>
      </c>
      <c r="H275" s="188">
        <v>0.91816020012147292</v>
      </c>
      <c r="I275" s="188">
        <v>0.11300871724697177</v>
      </c>
      <c r="J275" s="189">
        <f>INDEX('Monthly CCG'!O$4:O$214,MATCH(Mapping!$A275,'Monthly CCG'!$A$4:$A$214,0))*$H275</f>
        <v>2123.704542880967</v>
      </c>
      <c r="K275" s="189">
        <f>INDEX('Monthly CCG'!P$4:P$214,MATCH(Mapping!$A275,'Monthly CCG'!$A$4:$A$214,0))*$H275</f>
        <v>2273.3646555007672</v>
      </c>
      <c r="L275" s="189">
        <f>INDEX('Monthly CCG'!Q$4:Q$214,MATCH(Mapping!$A275,'Monthly CCG'!$A$4:$A$214,0))*$H275</f>
        <v>2361.5080347124285</v>
      </c>
      <c r="M275" s="189">
        <f>INDEX('Monthly CCG'!R$4:R$214,MATCH(Mapping!$A275,'Monthly CCG'!$A$4:$A$214,0))*$H275</f>
        <v>2336.7177093091486</v>
      </c>
    </row>
    <row r="276" spans="1:13">
      <c r="A276" s="187" t="s">
        <v>233</v>
      </c>
      <c r="B276" s="187" t="s">
        <v>232</v>
      </c>
      <c r="C276" s="187" t="s">
        <v>730</v>
      </c>
      <c r="D276" s="187" t="s">
        <v>342</v>
      </c>
      <c r="E276" s="187">
        <f>COUNTIF($D$5:D276,D276)</f>
        <v>4</v>
      </c>
      <c r="F276" s="187" t="str">
        <f t="shared" si="8"/>
        <v>Nottinghamshire4</v>
      </c>
      <c r="G276" s="187" t="str">
        <f t="shared" si="9"/>
        <v>NHS Erewash CCG</v>
      </c>
      <c r="H276" s="188">
        <v>8.1839799878527089E-2</v>
      </c>
      <c r="I276" s="188">
        <v>9.7127589000025657E-3</v>
      </c>
      <c r="J276" s="189">
        <f>INDEX('Monthly CCG'!O$4:O$214,MATCH(Mapping!$A276,'Monthly CCG'!$A$4:$A$214,0))*$H276</f>
        <v>189.29545711903316</v>
      </c>
      <c r="K276" s="189">
        <f>INDEX('Monthly CCG'!P$4:P$214,MATCH(Mapping!$A276,'Monthly CCG'!$A$4:$A$214,0))*$H276</f>
        <v>202.63534449923307</v>
      </c>
      <c r="L276" s="189">
        <f>INDEX('Monthly CCG'!Q$4:Q$214,MATCH(Mapping!$A276,'Monthly CCG'!$A$4:$A$214,0))*$H276</f>
        <v>210.49196528757167</v>
      </c>
      <c r="M276" s="189">
        <f>INDEX('Monthly CCG'!R$4:R$214,MATCH(Mapping!$A276,'Monthly CCG'!$A$4:$A$214,0))*$H276</f>
        <v>208.28229069085145</v>
      </c>
    </row>
    <row r="277" spans="1:13">
      <c r="A277" s="187" t="s">
        <v>236</v>
      </c>
      <c r="B277" s="187" t="s">
        <v>235</v>
      </c>
      <c r="C277" s="187" t="s">
        <v>688</v>
      </c>
      <c r="D277" s="187" t="s">
        <v>205</v>
      </c>
      <c r="E277" s="187">
        <f>COUNTIF($D$5:D277,D277)</f>
        <v>4</v>
      </c>
      <c r="F277" s="187" t="str">
        <f t="shared" si="8"/>
        <v>Hampshire4</v>
      </c>
      <c r="G277" s="187" t="str">
        <f t="shared" si="9"/>
        <v>NHS Fareham and Gosport CCG</v>
      </c>
      <c r="H277" s="188">
        <v>0.98667779819689572</v>
      </c>
      <c r="I277" s="188">
        <v>0.14275434530109427</v>
      </c>
      <c r="J277" s="189">
        <f>INDEX('Monthly CCG'!O$4:O$214,MATCH(Mapping!$A277,'Monthly CCG'!$A$4:$A$214,0))*$H277</f>
        <v>4331.5155340843721</v>
      </c>
      <c r="K277" s="189">
        <f>INDEX('Monthly CCG'!P$4:P$214,MATCH(Mapping!$A277,'Monthly CCG'!$A$4:$A$214,0))*$H277</f>
        <v>4198.3140313277909</v>
      </c>
      <c r="L277" s="189">
        <f>INDEX('Monthly CCG'!Q$4:Q$214,MATCH(Mapping!$A277,'Monthly CCG'!$A$4:$A$214,0))*$H277</f>
        <v>4053.2723949928477</v>
      </c>
      <c r="M277" s="189">
        <f>INDEX('Monthly CCG'!R$4:R$214,MATCH(Mapping!$A277,'Monthly CCG'!$A$4:$A$214,0))*$H277</f>
        <v>4283.1683219727247</v>
      </c>
    </row>
    <row r="278" spans="1:13">
      <c r="A278" s="187" t="s">
        <v>236</v>
      </c>
      <c r="B278" s="187" t="s">
        <v>235</v>
      </c>
      <c r="C278" s="187" t="s">
        <v>735</v>
      </c>
      <c r="D278" s="187" t="s">
        <v>357</v>
      </c>
      <c r="E278" s="187">
        <f>COUNTIF($D$5:D278,D278)</f>
        <v>1</v>
      </c>
      <c r="F278" s="187" t="str">
        <f t="shared" si="8"/>
        <v>Portsmouth1</v>
      </c>
      <c r="G278" s="187" t="str">
        <f t="shared" si="9"/>
        <v>NHS Fareham and Gosport CCG</v>
      </c>
      <c r="H278" s="188">
        <v>1.3322201803104271E-2</v>
      </c>
      <c r="I278" s="188">
        <v>1.267269390383861E-2</v>
      </c>
      <c r="J278" s="189">
        <f>INDEX('Monthly CCG'!O$4:O$214,MATCH(Mapping!$A278,'Monthly CCG'!$A$4:$A$214,0))*$H278</f>
        <v>58.484465915627752</v>
      </c>
      <c r="K278" s="189">
        <f>INDEX('Monthly CCG'!P$4:P$214,MATCH(Mapping!$A278,'Monthly CCG'!$A$4:$A$214,0))*$H278</f>
        <v>56.685968672208674</v>
      </c>
      <c r="L278" s="189">
        <f>INDEX('Monthly CCG'!Q$4:Q$214,MATCH(Mapping!$A278,'Monthly CCG'!$A$4:$A$214,0))*$H278</f>
        <v>54.727605007152349</v>
      </c>
      <c r="M278" s="189">
        <f>INDEX('Monthly CCG'!R$4:R$214,MATCH(Mapping!$A278,'Monthly CCG'!$A$4:$A$214,0))*$H278</f>
        <v>57.831678027275643</v>
      </c>
    </row>
    <row r="279" spans="1:13">
      <c r="A279" s="187" t="s">
        <v>240</v>
      </c>
      <c r="B279" s="187" t="s">
        <v>239</v>
      </c>
      <c r="C279" s="187" t="s">
        <v>649</v>
      </c>
      <c r="D279" s="187" t="s">
        <v>52</v>
      </c>
      <c r="E279" s="187">
        <f>COUNTIF($D$5:D279,D279)</f>
        <v>2</v>
      </c>
      <c r="F279" s="187" t="str">
        <f t="shared" si="8"/>
        <v>Blackpool2</v>
      </c>
      <c r="G279" s="187" t="str">
        <f t="shared" si="9"/>
        <v>NHS Fylde &amp; Wyre CCG</v>
      </c>
      <c r="H279" s="188">
        <v>2.6412159961717651E-2</v>
      </c>
      <c r="I279" s="188">
        <v>2.5879977858096447E-2</v>
      </c>
      <c r="J279" s="189">
        <f>INDEX('Monthly CCG'!O$4:O$214,MATCH(Mapping!$A279,'Monthly CCG'!$A$4:$A$214,0))*$H279</f>
        <v>105.43734256717686</v>
      </c>
      <c r="K279" s="189">
        <f>INDEX('Monthly CCG'!P$4:P$214,MATCH(Mapping!$A279,'Monthly CCG'!$A$4:$A$214,0))*$H279</f>
        <v>105.59581552694716</v>
      </c>
      <c r="L279" s="189">
        <f>INDEX('Monthly CCG'!Q$4:Q$214,MATCH(Mapping!$A279,'Monthly CCG'!$A$4:$A$214,0))*$H279</f>
        <v>101.58116721276609</v>
      </c>
      <c r="M279" s="189">
        <f>INDEX('Monthly CCG'!R$4:R$214,MATCH(Mapping!$A279,'Monthly CCG'!$A$4:$A$214,0))*$H279</f>
        <v>111.72343663806566</v>
      </c>
    </row>
    <row r="280" spans="1:13">
      <c r="A280" s="187" t="s">
        <v>240</v>
      </c>
      <c r="B280" s="187" t="s">
        <v>239</v>
      </c>
      <c r="C280" s="187" t="s">
        <v>707</v>
      </c>
      <c r="D280" s="187" t="s">
        <v>270</v>
      </c>
      <c r="E280" s="187">
        <f>COUNTIF($D$5:D280,D280)</f>
        <v>9</v>
      </c>
      <c r="F280" s="187" t="str">
        <f t="shared" si="8"/>
        <v>Lancashire9</v>
      </c>
      <c r="G280" s="187" t="str">
        <f t="shared" si="9"/>
        <v>NHS Fylde &amp; Wyre CCG</v>
      </c>
      <c r="H280" s="188">
        <v>0.97358784003828225</v>
      </c>
      <c r="I280" s="188">
        <v>0.11944812515034268</v>
      </c>
      <c r="J280" s="189">
        <f>INDEX('Monthly CCG'!O$4:O$214,MATCH(Mapping!$A280,'Monthly CCG'!$A$4:$A$214,0))*$H280</f>
        <v>3886.5626574328226</v>
      </c>
      <c r="K280" s="189">
        <f>INDEX('Monthly CCG'!P$4:P$214,MATCH(Mapping!$A280,'Monthly CCG'!$A$4:$A$214,0))*$H280</f>
        <v>3892.4041844730523</v>
      </c>
      <c r="L280" s="189">
        <f>INDEX('Monthly CCG'!Q$4:Q$214,MATCH(Mapping!$A280,'Monthly CCG'!$A$4:$A$214,0))*$H280</f>
        <v>3744.4188327872334</v>
      </c>
      <c r="M280" s="189">
        <f>INDEX('Monthly CCG'!R$4:R$214,MATCH(Mapping!$A280,'Monthly CCG'!$A$4:$A$214,0))*$H280</f>
        <v>4118.2765633619338</v>
      </c>
    </row>
    <row r="281" spans="1:13">
      <c r="A281" s="187" t="s">
        <v>243</v>
      </c>
      <c r="B281" s="187" t="s">
        <v>242</v>
      </c>
      <c r="C281" s="187" t="s">
        <v>667</v>
      </c>
      <c r="D281" s="187" t="s">
        <v>124</v>
      </c>
      <c r="E281" s="187">
        <f>COUNTIF($D$5:D281,D281)</f>
        <v>2</v>
      </c>
      <c r="F281" s="187" t="str">
        <f t="shared" si="8"/>
        <v>County Durham2</v>
      </c>
      <c r="G281" s="187" t="str">
        <f t="shared" si="9"/>
        <v>NHS Gateshead CCG</v>
      </c>
      <c r="H281" s="188">
        <v>1.8197666491361349E-2</v>
      </c>
      <c r="I281" s="188">
        <v>7.0433153528065831E-3</v>
      </c>
      <c r="J281" s="189">
        <f>INDEX('Monthly CCG'!O$4:O$214,MATCH(Mapping!$A281,'Monthly CCG'!$A$4:$A$214,0))*$H281</f>
        <v>121.52401682931108</v>
      </c>
      <c r="K281" s="189">
        <f>INDEX('Monthly CCG'!P$4:P$214,MATCH(Mapping!$A281,'Monthly CCG'!$A$4:$A$214,0))*$H281</f>
        <v>117.92087886402155</v>
      </c>
      <c r="L281" s="189">
        <f>INDEX('Monthly CCG'!Q$4:Q$214,MATCH(Mapping!$A281,'Monthly CCG'!$A$4:$A$214,0))*$H281</f>
        <v>121.14186583299249</v>
      </c>
      <c r="M281" s="189">
        <f>INDEX('Monthly CCG'!R$4:R$214,MATCH(Mapping!$A281,'Monthly CCG'!$A$4:$A$214,0))*$H281</f>
        <v>127.83860710181348</v>
      </c>
    </row>
    <row r="282" spans="1:13">
      <c r="A282" s="187" t="s">
        <v>243</v>
      </c>
      <c r="B282" s="187" t="s">
        <v>242</v>
      </c>
      <c r="C282" s="187" t="s">
        <v>1619</v>
      </c>
      <c r="D282" s="187" t="s">
        <v>184</v>
      </c>
      <c r="E282" s="187">
        <f>COUNTIF($D$5:D282,D282)</f>
        <v>1</v>
      </c>
      <c r="F282" s="187" t="str">
        <f t="shared" si="8"/>
        <v>Gateshead1</v>
      </c>
      <c r="G282" s="187" t="str">
        <f t="shared" si="9"/>
        <v>NHS Gateshead CCG</v>
      </c>
      <c r="H282" s="188">
        <v>0.96957478719881596</v>
      </c>
      <c r="I282" s="188">
        <v>0.9801178456979428</v>
      </c>
      <c r="J282" s="189">
        <f>INDEX('Monthly CCG'!O$4:O$214,MATCH(Mapping!$A282,'Monthly CCG'!$A$4:$A$214,0))*$H282</f>
        <v>6474.8204289136929</v>
      </c>
      <c r="K282" s="189">
        <f>INDEX('Monthly CCG'!P$4:P$214,MATCH(Mapping!$A282,'Monthly CCG'!$A$4:$A$214,0))*$H282</f>
        <v>6282.8446210483271</v>
      </c>
      <c r="L282" s="189">
        <f>INDEX('Monthly CCG'!Q$4:Q$214,MATCH(Mapping!$A282,'Monthly CCG'!$A$4:$A$214,0))*$H282</f>
        <v>6454.4593583825181</v>
      </c>
      <c r="M282" s="189">
        <f>INDEX('Monthly CCG'!R$4:R$214,MATCH(Mapping!$A282,'Monthly CCG'!$A$4:$A$214,0))*$H282</f>
        <v>6811.262880071682</v>
      </c>
    </row>
    <row r="283" spans="1:13">
      <c r="A283" s="187" t="s">
        <v>243</v>
      </c>
      <c r="B283" s="187" t="s">
        <v>242</v>
      </c>
      <c r="C283" s="187" t="s">
        <v>752</v>
      </c>
      <c r="D283" s="187" t="s">
        <v>408</v>
      </c>
      <c r="E283" s="187">
        <f>COUNTIF($D$5:D283,D283)</f>
        <v>1</v>
      </c>
      <c r="F283" s="187" t="str">
        <f t="shared" si="8"/>
        <v>South Tyneside1</v>
      </c>
      <c r="G283" s="187" t="str">
        <f t="shared" si="9"/>
        <v>NHS Gateshead CCG</v>
      </c>
      <c r="H283" s="188">
        <v>9.8852724049942561E-4</v>
      </c>
      <c r="I283" s="188">
        <v>1.3111831651832426E-3</v>
      </c>
      <c r="J283" s="189">
        <f>INDEX('Monthly CCG'!O$4:O$214,MATCH(Mapping!$A283,'Monthly CCG'!$A$4:$A$214,0))*$H283</f>
        <v>6.6013849120551642</v>
      </c>
      <c r="K283" s="189">
        <f>INDEX('Monthly CCG'!P$4:P$214,MATCH(Mapping!$A283,'Monthly CCG'!$A$4:$A$214,0))*$H283</f>
        <v>6.4056565184362784</v>
      </c>
      <c r="L283" s="189">
        <f>INDEX('Monthly CCG'!Q$4:Q$214,MATCH(Mapping!$A283,'Monthly CCG'!$A$4:$A$214,0))*$H283</f>
        <v>6.580625840004676</v>
      </c>
      <c r="M283" s="189">
        <f>INDEX('Monthly CCG'!R$4:R$214,MATCH(Mapping!$A283,'Monthly CCG'!$A$4:$A$214,0))*$H283</f>
        <v>6.9444038645084651</v>
      </c>
    </row>
    <row r="284" spans="1:13">
      <c r="A284" s="187" t="s">
        <v>243</v>
      </c>
      <c r="B284" s="187" t="s">
        <v>242</v>
      </c>
      <c r="C284" s="187" t="s">
        <v>762</v>
      </c>
      <c r="D284" s="187" t="s">
        <v>438</v>
      </c>
      <c r="E284" s="187">
        <f>COUNTIF($D$5:D284,D284)</f>
        <v>2</v>
      </c>
      <c r="F284" s="187" t="str">
        <f t="shared" si="8"/>
        <v>Sunderland2</v>
      </c>
      <c r="G284" s="187" t="str">
        <f t="shared" si="9"/>
        <v>NHS Gateshead CCG</v>
      </c>
      <c r="H284" s="188">
        <v>1.123901906932352E-2</v>
      </c>
      <c r="I284" s="188">
        <v>7.9633163003012108E-3</v>
      </c>
      <c r="J284" s="189">
        <f>INDEX('Monthly CCG'!O$4:O$214,MATCH(Mapping!$A284,'Monthly CCG'!$A$4:$A$214,0))*$H284</f>
        <v>75.054169344942466</v>
      </c>
      <c r="K284" s="189">
        <f>INDEX('Monthly CCG'!P$4:P$214,MATCH(Mapping!$A284,'Monthly CCG'!$A$4:$A$214,0))*$H284</f>
        <v>72.828843569216417</v>
      </c>
      <c r="L284" s="189">
        <f>INDEX('Monthly CCG'!Q$4:Q$214,MATCH(Mapping!$A284,'Monthly CCG'!$A$4:$A$214,0))*$H284</f>
        <v>74.818149944486677</v>
      </c>
      <c r="M284" s="189">
        <f>INDEX('Monthly CCG'!R$4:R$214,MATCH(Mapping!$A284,'Monthly CCG'!$A$4:$A$214,0))*$H284</f>
        <v>78.954108961997733</v>
      </c>
    </row>
    <row r="285" spans="1:13">
      <c r="A285" s="187" t="s">
        <v>247</v>
      </c>
      <c r="B285" s="187" t="s">
        <v>246</v>
      </c>
      <c r="C285" s="187" t="s">
        <v>683</v>
      </c>
      <c r="D285" s="187" t="s">
        <v>188</v>
      </c>
      <c r="E285" s="187">
        <f>COUNTIF($D$5:D285,D285)</f>
        <v>1</v>
      </c>
      <c r="F285" s="187" t="str">
        <f t="shared" si="8"/>
        <v>Gloucestershire1</v>
      </c>
      <c r="G285" s="187" t="str">
        <f t="shared" si="9"/>
        <v>NHS Gloucestershire CCG</v>
      </c>
      <c r="H285" s="188">
        <v>0.97540337381700948</v>
      </c>
      <c r="I285" s="188">
        <v>0.98620521616776424</v>
      </c>
      <c r="J285" s="189">
        <f>INDEX('Monthly CCG'!O$4:O$214,MATCH(Mapping!$A285,'Monthly CCG'!$A$4:$A$214,0))*$H285</f>
        <v>13740.507326960213</v>
      </c>
      <c r="K285" s="189">
        <f>INDEX('Monthly CCG'!P$4:P$214,MATCH(Mapping!$A285,'Monthly CCG'!$A$4:$A$214,0))*$H285</f>
        <v>13591.270610766211</v>
      </c>
      <c r="L285" s="189">
        <f>INDEX('Monthly CCG'!Q$4:Q$214,MATCH(Mapping!$A285,'Monthly CCG'!$A$4:$A$214,0))*$H285</f>
        <v>13181.601193763066</v>
      </c>
      <c r="M285" s="189">
        <f>INDEX('Monthly CCG'!R$4:R$214,MATCH(Mapping!$A285,'Monthly CCG'!$A$4:$A$214,0))*$H285</f>
        <v>13865.358958808789</v>
      </c>
    </row>
    <row r="286" spans="1:13">
      <c r="A286" s="187" t="s">
        <v>247</v>
      </c>
      <c r="B286" s="187" t="s">
        <v>246</v>
      </c>
      <c r="C286" s="187" t="s">
        <v>693</v>
      </c>
      <c r="D286" s="187" t="s">
        <v>223</v>
      </c>
      <c r="E286" s="187">
        <f>COUNTIF($D$5:D286,D286)</f>
        <v>1</v>
      </c>
      <c r="F286" s="187" t="str">
        <f t="shared" si="8"/>
        <v>Herefordshire, County of1</v>
      </c>
      <c r="G286" s="187" t="str">
        <f t="shared" si="9"/>
        <v>NHS Gloucestershire CCG</v>
      </c>
      <c r="H286" s="188">
        <v>2.8439649531591627E-3</v>
      </c>
      <c r="I286" s="188">
        <v>9.7992312387614033E-3</v>
      </c>
      <c r="J286" s="189">
        <f>INDEX('Monthly CCG'!O$4:O$214,MATCH(Mapping!$A286,'Monthly CCG'!$A$4:$A$214,0))*$H286</f>
        <v>40.062934295153127</v>
      </c>
      <c r="K286" s="189">
        <f>INDEX('Monthly CCG'!P$4:P$214,MATCH(Mapping!$A286,'Monthly CCG'!$A$4:$A$214,0))*$H286</f>
        <v>39.627807657319771</v>
      </c>
      <c r="L286" s="189">
        <f>INDEX('Monthly CCG'!Q$4:Q$214,MATCH(Mapping!$A286,'Monthly CCG'!$A$4:$A$214,0))*$H286</f>
        <v>38.433342376992925</v>
      </c>
      <c r="M286" s="189">
        <f>INDEX('Monthly CCG'!R$4:R$214,MATCH(Mapping!$A286,'Monthly CCG'!$A$4:$A$214,0))*$H286</f>
        <v>40.426961809157497</v>
      </c>
    </row>
    <row r="287" spans="1:13">
      <c r="A287" s="187" t="s">
        <v>247</v>
      </c>
      <c r="B287" s="187" t="s">
        <v>246</v>
      </c>
      <c r="C287" s="187" t="s">
        <v>732</v>
      </c>
      <c r="D287" s="187" t="s">
        <v>348</v>
      </c>
      <c r="E287" s="187">
        <f>COUNTIF($D$5:D287,D287)</f>
        <v>2</v>
      </c>
      <c r="F287" s="187" t="str">
        <f t="shared" si="8"/>
        <v>Oxfordshire2</v>
      </c>
      <c r="G287" s="187" t="str">
        <f t="shared" si="9"/>
        <v>NHS Gloucestershire CCG</v>
      </c>
      <c r="H287" s="188">
        <v>1.8959766354394419E-3</v>
      </c>
      <c r="I287" s="188">
        <v>1.6791187170854568E-3</v>
      </c>
      <c r="J287" s="189">
        <f>INDEX('Monthly CCG'!O$4:O$214,MATCH(Mapping!$A287,'Monthly CCG'!$A$4:$A$214,0))*$H287</f>
        <v>26.708622863435419</v>
      </c>
      <c r="K287" s="189">
        <f>INDEX('Monthly CCG'!P$4:P$214,MATCH(Mapping!$A287,'Monthly CCG'!$A$4:$A$214,0))*$H287</f>
        <v>26.418538438213183</v>
      </c>
      <c r="L287" s="189">
        <f>INDEX('Monthly CCG'!Q$4:Q$214,MATCH(Mapping!$A287,'Monthly CCG'!$A$4:$A$214,0))*$H287</f>
        <v>25.622228251328618</v>
      </c>
      <c r="M287" s="189">
        <f>INDEX('Monthly CCG'!R$4:R$214,MATCH(Mapping!$A287,'Monthly CCG'!$A$4:$A$214,0))*$H287</f>
        <v>26.951307872771668</v>
      </c>
    </row>
    <row r="288" spans="1:13">
      <c r="A288" s="187" t="s">
        <v>247</v>
      </c>
      <c r="B288" s="187" t="s">
        <v>246</v>
      </c>
      <c r="C288" s="187" t="s">
        <v>751</v>
      </c>
      <c r="D288" s="187" t="s">
        <v>405</v>
      </c>
      <c r="E288" s="187">
        <f>COUNTIF($D$5:D288,D288)</f>
        <v>3</v>
      </c>
      <c r="F288" s="187" t="str">
        <f t="shared" si="8"/>
        <v>South Gloucestershire3</v>
      </c>
      <c r="G288" s="187" t="str">
        <f t="shared" si="9"/>
        <v>NHS Gloucestershire CCG</v>
      </c>
      <c r="H288" s="188">
        <v>8.2701607111508313E-3</v>
      </c>
      <c r="I288" s="188">
        <v>1.8683569131369069E-2</v>
      </c>
      <c r="J288" s="189">
        <f>INDEX('Monthly CCG'!O$4:O$214,MATCH(Mapping!$A288,'Monthly CCG'!$A$4:$A$214,0))*$H288</f>
        <v>116.50175393798176</v>
      </c>
      <c r="K288" s="189">
        <f>INDEX('Monthly CCG'!P$4:P$214,MATCH(Mapping!$A288,'Monthly CCG'!$A$4:$A$214,0))*$H288</f>
        <v>115.23641934917568</v>
      </c>
      <c r="L288" s="189">
        <f>INDEX('Monthly CCG'!Q$4:Q$214,MATCH(Mapping!$A288,'Monthly CCG'!$A$4:$A$214,0))*$H288</f>
        <v>111.76295185049233</v>
      </c>
      <c r="M288" s="189">
        <f>INDEX('Monthly CCG'!R$4:R$214,MATCH(Mapping!$A288,'Monthly CCG'!$A$4:$A$214,0))*$H288</f>
        <v>117.56033450900907</v>
      </c>
    </row>
    <row r="289" spans="1:13">
      <c r="A289" s="187" t="s">
        <v>247</v>
      </c>
      <c r="B289" s="187" t="s">
        <v>246</v>
      </c>
      <c r="C289" s="187" t="s">
        <v>765</v>
      </c>
      <c r="D289" s="187" t="s">
        <v>447</v>
      </c>
      <c r="E289" s="187">
        <f>COUNTIF($D$5:D289,D289)</f>
        <v>1</v>
      </c>
      <c r="F289" s="187" t="str">
        <f t="shared" si="8"/>
        <v>Swindon1</v>
      </c>
      <c r="G289" s="187" t="str">
        <f t="shared" si="9"/>
        <v>NHS Gloucestershire CCG</v>
      </c>
      <c r="H289" s="188">
        <v>0</v>
      </c>
      <c r="I289" s="188">
        <v>1.9981631235859412E-3</v>
      </c>
      <c r="J289" s="189">
        <f>INDEX('Monthly CCG'!O$4:O$214,MATCH(Mapping!$A289,'Monthly CCG'!$A$4:$A$214,0))*$H289</f>
        <v>0</v>
      </c>
      <c r="K289" s="189">
        <f>INDEX('Monthly CCG'!P$4:P$214,MATCH(Mapping!$A289,'Monthly CCG'!$A$4:$A$214,0))*$H289</f>
        <v>0</v>
      </c>
      <c r="L289" s="189">
        <f>INDEX('Monthly CCG'!Q$4:Q$214,MATCH(Mapping!$A289,'Monthly CCG'!$A$4:$A$214,0))*$H289</f>
        <v>0</v>
      </c>
      <c r="M289" s="189">
        <f>INDEX('Monthly CCG'!R$4:R$214,MATCH(Mapping!$A289,'Monthly CCG'!$A$4:$A$214,0))*$H289</f>
        <v>0</v>
      </c>
    </row>
    <row r="290" spans="1:13">
      <c r="A290" s="187" t="s">
        <v>247</v>
      </c>
      <c r="B290" s="187" t="s">
        <v>246</v>
      </c>
      <c r="C290" s="187" t="s">
        <v>777</v>
      </c>
      <c r="D290" s="187" t="s">
        <v>483</v>
      </c>
      <c r="E290" s="187">
        <f>COUNTIF($D$5:D290,D290)</f>
        <v>3</v>
      </c>
      <c r="F290" s="187" t="str">
        <f t="shared" si="8"/>
        <v>Warwickshire3</v>
      </c>
      <c r="G290" s="187" t="str">
        <f t="shared" si="9"/>
        <v>NHS Gloucestershire CCG</v>
      </c>
      <c r="H290" s="188">
        <v>1.9677939322363907E-3</v>
      </c>
      <c r="I290" s="188">
        <v>2.146034796048372E-3</v>
      </c>
      <c r="J290" s="189">
        <f>INDEX('Monthly CCG'!O$4:O$214,MATCH(Mapping!$A290,'Monthly CCG'!$A$4:$A$214,0))*$H290</f>
        <v>27.720313123414037</v>
      </c>
      <c r="K290" s="189">
        <f>INDEX('Monthly CCG'!P$4:P$214,MATCH(Mapping!$A290,'Monthly CCG'!$A$4:$A$214,0))*$H290</f>
        <v>27.41924065178187</v>
      </c>
      <c r="L290" s="189">
        <f>INDEX('Monthly CCG'!Q$4:Q$214,MATCH(Mapping!$A290,'Monthly CCG'!$A$4:$A$214,0))*$H290</f>
        <v>26.592767200242584</v>
      </c>
      <c r="M290" s="189">
        <f>INDEX('Monthly CCG'!R$4:R$214,MATCH(Mapping!$A290,'Monthly CCG'!$A$4:$A$214,0))*$H290</f>
        <v>27.972190746740296</v>
      </c>
    </row>
    <row r="291" spans="1:13">
      <c r="A291" s="187" t="s">
        <v>247</v>
      </c>
      <c r="B291" s="187" t="s">
        <v>246</v>
      </c>
      <c r="C291" s="187" t="s">
        <v>782</v>
      </c>
      <c r="D291" s="187" t="s">
        <v>498</v>
      </c>
      <c r="E291" s="187">
        <f>COUNTIF($D$5:D291,D291)</f>
        <v>3</v>
      </c>
      <c r="F291" s="187" t="str">
        <f t="shared" si="8"/>
        <v>Wiltshire3</v>
      </c>
      <c r="G291" s="187" t="str">
        <f t="shared" si="9"/>
        <v>NHS Gloucestershire CCG</v>
      </c>
      <c r="H291" s="188">
        <v>4.219665171802933E-3</v>
      </c>
      <c r="I291" s="188">
        <v>5.5276802140826224E-3</v>
      </c>
      <c r="J291" s="189">
        <f>INDEX('Monthly CCG'!O$4:O$214,MATCH(Mapping!$A291,'Monthly CCG'!$A$4:$A$214,0))*$H291</f>
        <v>59.44242327518792</v>
      </c>
      <c r="K291" s="189">
        <f>INDEX('Monthly CCG'!P$4:P$214,MATCH(Mapping!$A291,'Monthly CCG'!$A$4:$A$214,0))*$H291</f>
        <v>58.79681450390207</v>
      </c>
      <c r="L291" s="189">
        <f>INDEX('Monthly CCG'!Q$4:Q$214,MATCH(Mapping!$A291,'Monthly CCG'!$A$4:$A$214,0))*$H291</f>
        <v>57.02455513174484</v>
      </c>
      <c r="M291" s="189">
        <f>INDEX('Monthly CCG'!R$4:R$214,MATCH(Mapping!$A291,'Monthly CCG'!$A$4:$A$214,0))*$H291</f>
        <v>59.98254041717869</v>
      </c>
    </row>
    <row r="292" spans="1:13">
      <c r="A292" s="187" t="s">
        <v>247</v>
      </c>
      <c r="B292" s="187" t="s">
        <v>246</v>
      </c>
      <c r="C292" s="187" t="s">
        <v>787</v>
      </c>
      <c r="D292" s="187" t="s">
        <v>513</v>
      </c>
      <c r="E292" s="187">
        <f>COUNTIF($D$5:D292,D292)</f>
        <v>4</v>
      </c>
      <c r="F292" s="187" t="str">
        <f t="shared" si="8"/>
        <v>Worcestershire4</v>
      </c>
      <c r="G292" s="187" t="str">
        <f t="shared" si="9"/>
        <v>NHS Gloucestershire CCG</v>
      </c>
      <c r="H292" s="188">
        <v>5.3990647792017104E-3</v>
      </c>
      <c r="I292" s="188">
        <v>5.737515857455887E-3</v>
      </c>
      <c r="J292" s="189">
        <f>INDEX('Monthly CCG'!O$4:O$214,MATCH(Mapping!$A292,'Monthly CCG'!$A$4:$A$214,0))*$H292</f>
        <v>76.056625544614491</v>
      </c>
      <c r="K292" s="189">
        <f>INDEX('Monthly CCG'!P$4:P$214,MATCH(Mapping!$A292,'Monthly CCG'!$A$4:$A$214,0))*$H292</f>
        <v>75.230568633396629</v>
      </c>
      <c r="L292" s="189">
        <f>INDEX('Monthly CCG'!Q$4:Q$214,MATCH(Mapping!$A292,'Monthly CCG'!$A$4:$A$214,0))*$H292</f>
        <v>72.962961426131912</v>
      </c>
      <c r="M292" s="189">
        <f>INDEX('Monthly CCG'!R$4:R$214,MATCH(Mapping!$A292,'Monthly CCG'!$A$4:$A$214,0))*$H292</f>
        <v>76.74770583635231</v>
      </c>
    </row>
    <row r="293" spans="1:13">
      <c r="A293" s="187" t="s">
        <v>250</v>
      </c>
      <c r="B293" s="187" t="s">
        <v>944</v>
      </c>
      <c r="C293" s="187" t="s">
        <v>722</v>
      </c>
      <c r="D293" s="187" t="s">
        <v>315</v>
      </c>
      <c r="E293" s="187">
        <f>COUNTIF($D$5:D293,D293)</f>
        <v>2</v>
      </c>
      <c r="F293" s="187" t="str">
        <f t="shared" si="8"/>
        <v>Norfolk2</v>
      </c>
      <c r="G293" s="187" t="str">
        <f t="shared" si="9"/>
        <v>NHS Great Yarmouth and Waveney CCG</v>
      </c>
      <c r="H293" s="188">
        <v>0.47229046412564674</v>
      </c>
      <c r="I293" s="188">
        <v>0.12304632060990528</v>
      </c>
      <c r="J293" s="189">
        <f>INDEX('Monthly CCG'!O$4:O$214,MATCH(Mapping!$A293,'Monthly CCG'!$A$4:$A$214,0))*$H293</f>
        <v>2493.2213601192893</v>
      </c>
      <c r="K293" s="189">
        <f>INDEX('Monthly CCG'!P$4:P$214,MATCH(Mapping!$A293,'Monthly CCG'!$A$4:$A$214,0))*$H293</f>
        <v>2447.881475563227</v>
      </c>
      <c r="L293" s="189">
        <f>INDEX('Monthly CCG'!Q$4:Q$214,MATCH(Mapping!$A293,'Monthly CCG'!$A$4:$A$214,0))*$H293</f>
        <v>2392.1512007964006</v>
      </c>
      <c r="M293" s="189">
        <f>INDEX('Monthly CCG'!R$4:R$214,MATCH(Mapping!$A293,'Monthly CCG'!$A$4:$A$214,0))*$H293</f>
        <v>2501.250298009425</v>
      </c>
    </row>
    <row r="294" spans="1:13">
      <c r="A294" s="187" t="s">
        <v>250</v>
      </c>
      <c r="B294" s="187" t="s">
        <v>944</v>
      </c>
      <c r="C294" s="187" t="s">
        <v>761</v>
      </c>
      <c r="D294" s="187" t="s">
        <v>435</v>
      </c>
      <c r="E294" s="187">
        <f>COUNTIF($D$5:D294,D294)</f>
        <v>2</v>
      </c>
      <c r="F294" s="187" t="str">
        <f t="shared" si="8"/>
        <v>Suffolk2</v>
      </c>
      <c r="G294" s="187" t="str">
        <f t="shared" si="9"/>
        <v>NHS Great Yarmouth and Waveney CCG</v>
      </c>
      <c r="H294" s="188">
        <v>0.52770953587435321</v>
      </c>
      <c r="I294" s="188">
        <v>0.16566961579113973</v>
      </c>
      <c r="J294" s="189">
        <f>INDEX('Monthly CCG'!O$4:O$214,MATCH(Mapping!$A294,'Monthly CCG'!$A$4:$A$214,0))*$H294</f>
        <v>2785.7786398807107</v>
      </c>
      <c r="K294" s="189">
        <f>INDEX('Monthly CCG'!P$4:P$214,MATCH(Mapping!$A294,'Monthly CCG'!$A$4:$A$214,0))*$H294</f>
        <v>2735.1185244367725</v>
      </c>
      <c r="L294" s="189">
        <f>INDEX('Monthly CCG'!Q$4:Q$214,MATCH(Mapping!$A294,'Monthly CCG'!$A$4:$A$214,0))*$H294</f>
        <v>2672.8487992035989</v>
      </c>
      <c r="M294" s="189">
        <f>INDEX('Monthly CCG'!R$4:R$214,MATCH(Mapping!$A294,'Monthly CCG'!$A$4:$A$214,0))*$H294</f>
        <v>2794.7497019905745</v>
      </c>
    </row>
    <row r="295" spans="1:13">
      <c r="A295" s="187" t="s">
        <v>254</v>
      </c>
      <c r="B295" s="187" t="s">
        <v>253</v>
      </c>
      <c r="C295" s="187" t="s">
        <v>643</v>
      </c>
      <c r="D295" s="187" t="s">
        <v>23</v>
      </c>
      <c r="E295" s="187">
        <f>COUNTIF($D$5:D295,D295)</f>
        <v>3</v>
      </c>
      <c r="F295" s="187" t="str">
        <f t="shared" si="8"/>
        <v>Barnsley3</v>
      </c>
      <c r="G295" s="187" t="str">
        <f t="shared" si="9"/>
        <v>NHS Greater Huddersfield CCG</v>
      </c>
      <c r="H295" s="188">
        <v>1.7430330431038412E-3</v>
      </c>
      <c r="I295" s="188">
        <v>1.7323463211300987E-3</v>
      </c>
      <c r="J295" s="189">
        <f>INDEX('Monthly CCG'!O$4:O$214,MATCH(Mapping!$A295,'Monthly CCG'!$A$4:$A$214,0))*$H295</f>
        <v>10.445997027321321</v>
      </c>
      <c r="K295" s="189">
        <f>INDEX('Monthly CCG'!P$4:P$214,MATCH(Mapping!$A295,'Monthly CCG'!$A$4:$A$214,0))*$H295</f>
        <v>10.510489249916162</v>
      </c>
      <c r="L295" s="189">
        <f>INDEX('Monthly CCG'!Q$4:Q$214,MATCH(Mapping!$A295,'Monthly CCG'!$A$4:$A$214,0))*$H295</f>
        <v>10.46865645688167</v>
      </c>
      <c r="M295" s="189">
        <f>INDEX('Monthly CCG'!R$4:R$214,MATCH(Mapping!$A295,'Monthly CCG'!$A$4:$A$214,0))*$H295</f>
        <v>10.911386849830047</v>
      </c>
    </row>
    <row r="296" spans="1:13">
      <c r="A296" s="187" t="s">
        <v>254</v>
      </c>
      <c r="B296" s="187" t="s">
        <v>253</v>
      </c>
      <c r="C296" s="187" t="s">
        <v>659</v>
      </c>
      <c r="D296" s="187" t="s">
        <v>94</v>
      </c>
      <c r="E296" s="187">
        <f>COUNTIF($D$5:D296,D296)</f>
        <v>3</v>
      </c>
      <c r="F296" s="187" t="str">
        <f t="shared" si="8"/>
        <v>Calderdale3</v>
      </c>
      <c r="G296" s="187" t="str">
        <f t="shared" si="9"/>
        <v>NHS Greater Huddersfield CCG</v>
      </c>
      <c r="H296" s="188">
        <v>3.8090033245974674E-3</v>
      </c>
      <c r="I296" s="188">
        <v>4.2614689098050846E-3</v>
      </c>
      <c r="J296" s="189">
        <f>INDEX('Monthly CCG'!O$4:O$214,MATCH(Mapping!$A296,'Monthly CCG'!$A$4:$A$214,0))*$H296</f>
        <v>22.827356924312621</v>
      </c>
      <c r="K296" s="189">
        <f>INDEX('Monthly CCG'!P$4:P$214,MATCH(Mapping!$A296,'Monthly CCG'!$A$4:$A$214,0))*$H296</f>
        <v>22.968290047322728</v>
      </c>
      <c r="L296" s="189">
        <f>INDEX('Monthly CCG'!Q$4:Q$214,MATCH(Mapping!$A296,'Monthly CCG'!$A$4:$A$214,0))*$H296</f>
        <v>22.87687396753239</v>
      </c>
      <c r="M296" s="189">
        <f>INDEX('Monthly CCG'!R$4:R$214,MATCH(Mapping!$A296,'Monthly CCG'!$A$4:$A$214,0))*$H296</f>
        <v>23.844360811980145</v>
      </c>
    </row>
    <row r="297" spans="1:13">
      <c r="A297" s="187" t="s">
        <v>254</v>
      </c>
      <c r="B297" s="187" t="s">
        <v>253</v>
      </c>
      <c r="C297" s="187" t="s">
        <v>704</v>
      </c>
      <c r="D297" s="187" t="s">
        <v>261</v>
      </c>
      <c r="E297" s="187">
        <f>COUNTIF($D$5:D297,D297)</f>
        <v>4</v>
      </c>
      <c r="F297" s="187" t="str">
        <f t="shared" si="8"/>
        <v>Kirklees4</v>
      </c>
      <c r="G297" s="187" t="str">
        <f t="shared" si="9"/>
        <v>NHS Greater Huddersfield CCG</v>
      </c>
      <c r="H297" s="188">
        <v>0.99444796363229881</v>
      </c>
      <c r="I297" s="188">
        <v>0.54730020712425398</v>
      </c>
      <c r="J297" s="189">
        <f>INDEX('Monthly CCG'!O$4:O$214,MATCH(Mapping!$A297,'Monthly CCG'!$A$4:$A$214,0))*$H297</f>
        <v>5959.726646048367</v>
      </c>
      <c r="K297" s="189">
        <f>INDEX('Monthly CCG'!P$4:P$214,MATCH(Mapping!$A297,'Monthly CCG'!$A$4:$A$214,0))*$H297</f>
        <v>5996.5212207027616</v>
      </c>
      <c r="L297" s="189">
        <f>INDEX('Monthly CCG'!Q$4:Q$214,MATCH(Mapping!$A297,'Monthly CCG'!$A$4:$A$214,0))*$H297</f>
        <v>5972.6544695755865</v>
      </c>
      <c r="M297" s="189">
        <f>INDEX('Monthly CCG'!R$4:R$214,MATCH(Mapping!$A297,'Monthly CCG'!$A$4:$A$214,0))*$H297</f>
        <v>6225.2442523381906</v>
      </c>
    </row>
    <row r="298" spans="1:13">
      <c r="A298" s="187" t="s">
        <v>257</v>
      </c>
      <c r="B298" s="187" t="s">
        <v>256</v>
      </c>
      <c r="C298" s="187" t="s">
        <v>707</v>
      </c>
      <c r="D298" s="187" t="s">
        <v>270</v>
      </c>
      <c r="E298" s="187">
        <f>COUNTIF($D$5:D298,D298)</f>
        <v>10</v>
      </c>
      <c r="F298" s="187" t="str">
        <f t="shared" si="8"/>
        <v>Lancashire10</v>
      </c>
      <c r="G298" s="187" t="str">
        <f t="shared" si="9"/>
        <v>NHS Greater Preston CCG</v>
      </c>
      <c r="H298" s="188">
        <v>0.99999999999999989</v>
      </c>
      <c r="I298" s="188">
        <v>0.17091893522727736</v>
      </c>
      <c r="J298" s="189">
        <f>INDEX('Monthly CCG'!O$4:O$214,MATCH(Mapping!$A298,'Monthly CCG'!$A$4:$A$214,0))*$H298</f>
        <v>5743.9999999999991</v>
      </c>
      <c r="K298" s="189">
        <f>INDEX('Monthly CCG'!P$4:P$214,MATCH(Mapping!$A298,'Monthly CCG'!$A$4:$A$214,0))*$H298</f>
        <v>5643.9999999999991</v>
      </c>
      <c r="L298" s="189">
        <f>INDEX('Monthly CCG'!Q$4:Q$214,MATCH(Mapping!$A298,'Monthly CCG'!$A$4:$A$214,0))*$H298</f>
        <v>5457.9999999999991</v>
      </c>
      <c r="M298" s="189">
        <f>INDEX('Monthly CCG'!R$4:R$214,MATCH(Mapping!$A298,'Monthly CCG'!$A$4:$A$214,0))*$H298</f>
        <v>5963.9999999999991</v>
      </c>
    </row>
    <row r="299" spans="1:13">
      <c r="A299" s="187" t="s">
        <v>260</v>
      </c>
      <c r="B299" s="187" t="s">
        <v>259</v>
      </c>
      <c r="C299" s="187" t="s">
        <v>646</v>
      </c>
      <c r="D299" s="187" t="s">
        <v>39</v>
      </c>
      <c r="E299" s="187">
        <f>COUNTIF($D$5:D299,D299)</f>
        <v>3</v>
      </c>
      <c r="F299" s="187" t="str">
        <f t="shared" si="8"/>
        <v>Bexley3</v>
      </c>
      <c r="G299" s="187" t="str">
        <f t="shared" si="9"/>
        <v>NHS Greenwich CCG</v>
      </c>
      <c r="H299" s="188">
        <v>8.1745291958522051E-2</v>
      </c>
      <c r="I299" s="188">
        <v>8.8980856590730142E-2</v>
      </c>
      <c r="J299" s="189">
        <f>INDEX('Monthly CCG'!O$4:O$214,MATCH(Mapping!$A299,'Monthly CCG'!$A$4:$A$214,0))*$H299</f>
        <v>433.98575500779356</v>
      </c>
      <c r="K299" s="189">
        <f>INDEX('Monthly CCG'!P$4:P$214,MATCH(Mapping!$A299,'Monthly CCG'!$A$4:$A$214,0))*$H299</f>
        <v>479.35439204477331</v>
      </c>
      <c r="L299" s="189">
        <f>INDEX('Monthly CCG'!Q$4:Q$214,MATCH(Mapping!$A299,'Monthly CCG'!$A$4:$A$214,0))*$H299</f>
        <v>581.20902582509177</v>
      </c>
      <c r="M299" s="189">
        <f>INDEX('Monthly CCG'!R$4:R$214,MATCH(Mapping!$A299,'Monthly CCG'!$A$4:$A$214,0))*$H299</f>
        <v>534.69595470069271</v>
      </c>
    </row>
    <row r="300" spans="1:13">
      <c r="A300" s="187" t="s">
        <v>260</v>
      </c>
      <c r="B300" s="187" t="s">
        <v>259</v>
      </c>
      <c r="C300" s="187" t="s">
        <v>656</v>
      </c>
      <c r="D300" s="187" t="s">
        <v>83</v>
      </c>
      <c r="E300" s="187">
        <f>COUNTIF($D$5:D300,D300)</f>
        <v>4</v>
      </c>
      <c r="F300" s="187" t="str">
        <f t="shared" si="8"/>
        <v>Bromley4</v>
      </c>
      <c r="G300" s="187" t="str">
        <f t="shared" si="9"/>
        <v>NHS Greenwich CCG</v>
      </c>
      <c r="H300" s="188">
        <v>1.5180992237388172E-2</v>
      </c>
      <c r="I300" s="188">
        <v>1.2080677379739549E-2</v>
      </c>
      <c r="J300" s="189">
        <f>INDEX('Monthly CCG'!O$4:O$214,MATCH(Mapping!$A300,'Monthly CCG'!$A$4:$A$214,0))*$H300</f>
        <v>80.595887788293808</v>
      </c>
      <c r="K300" s="189">
        <f>INDEX('Monthly CCG'!P$4:P$214,MATCH(Mapping!$A300,'Monthly CCG'!$A$4:$A$214,0))*$H300</f>
        <v>89.02133848004425</v>
      </c>
      <c r="L300" s="189">
        <f>INDEX('Monthly CCG'!Q$4:Q$214,MATCH(Mapping!$A300,'Monthly CCG'!$A$4:$A$214,0))*$H300</f>
        <v>107.9368548078299</v>
      </c>
      <c r="M300" s="189">
        <f>INDEX('Monthly CCG'!R$4:R$214,MATCH(Mapping!$A300,'Monthly CCG'!$A$4:$A$214,0))*$H300</f>
        <v>99.29887022475603</v>
      </c>
    </row>
    <row r="301" spans="1:13">
      <c r="A301" s="187" t="s">
        <v>260</v>
      </c>
      <c r="B301" s="187" t="s">
        <v>259</v>
      </c>
      <c r="C301" s="187" t="s">
        <v>684</v>
      </c>
      <c r="D301" s="187" t="s">
        <v>192</v>
      </c>
      <c r="E301" s="187">
        <f>COUNTIF($D$5:D301,D301)</f>
        <v>3</v>
      </c>
      <c r="F301" s="187" t="str">
        <f t="shared" si="8"/>
        <v>Greenwich3</v>
      </c>
      <c r="G301" s="187" t="str">
        <f t="shared" si="9"/>
        <v>NHS Greenwich CCG</v>
      </c>
      <c r="H301" s="188">
        <v>0.87881120260532897</v>
      </c>
      <c r="I301" s="188">
        <v>0.89700831418622828</v>
      </c>
      <c r="J301" s="189">
        <f>INDEX('Monthly CCG'!O$4:O$214,MATCH(Mapping!$A301,'Monthly CCG'!$A$4:$A$214,0))*$H301</f>
        <v>4665.6086746316914</v>
      </c>
      <c r="K301" s="189">
        <f>INDEX('Monthly CCG'!P$4:P$214,MATCH(Mapping!$A301,'Monthly CCG'!$A$4:$A$214,0))*$H301</f>
        <v>5153.348892077649</v>
      </c>
      <c r="L301" s="189">
        <f>INDEX('Monthly CCG'!Q$4:Q$214,MATCH(Mapping!$A301,'Monthly CCG'!$A$4:$A$214,0))*$H301</f>
        <v>6248.3476505238887</v>
      </c>
      <c r="M301" s="189">
        <f>INDEX('Monthly CCG'!R$4:R$214,MATCH(Mapping!$A301,'Monthly CCG'!$A$4:$A$214,0))*$H301</f>
        <v>5748.3040762414566</v>
      </c>
    </row>
    <row r="302" spans="1:13">
      <c r="A302" s="187" t="s">
        <v>260</v>
      </c>
      <c r="B302" s="187" t="s">
        <v>259</v>
      </c>
      <c r="C302" s="187" t="s">
        <v>701</v>
      </c>
      <c r="D302" s="187" t="s">
        <v>252</v>
      </c>
      <c r="E302" s="187">
        <f>COUNTIF($D$5:D302,D302)</f>
        <v>7</v>
      </c>
      <c r="F302" s="187" t="str">
        <f t="shared" si="8"/>
        <v>Kent7</v>
      </c>
      <c r="G302" s="187" t="str">
        <f t="shared" si="9"/>
        <v>NHS Greenwich CCG</v>
      </c>
      <c r="H302" s="188">
        <v>9.3600003094214976E-4</v>
      </c>
      <c r="I302" s="188">
        <v>0</v>
      </c>
      <c r="J302" s="189">
        <f>INDEX('Monthly CCG'!O$4:O$214,MATCH(Mapping!$A302,'Monthly CCG'!$A$4:$A$214,0))*$H302</f>
        <v>4.9692241642718731</v>
      </c>
      <c r="K302" s="189">
        <f>INDEX('Monthly CCG'!P$4:P$214,MATCH(Mapping!$A302,'Monthly CCG'!$A$4:$A$214,0))*$H302</f>
        <v>5.4887041814447661</v>
      </c>
      <c r="L302" s="189">
        <f>INDEX('Monthly CCG'!Q$4:Q$214,MATCH(Mapping!$A302,'Monthly CCG'!$A$4:$A$214,0))*$H302</f>
        <v>6.654960219998685</v>
      </c>
      <c r="M302" s="189">
        <f>INDEX('Monthly CCG'!R$4:R$214,MATCH(Mapping!$A302,'Monthly CCG'!$A$4:$A$214,0))*$H302</f>
        <v>6.1223762023926014</v>
      </c>
    </row>
    <row r="303" spans="1:13">
      <c r="A303" s="187" t="s">
        <v>260</v>
      </c>
      <c r="B303" s="187" t="s">
        <v>259</v>
      </c>
      <c r="C303" s="187" t="s">
        <v>711</v>
      </c>
      <c r="D303" s="187" t="s">
        <v>282</v>
      </c>
      <c r="E303" s="187">
        <f>COUNTIF($D$5:D303,D303)</f>
        <v>3</v>
      </c>
      <c r="F303" s="187" t="str">
        <f t="shared" si="8"/>
        <v>Lewisham3</v>
      </c>
      <c r="G303" s="187" t="str">
        <f t="shared" si="9"/>
        <v>NHS Greenwich CCG</v>
      </c>
      <c r="H303" s="188">
        <v>2.3326513167818617E-2</v>
      </c>
      <c r="I303" s="188">
        <v>1.9867636933841526E-2</v>
      </c>
      <c r="J303" s="189">
        <f>INDEX('Monthly CCG'!O$4:O$214,MATCH(Mapping!$A303,'Monthly CCG'!$A$4:$A$214,0))*$H303</f>
        <v>123.84045840794904</v>
      </c>
      <c r="K303" s="189">
        <f>INDEX('Monthly CCG'!P$4:P$214,MATCH(Mapping!$A303,'Monthly CCG'!$A$4:$A$214,0))*$H303</f>
        <v>136.78667321608836</v>
      </c>
      <c r="L303" s="189">
        <f>INDEX('Monthly CCG'!Q$4:Q$214,MATCH(Mapping!$A303,'Monthly CCG'!$A$4:$A$214,0))*$H303</f>
        <v>165.85150862319037</v>
      </c>
      <c r="M303" s="189">
        <f>INDEX('Monthly CCG'!R$4:R$214,MATCH(Mapping!$A303,'Monthly CCG'!$A$4:$A$214,0))*$H303</f>
        <v>152.57872263070158</v>
      </c>
    </row>
    <row r="304" spans="1:13">
      <c r="A304" s="187" t="s">
        <v>263</v>
      </c>
      <c r="B304" s="187" t="s">
        <v>262</v>
      </c>
      <c r="C304" s="187" t="s">
        <v>688</v>
      </c>
      <c r="D304" s="187" t="s">
        <v>205</v>
      </c>
      <c r="E304" s="187">
        <f>COUNTIF($D$5:D304,D304)</f>
        <v>5</v>
      </c>
      <c r="F304" s="187" t="str">
        <f t="shared" si="8"/>
        <v>Hampshire5</v>
      </c>
      <c r="G304" s="187" t="str">
        <f t="shared" si="9"/>
        <v>NHS Guildford and Waverley CCG</v>
      </c>
      <c r="H304" s="188">
        <v>2.9428880584122137E-2</v>
      </c>
      <c r="I304" s="188">
        <v>4.7675128578488673E-3</v>
      </c>
      <c r="J304" s="189">
        <f>INDEX('Monthly CCG'!O$4:O$214,MATCH(Mapping!$A304,'Monthly CCG'!$A$4:$A$214,0))*$H304</f>
        <v>131.9885294197878</v>
      </c>
      <c r="K304" s="189">
        <f>INDEX('Monthly CCG'!P$4:P$214,MATCH(Mapping!$A304,'Monthly CCG'!$A$4:$A$214,0))*$H304</f>
        <v>135.6082817316348</v>
      </c>
      <c r="L304" s="189">
        <f>INDEX('Monthly CCG'!Q$4:Q$214,MATCH(Mapping!$A304,'Monthly CCG'!$A$4:$A$214,0))*$H304</f>
        <v>133.16568464315267</v>
      </c>
      <c r="M304" s="189">
        <f>INDEX('Monthly CCG'!R$4:R$214,MATCH(Mapping!$A304,'Monthly CCG'!$A$4:$A$214,0))*$H304</f>
        <v>136.55000591032672</v>
      </c>
    </row>
    <row r="305" spans="1:13">
      <c r="A305" s="187" t="s">
        <v>263</v>
      </c>
      <c r="B305" s="187" t="s">
        <v>262</v>
      </c>
      <c r="C305" s="187" t="s">
        <v>763</v>
      </c>
      <c r="D305" s="187" t="s">
        <v>441</v>
      </c>
      <c r="E305" s="187">
        <f>COUNTIF($D$5:D305,D305)</f>
        <v>7</v>
      </c>
      <c r="F305" s="187" t="str">
        <f t="shared" si="8"/>
        <v>Surrey7</v>
      </c>
      <c r="G305" s="187" t="str">
        <f t="shared" si="9"/>
        <v>NHS Guildford and Waverley CCG</v>
      </c>
      <c r="H305" s="188">
        <v>0.93916455258826848</v>
      </c>
      <c r="I305" s="188">
        <v>0.17034560102913407</v>
      </c>
      <c r="J305" s="189">
        <f>INDEX('Monthly CCG'!O$4:O$214,MATCH(Mapping!$A305,'Monthly CCG'!$A$4:$A$214,0))*$H305</f>
        <v>4212.1530183583845</v>
      </c>
      <c r="K305" s="189">
        <f>INDEX('Monthly CCG'!P$4:P$214,MATCH(Mapping!$A305,'Monthly CCG'!$A$4:$A$214,0))*$H305</f>
        <v>4327.6702583267415</v>
      </c>
      <c r="L305" s="189">
        <f>INDEX('Monthly CCG'!Q$4:Q$214,MATCH(Mapping!$A305,'Monthly CCG'!$A$4:$A$214,0))*$H305</f>
        <v>4249.7196004619145</v>
      </c>
      <c r="M305" s="189">
        <f>INDEX('Monthly CCG'!R$4:R$214,MATCH(Mapping!$A305,'Monthly CCG'!$A$4:$A$214,0))*$H305</f>
        <v>4357.7235240095661</v>
      </c>
    </row>
    <row r="306" spans="1:13">
      <c r="A306" s="187" t="s">
        <v>263</v>
      </c>
      <c r="B306" s="187" t="s">
        <v>262</v>
      </c>
      <c r="C306" s="187" t="s">
        <v>779</v>
      </c>
      <c r="D306" s="187" t="s">
        <v>489</v>
      </c>
      <c r="E306" s="187">
        <f>COUNTIF($D$5:D306,D306)</f>
        <v>5</v>
      </c>
      <c r="F306" s="187" t="str">
        <f t="shared" si="8"/>
        <v>West Sussex5</v>
      </c>
      <c r="G306" s="187" t="str">
        <f t="shared" si="9"/>
        <v>NHS Guildford and Waverley CCG</v>
      </c>
      <c r="H306" s="188">
        <v>3.1406566827609408E-2</v>
      </c>
      <c r="I306" s="188">
        <v>8.0684251036876719E-3</v>
      </c>
      <c r="J306" s="189">
        <f>INDEX('Monthly CCG'!O$4:O$214,MATCH(Mapping!$A306,'Monthly CCG'!$A$4:$A$214,0))*$H306</f>
        <v>140.8584522218282</v>
      </c>
      <c r="K306" s="189">
        <f>INDEX('Monthly CCG'!P$4:P$214,MATCH(Mapping!$A306,'Monthly CCG'!$A$4:$A$214,0))*$H306</f>
        <v>144.72145994162415</v>
      </c>
      <c r="L306" s="189">
        <f>INDEX('Monthly CCG'!Q$4:Q$214,MATCH(Mapping!$A306,'Monthly CCG'!$A$4:$A$214,0))*$H306</f>
        <v>142.11471489493258</v>
      </c>
      <c r="M306" s="189">
        <f>INDEX('Monthly CCG'!R$4:R$214,MATCH(Mapping!$A306,'Monthly CCG'!$A$4:$A$214,0))*$H306</f>
        <v>145.72647008010765</v>
      </c>
    </row>
    <row r="307" spans="1:13">
      <c r="A307" s="187" t="s">
        <v>266</v>
      </c>
      <c r="B307" s="187" t="s">
        <v>265</v>
      </c>
      <c r="C307" s="187" t="s">
        <v>664</v>
      </c>
      <c r="D307" s="187" t="s">
        <v>114</v>
      </c>
      <c r="E307" s="187">
        <f>COUNTIF($D$5:D307,D307)</f>
        <v>2</v>
      </c>
      <c r="F307" s="187" t="str">
        <f t="shared" si="8"/>
        <v>Cheshire West and Chester2</v>
      </c>
      <c r="G307" s="187" t="str">
        <f t="shared" si="9"/>
        <v>NHS Halton CCG</v>
      </c>
      <c r="H307" s="188">
        <v>2.1285982986694323E-3</v>
      </c>
      <c r="I307" s="188">
        <v>0</v>
      </c>
      <c r="J307" s="189">
        <f>INDEX('Monthly CCG'!O$4:O$214,MATCH(Mapping!$A307,'Monthly CCG'!$A$4:$A$214,0))*$H307</f>
        <v>8.9443700510089545</v>
      </c>
      <c r="K307" s="189">
        <f>INDEX('Monthly CCG'!P$4:P$214,MATCH(Mapping!$A307,'Monthly CCG'!$A$4:$A$214,0))*$H307</f>
        <v>8.950755845904963</v>
      </c>
      <c r="L307" s="189">
        <f>INDEX('Monthly CCG'!Q$4:Q$214,MATCH(Mapping!$A307,'Monthly CCG'!$A$4:$A$214,0))*$H307</f>
        <v>8.9528844442036313</v>
      </c>
      <c r="M307" s="189">
        <f>INDEX('Monthly CCG'!R$4:R$214,MATCH(Mapping!$A307,'Monthly CCG'!$A$4:$A$214,0))*$H307</f>
        <v>9.3253891464707834</v>
      </c>
    </row>
    <row r="308" spans="1:13">
      <c r="A308" s="187" t="s">
        <v>266</v>
      </c>
      <c r="B308" s="187" t="s">
        <v>265</v>
      </c>
      <c r="C308" s="187" t="s">
        <v>686</v>
      </c>
      <c r="D308" s="187" t="s">
        <v>198</v>
      </c>
      <c r="E308" s="187">
        <f>COUNTIF($D$5:D308,D308)</f>
        <v>1</v>
      </c>
      <c r="F308" s="187" t="str">
        <f t="shared" si="8"/>
        <v>Halton1</v>
      </c>
      <c r="G308" s="187" t="str">
        <f t="shared" si="9"/>
        <v>NHS Halton CCG</v>
      </c>
      <c r="H308" s="188">
        <v>0.98254549395091062</v>
      </c>
      <c r="I308" s="188">
        <v>0.96675628127308588</v>
      </c>
      <c r="J308" s="189">
        <f>INDEX('Monthly CCG'!O$4:O$214,MATCH(Mapping!$A308,'Monthly CCG'!$A$4:$A$214,0))*$H308</f>
        <v>4128.6561655817268</v>
      </c>
      <c r="K308" s="189">
        <f>INDEX('Monthly CCG'!P$4:P$214,MATCH(Mapping!$A308,'Monthly CCG'!$A$4:$A$214,0))*$H308</f>
        <v>4131.6038020635788</v>
      </c>
      <c r="L308" s="189">
        <f>INDEX('Monthly CCG'!Q$4:Q$214,MATCH(Mapping!$A308,'Monthly CCG'!$A$4:$A$214,0))*$H308</f>
        <v>4132.5863475575297</v>
      </c>
      <c r="M308" s="189">
        <f>INDEX('Monthly CCG'!R$4:R$214,MATCH(Mapping!$A308,'Monthly CCG'!$A$4:$A$214,0))*$H308</f>
        <v>4304.5318089989396</v>
      </c>
    </row>
    <row r="309" spans="1:13">
      <c r="A309" s="187" t="s">
        <v>266</v>
      </c>
      <c r="B309" s="187" t="s">
        <v>265</v>
      </c>
      <c r="C309" s="187" t="s">
        <v>705</v>
      </c>
      <c r="D309" s="187" t="s">
        <v>264</v>
      </c>
      <c r="E309" s="187">
        <f>COUNTIF($D$5:D309,D309)</f>
        <v>1</v>
      </c>
      <c r="F309" s="187" t="str">
        <f t="shared" si="8"/>
        <v>Knowsley1</v>
      </c>
      <c r="G309" s="187" t="str">
        <f t="shared" si="9"/>
        <v>NHS Halton CCG</v>
      </c>
      <c r="H309" s="188">
        <v>1.0666212565696283E-2</v>
      </c>
      <c r="I309" s="188">
        <v>8.6724482988659105E-3</v>
      </c>
      <c r="J309" s="189">
        <f>INDEX('Monthly CCG'!O$4:O$214,MATCH(Mapping!$A309,'Monthly CCG'!$A$4:$A$214,0))*$H309</f>
        <v>44.819425201055779</v>
      </c>
      <c r="K309" s="189">
        <f>INDEX('Monthly CCG'!P$4:P$214,MATCH(Mapping!$A309,'Monthly CCG'!$A$4:$A$214,0))*$H309</f>
        <v>44.851423838752872</v>
      </c>
      <c r="L309" s="189">
        <f>INDEX('Monthly CCG'!Q$4:Q$214,MATCH(Mapping!$A309,'Monthly CCG'!$A$4:$A$214,0))*$H309</f>
        <v>44.862090051318567</v>
      </c>
      <c r="M309" s="189">
        <f>INDEX('Monthly CCG'!R$4:R$214,MATCH(Mapping!$A309,'Monthly CCG'!$A$4:$A$214,0))*$H309</f>
        <v>46.728677250315414</v>
      </c>
    </row>
    <row r="310" spans="1:13">
      <c r="A310" s="187" t="s">
        <v>266</v>
      </c>
      <c r="B310" s="187" t="s">
        <v>265</v>
      </c>
      <c r="C310" s="187" t="s">
        <v>756</v>
      </c>
      <c r="D310" s="187" t="s">
        <v>420</v>
      </c>
      <c r="E310" s="187">
        <f>COUNTIF($D$5:D310,D310)</f>
        <v>1</v>
      </c>
      <c r="F310" s="187" t="str">
        <f t="shared" si="8"/>
        <v>St. Helens1</v>
      </c>
      <c r="G310" s="187" t="str">
        <f t="shared" si="9"/>
        <v>NHS Halton CCG</v>
      </c>
      <c r="H310" s="188">
        <v>1.6796575665864249E-3</v>
      </c>
      <c r="I310" s="188">
        <v>1.183715995439693E-3</v>
      </c>
      <c r="J310" s="189">
        <f>INDEX('Monthly CCG'!O$4:O$214,MATCH(Mapping!$A310,'Monthly CCG'!$A$4:$A$214,0))*$H310</f>
        <v>7.057921094796157</v>
      </c>
      <c r="K310" s="189">
        <f>INDEX('Monthly CCG'!P$4:P$214,MATCH(Mapping!$A310,'Monthly CCG'!$A$4:$A$214,0))*$H310</f>
        <v>7.0629600674959168</v>
      </c>
      <c r="L310" s="189">
        <f>INDEX('Monthly CCG'!Q$4:Q$214,MATCH(Mapping!$A310,'Monthly CCG'!$A$4:$A$214,0))*$H310</f>
        <v>7.064639725062503</v>
      </c>
      <c r="M310" s="189">
        <f>INDEX('Monthly CCG'!R$4:R$214,MATCH(Mapping!$A310,'Monthly CCG'!$A$4:$A$214,0))*$H310</f>
        <v>7.3585797992151276</v>
      </c>
    </row>
    <row r="311" spans="1:13">
      <c r="A311" s="187" t="s">
        <v>266</v>
      </c>
      <c r="B311" s="187" t="s">
        <v>265</v>
      </c>
      <c r="C311" s="187" t="s">
        <v>776</v>
      </c>
      <c r="D311" s="187" t="s">
        <v>480</v>
      </c>
      <c r="E311" s="187">
        <f>COUNTIF($D$5:D311,D311)</f>
        <v>1</v>
      </c>
      <c r="F311" s="187" t="str">
        <f t="shared" si="8"/>
        <v>Warrington1</v>
      </c>
      <c r="G311" s="187" t="str">
        <f t="shared" si="9"/>
        <v>NHS Halton CCG</v>
      </c>
      <c r="H311" s="188">
        <v>2.9800376181372051E-3</v>
      </c>
      <c r="I311" s="188">
        <v>1.7995699728895953E-3</v>
      </c>
      <c r="J311" s="189">
        <f>INDEX('Monthly CCG'!O$4:O$214,MATCH(Mapping!$A311,'Monthly CCG'!$A$4:$A$214,0))*$H311</f>
        <v>12.522118071412535</v>
      </c>
      <c r="K311" s="189">
        <f>INDEX('Monthly CCG'!P$4:P$214,MATCH(Mapping!$A311,'Monthly CCG'!$A$4:$A$214,0))*$H311</f>
        <v>12.531058184266948</v>
      </c>
      <c r="L311" s="189">
        <f>INDEX('Monthly CCG'!Q$4:Q$214,MATCH(Mapping!$A311,'Monthly CCG'!$A$4:$A$214,0))*$H311</f>
        <v>12.534038221885085</v>
      </c>
      <c r="M311" s="189">
        <f>INDEX('Monthly CCG'!R$4:R$214,MATCH(Mapping!$A311,'Monthly CCG'!$A$4:$A$214,0))*$H311</f>
        <v>13.055544805059096</v>
      </c>
    </row>
    <row r="312" spans="1:13">
      <c r="A312" s="187" t="s">
        <v>269</v>
      </c>
      <c r="B312" s="187" t="s">
        <v>268</v>
      </c>
      <c r="C312" s="187" t="s">
        <v>718</v>
      </c>
      <c r="D312" s="187" t="s">
        <v>303</v>
      </c>
      <c r="E312" s="187">
        <f>COUNTIF($D$5:D312,D312)</f>
        <v>1</v>
      </c>
      <c r="F312" s="187" t="str">
        <f t="shared" si="8"/>
        <v>Middlesbrough1</v>
      </c>
      <c r="G312" s="187" t="str">
        <f t="shared" si="9"/>
        <v>NHS Hambleton, Richmondshire and Whitby CCG</v>
      </c>
      <c r="H312" s="188">
        <v>1.990252684731316E-3</v>
      </c>
      <c r="I312" s="188">
        <v>1.8681964312827182E-3</v>
      </c>
      <c r="J312" s="189">
        <f>INDEX('Monthly CCG'!O$4:O$214,MATCH(Mapping!$A312,'Monthly CCG'!$A$4:$A$214,0))*$H312</f>
        <v>7.0216114717320828</v>
      </c>
      <c r="K312" s="189">
        <f>INDEX('Monthly CCG'!P$4:P$214,MATCH(Mapping!$A312,'Monthly CCG'!$A$4:$A$214,0))*$H312</f>
        <v>6.9380208589733678</v>
      </c>
      <c r="L312" s="189">
        <f>INDEX('Monthly CCG'!Q$4:Q$214,MATCH(Mapping!$A312,'Monthly CCG'!$A$4:$A$214,0))*$H312</f>
        <v>6.9300598482344427</v>
      </c>
      <c r="M312" s="189">
        <f>INDEX('Monthly CCG'!R$4:R$214,MATCH(Mapping!$A312,'Monthly CCG'!$A$4:$A$214,0))*$H312</f>
        <v>7.5967944976194328</v>
      </c>
    </row>
    <row r="313" spans="1:13">
      <c r="A313" s="187" t="s">
        <v>269</v>
      </c>
      <c r="B313" s="187" t="s">
        <v>268</v>
      </c>
      <c r="C313" s="187" t="s">
        <v>727</v>
      </c>
      <c r="D313" s="187" t="s">
        <v>330</v>
      </c>
      <c r="E313" s="187">
        <f>COUNTIF($D$5:D313,D313)</f>
        <v>8</v>
      </c>
      <c r="F313" s="187" t="str">
        <f t="shared" si="8"/>
        <v>North Yorkshire8</v>
      </c>
      <c r="G313" s="187" t="str">
        <f t="shared" si="9"/>
        <v>NHS Hambleton, Richmondshire and Whitby CCG</v>
      </c>
      <c r="H313" s="188">
        <v>0.98698248155675739</v>
      </c>
      <c r="I313" s="188">
        <v>0.2300929933632381</v>
      </c>
      <c r="J313" s="189">
        <f>INDEX('Monthly CCG'!O$4:O$214,MATCH(Mapping!$A313,'Monthly CCG'!$A$4:$A$214,0))*$H313</f>
        <v>3482.0741949322401</v>
      </c>
      <c r="K313" s="189">
        <f>INDEX('Monthly CCG'!P$4:P$214,MATCH(Mapping!$A313,'Monthly CCG'!$A$4:$A$214,0))*$H313</f>
        <v>3440.6209307068561</v>
      </c>
      <c r="L313" s="189">
        <f>INDEX('Monthly CCG'!Q$4:Q$214,MATCH(Mapping!$A313,'Monthly CCG'!$A$4:$A$214,0))*$H313</f>
        <v>3436.6730007806291</v>
      </c>
      <c r="M313" s="189">
        <f>INDEX('Monthly CCG'!R$4:R$214,MATCH(Mapping!$A313,'Monthly CCG'!$A$4:$A$214,0))*$H313</f>
        <v>3767.3121321021431</v>
      </c>
    </row>
    <row r="314" spans="1:13">
      <c r="A314" s="187" t="s">
        <v>269</v>
      </c>
      <c r="B314" s="187" t="s">
        <v>268</v>
      </c>
      <c r="C314" s="187" t="s">
        <v>738</v>
      </c>
      <c r="D314" s="187" t="s">
        <v>366</v>
      </c>
      <c r="E314" s="187">
        <f>COUNTIF($D$5:D314,D314)</f>
        <v>1</v>
      </c>
      <c r="F314" s="187" t="str">
        <f t="shared" si="8"/>
        <v>Redcar and Cleveland1</v>
      </c>
      <c r="G314" s="187" t="str">
        <f t="shared" si="9"/>
        <v>NHS Hambleton, Richmondshire and Whitby CCG</v>
      </c>
      <c r="H314" s="188">
        <v>9.5433671137116448E-3</v>
      </c>
      <c r="I314" s="188">
        <v>9.6301237651867846E-3</v>
      </c>
      <c r="J314" s="189">
        <f>INDEX('Monthly CCG'!O$4:O$214,MATCH(Mapping!$A314,'Monthly CCG'!$A$4:$A$214,0))*$H314</f>
        <v>33.668999177174683</v>
      </c>
      <c r="K314" s="189">
        <f>INDEX('Monthly CCG'!P$4:P$214,MATCH(Mapping!$A314,'Monthly CCG'!$A$4:$A$214,0))*$H314</f>
        <v>33.268177758398792</v>
      </c>
      <c r="L314" s="189">
        <f>INDEX('Monthly CCG'!Q$4:Q$214,MATCH(Mapping!$A314,'Monthly CCG'!$A$4:$A$214,0))*$H314</f>
        <v>33.230004289943949</v>
      </c>
      <c r="M314" s="189">
        <f>INDEX('Monthly CCG'!R$4:R$214,MATCH(Mapping!$A314,'Monthly CCG'!$A$4:$A$214,0))*$H314</f>
        <v>36.427032273037348</v>
      </c>
    </row>
    <row r="315" spans="1:13">
      <c r="A315" s="187" t="s">
        <v>269</v>
      </c>
      <c r="B315" s="187" t="s">
        <v>268</v>
      </c>
      <c r="C315" s="187" t="s">
        <v>759</v>
      </c>
      <c r="D315" s="187" t="s">
        <v>429</v>
      </c>
      <c r="E315" s="187">
        <f>COUNTIF($D$5:D315,D315)</f>
        <v>3</v>
      </c>
      <c r="F315" s="187" t="str">
        <f t="shared" si="8"/>
        <v>Stockton-on-Tees3</v>
      </c>
      <c r="G315" s="187" t="str">
        <f t="shared" si="9"/>
        <v>NHS Hambleton, Richmondshire and Whitby CCG</v>
      </c>
      <c r="H315" s="188">
        <v>1.4838986447996737E-3</v>
      </c>
      <c r="I315" s="188">
        <v>1.0670361679747554E-3</v>
      </c>
      <c r="J315" s="189">
        <f>INDEX('Monthly CCG'!O$4:O$214,MATCH(Mapping!$A315,'Monthly CCG'!$A$4:$A$214,0))*$H315</f>
        <v>5.2351944188532489</v>
      </c>
      <c r="K315" s="189">
        <f>INDEX('Monthly CCG'!P$4:P$214,MATCH(Mapping!$A315,'Monthly CCG'!$A$4:$A$214,0))*$H315</f>
        <v>5.1728706757716623</v>
      </c>
      <c r="L315" s="189">
        <f>INDEX('Monthly CCG'!Q$4:Q$214,MATCH(Mapping!$A315,'Monthly CCG'!$A$4:$A$214,0))*$H315</f>
        <v>5.1669350811924639</v>
      </c>
      <c r="M315" s="189">
        <f>INDEX('Monthly CCG'!R$4:R$214,MATCH(Mapping!$A315,'Monthly CCG'!$A$4:$A$214,0))*$H315</f>
        <v>5.6640411272003544</v>
      </c>
    </row>
    <row r="316" spans="1:13">
      <c r="A316" s="187" t="s">
        <v>272</v>
      </c>
      <c r="B316" s="187" t="s">
        <v>271</v>
      </c>
      <c r="C316" s="187" t="s">
        <v>653</v>
      </c>
      <c r="D316" s="187" t="s">
        <v>72</v>
      </c>
      <c r="E316" s="187">
        <f>COUNTIF($D$5:D316,D316)</f>
        <v>6</v>
      </c>
      <c r="F316" s="187" t="str">
        <f t="shared" si="8"/>
        <v>Brent6</v>
      </c>
      <c r="G316" s="187" t="str">
        <f t="shared" si="9"/>
        <v>NHS Hammersmith and Fulham CCG</v>
      </c>
      <c r="H316" s="188">
        <v>1.7386293639597033E-3</v>
      </c>
      <c r="I316" s="188">
        <v>9.5843933215947338E-4</v>
      </c>
      <c r="J316" s="189">
        <f>INDEX('Monthly CCG'!O$4:O$214,MATCH(Mapping!$A316,'Monthly CCG'!$A$4:$A$214,0))*$H316</f>
        <v>8.308909730363423</v>
      </c>
      <c r="K316" s="189">
        <f>INDEX('Monthly CCG'!P$4:P$214,MATCH(Mapping!$A316,'Monthly CCG'!$A$4:$A$214,0))*$H316</f>
        <v>8.4671250024837548</v>
      </c>
      <c r="L316" s="189">
        <f>INDEX('Monthly CCG'!Q$4:Q$214,MATCH(Mapping!$A316,'Monthly CCG'!$A$4:$A$214,0))*$H316</f>
        <v>7.6482305720587345</v>
      </c>
      <c r="M316" s="189">
        <f>INDEX('Monthly CCG'!R$4:R$214,MATCH(Mapping!$A316,'Monthly CCG'!$A$4:$A$214,0))*$H316</f>
        <v>7.5508673276769915</v>
      </c>
    </row>
    <row r="317" spans="1:13">
      <c r="A317" s="187" t="s">
        <v>272</v>
      </c>
      <c r="B317" s="187" t="s">
        <v>271</v>
      </c>
      <c r="C317" s="187" t="s">
        <v>678</v>
      </c>
      <c r="D317" s="187" t="s">
        <v>166</v>
      </c>
      <c r="E317" s="187">
        <f>COUNTIF($D$5:D317,D317)</f>
        <v>4</v>
      </c>
      <c r="F317" s="187" t="str">
        <f t="shared" si="8"/>
        <v>Ealing4</v>
      </c>
      <c r="G317" s="187" t="str">
        <f t="shared" si="9"/>
        <v>NHS Hammersmith and Fulham CCG</v>
      </c>
      <c r="H317" s="188">
        <v>5.4667474715361528E-2</v>
      </c>
      <c r="I317" s="188">
        <v>2.7952258913354348E-2</v>
      </c>
      <c r="J317" s="189">
        <f>INDEX('Monthly CCG'!O$4:O$214,MATCH(Mapping!$A317,'Monthly CCG'!$A$4:$A$214,0))*$H317</f>
        <v>261.25586166471277</v>
      </c>
      <c r="K317" s="189">
        <f>INDEX('Monthly CCG'!P$4:P$214,MATCH(Mapping!$A317,'Monthly CCG'!$A$4:$A$214,0))*$H317</f>
        <v>266.23060186381065</v>
      </c>
      <c r="L317" s="189">
        <f>INDEX('Monthly CCG'!Q$4:Q$214,MATCH(Mapping!$A317,'Monthly CCG'!$A$4:$A$214,0))*$H317</f>
        <v>240.48222127287536</v>
      </c>
      <c r="M317" s="189">
        <f>INDEX('Monthly CCG'!R$4:R$214,MATCH(Mapping!$A317,'Monthly CCG'!$A$4:$A$214,0))*$H317</f>
        <v>237.42084268881513</v>
      </c>
    </row>
    <row r="318" spans="1:13">
      <c r="A318" s="187" t="s">
        <v>272</v>
      </c>
      <c r="B318" s="187" t="s">
        <v>271</v>
      </c>
      <c r="C318" s="187" t="s">
        <v>687</v>
      </c>
      <c r="D318" s="187" t="s">
        <v>202</v>
      </c>
      <c r="E318" s="187">
        <f>COUNTIF($D$5:D318,D318)</f>
        <v>5</v>
      </c>
      <c r="F318" s="187" t="str">
        <f t="shared" si="8"/>
        <v>Hammersmith and Fulham5</v>
      </c>
      <c r="G318" s="187" t="str">
        <f t="shared" si="9"/>
        <v>NHS Hammersmith and Fulham CCG</v>
      </c>
      <c r="H318" s="188">
        <v>0.91387326882190467</v>
      </c>
      <c r="I318" s="188">
        <v>0.8819990123835596</v>
      </c>
      <c r="J318" s="189">
        <f>INDEX('Monthly CCG'!O$4:O$214,MATCH(Mapping!$A318,'Monthly CCG'!$A$4:$A$214,0))*$H318</f>
        <v>4367.4003516998828</v>
      </c>
      <c r="K318" s="189">
        <f>INDEX('Monthly CCG'!P$4:P$214,MATCH(Mapping!$A318,'Monthly CCG'!$A$4:$A$214,0))*$H318</f>
        <v>4450.5628191626756</v>
      </c>
      <c r="L318" s="189">
        <f>INDEX('Monthly CCG'!Q$4:Q$214,MATCH(Mapping!$A318,'Monthly CCG'!$A$4:$A$214,0))*$H318</f>
        <v>4020.1285095475587</v>
      </c>
      <c r="M318" s="189">
        <f>INDEX('Monthly CCG'!R$4:R$214,MATCH(Mapping!$A318,'Monthly CCG'!$A$4:$A$214,0))*$H318</f>
        <v>3968.9516064935319</v>
      </c>
    </row>
    <row r="319" spans="1:13">
      <c r="A319" s="187" t="s">
        <v>272</v>
      </c>
      <c r="B319" s="187" t="s">
        <v>271</v>
      </c>
      <c r="C319" s="187" t="s">
        <v>695</v>
      </c>
      <c r="D319" s="187" t="s">
        <v>231</v>
      </c>
      <c r="E319" s="187">
        <f>COUNTIF($D$5:D319,D319)</f>
        <v>3</v>
      </c>
      <c r="F319" s="187" t="str">
        <f t="shared" si="8"/>
        <v>Hillingdon3</v>
      </c>
      <c r="G319" s="187" t="str">
        <f t="shared" si="9"/>
        <v>NHS Hammersmith and Fulham CCG</v>
      </c>
      <c r="H319" s="188">
        <v>4.7141693325650248E-3</v>
      </c>
      <c r="I319" s="188">
        <v>3.0718435916940456E-3</v>
      </c>
      <c r="J319" s="189">
        <f>INDEX('Monthly CCG'!O$4:O$214,MATCH(Mapping!$A319,'Monthly CCG'!$A$4:$A$214,0))*$H319</f>
        <v>22.529015240328253</v>
      </c>
      <c r="K319" s="189">
        <f>INDEX('Monthly CCG'!P$4:P$214,MATCH(Mapping!$A319,'Monthly CCG'!$A$4:$A$214,0))*$H319</f>
        <v>22.958004649591672</v>
      </c>
      <c r="L319" s="189">
        <f>INDEX('Monthly CCG'!Q$4:Q$214,MATCH(Mapping!$A319,'Monthly CCG'!$A$4:$A$214,0))*$H319</f>
        <v>20.737630893953543</v>
      </c>
      <c r="M319" s="189">
        <f>INDEX('Monthly CCG'!R$4:R$214,MATCH(Mapping!$A319,'Monthly CCG'!$A$4:$A$214,0))*$H319</f>
        <v>20.473637411329904</v>
      </c>
    </row>
    <row r="320" spans="1:13">
      <c r="A320" s="187" t="s">
        <v>272</v>
      </c>
      <c r="B320" s="187" t="s">
        <v>271</v>
      </c>
      <c r="C320" s="187" t="s">
        <v>696</v>
      </c>
      <c r="D320" s="187" t="s">
        <v>234</v>
      </c>
      <c r="E320" s="187">
        <f>COUNTIF($D$5:D320,D320)</f>
        <v>2</v>
      </c>
      <c r="F320" s="187" t="str">
        <f t="shared" si="8"/>
        <v>Hounslow2</v>
      </c>
      <c r="G320" s="187" t="str">
        <f t="shared" si="9"/>
        <v>NHS Hammersmith and Fulham CCG</v>
      </c>
      <c r="H320" s="188">
        <v>9.0607427424642829E-3</v>
      </c>
      <c r="I320" s="188">
        <v>6.1234561269811428E-3</v>
      </c>
      <c r="J320" s="189">
        <f>INDEX('Monthly CCG'!O$4:O$214,MATCH(Mapping!$A320,'Monthly CCG'!$A$4:$A$214,0))*$H320</f>
        <v>43.301289566236811</v>
      </c>
      <c r="K320" s="189">
        <f>INDEX('Monthly CCG'!P$4:P$214,MATCH(Mapping!$A320,'Monthly CCG'!$A$4:$A$214,0))*$H320</f>
        <v>44.125817155801059</v>
      </c>
      <c r="L320" s="189">
        <f>INDEX('Monthly CCG'!Q$4:Q$214,MATCH(Mapping!$A320,'Monthly CCG'!$A$4:$A$214,0))*$H320</f>
        <v>39.858207324100377</v>
      </c>
      <c r="M320" s="189">
        <f>INDEX('Monthly CCG'!R$4:R$214,MATCH(Mapping!$A320,'Monthly CCG'!$A$4:$A$214,0))*$H320</f>
        <v>39.350805730522382</v>
      </c>
    </row>
    <row r="321" spans="1:13">
      <c r="A321" s="187" t="s">
        <v>272</v>
      </c>
      <c r="B321" s="187" t="s">
        <v>271</v>
      </c>
      <c r="C321" s="187" t="s">
        <v>700</v>
      </c>
      <c r="D321" s="187" t="s">
        <v>248</v>
      </c>
      <c r="E321" s="187">
        <f>COUNTIF($D$5:D321,D321)</f>
        <v>4</v>
      </c>
      <c r="F321" s="187" t="str">
        <f t="shared" si="8"/>
        <v>Kensington and Chelsea4</v>
      </c>
      <c r="G321" s="187" t="str">
        <f t="shared" si="9"/>
        <v>NHS Hammersmith and Fulham CCG</v>
      </c>
      <c r="H321" s="188">
        <v>9.4780137898146117E-3</v>
      </c>
      <c r="I321" s="188">
        <v>1.1897412873898647E-2</v>
      </c>
      <c r="J321" s="189">
        <f>INDEX('Monthly CCG'!O$4:O$214,MATCH(Mapping!$A321,'Monthly CCG'!$A$4:$A$214,0))*$H321</f>
        <v>45.295427901524029</v>
      </c>
      <c r="K321" s="189">
        <f>INDEX('Monthly CCG'!P$4:P$214,MATCH(Mapping!$A321,'Monthly CCG'!$A$4:$A$214,0))*$H321</f>
        <v>46.157927156397157</v>
      </c>
      <c r="L321" s="189">
        <f>INDEX('Monthly CCG'!Q$4:Q$214,MATCH(Mapping!$A321,'Monthly CCG'!$A$4:$A$214,0))*$H321</f>
        <v>41.693782661394479</v>
      </c>
      <c r="M321" s="189">
        <f>INDEX('Monthly CCG'!R$4:R$214,MATCH(Mapping!$A321,'Monthly CCG'!$A$4:$A$214,0))*$H321</f>
        <v>41.163013889164858</v>
      </c>
    </row>
    <row r="322" spans="1:13">
      <c r="A322" s="187" t="s">
        <v>272</v>
      </c>
      <c r="B322" s="187" t="s">
        <v>271</v>
      </c>
      <c r="C322" s="187" t="s">
        <v>739</v>
      </c>
      <c r="D322" s="187" t="s">
        <v>369</v>
      </c>
      <c r="E322" s="187">
        <f>COUNTIF($D$5:D322,D322)</f>
        <v>1</v>
      </c>
      <c r="F322" s="187" t="str">
        <f t="shared" si="8"/>
        <v>Richmond upon Thames1</v>
      </c>
      <c r="G322" s="187" t="str">
        <f t="shared" si="9"/>
        <v>NHS Hammersmith and Fulham CCG</v>
      </c>
      <c r="H322" s="188">
        <v>4.0236850994495995E-3</v>
      </c>
      <c r="I322" s="188">
        <v>3.8543346990050111E-3</v>
      </c>
      <c r="J322" s="189">
        <f>INDEX('Monthly CCG'!O$4:O$214,MATCH(Mapping!$A322,'Monthly CCG'!$A$4:$A$214,0))*$H322</f>
        <v>19.229191090269637</v>
      </c>
      <c r="K322" s="189">
        <f>INDEX('Monthly CCG'!P$4:P$214,MATCH(Mapping!$A322,'Monthly CCG'!$A$4:$A$214,0))*$H322</f>
        <v>19.595346434319548</v>
      </c>
      <c r="L322" s="189">
        <f>INDEX('Monthly CCG'!Q$4:Q$214,MATCH(Mapping!$A322,'Monthly CCG'!$A$4:$A$214,0))*$H322</f>
        <v>17.70019075247879</v>
      </c>
      <c r="M322" s="189">
        <f>INDEX('Monthly CCG'!R$4:R$214,MATCH(Mapping!$A322,'Monthly CCG'!$A$4:$A$214,0))*$H322</f>
        <v>17.474864386909612</v>
      </c>
    </row>
    <row r="323" spans="1:13">
      <c r="A323" s="187" t="s">
        <v>272</v>
      </c>
      <c r="B323" s="187" t="s">
        <v>271</v>
      </c>
      <c r="C323" s="187" t="s">
        <v>775</v>
      </c>
      <c r="D323" s="187" t="s">
        <v>477</v>
      </c>
      <c r="E323" s="187">
        <f>COUNTIF($D$5:D323,D323)</f>
        <v>2</v>
      </c>
      <c r="F323" s="187" t="str">
        <f t="shared" si="8"/>
        <v>Wandsworth2</v>
      </c>
      <c r="G323" s="187" t="str">
        <f t="shared" si="9"/>
        <v>NHS Hammersmith and Fulham CCG</v>
      </c>
      <c r="H323" s="188">
        <v>2.4440161344804973E-3</v>
      </c>
      <c r="I323" s="188">
        <v>1.4063973930194668E-3</v>
      </c>
      <c r="J323" s="189">
        <f>INDEX('Monthly CCG'!O$4:O$214,MATCH(Mapping!$A323,'Monthly CCG'!$A$4:$A$214,0))*$H323</f>
        <v>11.679953106682296</v>
      </c>
      <c r="K323" s="189">
        <f>INDEX('Monthly CCG'!P$4:P$214,MATCH(Mapping!$A323,'Monthly CCG'!$A$4:$A$214,0))*$H323</f>
        <v>11.902358574920022</v>
      </c>
      <c r="L323" s="189">
        <f>INDEX('Monthly CCG'!Q$4:Q$214,MATCH(Mapping!$A323,'Monthly CCG'!$A$4:$A$214,0))*$H323</f>
        <v>10.751226975579707</v>
      </c>
      <c r="M323" s="189">
        <f>INDEX('Monthly CCG'!R$4:R$214,MATCH(Mapping!$A323,'Monthly CCG'!$A$4:$A$214,0))*$H323</f>
        <v>10.614362072048801</v>
      </c>
    </row>
    <row r="324" spans="1:13">
      <c r="A324" s="187" t="s">
        <v>275</v>
      </c>
      <c r="B324" s="187" t="s">
        <v>274</v>
      </c>
      <c r="C324" s="187" t="s">
        <v>673</v>
      </c>
      <c r="D324" s="187" t="s">
        <v>146</v>
      </c>
      <c r="E324" s="187">
        <f>COUNTIF($D$5:D324,D324)</f>
        <v>5</v>
      </c>
      <c r="F324" s="187" t="str">
        <f t="shared" si="8"/>
        <v>Derbyshire5</v>
      </c>
      <c r="G324" s="187" t="str">
        <f t="shared" si="9"/>
        <v>NHS Hardwick CCG</v>
      </c>
      <c r="H324" s="188">
        <v>0.94587555686101721</v>
      </c>
      <c r="I324" s="188">
        <v>0.12240509857584511</v>
      </c>
      <c r="J324" s="189">
        <f>INDEX('Monthly CCG'!O$4:O$214,MATCH(Mapping!$A324,'Monthly CCG'!$A$4:$A$214,0))*$H324</f>
        <v>3542.3039604445094</v>
      </c>
      <c r="K324" s="189">
        <f>INDEX('Monthly CCG'!P$4:P$214,MATCH(Mapping!$A324,'Monthly CCG'!$A$4:$A$214,0))*$H324</f>
        <v>3447.7164047584079</v>
      </c>
      <c r="L324" s="189">
        <f>INDEX('Monthly CCG'!Q$4:Q$214,MATCH(Mapping!$A324,'Monthly CCG'!$A$4:$A$214,0))*$H324</f>
        <v>3547.0333382288145</v>
      </c>
      <c r="M324" s="189">
        <f>INDEX('Monthly CCG'!R$4:R$214,MATCH(Mapping!$A324,'Monthly CCG'!$A$4:$A$214,0))*$H324</f>
        <v>3615.1363783228076</v>
      </c>
    </row>
    <row r="325" spans="1:13">
      <c r="A325" s="187" t="s">
        <v>275</v>
      </c>
      <c r="B325" s="187" t="s">
        <v>274</v>
      </c>
      <c r="C325" s="187" t="s">
        <v>730</v>
      </c>
      <c r="D325" s="187" t="s">
        <v>342</v>
      </c>
      <c r="E325" s="187">
        <f>COUNTIF($D$5:D325,D325)</f>
        <v>5</v>
      </c>
      <c r="F325" s="187" t="str">
        <f t="shared" ref="F325:F388" si="10">D325&amp;E325</f>
        <v>Nottinghamshire5</v>
      </c>
      <c r="G325" s="187" t="str">
        <f t="shared" ref="G325:G388" si="11">B325</f>
        <v>NHS Hardwick CCG</v>
      </c>
      <c r="H325" s="188">
        <v>5.0491995887795557E-2</v>
      </c>
      <c r="I325" s="188">
        <v>6.3004651128695886E-3</v>
      </c>
      <c r="J325" s="189">
        <f>INDEX('Monthly CCG'!O$4:O$214,MATCH(Mapping!$A325,'Monthly CCG'!$A$4:$A$214,0))*$H325</f>
        <v>189.09252459979436</v>
      </c>
      <c r="K325" s="189">
        <f>INDEX('Monthly CCG'!P$4:P$214,MATCH(Mapping!$A325,'Monthly CCG'!$A$4:$A$214,0))*$H325</f>
        <v>184.04332501101482</v>
      </c>
      <c r="L325" s="189">
        <f>INDEX('Monthly CCG'!Q$4:Q$214,MATCH(Mapping!$A325,'Monthly CCG'!$A$4:$A$214,0))*$H325</f>
        <v>189.34498457923334</v>
      </c>
      <c r="M325" s="189">
        <f>INDEX('Monthly CCG'!R$4:R$214,MATCH(Mapping!$A325,'Monthly CCG'!$A$4:$A$214,0))*$H325</f>
        <v>192.98040828315462</v>
      </c>
    </row>
    <row r="326" spans="1:13">
      <c r="A326" s="187" t="s">
        <v>275</v>
      </c>
      <c r="B326" s="187" t="s">
        <v>274</v>
      </c>
      <c r="C326" s="187" t="s">
        <v>746</v>
      </c>
      <c r="D326" s="187" t="s">
        <v>390</v>
      </c>
      <c r="E326" s="187">
        <f>COUNTIF($D$5:D326,D326)</f>
        <v>2</v>
      </c>
      <c r="F326" s="187" t="str">
        <f t="shared" si="10"/>
        <v>Sheffield2</v>
      </c>
      <c r="G326" s="187" t="str">
        <f t="shared" si="11"/>
        <v>NHS Hardwick CCG</v>
      </c>
      <c r="H326" s="188">
        <v>3.632447251187154E-3</v>
      </c>
      <c r="I326" s="188">
        <v>0</v>
      </c>
      <c r="J326" s="189">
        <f>INDEX('Monthly CCG'!O$4:O$214,MATCH(Mapping!$A326,'Monthly CCG'!$A$4:$A$214,0))*$H326</f>
        <v>13.603514955695891</v>
      </c>
      <c r="K326" s="189">
        <f>INDEX('Monthly CCG'!P$4:P$214,MATCH(Mapping!$A326,'Monthly CCG'!$A$4:$A$214,0))*$H326</f>
        <v>13.240270230577176</v>
      </c>
      <c r="L326" s="189">
        <f>INDEX('Monthly CCG'!Q$4:Q$214,MATCH(Mapping!$A326,'Monthly CCG'!$A$4:$A$214,0))*$H326</f>
        <v>13.621677191951827</v>
      </c>
      <c r="M326" s="189">
        <f>INDEX('Monthly CCG'!R$4:R$214,MATCH(Mapping!$A326,'Monthly CCG'!$A$4:$A$214,0))*$H326</f>
        <v>13.883213394037302</v>
      </c>
    </row>
    <row r="327" spans="1:13">
      <c r="A327" s="187" t="s">
        <v>278</v>
      </c>
      <c r="B327" s="187" t="s">
        <v>277</v>
      </c>
      <c r="C327" s="187" t="s">
        <v>642</v>
      </c>
      <c r="D327" s="187" t="s">
        <v>16</v>
      </c>
      <c r="E327" s="187">
        <f>COUNTIF($D$5:D327,D327)</f>
        <v>6</v>
      </c>
      <c r="F327" s="187" t="str">
        <f t="shared" si="10"/>
        <v>Barnet6</v>
      </c>
      <c r="G327" s="187" t="str">
        <f t="shared" si="11"/>
        <v>NHS Haringey CCG</v>
      </c>
      <c r="H327" s="188">
        <v>2.1069295581703368E-2</v>
      </c>
      <c r="I327" s="188">
        <v>1.5893770875567776E-2</v>
      </c>
      <c r="J327" s="189">
        <f>INDEX('Monthly CCG'!O$4:O$214,MATCH(Mapping!$A327,'Monthly CCG'!$A$4:$A$214,0))*$H327</f>
        <v>99.383867258894782</v>
      </c>
      <c r="K327" s="189">
        <f>INDEX('Monthly CCG'!P$4:P$214,MATCH(Mapping!$A327,'Monthly CCG'!$A$4:$A$214,0))*$H327</f>
        <v>94.137612659050646</v>
      </c>
      <c r="L327" s="189">
        <f>INDEX('Monthly CCG'!Q$4:Q$214,MATCH(Mapping!$A327,'Monthly CCG'!$A$4:$A$214,0))*$H327</f>
        <v>123.2764484485464</v>
      </c>
      <c r="M327" s="189">
        <f>INDEX('Monthly CCG'!R$4:R$214,MATCH(Mapping!$A327,'Monthly CCG'!$A$4:$A$214,0))*$H327</f>
        <v>139.90012266251037</v>
      </c>
    </row>
    <row r="328" spans="1:13">
      <c r="A328" s="187" t="s">
        <v>278</v>
      </c>
      <c r="B328" s="187" t="s">
        <v>277</v>
      </c>
      <c r="C328" s="187" t="s">
        <v>661</v>
      </c>
      <c r="D328" s="187" t="s">
        <v>102</v>
      </c>
      <c r="E328" s="187">
        <f>COUNTIF($D$5:D328,D328)</f>
        <v>5</v>
      </c>
      <c r="F328" s="187" t="str">
        <f t="shared" si="10"/>
        <v>Camden5</v>
      </c>
      <c r="G328" s="187" t="str">
        <f t="shared" si="11"/>
        <v>NHS Haringey CCG</v>
      </c>
      <c r="H328" s="188">
        <v>5.5704855128935419E-3</v>
      </c>
      <c r="I328" s="188">
        <v>6.5214278408509763E-3</v>
      </c>
      <c r="J328" s="189">
        <f>INDEX('Monthly CCG'!O$4:O$214,MATCH(Mapping!$A328,'Monthly CCG'!$A$4:$A$214,0))*$H328</f>
        <v>26.275980164318838</v>
      </c>
      <c r="K328" s="189">
        <f>INDEX('Monthly CCG'!P$4:P$214,MATCH(Mapping!$A328,'Monthly CCG'!$A$4:$A$214,0))*$H328</f>
        <v>24.888929271608344</v>
      </c>
      <c r="L328" s="189">
        <f>INDEX('Monthly CCG'!Q$4:Q$214,MATCH(Mapping!$A328,'Monthly CCG'!$A$4:$A$214,0))*$H328</f>
        <v>32.592910735940116</v>
      </c>
      <c r="M328" s="189">
        <f>INDEX('Monthly CCG'!R$4:R$214,MATCH(Mapping!$A328,'Monthly CCG'!$A$4:$A$214,0))*$H328</f>
        <v>36.988023805613118</v>
      </c>
    </row>
    <row r="329" spans="1:13">
      <c r="A329" s="187" t="s">
        <v>278</v>
      </c>
      <c r="B329" s="187" t="s">
        <v>277</v>
      </c>
      <c r="C329" s="187" t="s">
        <v>681</v>
      </c>
      <c r="D329" s="187" t="s">
        <v>176</v>
      </c>
      <c r="E329" s="187">
        <f>COUNTIF($D$5:D329,D329)</f>
        <v>5</v>
      </c>
      <c r="F329" s="187" t="str">
        <f t="shared" si="10"/>
        <v>Enfield5</v>
      </c>
      <c r="G329" s="187" t="str">
        <f t="shared" si="11"/>
        <v>NHS Haringey CCG</v>
      </c>
      <c r="H329" s="188">
        <v>7.9531436199768657E-2</v>
      </c>
      <c r="I329" s="188">
        <v>6.9617407104903301E-2</v>
      </c>
      <c r="J329" s="189">
        <f>INDEX('Monthly CCG'!O$4:O$214,MATCH(Mapping!$A329,'Monthly CCG'!$A$4:$A$214,0))*$H329</f>
        <v>375.14978455430878</v>
      </c>
      <c r="K329" s="189">
        <f>INDEX('Monthly CCG'!P$4:P$214,MATCH(Mapping!$A329,'Monthly CCG'!$A$4:$A$214,0))*$H329</f>
        <v>355.34645694056638</v>
      </c>
      <c r="L329" s="189">
        <f>INDEX('Monthly CCG'!Q$4:Q$214,MATCH(Mapping!$A329,'Monthly CCG'!$A$4:$A$214,0))*$H329</f>
        <v>465.33843320484641</v>
      </c>
      <c r="M329" s="189">
        <f>INDEX('Monthly CCG'!R$4:R$214,MATCH(Mapping!$A329,'Monthly CCG'!$A$4:$A$214,0))*$H329</f>
        <v>528.08873636646388</v>
      </c>
    </row>
    <row r="330" spans="1:13">
      <c r="A330" s="187" t="s">
        <v>278</v>
      </c>
      <c r="B330" s="187" t="s">
        <v>277</v>
      </c>
      <c r="C330" s="187" t="s">
        <v>685</v>
      </c>
      <c r="D330" s="187" t="s">
        <v>195</v>
      </c>
      <c r="E330" s="187">
        <f>COUNTIF($D$5:D330,D330)</f>
        <v>4</v>
      </c>
      <c r="F330" s="187" t="str">
        <f t="shared" si="10"/>
        <v>Hackney4</v>
      </c>
      <c r="G330" s="187" t="str">
        <f t="shared" si="11"/>
        <v>NHS Haringey CCG</v>
      </c>
      <c r="H330" s="188">
        <v>6.9543702450803949E-3</v>
      </c>
      <c r="I330" s="188">
        <v>7.1998929061155665E-3</v>
      </c>
      <c r="J330" s="189">
        <f>INDEX('Monthly CCG'!O$4:O$214,MATCH(Mapping!$A330,'Monthly CCG'!$A$4:$A$214,0))*$H330</f>
        <v>32.803764446044219</v>
      </c>
      <c r="K330" s="189">
        <f>INDEX('Monthly CCG'!P$4:P$214,MATCH(Mapping!$A330,'Monthly CCG'!$A$4:$A$214,0))*$H330</f>
        <v>31.072126255019203</v>
      </c>
      <c r="L330" s="189">
        <f>INDEX('Monthly CCG'!Q$4:Q$214,MATCH(Mapping!$A330,'Monthly CCG'!$A$4:$A$214,0))*$H330</f>
        <v>40.69002030396539</v>
      </c>
      <c r="M330" s="189">
        <f>INDEX('Monthly CCG'!R$4:R$214,MATCH(Mapping!$A330,'Monthly CCG'!$A$4:$A$214,0))*$H330</f>
        <v>46.17701842733382</v>
      </c>
    </row>
    <row r="331" spans="1:13">
      <c r="A331" s="187" t="s">
        <v>278</v>
      </c>
      <c r="B331" s="187" t="s">
        <v>277</v>
      </c>
      <c r="C331" s="187" t="s">
        <v>689</v>
      </c>
      <c r="D331" s="187" t="s">
        <v>209</v>
      </c>
      <c r="E331" s="187">
        <f>COUNTIF($D$5:D331,D331)</f>
        <v>5</v>
      </c>
      <c r="F331" s="187" t="str">
        <f t="shared" si="10"/>
        <v>Haringey5</v>
      </c>
      <c r="G331" s="187" t="str">
        <f t="shared" si="11"/>
        <v>NHS Haringey CCG</v>
      </c>
      <c r="H331" s="188">
        <v>0.87346890278209766</v>
      </c>
      <c r="I331" s="188">
        <v>0.9163648095733915</v>
      </c>
      <c r="J331" s="189">
        <f>INDEX('Monthly CCG'!O$4:O$214,MATCH(Mapping!$A331,'Monthly CCG'!$A$4:$A$214,0))*$H331</f>
        <v>4120.1528144231543</v>
      </c>
      <c r="K331" s="189">
        <f>INDEX('Monthly CCG'!P$4:P$214,MATCH(Mapping!$A331,'Monthly CCG'!$A$4:$A$214,0))*$H331</f>
        <v>3902.6590576304125</v>
      </c>
      <c r="L331" s="189">
        <f>INDEX('Monthly CCG'!Q$4:Q$214,MATCH(Mapping!$A331,'Monthly CCG'!$A$4:$A$214,0))*$H331</f>
        <v>5110.6665501780535</v>
      </c>
      <c r="M331" s="189">
        <f>INDEX('Monthly CCG'!R$4:R$214,MATCH(Mapping!$A331,'Monthly CCG'!$A$4:$A$214,0))*$H331</f>
        <v>5799.8335144731282</v>
      </c>
    </row>
    <row r="332" spans="1:13">
      <c r="A332" s="187" t="s">
        <v>278</v>
      </c>
      <c r="B332" s="187" t="s">
        <v>277</v>
      </c>
      <c r="C332" s="187" t="s">
        <v>699</v>
      </c>
      <c r="D332" s="187" t="s">
        <v>245</v>
      </c>
      <c r="E332" s="187">
        <f>COUNTIF($D$5:D332,D332)</f>
        <v>4</v>
      </c>
      <c r="F332" s="187" t="str">
        <f t="shared" si="10"/>
        <v>Islington4</v>
      </c>
      <c r="G332" s="187" t="str">
        <f t="shared" si="11"/>
        <v>NHS Haringey CCG</v>
      </c>
      <c r="H332" s="188">
        <v>1.340550967845648E-2</v>
      </c>
      <c r="I332" s="188">
        <v>1.6534839112911915E-2</v>
      </c>
      <c r="J332" s="189">
        <f>INDEX('Monthly CCG'!O$4:O$214,MATCH(Mapping!$A332,'Monthly CCG'!$A$4:$A$214,0))*$H332</f>
        <v>63.233789153279211</v>
      </c>
      <c r="K332" s="189">
        <f>INDEX('Monthly CCG'!P$4:P$214,MATCH(Mapping!$A332,'Monthly CCG'!$A$4:$A$214,0))*$H332</f>
        <v>59.895817243343551</v>
      </c>
      <c r="L332" s="189">
        <f>INDEX('Monthly CCG'!Q$4:Q$214,MATCH(Mapping!$A332,'Monthly CCG'!$A$4:$A$214,0))*$H332</f>
        <v>78.435637128648864</v>
      </c>
      <c r="M332" s="189">
        <f>INDEX('Monthly CCG'!R$4:R$214,MATCH(Mapping!$A332,'Monthly CCG'!$A$4:$A$214,0))*$H332</f>
        <v>89.01258426495103</v>
      </c>
    </row>
    <row r="333" spans="1:13">
      <c r="A333" s="187" t="s">
        <v>281</v>
      </c>
      <c r="B333" s="187" t="s">
        <v>280</v>
      </c>
      <c r="C333" s="187" t="s">
        <v>727</v>
      </c>
      <c r="D333" s="187" t="s">
        <v>330</v>
      </c>
      <c r="E333" s="187">
        <f>COUNTIF($D$5:D333,D333)</f>
        <v>9</v>
      </c>
      <c r="F333" s="187" t="str">
        <f t="shared" si="10"/>
        <v>North Yorkshire9</v>
      </c>
      <c r="G333" s="187" t="str">
        <f t="shared" si="11"/>
        <v>NHS Harrogate and Rural District CCG</v>
      </c>
      <c r="H333" s="188">
        <v>0.99889957537286989</v>
      </c>
      <c r="I333" s="188">
        <v>0.26342108024448463</v>
      </c>
      <c r="J333" s="189">
        <f>INDEX('Monthly CCG'!O$4:O$214,MATCH(Mapping!$A333,'Monthly CCG'!$A$4:$A$214,0))*$H333</f>
        <v>3655.9724458647038</v>
      </c>
      <c r="K333" s="189">
        <f>INDEX('Monthly CCG'!P$4:P$214,MATCH(Mapping!$A333,'Monthly CCG'!$A$4:$A$214,0))*$H333</f>
        <v>3959.637916778056</v>
      </c>
      <c r="L333" s="189">
        <f>INDEX('Monthly CCG'!Q$4:Q$214,MATCH(Mapping!$A333,'Monthly CCG'!$A$4:$A$214,0))*$H333</f>
        <v>3729.8910144422962</v>
      </c>
      <c r="M333" s="189">
        <f>INDEX('Monthly CCG'!R$4:R$214,MATCH(Mapping!$A333,'Monthly CCG'!$A$4:$A$214,0))*$H333</f>
        <v>4059.5278743153431</v>
      </c>
    </row>
    <row r="334" spans="1:13">
      <c r="A334" s="187" t="s">
        <v>281</v>
      </c>
      <c r="B334" s="187" t="s">
        <v>280</v>
      </c>
      <c r="C334" s="187" t="s">
        <v>788</v>
      </c>
      <c r="D334" s="187" t="s">
        <v>516</v>
      </c>
      <c r="E334" s="187">
        <f>COUNTIF($D$5:D334,D334)</f>
        <v>1</v>
      </c>
      <c r="F334" s="187" t="str">
        <f t="shared" si="10"/>
        <v>York1</v>
      </c>
      <c r="G334" s="187" t="str">
        <f t="shared" si="11"/>
        <v>NHS Harrogate and Rural District CCG</v>
      </c>
      <c r="H334" s="188">
        <v>1.10042462713013E-3</v>
      </c>
      <c r="I334" s="188">
        <v>0</v>
      </c>
      <c r="J334" s="189">
        <f>INDEX('Monthly CCG'!O$4:O$214,MATCH(Mapping!$A334,'Monthly CCG'!$A$4:$A$214,0))*$H334</f>
        <v>4.0275541352962758</v>
      </c>
      <c r="K334" s="189">
        <f>INDEX('Monthly CCG'!P$4:P$214,MATCH(Mapping!$A334,'Monthly CCG'!$A$4:$A$214,0))*$H334</f>
        <v>4.362083221943835</v>
      </c>
      <c r="L334" s="189">
        <f>INDEX('Monthly CCG'!Q$4:Q$214,MATCH(Mapping!$A334,'Monthly CCG'!$A$4:$A$214,0))*$H334</f>
        <v>4.1089855577039049</v>
      </c>
      <c r="M334" s="189">
        <f>INDEX('Monthly CCG'!R$4:R$214,MATCH(Mapping!$A334,'Monthly CCG'!$A$4:$A$214,0))*$H334</f>
        <v>4.4721256846568478</v>
      </c>
    </row>
    <row r="335" spans="1:13">
      <c r="A335" s="187" t="s">
        <v>284</v>
      </c>
      <c r="B335" s="187" t="s">
        <v>283</v>
      </c>
      <c r="C335" s="187" t="s">
        <v>642</v>
      </c>
      <c r="D335" s="187" t="s">
        <v>16</v>
      </c>
      <c r="E335" s="187">
        <f>COUNTIF($D$5:D335,D335)</f>
        <v>7</v>
      </c>
      <c r="F335" s="187" t="str">
        <f t="shared" si="10"/>
        <v>Barnet7</v>
      </c>
      <c r="G335" s="187" t="str">
        <f t="shared" si="11"/>
        <v>NHS Harrow CCG</v>
      </c>
      <c r="H335" s="188">
        <v>1.208243363393878E-2</v>
      </c>
      <c r="I335" s="188">
        <v>8.0246539302087101E-3</v>
      </c>
      <c r="J335" s="189">
        <f>INDEX('Monthly CCG'!O$4:O$214,MATCH(Mapping!$A335,'Monthly CCG'!$A$4:$A$214,0))*$H335</f>
        <v>66.948764765654786</v>
      </c>
      <c r="K335" s="189">
        <f>INDEX('Monthly CCG'!P$4:P$214,MATCH(Mapping!$A335,'Monthly CCG'!$A$4:$A$214,0))*$H335</f>
        <v>65.764686269528781</v>
      </c>
      <c r="L335" s="189">
        <f>INDEX('Monthly CCG'!Q$4:Q$214,MATCH(Mapping!$A335,'Monthly CCG'!$A$4:$A$214,0))*$H335</f>
        <v>62.683665692874392</v>
      </c>
      <c r="M335" s="189">
        <f>INDEX('Monthly CCG'!R$4:R$214,MATCH(Mapping!$A335,'Monthly CCG'!$A$4:$A$214,0))*$H335</f>
        <v>64.713514543376107</v>
      </c>
    </row>
    <row r="336" spans="1:13">
      <c r="A336" s="187" t="s">
        <v>284</v>
      </c>
      <c r="B336" s="187" t="s">
        <v>283</v>
      </c>
      <c r="C336" s="187" t="s">
        <v>653</v>
      </c>
      <c r="D336" s="187" t="s">
        <v>72</v>
      </c>
      <c r="E336" s="187">
        <f>COUNTIF($D$5:D336,D336)</f>
        <v>7</v>
      </c>
      <c r="F336" s="187" t="str">
        <f t="shared" si="10"/>
        <v>Brent7</v>
      </c>
      <c r="G336" s="187" t="str">
        <f t="shared" si="11"/>
        <v>NHS Harrow CCG</v>
      </c>
      <c r="H336" s="188">
        <v>5.5831639781531821E-2</v>
      </c>
      <c r="I336" s="188">
        <v>3.8518307560443298E-2</v>
      </c>
      <c r="J336" s="189">
        <f>INDEX('Monthly CCG'!O$4:O$214,MATCH(Mapping!$A336,'Monthly CCG'!$A$4:$A$214,0))*$H336</f>
        <v>309.36311602946785</v>
      </c>
      <c r="K336" s="189">
        <f>INDEX('Monthly CCG'!P$4:P$214,MATCH(Mapping!$A336,'Monthly CCG'!$A$4:$A$214,0))*$H336</f>
        <v>303.8916153308777</v>
      </c>
      <c r="L336" s="189">
        <f>INDEX('Monthly CCG'!Q$4:Q$214,MATCH(Mapping!$A336,'Monthly CCG'!$A$4:$A$214,0))*$H336</f>
        <v>289.65454718658708</v>
      </c>
      <c r="M336" s="189">
        <f>INDEX('Monthly CCG'!R$4:R$214,MATCH(Mapping!$A336,'Monthly CCG'!$A$4:$A$214,0))*$H336</f>
        <v>299.03426266988441</v>
      </c>
    </row>
    <row r="337" spans="1:13">
      <c r="A337" s="187" t="s">
        <v>284</v>
      </c>
      <c r="B337" s="187" t="s">
        <v>283</v>
      </c>
      <c r="C337" s="187" t="s">
        <v>678</v>
      </c>
      <c r="D337" s="187" t="s">
        <v>166</v>
      </c>
      <c r="E337" s="187">
        <f>COUNTIF($D$5:D337,D337)</f>
        <v>5</v>
      </c>
      <c r="F337" s="187" t="str">
        <f t="shared" si="10"/>
        <v>Ealing5</v>
      </c>
      <c r="G337" s="187" t="str">
        <f t="shared" si="11"/>
        <v>NHS Harrow CCG</v>
      </c>
      <c r="H337" s="188">
        <v>3.4254731360345487E-3</v>
      </c>
      <c r="I337" s="188">
        <v>2.1919854104702229E-3</v>
      </c>
      <c r="J337" s="189">
        <f>INDEX('Monthly CCG'!O$4:O$214,MATCH(Mapping!$A337,'Monthly CCG'!$A$4:$A$214,0))*$H337</f>
        <v>18.980546646767433</v>
      </c>
      <c r="K337" s="189">
        <f>INDEX('Monthly CCG'!P$4:P$214,MATCH(Mapping!$A337,'Monthly CCG'!$A$4:$A$214,0))*$H337</f>
        <v>18.644850279436049</v>
      </c>
      <c r="L337" s="189">
        <f>INDEX('Monthly CCG'!Q$4:Q$214,MATCH(Mapping!$A337,'Monthly CCG'!$A$4:$A$214,0))*$H337</f>
        <v>17.77135462974724</v>
      </c>
      <c r="M337" s="189">
        <f>INDEX('Monthly CCG'!R$4:R$214,MATCH(Mapping!$A337,'Monthly CCG'!$A$4:$A$214,0))*$H337</f>
        <v>18.346834116601041</v>
      </c>
    </row>
    <row r="338" spans="1:13">
      <c r="A338" s="187" t="s">
        <v>284</v>
      </c>
      <c r="B338" s="187" t="s">
        <v>283</v>
      </c>
      <c r="C338" s="187" t="s">
        <v>690</v>
      </c>
      <c r="D338" s="187" t="s">
        <v>212</v>
      </c>
      <c r="E338" s="187">
        <f>COUNTIF($D$5:D338,D338)</f>
        <v>4</v>
      </c>
      <c r="F338" s="187" t="str">
        <f t="shared" si="10"/>
        <v>Harrow4</v>
      </c>
      <c r="G338" s="187" t="str">
        <f t="shared" si="11"/>
        <v>NHS Harrow CCG</v>
      </c>
      <c r="H338" s="188">
        <v>0.89924425250857365</v>
      </c>
      <c r="I338" s="188">
        <v>0.84406144400108796</v>
      </c>
      <c r="J338" s="189">
        <f>INDEX('Monthly CCG'!O$4:O$214,MATCH(Mapping!$A338,'Monthly CCG'!$A$4:$A$214,0))*$H338</f>
        <v>4982.7124031500061</v>
      </c>
      <c r="K338" s="189">
        <f>INDEX('Monthly CCG'!P$4:P$214,MATCH(Mapping!$A338,'Monthly CCG'!$A$4:$A$214,0))*$H338</f>
        <v>4894.5864664041665</v>
      </c>
      <c r="L338" s="189">
        <f>INDEX('Monthly CCG'!Q$4:Q$214,MATCH(Mapping!$A338,'Monthly CCG'!$A$4:$A$214,0))*$H338</f>
        <v>4665.2791820144803</v>
      </c>
      <c r="M338" s="189">
        <f>INDEX('Monthly CCG'!R$4:R$214,MATCH(Mapping!$A338,'Monthly CCG'!$A$4:$A$214,0))*$H338</f>
        <v>4816.3522164359201</v>
      </c>
    </row>
    <row r="339" spans="1:13">
      <c r="A339" s="187" t="s">
        <v>284</v>
      </c>
      <c r="B339" s="187" t="s">
        <v>283</v>
      </c>
      <c r="C339" s="187" t="s">
        <v>694</v>
      </c>
      <c r="D339" s="187" t="s">
        <v>227</v>
      </c>
      <c r="E339" s="187">
        <f>COUNTIF($D$5:D339,D339)</f>
        <v>8</v>
      </c>
      <c r="F339" s="187" t="str">
        <f t="shared" si="10"/>
        <v>Hertfordshire8</v>
      </c>
      <c r="G339" s="187" t="str">
        <f t="shared" si="11"/>
        <v>NHS Harrow CCG</v>
      </c>
      <c r="H339" s="188">
        <v>5.3862885812269792E-3</v>
      </c>
      <c r="I339" s="188">
        <v>1.1388670916087232E-3</v>
      </c>
      <c r="J339" s="189">
        <f>INDEX('Monthly CCG'!O$4:O$214,MATCH(Mapping!$A339,'Monthly CCG'!$A$4:$A$214,0))*$H339</f>
        <v>29.845425028578692</v>
      </c>
      <c r="K339" s="189">
        <f>INDEX('Monthly CCG'!P$4:P$214,MATCH(Mapping!$A339,'Monthly CCG'!$A$4:$A$214,0))*$H339</f>
        <v>29.317568747618449</v>
      </c>
      <c r="L339" s="189">
        <f>INDEX('Monthly CCG'!Q$4:Q$214,MATCH(Mapping!$A339,'Monthly CCG'!$A$4:$A$214,0))*$H339</f>
        <v>27.944065159405568</v>
      </c>
      <c r="M339" s="189">
        <f>INDEX('Monthly CCG'!R$4:R$214,MATCH(Mapping!$A339,'Monthly CCG'!$A$4:$A$214,0))*$H339</f>
        <v>28.848961641051702</v>
      </c>
    </row>
    <row r="340" spans="1:13">
      <c r="A340" s="187" t="s">
        <v>284</v>
      </c>
      <c r="B340" s="187" t="s">
        <v>283</v>
      </c>
      <c r="C340" s="187" t="s">
        <v>695</v>
      </c>
      <c r="D340" s="187" t="s">
        <v>231</v>
      </c>
      <c r="E340" s="187">
        <f>COUNTIF($D$5:D340,D340)</f>
        <v>4</v>
      </c>
      <c r="F340" s="187" t="str">
        <f t="shared" si="10"/>
        <v>Hillingdon4</v>
      </c>
      <c r="G340" s="187" t="str">
        <f t="shared" si="11"/>
        <v>NHS Harrow CCG</v>
      </c>
      <c r="H340" s="188">
        <v>2.4029912358694273E-2</v>
      </c>
      <c r="I340" s="188">
        <v>1.9596355220353797E-2</v>
      </c>
      <c r="J340" s="189">
        <f>INDEX('Monthly CCG'!O$4:O$214,MATCH(Mapping!$A340,'Monthly CCG'!$A$4:$A$214,0))*$H340</f>
        <v>133.14974437952498</v>
      </c>
      <c r="K340" s="189">
        <f>INDEX('Monthly CCG'!P$4:P$214,MATCH(Mapping!$A340,'Monthly CCG'!$A$4:$A$214,0))*$H340</f>
        <v>130.79481296837292</v>
      </c>
      <c r="L340" s="189">
        <f>INDEX('Monthly CCG'!Q$4:Q$214,MATCH(Mapping!$A340,'Monthly CCG'!$A$4:$A$214,0))*$H340</f>
        <v>124.66718531690589</v>
      </c>
      <c r="M340" s="189">
        <f>INDEX('Monthly CCG'!R$4:R$214,MATCH(Mapping!$A340,'Monthly CCG'!$A$4:$A$214,0))*$H340</f>
        <v>128.70421059316652</v>
      </c>
    </row>
    <row r="341" spans="1:13">
      <c r="A341" s="187" t="s">
        <v>287</v>
      </c>
      <c r="B341" s="187" t="s">
        <v>950</v>
      </c>
      <c r="C341" s="187" t="s">
        <v>667</v>
      </c>
      <c r="D341" s="187" t="s">
        <v>124</v>
      </c>
      <c r="E341" s="187">
        <f>COUNTIF($D$5:D341,D341)</f>
        <v>3</v>
      </c>
      <c r="F341" s="187" t="str">
        <f t="shared" si="10"/>
        <v>County Durham3</v>
      </c>
      <c r="G341" s="187" t="str">
        <f t="shared" si="11"/>
        <v>NHS Hartlepool and Stockton-On-Tees CCG</v>
      </c>
      <c r="H341" s="188">
        <v>1.0619126187733697E-3</v>
      </c>
      <c r="I341" s="188">
        <v>0</v>
      </c>
      <c r="J341" s="189">
        <f>INDEX('Monthly CCG'!O$4:O$214,MATCH(Mapping!$A341,'Monthly CCG'!$A$4:$A$214,0))*$H341</f>
        <v>7.7859433208463464</v>
      </c>
      <c r="K341" s="189">
        <f>INDEX('Monthly CCG'!P$4:P$214,MATCH(Mapping!$A341,'Monthly CCG'!$A$4:$A$214,0))*$H341</f>
        <v>7.8624010293980291</v>
      </c>
      <c r="L341" s="189">
        <f>INDEX('Monthly CCG'!Q$4:Q$214,MATCH(Mapping!$A341,'Monthly CCG'!$A$4:$A$214,0))*$H341</f>
        <v>7.8156768741720013</v>
      </c>
      <c r="M341" s="189">
        <f>INDEX('Monthly CCG'!R$4:R$214,MATCH(Mapping!$A341,'Monthly CCG'!$A$4:$A$214,0))*$H341</f>
        <v>8.2765469507196432</v>
      </c>
    </row>
    <row r="342" spans="1:13">
      <c r="A342" s="187" t="s">
        <v>287</v>
      </c>
      <c r="B342" s="187" t="s">
        <v>950</v>
      </c>
      <c r="C342" s="187" t="s">
        <v>671</v>
      </c>
      <c r="D342" s="187" t="s">
        <v>139</v>
      </c>
      <c r="E342" s="187">
        <f>COUNTIF($D$5:D342,D342)</f>
        <v>3</v>
      </c>
      <c r="F342" s="187" t="str">
        <f t="shared" si="10"/>
        <v>Darlington3</v>
      </c>
      <c r="G342" s="187" t="str">
        <f t="shared" si="11"/>
        <v>NHS Hartlepool and Stockton-On-Tees CCG</v>
      </c>
      <c r="H342" s="188">
        <v>1.7260403803515032E-3</v>
      </c>
      <c r="I342" s="188">
        <v>4.6052327995939274E-3</v>
      </c>
      <c r="J342" s="189">
        <f>INDEX('Monthly CCG'!O$4:O$214,MATCH(Mapping!$A342,'Monthly CCG'!$A$4:$A$214,0))*$H342</f>
        <v>12.655328068737221</v>
      </c>
      <c r="K342" s="189">
        <f>INDEX('Monthly CCG'!P$4:P$214,MATCH(Mapping!$A342,'Monthly CCG'!$A$4:$A$214,0))*$H342</f>
        <v>12.779602976122529</v>
      </c>
      <c r="L342" s="189">
        <f>INDEX('Monthly CCG'!Q$4:Q$214,MATCH(Mapping!$A342,'Monthly CCG'!$A$4:$A$214,0))*$H342</f>
        <v>12.703657199387063</v>
      </c>
      <c r="M342" s="189">
        <f>INDEX('Monthly CCG'!R$4:R$214,MATCH(Mapping!$A342,'Monthly CCG'!$A$4:$A$214,0))*$H342</f>
        <v>13.452758724459615</v>
      </c>
    </row>
    <row r="343" spans="1:13">
      <c r="A343" s="187" t="s">
        <v>287</v>
      </c>
      <c r="B343" s="187" t="s">
        <v>950</v>
      </c>
      <c r="C343" s="187" t="s">
        <v>691</v>
      </c>
      <c r="D343" s="187" t="s">
        <v>215</v>
      </c>
      <c r="E343" s="187">
        <f>COUNTIF($D$5:D343,D343)</f>
        <v>2</v>
      </c>
      <c r="F343" s="187" t="str">
        <f t="shared" si="10"/>
        <v>Hartlepool2</v>
      </c>
      <c r="G343" s="187" t="str">
        <f t="shared" si="11"/>
        <v>NHS Hartlepool and Stockton-On-Tees CCG</v>
      </c>
      <c r="H343" s="188">
        <v>0.31902345547057948</v>
      </c>
      <c r="I343" s="188">
        <v>0.99648857436119076</v>
      </c>
      <c r="J343" s="189">
        <f>INDEX('Monthly CCG'!O$4:O$214,MATCH(Mapping!$A343,'Monthly CCG'!$A$4:$A$214,0))*$H343</f>
        <v>2339.0799755102889</v>
      </c>
      <c r="K343" s="189">
        <f>INDEX('Monthly CCG'!P$4:P$214,MATCH(Mapping!$A343,'Monthly CCG'!$A$4:$A$214,0))*$H343</f>
        <v>2362.0496643041706</v>
      </c>
      <c r="L343" s="189">
        <f>INDEX('Monthly CCG'!Q$4:Q$214,MATCH(Mapping!$A343,'Monthly CCG'!$A$4:$A$214,0))*$H343</f>
        <v>2348.0126322634651</v>
      </c>
      <c r="M343" s="189">
        <f>INDEX('Monthly CCG'!R$4:R$214,MATCH(Mapping!$A343,'Monthly CCG'!$A$4:$A$214,0))*$H343</f>
        <v>2486.4688119376965</v>
      </c>
    </row>
    <row r="344" spans="1:13">
      <c r="A344" s="187" t="s">
        <v>287</v>
      </c>
      <c r="B344" s="187" t="s">
        <v>950</v>
      </c>
      <c r="C344" s="187" t="s">
        <v>718</v>
      </c>
      <c r="D344" s="187" t="s">
        <v>303</v>
      </c>
      <c r="E344" s="187">
        <f>COUNTIF($D$5:D344,D344)</f>
        <v>2</v>
      </c>
      <c r="F344" s="187" t="str">
        <f t="shared" si="10"/>
        <v>Middlesbrough2</v>
      </c>
      <c r="G344" s="187" t="str">
        <f t="shared" si="11"/>
        <v>NHS Hartlepool and Stockton-On-Tees CCG</v>
      </c>
      <c r="H344" s="188">
        <v>1.1241745964213196E-3</v>
      </c>
      <c r="I344" s="188">
        <v>2.1454552656073617E-3</v>
      </c>
      <c r="J344" s="189">
        <f>INDEX('Monthly CCG'!O$4:O$214,MATCH(Mapping!$A344,'Monthly CCG'!$A$4:$A$214,0))*$H344</f>
        <v>8.2424481409611143</v>
      </c>
      <c r="K344" s="189">
        <f>INDEX('Monthly CCG'!P$4:P$214,MATCH(Mapping!$A344,'Monthly CCG'!$A$4:$A$214,0))*$H344</f>
        <v>8.3233887119034495</v>
      </c>
      <c r="L344" s="189">
        <f>INDEX('Monthly CCG'!Q$4:Q$214,MATCH(Mapping!$A344,'Monthly CCG'!$A$4:$A$214,0))*$H344</f>
        <v>8.2739250296609121</v>
      </c>
      <c r="M344" s="189">
        <f>INDEX('Monthly CCG'!R$4:R$214,MATCH(Mapping!$A344,'Monthly CCG'!$A$4:$A$214,0))*$H344</f>
        <v>8.7618168045077649</v>
      </c>
    </row>
    <row r="345" spans="1:13">
      <c r="A345" s="187" t="s">
        <v>287</v>
      </c>
      <c r="B345" s="187" t="s">
        <v>950</v>
      </c>
      <c r="C345" s="187" t="s">
        <v>727</v>
      </c>
      <c r="D345" s="187" t="s">
        <v>330</v>
      </c>
      <c r="E345" s="187">
        <f>COUNTIF($D$5:D345,D345)</f>
        <v>10</v>
      </c>
      <c r="F345" s="187" t="str">
        <f t="shared" si="10"/>
        <v>North Yorkshire10</v>
      </c>
      <c r="G345" s="187" t="str">
        <f t="shared" si="11"/>
        <v>NHS Hartlepool and Stockton-On-Tees CCG</v>
      </c>
      <c r="H345" s="188">
        <v>1.5530904424405309E-3</v>
      </c>
      <c r="I345" s="188">
        <v>0</v>
      </c>
      <c r="J345" s="189">
        <f>INDEX('Monthly CCG'!O$4:O$214,MATCH(Mapping!$A345,'Monthly CCG'!$A$4:$A$214,0))*$H345</f>
        <v>11.387259123973973</v>
      </c>
      <c r="K345" s="189">
        <f>INDEX('Monthly CCG'!P$4:P$214,MATCH(Mapping!$A345,'Monthly CCG'!$A$4:$A$214,0))*$H345</f>
        <v>11.49908163582969</v>
      </c>
      <c r="L345" s="189">
        <f>INDEX('Monthly CCG'!Q$4:Q$214,MATCH(Mapping!$A345,'Monthly CCG'!$A$4:$A$214,0))*$H345</f>
        <v>11.430745656362307</v>
      </c>
      <c r="M345" s="189">
        <f>INDEX('Monthly CCG'!R$4:R$214,MATCH(Mapping!$A345,'Monthly CCG'!$A$4:$A$214,0))*$H345</f>
        <v>12.104786908381497</v>
      </c>
    </row>
    <row r="346" spans="1:13">
      <c r="A346" s="187" t="s">
        <v>287</v>
      </c>
      <c r="B346" s="187" t="s">
        <v>950</v>
      </c>
      <c r="C346" s="187" t="s">
        <v>759</v>
      </c>
      <c r="D346" s="187" t="s">
        <v>429</v>
      </c>
      <c r="E346" s="187">
        <f>COUNTIF($D$5:D346,D346)</f>
        <v>4</v>
      </c>
      <c r="F346" s="187" t="str">
        <f t="shared" si="10"/>
        <v>Stockton-on-Tees4</v>
      </c>
      <c r="G346" s="187" t="str">
        <f t="shared" si="11"/>
        <v>NHS Hartlepool and Stockton-On-Tees CCG</v>
      </c>
      <c r="H346" s="188">
        <v>0.67551132649143375</v>
      </c>
      <c r="I346" s="188">
        <v>0.98759507241686229</v>
      </c>
      <c r="J346" s="189">
        <f>INDEX('Monthly CCG'!O$4:O$214,MATCH(Mapping!$A346,'Monthly CCG'!$A$4:$A$214,0))*$H346</f>
        <v>4952.8490458351926</v>
      </c>
      <c r="K346" s="189">
        <f>INDEX('Monthly CCG'!P$4:P$214,MATCH(Mapping!$A346,'Monthly CCG'!$A$4:$A$214,0))*$H346</f>
        <v>5001.4858613425758</v>
      </c>
      <c r="L346" s="189">
        <f>INDEX('Monthly CCG'!Q$4:Q$214,MATCH(Mapping!$A346,'Monthly CCG'!$A$4:$A$214,0))*$H346</f>
        <v>4971.7633629769525</v>
      </c>
      <c r="M346" s="189">
        <f>INDEX('Monthly CCG'!R$4:R$214,MATCH(Mapping!$A346,'Monthly CCG'!$A$4:$A$214,0))*$H346</f>
        <v>5264.9352786742347</v>
      </c>
    </row>
    <row r="347" spans="1:13">
      <c r="A347" s="187" t="s">
        <v>290</v>
      </c>
      <c r="B347" s="187" t="s">
        <v>957</v>
      </c>
      <c r="C347" s="187" t="s">
        <v>680</v>
      </c>
      <c r="D347" s="187" t="s">
        <v>173</v>
      </c>
      <c r="E347" s="187">
        <f>COUNTIF($D$5:D347,D347)</f>
        <v>3</v>
      </c>
      <c r="F347" s="187" t="str">
        <f t="shared" si="10"/>
        <v>East Sussex3</v>
      </c>
      <c r="G347" s="187" t="str">
        <f t="shared" si="11"/>
        <v>NHS Hastings and Rother CCG</v>
      </c>
      <c r="H347" s="188">
        <v>0.9968622034184037</v>
      </c>
      <c r="I347" s="188">
        <v>0.33334060714506525</v>
      </c>
      <c r="J347" s="189">
        <f>INDEX('Monthly CCG'!O$4:O$214,MATCH(Mapping!$A347,'Monthly CCG'!$A$4:$A$214,0))*$H347</f>
        <v>5233.5265679466193</v>
      </c>
      <c r="K347" s="189">
        <f>INDEX('Monthly CCG'!P$4:P$214,MATCH(Mapping!$A347,'Monthly CCG'!$A$4:$A$214,0))*$H347</f>
        <v>4971.3518084475791</v>
      </c>
      <c r="L347" s="189">
        <f>INDEX('Monthly CCG'!Q$4:Q$214,MATCH(Mapping!$A347,'Monthly CCG'!$A$4:$A$214,0))*$H347</f>
        <v>5101.9407570953899</v>
      </c>
      <c r="M347" s="189">
        <f>INDEX('Monthly CCG'!R$4:R$214,MATCH(Mapping!$A347,'Monthly CCG'!$A$4:$A$214,0))*$H347</f>
        <v>5243.4951899808038</v>
      </c>
    </row>
    <row r="348" spans="1:13">
      <c r="A348" s="187" t="s">
        <v>290</v>
      </c>
      <c r="B348" s="187" t="s">
        <v>957</v>
      </c>
      <c r="C348" s="187" t="s">
        <v>701</v>
      </c>
      <c r="D348" s="187" t="s">
        <v>252</v>
      </c>
      <c r="E348" s="187">
        <f>COUNTIF($D$5:D348,D348)</f>
        <v>8</v>
      </c>
      <c r="F348" s="187" t="str">
        <f t="shared" si="10"/>
        <v>Kent8</v>
      </c>
      <c r="G348" s="187" t="str">
        <f t="shared" si="11"/>
        <v>NHS Hastings and Rother CCG</v>
      </c>
      <c r="H348" s="188">
        <v>3.1377965815963063E-3</v>
      </c>
      <c r="I348" s="188">
        <v>0</v>
      </c>
      <c r="J348" s="189">
        <f>INDEX('Monthly CCG'!O$4:O$214,MATCH(Mapping!$A348,'Monthly CCG'!$A$4:$A$214,0))*$H348</f>
        <v>16.473432053380609</v>
      </c>
      <c r="K348" s="189">
        <f>INDEX('Monthly CCG'!P$4:P$214,MATCH(Mapping!$A348,'Monthly CCG'!$A$4:$A$214,0))*$H348</f>
        <v>15.64819155242078</v>
      </c>
      <c r="L348" s="189">
        <f>INDEX('Monthly CCG'!Q$4:Q$214,MATCH(Mapping!$A348,'Monthly CCG'!$A$4:$A$214,0))*$H348</f>
        <v>16.059242904609896</v>
      </c>
      <c r="M348" s="189">
        <f>INDEX('Monthly CCG'!R$4:R$214,MATCH(Mapping!$A348,'Monthly CCG'!$A$4:$A$214,0))*$H348</f>
        <v>16.504810019196572</v>
      </c>
    </row>
    <row r="349" spans="1:13">
      <c r="A349" s="187" t="s">
        <v>293</v>
      </c>
      <c r="B349" s="187" t="s">
        <v>292</v>
      </c>
      <c r="C349" s="187" t="s">
        <v>641</v>
      </c>
      <c r="D349" s="187" t="s">
        <v>9</v>
      </c>
      <c r="E349" s="187">
        <f>COUNTIF($D$5:D349,D349)</f>
        <v>2</v>
      </c>
      <c r="F349" s="187" t="str">
        <f t="shared" si="10"/>
        <v>Barking and Dagenham2</v>
      </c>
      <c r="G349" s="187" t="str">
        <f t="shared" si="11"/>
        <v>NHS Havering CCG</v>
      </c>
      <c r="H349" s="188">
        <v>6.1617840303006877E-2</v>
      </c>
      <c r="I349" s="188">
        <v>7.662104231146312E-2</v>
      </c>
      <c r="J349" s="189">
        <f>INDEX('Monthly CCG'!O$4:O$214,MATCH(Mapping!$A349,'Monthly CCG'!$A$4:$A$214,0))*$H349</f>
        <v>418.6316070186287</v>
      </c>
      <c r="K349" s="189">
        <f>INDEX('Monthly CCG'!P$4:P$214,MATCH(Mapping!$A349,'Monthly CCG'!$A$4:$A$214,0))*$H349</f>
        <v>437.60990183195486</v>
      </c>
      <c r="L349" s="189">
        <f>INDEX('Monthly CCG'!Q$4:Q$214,MATCH(Mapping!$A349,'Monthly CCG'!$A$4:$A$214,0))*$H349</f>
        <v>443.77168586225554</v>
      </c>
      <c r="M349" s="189">
        <f>INDEX('Monthly CCG'!R$4:R$214,MATCH(Mapping!$A349,'Monthly CCG'!$A$4:$A$214,0))*$H349</f>
        <v>445.06566050861869</v>
      </c>
    </row>
    <row r="350" spans="1:13">
      <c r="A350" s="187" t="s">
        <v>293</v>
      </c>
      <c r="B350" s="187" t="s">
        <v>292</v>
      </c>
      <c r="C350" s="187" t="s">
        <v>682</v>
      </c>
      <c r="D350" s="187" t="s">
        <v>180</v>
      </c>
      <c r="E350" s="187">
        <f>COUNTIF($D$5:D350,D350)</f>
        <v>5</v>
      </c>
      <c r="F350" s="187" t="str">
        <f t="shared" si="10"/>
        <v>Essex5</v>
      </c>
      <c r="G350" s="187" t="str">
        <f t="shared" si="11"/>
        <v>NHS Havering CCG</v>
      </c>
      <c r="H350" s="188">
        <v>1.3449795161165649E-3</v>
      </c>
      <c r="I350" s="188">
        <v>0</v>
      </c>
      <c r="J350" s="189">
        <f>INDEX('Monthly CCG'!O$4:O$214,MATCH(Mapping!$A350,'Monthly CCG'!$A$4:$A$214,0))*$H350</f>
        <v>9.1377908324959414</v>
      </c>
      <c r="K350" s="189">
        <f>INDEX('Monthly CCG'!P$4:P$214,MATCH(Mapping!$A350,'Monthly CCG'!$A$4:$A$214,0))*$H350</f>
        <v>9.5520445234598448</v>
      </c>
      <c r="L350" s="189">
        <f>INDEX('Monthly CCG'!Q$4:Q$214,MATCH(Mapping!$A350,'Monthly CCG'!$A$4:$A$214,0))*$H350</f>
        <v>9.6865424750714997</v>
      </c>
      <c r="M350" s="189">
        <f>INDEX('Monthly CCG'!R$4:R$214,MATCH(Mapping!$A350,'Monthly CCG'!$A$4:$A$214,0))*$H350</f>
        <v>9.7147870449099489</v>
      </c>
    </row>
    <row r="351" spans="1:13">
      <c r="A351" s="187" t="s">
        <v>293</v>
      </c>
      <c r="B351" s="187" t="s">
        <v>292</v>
      </c>
      <c r="C351" s="187" t="s">
        <v>692</v>
      </c>
      <c r="D351" s="187" t="s">
        <v>219</v>
      </c>
      <c r="E351" s="187">
        <f>COUNTIF($D$5:D351,D351)</f>
        <v>2</v>
      </c>
      <c r="F351" s="187" t="str">
        <f t="shared" si="10"/>
        <v>Havering2</v>
      </c>
      <c r="G351" s="187" t="str">
        <f t="shared" si="11"/>
        <v>NHS Havering CCG</v>
      </c>
      <c r="H351" s="188">
        <v>0.92655948055963511</v>
      </c>
      <c r="I351" s="188">
        <v>0.96325582703519319</v>
      </c>
      <c r="J351" s="189">
        <f>INDEX('Monthly CCG'!O$4:O$214,MATCH(Mapping!$A351,'Monthly CCG'!$A$4:$A$214,0))*$H351</f>
        <v>6295.0451109221613</v>
      </c>
      <c r="K351" s="189">
        <f>INDEX('Monthly CCG'!P$4:P$214,MATCH(Mapping!$A351,'Monthly CCG'!$A$4:$A$214,0))*$H351</f>
        <v>6580.4254309345288</v>
      </c>
      <c r="L351" s="189">
        <f>INDEX('Monthly CCG'!Q$4:Q$214,MATCH(Mapping!$A351,'Monthly CCG'!$A$4:$A$214,0))*$H351</f>
        <v>6673.0813789904923</v>
      </c>
      <c r="M351" s="189">
        <f>INDEX('Monthly CCG'!R$4:R$214,MATCH(Mapping!$A351,'Monthly CCG'!$A$4:$A$214,0))*$H351</f>
        <v>6692.5391280822441</v>
      </c>
    </row>
    <row r="352" spans="1:13">
      <c r="A352" s="187" t="s">
        <v>293</v>
      </c>
      <c r="B352" s="187" t="s">
        <v>292</v>
      </c>
      <c r="C352" s="187" t="s">
        <v>737</v>
      </c>
      <c r="D352" s="187" t="s">
        <v>363</v>
      </c>
      <c r="E352" s="187">
        <f>COUNTIF($D$5:D352,D352)</f>
        <v>2</v>
      </c>
      <c r="F352" s="187" t="str">
        <f t="shared" si="10"/>
        <v>Redbridge2</v>
      </c>
      <c r="G352" s="187" t="str">
        <f t="shared" si="11"/>
        <v>NHS Havering CCG</v>
      </c>
      <c r="H352" s="188">
        <v>9.4303161474839602E-3</v>
      </c>
      <c r="I352" s="188">
        <v>7.95080925552402E-3</v>
      </c>
      <c r="J352" s="189">
        <f>INDEX('Monthly CCG'!O$4:O$214,MATCH(Mapping!$A352,'Monthly CCG'!$A$4:$A$214,0))*$H352</f>
        <v>64.069567906006029</v>
      </c>
      <c r="K352" s="189">
        <f>INDEX('Monthly CCG'!P$4:P$214,MATCH(Mapping!$A352,'Monthly CCG'!$A$4:$A$214,0))*$H352</f>
        <v>66.974105279431086</v>
      </c>
      <c r="L352" s="189">
        <f>INDEX('Monthly CCG'!Q$4:Q$214,MATCH(Mapping!$A352,'Monthly CCG'!$A$4:$A$214,0))*$H352</f>
        <v>67.917136894179478</v>
      </c>
      <c r="M352" s="189">
        <f>INDEX('Monthly CCG'!R$4:R$214,MATCH(Mapping!$A352,'Monthly CCG'!$A$4:$A$214,0))*$H352</f>
        <v>68.115173533276646</v>
      </c>
    </row>
    <row r="353" spans="1:13">
      <c r="A353" s="187" t="s">
        <v>293</v>
      </c>
      <c r="B353" s="187" t="s">
        <v>292</v>
      </c>
      <c r="C353" s="187" t="s">
        <v>768</v>
      </c>
      <c r="D353" s="187" t="s">
        <v>456</v>
      </c>
      <c r="E353" s="187">
        <f>COUNTIF($D$5:D353,D353)</f>
        <v>3</v>
      </c>
      <c r="F353" s="187" t="str">
        <f t="shared" si="10"/>
        <v>Thurrock3</v>
      </c>
      <c r="G353" s="187" t="str">
        <f t="shared" si="11"/>
        <v>NHS Havering CCG</v>
      </c>
      <c r="H353" s="188">
        <v>1.0473834737574398E-3</v>
      </c>
      <c r="I353" s="188">
        <v>1.6394136827522789E-3</v>
      </c>
      <c r="J353" s="189">
        <f>INDEX('Monthly CCG'!O$4:O$214,MATCH(Mapping!$A353,'Monthly CCG'!$A$4:$A$214,0))*$H353</f>
        <v>7.1159233207080455</v>
      </c>
      <c r="K353" s="189">
        <f>INDEX('Monthly CCG'!P$4:P$214,MATCH(Mapping!$A353,'Monthly CCG'!$A$4:$A$214,0))*$H353</f>
        <v>7.4385174306253372</v>
      </c>
      <c r="L353" s="189">
        <f>INDEX('Monthly CCG'!Q$4:Q$214,MATCH(Mapping!$A353,'Monthly CCG'!$A$4:$A$214,0))*$H353</f>
        <v>7.5432557780010816</v>
      </c>
      <c r="M353" s="189">
        <f>INDEX('Monthly CCG'!R$4:R$214,MATCH(Mapping!$A353,'Monthly CCG'!$A$4:$A$214,0))*$H353</f>
        <v>7.5652508309499877</v>
      </c>
    </row>
    <row r="354" spans="1:13">
      <c r="A354" s="187" t="s">
        <v>296</v>
      </c>
      <c r="B354" s="187" t="s">
        <v>295</v>
      </c>
      <c r="C354" s="187" t="s">
        <v>683</v>
      </c>
      <c r="D354" s="187" t="s">
        <v>188</v>
      </c>
      <c r="E354" s="187">
        <f>COUNTIF($D$5:D354,D354)</f>
        <v>2</v>
      </c>
      <c r="F354" s="187" t="str">
        <f t="shared" si="10"/>
        <v>Gloucestershire2</v>
      </c>
      <c r="G354" s="187" t="str">
        <f t="shared" si="11"/>
        <v>NHS Herefordshire CCG</v>
      </c>
      <c r="H354" s="188">
        <v>4.7438014696917627E-3</v>
      </c>
      <c r="I354" s="188">
        <v>1.381253358333589E-3</v>
      </c>
      <c r="J354" s="189">
        <f>INDEX('Monthly CCG'!O$4:O$214,MATCH(Mapping!$A354,'Monthly CCG'!$A$4:$A$214,0))*$H354</f>
        <v>20.640280194628858</v>
      </c>
      <c r="K354" s="189">
        <f>INDEX('Monthly CCG'!P$4:P$214,MATCH(Mapping!$A354,'Monthly CCG'!$A$4:$A$214,0))*$H354</f>
        <v>20.01884220209924</v>
      </c>
      <c r="L354" s="189">
        <f>INDEX('Monthly CCG'!Q$4:Q$214,MATCH(Mapping!$A354,'Monthly CCG'!$A$4:$A$214,0))*$H354</f>
        <v>20.004610797690162</v>
      </c>
      <c r="M354" s="189">
        <f>INDEX('Monthly CCG'!R$4:R$214,MATCH(Mapping!$A354,'Monthly CCG'!$A$4:$A$214,0))*$H354</f>
        <v>21.370825620961391</v>
      </c>
    </row>
    <row r="355" spans="1:13">
      <c r="A355" s="187" t="s">
        <v>296</v>
      </c>
      <c r="B355" s="187" t="s">
        <v>295</v>
      </c>
      <c r="C355" s="187" t="s">
        <v>693</v>
      </c>
      <c r="D355" s="187" t="s">
        <v>223</v>
      </c>
      <c r="E355" s="187">
        <f>COUNTIF($D$5:D355,D355)</f>
        <v>2</v>
      </c>
      <c r="F355" s="187" t="str">
        <f t="shared" si="10"/>
        <v>Herefordshire, County of2</v>
      </c>
      <c r="G355" s="187" t="str">
        <f t="shared" si="11"/>
        <v>NHS Herefordshire CCG</v>
      </c>
      <c r="H355" s="188">
        <v>0.980814204803653</v>
      </c>
      <c r="I355" s="188">
        <v>0.97323633084228289</v>
      </c>
      <c r="J355" s="189">
        <f>INDEX('Monthly CCG'!O$4:O$214,MATCH(Mapping!$A355,'Monthly CCG'!$A$4:$A$214,0))*$H355</f>
        <v>4267.5226051006939</v>
      </c>
      <c r="K355" s="189">
        <f>INDEX('Monthly CCG'!P$4:P$214,MATCH(Mapping!$A355,'Monthly CCG'!$A$4:$A$214,0))*$H355</f>
        <v>4139.0359442714152</v>
      </c>
      <c r="L355" s="189">
        <f>INDEX('Monthly CCG'!Q$4:Q$214,MATCH(Mapping!$A355,'Monthly CCG'!$A$4:$A$214,0))*$H355</f>
        <v>4136.0935016570047</v>
      </c>
      <c r="M355" s="189">
        <f>INDEX('Monthly CCG'!R$4:R$214,MATCH(Mapping!$A355,'Monthly CCG'!$A$4:$A$214,0))*$H355</f>
        <v>4418.5679926404564</v>
      </c>
    </row>
    <row r="356" spans="1:13">
      <c r="A356" s="187" t="s">
        <v>296</v>
      </c>
      <c r="B356" s="187" t="s">
        <v>295</v>
      </c>
      <c r="C356" s="187" t="s">
        <v>747</v>
      </c>
      <c r="D356" s="187" t="s">
        <v>393</v>
      </c>
      <c r="E356" s="187">
        <f>COUNTIF($D$5:D356,D356)</f>
        <v>1</v>
      </c>
      <c r="F356" s="187" t="str">
        <f t="shared" si="10"/>
        <v>Shropshire1</v>
      </c>
      <c r="G356" s="187" t="str">
        <f t="shared" si="11"/>
        <v>NHS Herefordshire CCG</v>
      </c>
      <c r="H356" s="188">
        <v>4.5387539762588242E-3</v>
      </c>
      <c r="I356" s="188">
        <v>2.7438840533097471E-3</v>
      </c>
      <c r="J356" s="189">
        <f>INDEX('Monthly CCG'!O$4:O$214,MATCH(Mapping!$A356,'Monthly CCG'!$A$4:$A$214,0))*$H356</f>
        <v>19.748118550702145</v>
      </c>
      <c r="K356" s="189">
        <f>INDEX('Monthly CCG'!P$4:P$214,MATCH(Mapping!$A356,'Monthly CCG'!$A$4:$A$214,0))*$H356</f>
        <v>19.153541779812237</v>
      </c>
      <c r="L356" s="189">
        <f>INDEX('Monthly CCG'!Q$4:Q$214,MATCH(Mapping!$A356,'Monthly CCG'!$A$4:$A$214,0))*$H356</f>
        <v>19.139925517883462</v>
      </c>
      <c r="M356" s="189">
        <f>INDEX('Monthly CCG'!R$4:R$214,MATCH(Mapping!$A356,'Monthly CCG'!$A$4:$A$214,0))*$H356</f>
        <v>20.447086663046004</v>
      </c>
    </row>
    <row r="357" spans="1:13">
      <c r="A357" s="187" t="s">
        <v>296</v>
      </c>
      <c r="B357" s="187" t="s">
        <v>295</v>
      </c>
      <c r="C357" s="187" t="s">
        <v>787</v>
      </c>
      <c r="D357" s="187" t="s">
        <v>513</v>
      </c>
      <c r="E357" s="187">
        <f>COUNTIF($D$5:D357,D357)</f>
        <v>5</v>
      </c>
      <c r="F357" s="187" t="str">
        <f t="shared" si="10"/>
        <v>Worcestershire5</v>
      </c>
      <c r="G357" s="187" t="str">
        <f t="shared" si="11"/>
        <v>NHS Herefordshire CCG</v>
      </c>
      <c r="H357" s="188">
        <v>9.9032397503962394E-3</v>
      </c>
      <c r="I357" s="188">
        <v>3.0307244567761367E-3</v>
      </c>
      <c r="J357" s="189">
        <f>INDEX('Monthly CCG'!O$4:O$214,MATCH(Mapping!$A357,'Monthly CCG'!$A$4:$A$214,0))*$H357</f>
        <v>43.088996153974037</v>
      </c>
      <c r="K357" s="189">
        <f>INDEX('Monthly CCG'!P$4:P$214,MATCH(Mapping!$A357,'Monthly CCG'!$A$4:$A$214,0))*$H357</f>
        <v>41.791671746672129</v>
      </c>
      <c r="L357" s="189">
        <f>INDEX('Monthly CCG'!Q$4:Q$214,MATCH(Mapping!$A357,'Monthly CCG'!$A$4:$A$214,0))*$H357</f>
        <v>41.761962027420942</v>
      </c>
      <c r="M357" s="189">
        <f>INDEX('Monthly CCG'!R$4:R$214,MATCH(Mapping!$A357,'Monthly CCG'!$A$4:$A$214,0))*$H357</f>
        <v>44.614095075535062</v>
      </c>
    </row>
    <row r="358" spans="1:13">
      <c r="A358" s="187" t="s">
        <v>299</v>
      </c>
      <c r="B358" s="187" t="s">
        <v>298</v>
      </c>
      <c r="C358" s="187" t="s">
        <v>657</v>
      </c>
      <c r="D358" s="187" t="s">
        <v>86</v>
      </c>
      <c r="E358" s="187">
        <f>COUNTIF($D$5:D358,D358)</f>
        <v>4</v>
      </c>
      <c r="F358" s="187" t="str">
        <f t="shared" si="10"/>
        <v>Buckinghamshire4</v>
      </c>
      <c r="G358" s="187" t="str">
        <f t="shared" si="11"/>
        <v>NHS Herts Valleys CCG</v>
      </c>
      <c r="H358" s="188">
        <v>1.2053984701086515E-2</v>
      </c>
      <c r="I358" s="188">
        <v>1.3944024754307489E-2</v>
      </c>
      <c r="J358" s="189">
        <f>INDEX('Monthly CCG'!O$4:O$214,MATCH(Mapping!$A358,'Monthly CCG'!$A$4:$A$214,0))*$H358</f>
        <v>168.84016370811881</v>
      </c>
      <c r="K358" s="189">
        <f>INDEX('Monthly CCG'!P$4:P$214,MATCH(Mapping!$A358,'Monthly CCG'!$A$4:$A$214,0))*$H358</f>
        <v>176.48239000860767</v>
      </c>
      <c r="L358" s="189">
        <f>INDEX('Monthly CCG'!Q$4:Q$214,MATCH(Mapping!$A358,'Monthly CCG'!$A$4:$A$214,0))*$H358</f>
        <v>171.73312003637957</v>
      </c>
      <c r="M358" s="189">
        <f>INDEX('Monthly CCG'!R$4:R$214,MATCH(Mapping!$A358,'Monthly CCG'!$A$4:$A$214,0))*$H358</f>
        <v>173.31219203222193</v>
      </c>
    </row>
    <row r="359" spans="1:13">
      <c r="A359" s="187" t="s">
        <v>299</v>
      </c>
      <c r="B359" s="187" t="s">
        <v>298</v>
      </c>
      <c r="C359" s="187" t="s">
        <v>662</v>
      </c>
      <c r="D359" s="187" t="s">
        <v>106</v>
      </c>
      <c r="E359" s="187">
        <f>COUNTIF($D$5:D359,D359)</f>
        <v>4</v>
      </c>
      <c r="F359" s="187" t="str">
        <f t="shared" si="10"/>
        <v>Central Bedfordshire4</v>
      </c>
      <c r="G359" s="187" t="str">
        <f t="shared" si="11"/>
        <v>NHS Herts Valleys CCG</v>
      </c>
      <c r="H359" s="188">
        <v>3.618469134198431E-3</v>
      </c>
      <c r="I359" s="188">
        <v>8.2185211826112624E-3</v>
      </c>
      <c r="J359" s="189">
        <f>INDEX('Monthly CCG'!O$4:O$214,MATCH(Mapping!$A359,'Monthly CCG'!$A$4:$A$214,0))*$H359</f>
        <v>50.683897162717422</v>
      </c>
      <c r="K359" s="189">
        <f>INDEX('Monthly CCG'!P$4:P$214,MATCH(Mapping!$A359,'Monthly CCG'!$A$4:$A$214,0))*$H359</f>
        <v>52.978006593799229</v>
      </c>
      <c r="L359" s="189">
        <f>INDEX('Monthly CCG'!Q$4:Q$214,MATCH(Mapping!$A359,'Monthly CCG'!$A$4:$A$214,0))*$H359</f>
        <v>51.552329754925047</v>
      </c>
      <c r="M359" s="189">
        <f>INDEX('Monthly CCG'!R$4:R$214,MATCH(Mapping!$A359,'Monthly CCG'!$A$4:$A$214,0))*$H359</f>
        <v>52.026349211505043</v>
      </c>
    </row>
    <row r="360" spans="1:13">
      <c r="A360" s="187" t="s">
        <v>299</v>
      </c>
      <c r="B360" s="187" t="s">
        <v>298</v>
      </c>
      <c r="C360" s="187" t="s">
        <v>681</v>
      </c>
      <c r="D360" s="187" t="s">
        <v>176</v>
      </c>
      <c r="E360" s="187">
        <f>COUNTIF($D$5:D360,D360)</f>
        <v>6</v>
      </c>
      <c r="F360" s="187" t="str">
        <f t="shared" si="10"/>
        <v>Enfield6</v>
      </c>
      <c r="G360" s="187" t="str">
        <f t="shared" si="11"/>
        <v>NHS Herts Valleys CCG</v>
      </c>
      <c r="H360" s="188">
        <v>1.1855845906484986E-3</v>
      </c>
      <c r="I360" s="188">
        <v>2.2330919758581339E-3</v>
      </c>
      <c r="J360" s="189">
        <f>INDEX('Monthly CCG'!O$4:O$214,MATCH(Mapping!$A360,'Monthly CCG'!$A$4:$A$214,0))*$H360</f>
        <v>16.60648336121352</v>
      </c>
      <c r="K360" s="189">
        <f>INDEX('Monthly CCG'!P$4:P$214,MATCH(Mapping!$A360,'Monthly CCG'!$A$4:$A$214,0))*$H360</f>
        <v>17.358143991684667</v>
      </c>
      <c r="L360" s="189">
        <f>INDEX('Monthly CCG'!Q$4:Q$214,MATCH(Mapping!$A360,'Monthly CCG'!$A$4:$A$214,0))*$H360</f>
        <v>16.891023662969161</v>
      </c>
      <c r="M360" s="189">
        <f>INDEX('Monthly CCG'!R$4:R$214,MATCH(Mapping!$A360,'Monthly CCG'!$A$4:$A$214,0))*$H360</f>
        <v>17.046335244344114</v>
      </c>
    </row>
    <row r="361" spans="1:13">
      <c r="A361" s="187" t="s">
        <v>299</v>
      </c>
      <c r="B361" s="187" t="s">
        <v>298</v>
      </c>
      <c r="C361" s="187" t="s">
        <v>690</v>
      </c>
      <c r="D361" s="187" t="s">
        <v>212</v>
      </c>
      <c r="E361" s="187">
        <f>COUNTIF($D$5:D361,D361)</f>
        <v>5</v>
      </c>
      <c r="F361" s="187" t="str">
        <f t="shared" si="10"/>
        <v>Harrow5</v>
      </c>
      <c r="G361" s="187" t="str">
        <f t="shared" si="11"/>
        <v>NHS Herts Valleys CCG</v>
      </c>
      <c r="H361" s="188">
        <v>1.8823185487145341E-3</v>
      </c>
      <c r="I361" s="188">
        <v>4.3180692008777709E-3</v>
      </c>
      <c r="J361" s="189">
        <f>INDEX('Monthly CCG'!O$4:O$214,MATCH(Mapping!$A361,'Monthly CCG'!$A$4:$A$214,0))*$H361</f>
        <v>26.365635911844478</v>
      </c>
      <c r="K361" s="189">
        <f>INDEX('Monthly CCG'!P$4:P$214,MATCH(Mapping!$A361,'Monthly CCG'!$A$4:$A$214,0))*$H361</f>
        <v>27.559025871729492</v>
      </c>
      <c r="L361" s="189">
        <f>INDEX('Monthly CCG'!Q$4:Q$214,MATCH(Mapping!$A361,'Monthly CCG'!$A$4:$A$214,0))*$H361</f>
        <v>26.817392363535966</v>
      </c>
      <c r="M361" s="189">
        <f>INDEX('Monthly CCG'!R$4:R$214,MATCH(Mapping!$A361,'Monthly CCG'!$A$4:$A$214,0))*$H361</f>
        <v>27.063976093417573</v>
      </c>
    </row>
    <row r="362" spans="1:13">
      <c r="A362" s="187" t="s">
        <v>299</v>
      </c>
      <c r="B362" s="187" t="s">
        <v>298</v>
      </c>
      <c r="C362" s="187" t="s">
        <v>694</v>
      </c>
      <c r="D362" s="187" t="s">
        <v>227</v>
      </c>
      <c r="E362" s="187">
        <f>COUNTIF($D$5:D362,D362)</f>
        <v>9</v>
      </c>
      <c r="F362" s="187" t="str">
        <f t="shared" si="10"/>
        <v>Hertfordshire9</v>
      </c>
      <c r="G362" s="187" t="str">
        <f t="shared" si="11"/>
        <v>NHS Herts Valleys CCG</v>
      </c>
      <c r="H362" s="188">
        <v>0.98125964302535207</v>
      </c>
      <c r="I362" s="188">
        <v>0.50706945242900969</v>
      </c>
      <c r="J362" s="189">
        <f>INDEX('Monthly CCG'!O$4:O$214,MATCH(Mapping!$A362,'Monthly CCG'!$A$4:$A$214,0))*$H362</f>
        <v>13744.503819856107</v>
      </c>
      <c r="K362" s="189">
        <f>INDEX('Monthly CCG'!P$4:P$214,MATCH(Mapping!$A362,'Monthly CCG'!$A$4:$A$214,0))*$H362</f>
        <v>14366.622433534179</v>
      </c>
      <c r="L362" s="189">
        <f>INDEX('Monthly CCG'!Q$4:Q$214,MATCH(Mapping!$A362,'Monthly CCG'!$A$4:$A$214,0))*$H362</f>
        <v>13980.006134182191</v>
      </c>
      <c r="M362" s="189">
        <f>INDEX('Monthly CCG'!R$4:R$214,MATCH(Mapping!$A362,'Monthly CCG'!$A$4:$A$214,0))*$H362</f>
        <v>14108.551147418511</v>
      </c>
    </row>
    <row r="363" spans="1:13">
      <c r="A363" s="187" t="s">
        <v>302</v>
      </c>
      <c r="B363" s="187" t="s">
        <v>951</v>
      </c>
      <c r="C363" s="187" t="s">
        <v>658</v>
      </c>
      <c r="D363" s="187" t="s">
        <v>90</v>
      </c>
      <c r="E363" s="187">
        <f>COUNTIF($D$5:D363,D363)</f>
        <v>4</v>
      </c>
      <c r="F363" s="187" t="str">
        <f t="shared" si="10"/>
        <v>Bury4</v>
      </c>
      <c r="G363" s="187" t="str">
        <f t="shared" si="11"/>
        <v>NHS Heywood, Middleton and Rochdale CCG</v>
      </c>
      <c r="H363" s="188">
        <v>3.9215162602711674E-3</v>
      </c>
      <c r="I363" s="188">
        <v>4.4552552795533622E-3</v>
      </c>
      <c r="J363" s="189">
        <f>INDEX('Monthly CCG'!O$4:O$214,MATCH(Mapping!$A363,'Monthly CCG'!$A$4:$A$214,0))*$H363</f>
        <v>26.689839667405565</v>
      </c>
      <c r="K363" s="189">
        <f>INDEX('Monthly CCG'!P$4:P$214,MATCH(Mapping!$A363,'Monthly CCG'!$A$4:$A$214,0))*$H363</f>
        <v>26.419255045446853</v>
      </c>
      <c r="L363" s="189">
        <f>INDEX('Monthly CCG'!Q$4:Q$214,MATCH(Mapping!$A363,'Monthly CCG'!$A$4:$A$214,0))*$H363</f>
        <v>25.532992370625571</v>
      </c>
      <c r="M363" s="189">
        <f>INDEX('Monthly CCG'!R$4:R$214,MATCH(Mapping!$A363,'Monthly CCG'!$A$4:$A$214,0))*$H363</f>
        <v>27.489828984500882</v>
      </c>
    </row>
    <row r="364" spans="1:13">
      <c r="A364" s="187" t="s">
        <v>302</v>
      </c>
      <c r="B364" s="187" t="s">
        <v>951</v>
      </c>
      <c r="C364" s="187" t="s">
        <v>659</v>
      </c>
      <c r="D364" s="187" t="s">
        <v>94</v>
      </c>
      <c r="E364" s="187">
        <f>COUNTIF($D$5:D364,D364)</f>
        <v>4</v>
      </c>
      <c r="F364" s="187" t="str">
        <f t="shared" si="10"/>
        <v>Calderdale4</v>
      </c>
      <c r="G364" s="187" t="str">
        <f t="shared" si="11"/>
        <v>NHS Heywood, Middleton and Rochdale CCG</v>
      </c>
      <c r="H364" s="188">
        <v>1.2329852486891186E-3</v>
      </c>
      <c r="I364" s="188">
        <v>1.2830727043652264E-3</v>
      </c>
      <c r="J364" s="189">
        <f>INDEX('Monthly CCG'!O$4:O$214,MATCH(Mapping!$A364,'Monthly CCG'!$A$4:$A$214,0))*$H364</f>
        <v>8.3916976025781409</v>
      </c>
      <c r="K364" s="189">
        <f>INDEX('Monthly CCG'!P$4:P$214,MATCH(Mapping!$A364,'Monthly CCG'!$A$4:$A$214,0))*$H364</f>
        <v>8.3066216204185928</v>
      </c>
      <c r="L364" s="189">
        <f>INDEX('Monthly CCG'!Q$4:Q$214,MATCH(Mapping!$A364,'Monthly CCG'!$A$4:$A$214,0))*$H364</f>
        <v>8.0279669542148504</v>
      </c>
      <c r="M364" s="189">
        <f>INDEX('Monthly CCG'!R$4:R$214,MATCH(Mapping!$A364,'Monthly CCG'!$A$4:$A$214,0))*$H364</f>
        <v>8.6432265933107217</v>
      </c>
    </row>
    <row r="365" spans="1:13">
      <c r="A365" s="187" t="s">
        <v>302</v>
      </c>
      <c r="B365" s="187" t="s">
        <v>951</v>
      </c>
      <c r="C365" s="187" t="s">
        <v>707</v>
      </c>
      <c r="D365" s="187" t="s">
        <v>270</v>
      </c>
      <c r="E365" s="187">
        <f>COUNTIF($D$5:D365,D365)</f>
        <v>11</v>
      </c>
      <c r="F365" s="187" t="str">
        <f t="shared" si="10"/>
        <v>Lancashire11</v>
      </c>
      <c r="G365" s="187" t="str">
        <f t="shared" si="11"/>
        <v>NHS Heywood, Middleton and Rochdale CCG</v>
      </c>
      <c r="H365" s="188">
        <v>9.4988827462186964E-3</v>
      </c>
      <c r="I365" s="188">
        <v>1.7401018456984667E-3</v>
      </c>
      <c r="J365" s="189">
        <f>INDEX('Monthly CCG'!O$4:O$214,MATCH(Mapping!$A365,'Monthly CCG'!$A$4:$A$214,0))*$H365</f>
        <v>64.649395970764445</v>
      </c>
      <c r="K365" s="189">
        <f>INDEX('Monthly CCG'!P$4:P$214,MATCH(Mapping!$A365,'Monthly CCG'!$A$4:$A$214,0))*$H365</f>
        <v>63.993973061275355</v>
      </c>
      <c r="L365" s="189">
        <f>INDEX('Monthly CCG'!Q$4:Q$214,MATCH(Mapping!$A365,'Monthly CCG'!$A$4:$A$214,0))*$H365</f>
        <v>61.84722556062993</v>
      </c>
      <c r="M365" s="189">
        <f>INDEX('Monthly CCG'!R$4:R$214,MATCH(Mapping!$A365,'Monthly CCG'!$A$4:$A$214,0))*$H365</f>
        <v>66.587168050993057</v>
      </c>
    </row>
    <row r="366" spans="1:13">
      <c r="A366" s="187" t="s">
        <v>302</v>
      </c>
      <c r="B366" s="187" t="s">
        <v>951</v>
      </c>
      <c r="C366" s="187" t="s">
        <v>715</v>
      </c>
      <c r="D366" s="187" t="s">
        <v>294</v>
      </c>
      <c r="E366" s="187">
        <f>COUNTIF($D$5:D366,D366)</f>
        <v>3</v>
      </c>
      <c r="F366" s="187" t="str">
        <f t="shared" si="10"/>
        <v>Manchester3</v>
      </c>
      <c r="G366" s="187" t="str">
        <f t="shared" si="11"/>
        <v>NHS Heywood, Middleton and Rochdale CCG</v>
      </c>
      <c r="H366" s="188">
        <v>5.0654773032787611E-3</v>
      </c>
      <c r="I366" s="188">
        <v>2.0565162470204909E-3</v>
      </c>
      <c r="J366" s="189">
        <f>INDEX('Monthly CCG'!O$4:O$214,MATCH(Mapping!$A366,'Monthly CCG'!$A$4:$A$214,0))*$H366</f>
        <v>34.475638526115247</v>
      </c>
      <c r="K366" s="189">
        <f>INDEX('Monthly CCG'!P$4:P$214,MATCH(Mapping!$A366,'Monthly CCG'!$A$4:$A$214,0))*$H366</f>
        <v>34.126120592189011</v>
      </c>
      <c r="L366" s="189">
        <f>INDEX('Monthly CCG'!Q$4:Q$214,MATCH(Mapping!$A366,'Monthly CCG'!$A$4:$A$214,0))*$H366</f>
        <v>32.981322721648013</v>
      </c>
      <c r="M366" s="189">
        <f>INDEX('Monthly CCG'!R$4:R$214,MATCH(Mapping!$A366,'Monthly CCG'!$A$4:$A$214,0))*$H366</f>
        <v>35.508995895984114</v>
      </c>
    </row>
    <row r="367" spans="1:13">
      <c r="A367" s="187" t="s">
        <v>302</v>
      </c>
      <c r="B367" s="187" t="s">
        <v>951</v>
      </c>
      <c r="C367" s="187" t="s">
        <v>731</v>
      </c>
      <c r="D367" s="187" t="s">
        <v>345</v>
      </c>
      <c r="E367" s="187">
        <f>COUNTIF($D$5:D367,D367)</f>
        <v>1</v>
      </c>
      <c r="F367" s="187" t="str">
        <f t="shared" si="10"/>
        <v>Oldham1</v>
      </c>
      <c r="G367" s="187" t="str">
        <f t="shared" si="11"/>
        <v>NHS Heywood, Middleton and Rochdale CCG</v>
      </c>
      <c r="H367" s="188">
        <v>1.4074726918249071E-2</v>
      </c>
      <c r="I367" s="188">
        <v>1.3196554372141164E-2</v>
      </c>
      <c r="J367" s="189">
        <f>INDEX('Monthly CCG'!O$4:O$214,MATCH(Mapping!$A367,'Monthly CCG'!$A$4:$A$214,0))*$H367</f>
        <v>95.792591405603176</v>
      </c>
      <c r="K367" s="189">
        <f>INDEX('Monthly CCG'!P$4:P$214,MATCH(Mapping!$A367,'Monthly CCG'!$A$4:$A$214,0))*$H367</f>
        <v>94.821435248244001</v>
      </c>
      <c r="L367" s="189">
        <f>INDEX('Monthly CCG'!Q$4:Q$214,MATCH(Mapping!$A367,'Monthly CCG'!$A$4:$A$214,0))*$H367</f>
        <v>91.640546964719704</v>
      </c>
      <c r="M367" s="189">
        <f>INDEX('Monthly CCG'!R$4:R$214,MATCH(Mapping!$A367,'Monthly CCG'!$A$4:$A$214,0))*$H367</f>
        <v>98.663835696925986</v>
      </c>
    </row>
    <row r="368" spans="1:13">
      <c r="A368" s="187" t="s">
        <v>302</v>
      </c>
      <c r="B368" s="187" t="s">
        <v>951</v>
      </c>
      <c r="C368" s="187" t="s">
        <v>740</v>
      </c>
      <c r="D368" s="187" t="s">
        <v>372</v>
      </c>
      <c r="E368" s="187">
        <f>COUNTIF($D$5:D368,D368)</f>
        <v>3</v>
      </c>
      <c r="F368" s="187" t="str">
        <f t="shared" si="10"/>
        <v>Rochdale3</v>
      </c>
      <c r="G368" s="187" t="str">
        <f t="shared" si="11"/>
        <v>NHS Heywood, Middleton and Rochdale CCG</v>
      </c>
      <c r="H368" s="188">
        <v>0.96620641152329312</v>
      </c>
      <c r="I368" s="188">
        <v>0.96580660375259741</v>
      </c>
      <c r="J368" s="189">
        <f>INDEX('Monthly CCG'!O$4:O$214,MATCH(Mapping!$A368,'Monthly CCG'!$A$4:$A$214,0))*$H368</f>
        <v>6576.000836827533</v>
      </c>
      <c r="K368" s="189">
        <f>INDEX('Monthly CCG'!P$4:P$214,MATCH(Mapping!$A368,'Monthly CCG'!$A$4:$A$214,0))*$H368</f>
        <v>6509.332594432426</v>
      </c>
      <c r="L368" s="189">
        <f>INDEX('Monthly CCG'!Q$4:Q$214,MATCH(Mapping!$A368,'Monthly CCG'!$A$4:$A$214,0))*$H368</f>
        <v>6290.9699454281617</v>
      </c>
      <c r="M368" s="189">
        <f>INDEX('Monthly CCG'!R$4:R$214,MATCH(Mapping!$A368,'Monthly CCG'!$A$4:$A$214,0))*$H368</f>
        <v>6773.1069447782847</v>
      </c>
    </row>
    <row r="369" spans="1:13">
      <c r="A369" s="187" t="s">
        <v>305</v>
      </c>
      <c r="B369" s="187" t="s">
        <v>304</v>
      </c>
      <c r="C369" s="187" t="s">
        <v>654</v>
      </c>
      <c r="D369" s="187" t="s">
        <v>76</v>
      </c>
      <c r="E369" s="187">
        <f>COUNTIF($D$5:D369,D369)</f>
        <v>3</v>
      </c>
      <c r="F369" s="187" t="str">
        <f t="shared" si="10"/>
        <v>Brighton and Hove3</v>
      </c>
      <c r="G369" s="187" t="str">
        <f t="shared" si="11"/>
        <v>NHS High Weald Lewes Havens CCG</v>
      </c>
      <c r="H369" s="188">
        <v>3.3340702544767957E-3</v>
      </c>
      <c r="I369" s="188">
        <v>1.8634598237394096E-3</v>
      </c>
      <c r="J369" s="189">
        <f>INDEX('Monthly CCG'!O$4:O$214,MATCH(Mapping!$A369,'Monthly CCG'!$A$4:$A$214,0))*$H369</f>
        <v>11.202476055042034</v>
      </c>
      <c r="K369" s="189">
        <f>INDEX('Monthly CCG'!P$4:P$214,MATCH(Mapping!$A369,'Monthly CCG'!$A$4:$A$214,0))*$H369</f>
        <v>11.889294527464253</v>
      </c>
      <c r="L369" s="189">
        <f>INDEX('Monthly CCG'!Q$4:Q$214,MATCH(Mapping!$A369,'Monthly CCG'!$A$4:$A$214,0))*$H369</f>
        <v>12.079336531969432</v>
      </c>
      <c r="M369" s="189">
        <f>INDEX('Monthly CCG'!R$4:R$214,MATCH(Mapping!$A369,'Monthly CCG'!$A$4:$A$214,0))*$H369</f>
        <v>12.416077627671587</v>
      </c>
    </row>
    <row r="370" spans="1:13">
      <c r="A370" s="187" t="s">
        <v>305</v>
      </c>
      <c r="B370" s="187" t="s">
        <v>304</v>
      </c>
      <c r="C370" s="187" t="s">
        <v>680</v>
      </c>
      <c r="D370" s="187" t="s">
        <v>173</v>
      </c>
      <c r="E370" s="187">
        <f>COUNTIF($D$5:D370,D370)</f>
        <v>4</v>
      </c>
      <c r="F370" s="187" t="str">
        <f t="shared" si="10"/>
        <v>East Sussex4</v>
      </c>
      <c r="G370" s="187" t="str">
        <f t="shared" si="11"/>
        <v>NHS High Weald Lewes Havens CCG</v>
      </c>
      <c r="H370" s="188">
        <v>0.98122046091430004</v>
      </c>
      <c r="I370" s="188">
        <v>0.29862634065442484</v>
      </c>
      <c r="J370" s="189">
        <f>INDEX('Monthly CCG'!O$4:O$214,MATCH(Mapping!$A370,'Monthly CCG'!$A$4:$A$214,0))*$H370</f>
        <v>3296.9007486720479</v>
      </c>
      <c r="K370" s="189">
        <f>INDEX('Monthly CCG'!P$4:P$214,MATCH(Mapping!$A370,'Monthly CCG'!$A$4:$A$214,0))*$H370</f>
        <v>3499.0321636203939</v>
      </c>
      <c r="L370" s="189">
        <f>INDEX('Monthly CCG'!Q$4:Q$214,MATCH(Mapping!$A370,'Monthly CCG'!$A$4:$A$214,0))*$H370</f>
        <v>3554.9617298925091</v>
      </c>
      <c r="M370" s="189">
        <f>INDEX('Monthly CCG'!R$4:R$214,MATCH(Mapping!$A370,'Monthly CCG'!$A$4:$A$214,0))*$H370</f>
        <v>3654.0649964448535</v>
      </c>
    </row>
    <row r="371" spans="1:13">
      <c r="A371" s="187" t="s">
        <v>305</v>
      </c>
      <c r="B371" s="187" t="s">
        <v>304</v>
      </c>
      <c r="C371" s="187" t="s">
        <v>701</v>
      </c>
      <c r="D371" s="187" t="s">
        <v>252</v>
      </c>
      <c r="E371" s="187">
        <f>COUNTIF($D$5:D371,D371)</f>
        <v>9</v>
      </c>
      <c r="F371" s="187" t="str">
        <f t="shared" si="10"/>
        <v>Kent9</v>
      </c>
      <c r="G371" s="187" t="str">
        <f t="shared" si="11"/>
        <v>NHS High Weald Lewes Havens CCG</v>
      </c>
      <c r="H371" s="188">
        <v>6.0049114798372393E-3</v>
      </c>
      <c r="I371" s="188">
        <v>0</v>
      </c>
      <c r="J371" s="189">
        <f>INDEX('Monthly CCG'!O$4:O$214,MATCH(Mapping!$A371,'Monthly CCG'!$A$4:$A$214,0))*$H371</f>
        <v>20.176502572253124</v>
      </c>
      <c r="K371" s="189">
        <f>INDEX('Monthly CCG'!P$4:P$214,MATCH(Mapping!$A371,'Monthly CCG'!$A$4:$A$214,0))*$H371</f>
        <v>21.413514337099596</v>
      </c>
      <c r="L371" s="189">
        <f>INDEX('Monthly CCG'!Q$4:Q$214,MATCH(Mapping!$A371,'Monthly CCG'!$A$4:$A$214,0))*$H371</f>
        <v>21.755794291450318</v>
      </c>
      <c r="M371" s="189">
        <f>INDEX('Monthly CCG'!R$4:R$214,MATCH(Mapping!$A371,'Monthly CCG'!$A$4:$A$214,0))*$H371</f>
        <v>22.362290350913881</v>
      </c>
    </row>
    <row r="372" spans="1:13">
      <c r="A372" s="187" t="s">
        <v>305</v>
      </c>
      <c r="B372" s="187" t="s">
        <v>304</v>
      </c>
      <c r="C372" s="187" t="s">
        <v>779</v>
      </c>
      <c r="D372" s="187" t="s">
        <v>489</v>
      </c>
      <c r="E372" s="187">
        <f>COUNTIF($D$5:D372,D372)</f>
        <v>6</v>
      </c>
      <c r="F372" s="187" t="str">
        <f t="shared" si="10"/>
        <v>West Sussex6</v>
      </c>
      <c r="G372" s="187" t="str">
        <f t="shared" si="11"/>
        <v>NHS High Weald Lewes Havens CCG</v>
      </c>
      <c r="H372" s="188">
        <v>9.4405573513859087E-3</v>
      </c>
      <c r="I372" s="188">
        <v>1.8454128059968906E-3</v>
      </c>
      <c r="J372" s="189">
        <f>INDEX('Monthly CCG'!O$4:O$214,MATCH(Mapping!$A372,'Monthly CCG'!$A$4:$A$214,0))*$H372</f>
        <v>31.720272700656654</v>
      </c>
      <c r="K372" s="189">
        <f>INDEX('Monthly CCG'!P$4:P$214,MATCH(Mapping!$A372,'Monthly CCG'!$A$4:$A$214,0))*$H372</f>
        <v>33.665027515042148</v>
      </c>
      <c r="L372" s="189">
        <f>INDEX('Monthly CCG'!Q$4:Q$214,MATCH(Mapping!$A372,'Monthly CCG'!$A$4:$A$214,0))*$H372</f>
        <v>34.203139284071149</v>
      </c>
      <c r="M372" s="189">
        <f>INDEX('Monthly CCG'!R$4:R$214,MATCH(Mapping!$A372,'Monthly CCG'!$A$4:$A$214,0))*$H372</f>
        <v>35.156635576561122</v>
      </c>
    </row>
    <row r="373" spans="1:13">
      <c r="A373" s="187" t="s">
        <v>308</v>
      </c>
      <c r="B373" s="187" t="s">
        <v>307</v>
      </c>
      <c r="C373" s="187" t="s">
        <v>657</v>
      </c>
      <c r="D373" s="187" t="s">
        <v>86</v>
      </c>
      <c r="E373" s="187">
        <f>COUNTIF($D$5:D373,D373)</f>
        <v>5</v>
      </c>
      <c r="F373" s="187" t="str">
        <f t="shared" si="10"/>
        <v>Buckinghamshire5</v>
      </c>
      <c r="G373" s="187" t="str">
        <f t="shared" si="11"/>
        <v>NHS Hillingdon CCG</v>
      </c>
      <c r="H373" s="188">
        <v>8.7319949249944021E-3</v>
      </c>
      <c r="I373" s="188">
        <v>4.8358824734017073E-3</v>
      </c>
      <c r="J373" s="189">
        <f>INDEX('Monthly CCG'!O$4:O$214,MATCH(Mapping!$A373,'Monthly CCG'!$A$4:$A$214,0))*$H373</f>
        <v>61.368460332860657</v>
      </c>
      <c r="K373" s="189">
        <f>INDEX('Monthly CCG'!P$4:P$214,MATCH(Mapping!$A373,'Monthly CCG'!$A$4:$A$214,0))*$H373</f>
        <v>62.337711769535034</v>
      </c>
      <c r="L373" s="189">
        <f>INDEX('Monthly CCG'!Q$4:Q$214,MATCH(Mapping!$A373,'Monthly CCG'!$A$4:$A$214,0))*$H373</f>
        <v>60.792148667811027</v>
      </c>
      <c r="M373" s="189">
        <f>INDEX('Monthly CCG'!R$4:R$214,MATCH(Mapping!$A373,'Monthly CCG'!$A$4:$A$214,0))*$H373</f>
        <v>60.923128591685945</v>
      </c>
    </row>
    <row r="374" spans="1:13">
      <c r="A374" s="187" t="s">
        <v>308</v>
      </c>
      <c r="B374" s="187" t="s">
        <v>307</v>
      </c>
      <c r="C374" s="187" t="s">
        <v>678</v>
      </c>
      <c r="D374" s="187" t="s">
        <v>166</v>
      </c>
      <c r="E374" s="187">
        <f>COUNTIF($D$5:D374,D374)</f>
        <v>6</v>
      </c>
      <c r="F374" s="187" t="str">
        <f t="shared" si="10"/>
        <v>Ealing6</v>
      </c>
      <c r="G374" s="187" t="str">
        <f t="shared" si="11"/>
        <v>NHS Hillingdon CCG</v>
      </c>
      <c r="H374" s="188">
        <v>6.374288447577499E-3</v>
      </c>
      <c r="I374" s="188">
        <v>4.7725846886136139E-3</v>
      </c>
      <c r="J374" s="189">
        <f>INDEX('Monthly CCG'!O$4:O$214,MATCH(Mapping!$A374,'Monthly CCG'!$A$4:$A$214,0))*$H374</f>
        <v>44.798499209574665</v>
      </c>
      <c r="K374" s="189">
        <f>INDEX('Monthly CCG'!P$4:P$214,MATCH(Mapping!$A374,'Monthly CCG'!$A$4:$A$214,0))*$H374</f>
        <v>45.506045227255768</v>
      </c>
      <c r="L374" s="189">
        <f>INDEX('Monthly CCG'!Q$4:Q$214,MATCH(Mapping!$A374,'Monthly CCG'!$A$4:$A$214,0))*$H374</f>
        <v>44.37779617203455</v>
      </c>
      <c r="M374" s="189">
        <f>INDEX('Monthly CCG'!R$4:R$214,MATCH(Mapping!$A374,'Monthly CCG'!$A$4:$A$214,0))*$H374</f>
        <v>44.473410498748208</v>
      </c>
    </row>
    <row r="375" spans="1:13">
      <c r="A375" s="187" t="s">
        <v>308</v>
      </c>
      <c r="B375" s="187" t="s">
        <v>307</v>
      </c>
      <c r="C375" s="187" t="s">
        <v>690</v>
      </c>
      <c r="D375" s="187" t="s">
        <v>212</v>
      </c>
      <c r="E375" s="187">
        <f>COUNTIF($D$5:D375,D375)</f>
        <v>6</v>
      </c>
      <c r="F375" s="187" t="str">
        <f t="shared" si="10"/>
        <v>Harrow6</v>
      </c>
      <c r="G375" s="187" t="str">
        <f t="shared" si="11"/>
        <v>NHS Hillingdon CCG</v>
      </c>
      <c r="H375" s="188">
        <v>1.7419888865519137E-2</v>
      </c>
      <c r="I375" s="188">
        <v>1.9131393741593925E-2</v>
      </c>
      <c r="J375" s="189">
        <f>INDEX('Monthly CCG'!O$4:O$214,MATCH(Mapping!$A375,'Monthly CCG'!$A$4:$A$214,0))*$H375</f>
        <v>122.42697894686849</v>
      </c>
      <c r="K375" s="189">
        <f>INDEX('Monthly CCG'!P$4:P$214,MATCH(Mapping!$A375,'Monthly CCG'!$A$4:$A$214,0))*$H375</f>
        <v>124.36058661094111</v>
      </c>
      <c r="L375" s="189">
        <f>INDEX('Monthly CCG'!Q$4:Q$214,MATCH(Mapping!$A375,'Monthly CCG'!$A$4:$A$214,0))*$H375</f>
        <v>121.27726628174423</v>
      </c>
      <c r="M375" s="189">
        <f>INDEX('Monthly CCG'!R$4:R$214,MATCH(Mapping!$A375,'Monthly CCG'!$A$4:$A$214,0))*$H375</f>
        <v>121.53856461472702</v>
      </c>
    </row>
    <row r="376" spans="1:13">
      <c r="A376" s="187" t="s">
        <v>308</v>
      </c>
      <c r="B376" s="187" t="s">
        <v>307</v>
      </c>
      <c r="C376" s="187" t="s">
        <v>694</v>
      </c>
      <c r="D376" s="187" t="s">
        <v>227</v>
      </c>
      <c r="E376" s="187">
        <f>COUNTIF($D$5:D376,D376)</f>
        <v>10</v>
      </c>
      <c r="F376" s="187" t="str">
        <f t="shared" si="10"/>
        <v>Hertfordshire10</v>
      </c>
      <c r="G376" s="187" t="str">
        <f t="shared" si="11"/>
        <v>NHS Hillingdon CCG</v>
      </c>
      <c r="H376" s="188">
        <v>2.3512609489174902E-2</v>
      </c>
      <c r="I376" s="188">
        <v>5.8168664789536185E-3</v>
      </c>
      <c r="J376" s="189">
        <f>INDEX('Monthly CCG'!O$4:O$214,MATCH(Mapping!$A376,'Monthly CCG'!$A$4:$A$214,0))*$H376</f>
        <v>165.24661948992122</v>
      </c>
      <c r="K376" s="189">
        <f>INDEX('Monthly CCG'!P$4:P$214,MATCH(Mapping!$A376,'Monthly CCG'!$A$4:$A$214,0))*$H376</f>
        <v>167.85651914321963</v>
      </c>
      <c r="L376" s="189">
        <f>INDEX('Monthly CCG'!Q$4:Q$214,MATCH(Mapping!$A376,'Monthly CCG'!$A$4:$A$214,0))*$H376</f>
        <v>163.69478726363567</v>
      </c>
      <c r="M376" s="189">
        <f>INDEX('Monthly CCG'!R$4:R$214,MATCH(Mapping!$A376,'Monthly CCG'!$A$4:$A$214,0))*$H376</f>
        <v>164.0474764059733</v>
      </c>
    </row>
    <row r="377" spans="1:13">
      <c r="A377" s="187" t="s">
        <v>308</v>
      </c>
      <c r="B377" s="187" t="s">
        <v>307</v>
      </c>
      <c r="C377" s="187" t="s">
        <v>695</v>
      </c>
      <c r="D377" s="187" t="s">
        <v>231</v>
      </c>
      <c r="E377" s="187">
        <f>COUNTIF($D$5:D377,D377)</f>
        <v>5</v>
      </c>
      <c r="F377" s="187" t="str">
        <f t="shared" si="10"/>
        <v>Hillingdon5</v>
      </c>
      <c r="G377" s="187" t="str">
        <f t="shared" si="11"/>
        <v>NHS Hillingdon CCG</v>
      </c>
      <c r="H377" s="188">
        <v>0.94228877324630744</v>
      </c>
      <c r="I377" s="188">
        <v>0.89910822664961876</v>
      </c>
      <c r="J377" s="189">
        <f>INDEX('Monthly CCG'!O$4:O$214,MATCH(Mapping!$A377,'Monthly CCG'!$A$4:$A$214,0))*$H377</f>
        <v>6622.4054983750484</v>
      </c>
      <c r="K377" s="189">
        <f>INDEX('Monthly CCG'!P$4:P$214,MATCH(Mapping!$A377,'Monthly CCG'!$A$4:$A$214,0))*$H377</f>
        <v>6726.9995522053887</v>
      </c>
      <c r="L377" s="189">
        <f>INDEX('Monthly CCG'!Q$4:Q$214,MATCH(Mapping!$A377,'Monthly CCG'!$A$4:$A$214,0))*$H377</f>
        <v>6560.2144393407925</v>
      </c>
      <c r="M377" s="189">
        <f>INDEX('Monthly CCG'!R$4:R$214,MATCH(Mapping!$A377,'Monthly CCG'!$A$4:$A$214,0))*$H377</f>
        <v>6574.3487709394867</v>
      </c>
    </row>
    <row r="378" spans="1:13">
      <c r="A378" s="187" t="s">
        <v>308</v>
      </c>
      <c r="B378" s="187" t="s">
        <v>307</v>
      </c>
      <c r="C378" s="187" t="s">
        <v>696</v>
      </c>
      <c r="D378" s="187" t="s">
        <v>234</v>
      </c>
      <c r="E378" s="187">
        <f>COUNTIF($D$5:D378,D378)</f>
        <v>3</v>
      </c>
      <c r="F378" s="187" t="str">
        <f t="shared" si="10"/>
        <v>Hounslow3</v>
      </c>
      <c r="G378" s="187" t="str">
        <f t="shared" si="11"/>
        <v>NHS Hillingdon CCG</v>
      </c>
      <c r="H378" s="188">
        <v>1.6724450264266669E-3</v>
      </c>
      <c r="I378" s="188">
        <v>1.6550788764263726E-3</v>
      </c>
      <c r="J378" s="189">
        <f>INDEX('Monthly CCG'!O$4:O$214,MATCH(Mapping!$A378,'Monthly CCG'!$A$4:$A$214,0))*$H378</f>
        <v>11.753943645726615</v>
      </c>
      <c r="K378" s="189">
        <f>INDEX('Monthly CCG'!P$4:P$214,MATCH(Mapping!$A378,'Monthly CCG'!$A$4:$A$214,0))*$H378</f>
        <v>11.939585043659974</v>
      </c>
      <c r="L378" s="189">
        <f>INDEX('Monthly CCG'!Q$4:Q$214,MATCH(Mapping!$A378,'Monthly CCG'!$A$4:$A$214,0))*$H378</f>
        <v>11.643562273982456</v>
      </c>
      <c r="M378" s="189">
        <f>INDEX('Monthly CCG'!R$4:R$214,MATCH(Mapping!$A378,'Monthly CCG'!$A$4:$A$214,0))*$H378</f>
        <v>11.668648949378856</v>
      </c>
    </row>
    <row r="379" spans="1:13">
      <c r="A379" s="187" t="s">
        <v>311</v>
      </c>
      <c r="B379" s="187" t="s">
        <v>310</v>
      </c>
      <c r="C379" s="187" t="s">
        <v>680</v>
      </c>
      <c r="D379" s="187" t="s">
        <v>173</v>
      </c>
      <c r="E379" s="187">
        <f>COUNTIF($D$5:D379,D379)</f>
        <v>5</v>
      </c>
      <c r="F379" s="187" t="str">
        <f t="shared" si="10"/>
        <v>East Sussex5</v>
      </c>
      <c r="G379" s="187" t="str">
        <f t="shared" si="11"/>
        <v>NHS Horsham and Mid Sussex CCG</v>
      </c>
      <c r="H379" s="188">
        <v>2.9331906117014337E-2</v>
      </c>
      <c r="I379" s="188">
        <v>1.2258191221236621E-2</v>
      </c>
      <c r="J379" s="189">
        <f>INDEX('Monthly CCG'!O$4:O$214,MATCH(Mapping!$A379,'Monthly CCG'!$A$4:$A$214,0))*$H379</f>
        <v>145.36892671592307</v>
      </c>
      <c r="K379" s="189">
        <f>INDEX('Monthly CCG'!P$4:P$214,MATCH(Mapping!$A379,'Monthly CCG'!$A$4:$A$214,0))*$H379</f>
        <v>142.43573610422163</v>
      </c>
      <c r="L379" s="189">
        <f>INDEX('Monthly CCG'!Q$4:Q$214,MATCH(Mapping!$A379,'Monthly CCG'!$A$4:$A$214,0))*$H379</f>
        <v>144.4596376262956</v>
      </c>
      <c r="M379" s="189">
        <f>INDEX('Monthly CCG'!R$4:R$214,MATCH(Mapping!$A379,'Monthly CCG'!$A$4:$A$214,0))*$H379</f>
        <v>147.36349633188004</v>
      </c>
    </row>
    <row r="380" spans="1:13">
      <c r="A380" s="187" t="s">
        <v>311</v>
      </c>
      <c r="B380" s="187" t="s">
        <v>310</v>
      </c>
      <c r="C380" s="187" t="s">
        <v>763</v>
      </c>
      <c r="D380" s="187" t="s">
        <v>441</v>
      </c>
      <c r="E380" s="187">
        <f>COUNTIF($D$5:D380,D380)</f>
        <v>8</v>
      </c>
      <c r="F380" s="187" t="str">
        <f t="shared" si="10"/>
        <v>Surrey8</v>
      </c>
      <c r="G380" s="187" t="str">
        <f t="shared" si="11"/>
        <v>NHS Horsham and Mid Sussex CCG</v>
      </c>
      <c r="H380" s="188">
        <v>1.6051832319487598E-2</v>
      </c>
      <c r="I380" s="188">
        <v>3.0420477128979854E-3</v>
      </c>
      <c r="J380" s="189">
        <f>INDEX('Monthly CCG'!O$4:O$214,MATCH(Mapping!$A380,'Monthly CCG'!$A$4:$A$214,0))*$H380</f>
        <v>79.552880975380532</v>
      </c>
      <c r="K380" s="189">
        <f>INDEX('Monthly CCG'!P$4:P$214,MATCH(Mapping!$A380,'Monthly CCG'!$A$4:$A$214,0))*$H380</f>
        <v>77.947697743431775</v>
      </c>
      <c r="L380" s="189">
        <f>INDEX('Monthly CCG'!Q$4:Q$214,MATCH(Mapping!$A380,'Monthly CCG'!$A$4:$A$214,0))*$H380</f>
        <v>79.05527417347642</v>
      </c>
      <c r="M380" s="189">
        <f>INDEX('Monthly CCG'!R$4:R$214,MATCH(Mapping!$A380,'Monthly CCG'!$A$4:$A$214,0))*$H380</f>
        <v>80.644405573105686</v>
      </c>
    </row>
    <row r="381" spans="1:13">
      <c r="A381" s="187" t="s">
        <v>311</v>
      </c>
      <c r="B381" s="187" t="s">
        <v>310</v>
      </c>
      <c r="C381" s="187" t="s">
        <v>779</v>
      </c>
      <c r="D381" s="187" t="s">
        <v>489</v>
      </c>
      <c r="E381" s="187">
        <f>COUNTIF($D$5:D381,D381)</f>
        <v>7</v>
      </c>
      <c r="F381" s="187" t="str">
        <f t="shared" si="10"/>
        <v>West Sussex7</v>
      </c>
      <c r="G381" s="187" t="str">
        <f t="shared" si="11"/>
        <v>NHS Horsham and Mid Sussex CCG</v>
      </c>
      <c r="H381" s="188">
        <v>0.9546162615634981</v>
      </c>
      <c r="I381" s="188">
        <v>0.25624140802661127</v>
      </c>
      <c r="J381" s="189">
        <f>INDEX('Monthly CCG'!O$4:O$214,MATCH(Mapping!$A381,'Monthly CCG'!$A$4:$A$214,0))*$H381</f>
        <v>4731.078192308697</v>
      </c>
      <c r="K381" s="189">
        <f>INDEX('Monthly CCG'!P$4:P$214,MATCH(Mapping!$A381,'Monthly CCG'!$A$4:$A$214,0))*$H381</f>
        <v>4635.6165661523464</v>
      </c>
      <c r="L381" s="189">
        <f>INDEX('Monthly CCG'!Q$4:Q$214,MATCH(Mapping!$A381,'Monthly CCG'!$A$4:$A$214,0))*$H381</f>
        <v>4701.4850882002283</v>
      </c>
      <c r="M381" s="189">
        <f>INDEX('Monthly CCG'!R$4:R$214,MATCH(Mapping!$A381,'Monthly CCG'!$A$4:$A$214,0))*$H381</f>
        <v>4795.9920980950146</v>
      </c>
    </row>
    <row r="382" spans="1:13">
      <c r="A382" s="187" t="s">
        <v>314</v>
      </c>
      <c r="B382" s="187" t="s">
        <v>313</v>
      </c>
      <c r="C382" s="187" t="s">
        <v>678</v>
      </c>
      <c r="D382" s="187" t="s">
        <v>166</v>
      </c>
      <c r="E382" s="187">
        <f>COUNTIF($D$5:D382,D382)</f>
        <v>7</v>
      </c>
      <c r="F382" s="187" t="str">
        <f t="shared" si="10"/>
        <v>Ealing7</v>
      </c>
      <c r="G382" s="187" t="str">
        <f t="shared" si="11"/>
        <v>NHS Hounslow CCG</v>
      </c>
      <c r="H382" s="188">
        <v>5.0997895249761428E-2</v>
      </c>
      <c r="I382" s="188">
        <v>3.8279735945766773E-2</v>
      </c>
      <c r="J382" s="189">
        <f>INDEX('Monthly CCG'!O$4:O$214,MATCH(Mapping!$A382,'Monthly CCG'!$A$4:$A$214,0))*$H382</f>
        <v>308.28227678480783</v>
      </c>
      <c r="K382" s="189">
        <f>INDEX('Monthly CCG'!P$4:P$214,MATCH(Mapping!$A382,'Monthly CCG'!$A$4:$A$214,0))*$H382</f>
        <v>314.09603684328061</v>
      </c>
      <c r="L382" s="189">
        <f>INDEX('Monthly CCG'!Q$4:Q$214,MATCH(Mapping!$A382,'Monthly CCG'!$A$4:$A$214,0))*$H382</f>
        <v>307.61930414656092</v>
      </c>
      <c r="M382" s="189">
        <f>INDEX('Monthly CCG'!R$4:R$214,MATCH(Mapping!$A382,'Monthly CCG'!$A$4:$A$214,0))*$H382</f>
        <v>327.40648750346838</v>
      </c>
    </row>
    <row r="383" spans="1:13">
      <c r="A383" s="187" t="s">
        <v>314</v>
      </c>
      <c r="B383" s="187" t="s">
        <v>313</v>
      </c>
      <c r="C383" s="187" t="s">
        <v>687</v>
      </c>
      <c r="D383" s="187" t="s">
        <v>202</v>
      </c>
      <c r="E383" s="187">
        <f>COUNTIF($D$5:D383,D383)</f>
        <v>6</v>
      </c>
      <c r="F383" s="187" t="str">
        <f t="shared" si="10"/>
        <v>Hammersmith and Fulham6</v>
      </c>
      <c r="G383" s="187" t="str">
        <f t="shared" si="11"/>
        <v>NHS Hounslow CCG</v>
      </c>
      <c r="H383" s="188">
        <v>5.4141485236293731E-3</v>
      </c>
      <c r="I383" s="188">
        <v>7.6708073045262566E-3</v>
      </c>
      <c r="J383" s="189">
        <f>INDEX('Monthly CCG'!O$4:O$214,MATCH(Mapping!$A383,'Monthly CCG'!$A$4:$A$214,0))*$H383</f>
        <v>32.728527825339562</v>
      </c>
      <c r="K383" s="189">
        <f>INDEX('Monthly CCG'!P$4:P$214,MATCH(Mapping!$A383,'Monthly CCG'!$A$4:$A$214,0))*$H383</f>
        <v>33.345740757033312</v>
      </c>
      <c r="L383" s="189">
        <f>INDEX('Monthly CCG'!Q$4:Q$214,MATCH(Mapping!$A383,'Monthly CCG'!$A$4:$A$214,0))*$H383</f>
        <v>32.65814389453238</v>
      </c>
      <c r="M383" s="189">
        <f>INDEX('Monthly CCG'!R$4:R$214,MATCH(Mapping!$A383,'Monthly CCG'!$A$4:$A$214,0))*$H383</f>
        <v>34.758833521700573</v>
      </c>
    </row>
    <row r="384" spans="1:13">
      <c r="A384" s="187" t="s">
        <v>314</v>
      </c>
      <c r="B384" s="187" t="s">
        <v>313</v>
      </c>
      <c r="C384" s="187" t="s">
        <v>695</v>
      </c>
      <c r="D384" s="187" t="s">
        <v>231</v>
      </c>
      <c r="E384" s="187">
        <f>COUNTIF($D$5:D384,D384)</f>
        <v>6</v>
      </c>
      <c r="F384" s="187" t="str">
        <f t="shared" si="10"/>
        <v>Hillingdon6</v>
      </c>
      <c r="G384" s="187" t="str">
        <f t="shared" si="11"/>
        <v>NHS Hounslow CCG</v>
      </c>
      <c r="H384" s="188">
        <v>9.0856179912155426E-3</v>
      </c>
      <c r="I384" s="188">
        <v>8.6911486234968523E-3</v>
      </c>
      <c r="J384" s="189">
        <f>INDEX('Monthly CCG'!O$4:O$214,MATCH(Mapping!$A384,'Monthly CCG'!$A$4:$A$214,0))*$H384</f>
        <v>54.922560756897958</v>
      </c>
      <c r="K384" s="189">
        <f>INDEX('Monthly CCG'!P$4:P$214,MATCH(Mapping!$A384,'Monthly CCG'!$A$4:$A$214,0))*$H384</f>
        <v>55.958321207896525</v>
      </c>
      <c r="L384" s="189">
        <f>INDEX('Monthly CCG'!Q$4:Q$214,MATCH(Mapping!$A384,'Monthly CCG'!$A$4:$A$214,0))*$H384</f>
        <v>54.804447723012153</v>
      </c>
      <c r="M384" s="189">
        <f>INDEX('Monthly CCG'!R$4:R$214,MATCH(Mapping!$A384,'Monthly CCG'!$A$4:$A$214,0))*$H384</f>
        <v>58.329667503603787</v>
      </c>
    </row>
    <row r="385" spans="1:13">
      <c r="A385" s="187" t="s">
        <v>314</v>
      </c>
      <c r="B385" s="187" t="s">
        <v>313</v>
      </c>
      <c r="C385" s="187" t="s">
        <v>696</v>
      </c>
      <c r="D385" s="187" t="s">
        <v>234</v>
      </c>
      <c r="E385" s="187">
        <f>COUNTIF($D$5:D385,D385)</f>
        <v>4</v>
      </c>
      <c r="F385" s="187" t="str">
        <f t="shared" si="10"/>
        <v>Hounslow4</v>
      </c>
      <c r="G385" s="187" t="str">
        <f t="shared" si="11"/>
        <v>NHS Hounslow CCG</v>
      </c>
      <c r="H385" s="188">
        <v>0.87847266870148399</v>
      </c>
      <c r="I385" s="188">
        <v>0.87154506480993454</v>
      </c>
      <c r="J385" s="189">
        <f>INDEX('Monthly CCG'!O$4:O$214,MATCH(Mapping!$A385,'Monthly CCG'!$A$4:$A$214,0))*$H385</f>
        <v>5310.3672823004708</v>
      </c>
      <c r="K385" s="189">
        <f>INDEX('Monthly CCG'!P$4:P$214,MATCH(Mapping!$A385,'Monthly CCG'!$A$4:$A$214,0))*$H385</f>
        <v>5410.5131665324398</v>
      </c>
      <c r="L385" s="189">
        <f>INDEX('Monthly CCG'!Q$4:Q$214,MATCH(Mapping!$A385,'Monthly CCG'!$A$4:$A$214,0))*$H385</f>
        <v>5298.9471376073516</v>
      </c>
      <c r="M385" s="189">
        <f>INDEX('Monthly CCG'!R$4:R$214,MATCH(Mapping!$A385,'Monthly CCG'!$A$4:$A$214,0))*$H385</f>
        <v>5639.7945330635275</v>
      </c>
    </row>
    <row r="386" spans="1:13">
      <c r="A386" s="187" t="s">
        <v>314</v>
      </c>
      <c r="B386" s="187" t="s">
        <v>313</v>
      </c>
      <c r="C386" s="187" t="s">
        <v>739</v>
      </c>
      <c r="D386" s="187" t="s">
        <v>369</v>
      </c>
      <c r="E386" s="187">
        <f>COUNTIF($D$5:D386,D386)</f>
        <v>2</v>
      </c>
      <c r="F386" s="187" t="str">
        <f t="shared" si="10"/>
        <v>Richmond upon Thames2</v>
      </c>
      <c r="G386" s="187" t="str">
        <f t="shared" si="11"/>
        <v>NHS Hounslow CCG</v>
      </c>
      <c r="H386" s="188">
        <v>5.0791480837298064E-2</v>
      </c>
      <c r="I386" s="188">
        <v>7.1424152879092873E-2</v>
      </c>
      <c r="J386" s="189">
        <f>INDEX('Monthly CCG'!O$4:O$214,MATCH(Mapping!$A386,'Monthly CCG'!$A$4:$A$214,0))*$H386</f>
        <v>307.03450166146678</v>
      </c>
      <c r="K386" s="189">
        <f>INDEX('Monthly CCG'!P$4:P$214,MATCH(Mapping!$A386,'Monthly CCG'!$A$4:$A$214,0))*$H386</f>
        <v>312.82473047691877</v>
      </c>
      <c r="L386" s="189">
        <f>INDEX('Monthly CCG'!Q$4:Q$214,MATCH(Mapping!$A386,'Monthly CCG'!$A$4:$A$214,0))*$H386</f>
        <v>306.37421241058195</v>
      </c>
      <c r="M386" s="189">
        <f>INDEX('Monthly CCG'!R$4:R$214,MATCH(Mapping!$A386,'Monthly CCG'!$A$4:$A$214,0))*$H386</f>
        <v>326.08130697545357</v>
      </c>
    </row>
    <row r="387" spans="1:13">
      <c r="A387" s="187" t="s">
        <v>314</v>
      </c>
      <c r="B387" s="187" t="s">
        <v>313</v>
      </c>
      <c r="C387" s="187" t="s">
        <v>763</v>
      </c>
      <c r="D387" s="187" t="s">
        <v>441</v>
      </c>
      <c r="E387" s="187">
        <f>COUNTIF($D$5:D387,D387)</f>
        <v>9</v>
      </c>
      <c r="F387" s="187" t="str">
        <f t="shared" si="10"/>
        <v>Surrey9</v>
      </c>
      <c r="G387" s="187" t="str">
        <f t="shared" si="11"/>
        <v>NHS Hounslow CCG</v>
      </c>
      <c r="H387" s="188">
        <v>5.2381886966114191E-3</v>
      </c>
      <c r="I387" s="188">
        <v>1.2765220546397619E-3</v>
      </c>
      <c r="J387" s="189">
        <f>INDEX('Monthly CCG'!O$4:O$214,MATCH(Mapping!$A387,'Monthly CCG'!$A$4:$A$214,0))*$H387</f>
        <v>31.66485067101603</v>
      </c>
      <c r="K387" s="189">
        <f>INDEX('Monthly CCG'!P$4:P$214,MATCH(Mapping!$A387,'Monthly CCG'!$A$4:$A$214,0))*$H387</f>
        <v>32.262004182429727</v>
      </c>
      <c r="L387" s="189">
        <f>INDEX('Monthly CCG'!Q$4:Q$214,MATCH(Mapping!$A387,'Monthly CCG'!$A$4:$A$214,0))*$H387</f>
        <v>31.596754217960079</v>
      </c>
      <c r="M387" s="189">
        <f>INDEX('Monthly CCG'!R$4:R$214,MATCH(Mapping!$A387,'Monthly CCG'!$A$4:$A$214,0))*$H387</f>
        <v>33.629171432245307</v>
      </c>
    </row>
    <row r="388" spans="1:13">
      <c r="A388" s="187" t="s">
        <v>317</v>
      </c>
      <c r="B388" s="187" t="s">
        <v>316</v>
      </c>
      <c r="C388" s="187" t="s">
        <v>679</v>
      </c>
      <c r="D388" s="187" t="s">
        <v>169</v>
      </c>
      <c r="E388" s="187">
        <f>COUNTIF($D$5:D388,D388)</f>
        <v>2</v>
      </c>
      <c r="F388" s="187" t="str">
        <f t="shared" si="10"/>
        <v>East Riding of Yorkshire2</v>
      </c>
      <c r="G388" s="187" t="str">
        <f t="shared" si="11"/>
        <v>NHS Hull CCG</v>
      </c>
      <c r="H388" s="188">
        <v>9.3952083571460732E-2</v>
      </c>
      <c r="I388" s="188">
        <v>7.9025876786640345E-2</v>
      </c>
      <c r="J388" s="189">
        <f>INDEX('Monthly CCG'!O$4:O$214,MATCH(Mapping!$A388,'Monthly CCG'!$A$4:$A$214,0))*$H388</f>
        <v>786.84869991098367</v>
      </c>
      <c r="K388" s="189">
        <f>INDEX('Monthly CCG'!P$4:P$214,MATCH(Mapping!$A388,'Monthly CCG'!$A$4:$A$214,0))*$H388</f>
        <v>752.46223732382896</v>
      </c>
      <c r="L388" s="189">
        <f>INDEX('Monthly CCG'!Q$4:Q$214,MATCH(Mapping!$A388,'Monthly CCG'!$A$4:$A$214,0))*$H388</f>
        <v>725.49798933881982</v>
      </c>
      <c r="M388" s="189">
        <f>INDEX('Monthly CCG'!R$4:R$214,MATCH(Mapping!$A388,'Monthly CCG'!$A$4:$A$214,0))*$H388</f>
        <v>741.56379562953953</v>
      </c>
    </row>
    <row r="389" spans="1:13">
      <c r="A389" s="187" t="s">
        <v>317</v>
      </c>
      <c r="B389" s="187" t="s">
        <v>316</v>
      </c>
      <c r="C389" s="187" t="s">
        <v>702</v>
      </c>
      <c r="D389" s="187" t="s">
        <v>255</v>
      </c>
      <c r="E389" s="187">
        <f>COUNTIF($D$5:D389,D389)</f>
        <v>2</v>
      </c>
      <c r="F389" s="187" t="str">
        <f t="shared" ref="F389:F452" si="12">D389&amp;E389</f>
        <v>Kingston upon Hull, City of2</v>
      </c>
      <c r="G389" s="187" t="str">
        <f t="shared" ref="G389:G452" si="13">B389</f>
        <v>NHS Hull CCG</v>
      </c>
      <c r="H389" s="188">
        <v>0.90604791642853921</v>
      </c>
      <c r="I389" s="188">
        <v>0.9851021683952067</v>
      </c>
      <c r="J389" s="189">
        <f>INDEX('Monthly CCG'!O$4:O$214,MATCH(Mapping!$A389,'Monthly CCG'!$A$4:$A$214,0))*$H389</f>
        <v>7588.1513000890163</v>
      </c>
      <c r="K389" s="189">
        <f>INDEX('Monthly CCG'!P$4:P$214,MATCH(Mapping!$A389,'Monthly CCG'!$A$4:$A$214,0))*$H389</f>
        <v>7256.5377626761701</v>
      </c>
      <c r="L389" s="189">
        <f>INDEX('Monthly CCG'!Q$4:Q$214,MATCH(Mapping!$A389,'Monthly CCG'!$A$4:$A$214,0))*$H389</f>
        <v>6996.5020106611801</v>
      </c>
      <c r="M389" s="189">
        <f>INDEX('Monthly CCG'!R$4:R$214,MATCH(Mapping!$A389,'Monthly CCG'!$A$4:$A$214,0))*$H389</f>
        <v>7151.4362043704596</v>
      </c>
    </row>
    <row r="390" spans="1:13">
      <c r="A390" s="187" t="s">
        <v>320</v>
      </c>
      <c r="B390" s="187" t="s">
        <v>319</v>
      </c>
      <c r="C390" s="187" t="s">
        <v>682</v>
      </c>
      <c r="D390" s="187" t="s">
        <v>180</v>
      </c>
      <c r="E390" s="187">
        <f>COUNTIF($D$5:D390,D390)</f>
        <v>6</v>
      </c>
      <c r="F390" s="187" t="str">
        <f t="shared" si="12"/>
        <v>Essex6</v>
      </c>
      <c r="G390" s="187" t="str">
        <f t="shared" si="13"/>
        <v>NHS Ipswich and East Suffolk CCG</v>
      </c>
      <c r="H390" s="188">
        <v>2.5701342800205614E-3</v>
      </c>
      <c r="I390" s="188">
        <v>0</v>
      </c>
      <c r="J390" s="189">
        <f>INDEX('Monthly CCG'!O$4:O$214,MATCH(Mapping!$A390,'Monthly CCG'!$A$4:$A$214,0))*$H390</f>
        <v>23.462755842307704</v>
      </c>
      <c r="K390" s="189">
        <f>INDEX('Monthly CCG'!P$4:P$214,MATCH(Mapping!$A390,'Monthly CCG'!$A$4:$A$214,0))*$H390</f>
        <v>23.028403148984228</v>
      </c>
      <c r="L390" s="189">
        <f>INDEX('Monthly CCG'!Q$4:Q$214,MATCH(Mapping!$A390,'Monthly CCG'!$A$4:$A$214,0))*$H390</f>
        <v>22.290774610618328</v>
      </c>
      <c r="M390" s="189">
        <f>INDEX('Monthly CCG'!R$4:R$214,MATCH(Mapping!$A390,'Monthly CCG'!$A$4:$A$214,0))*$H390</f>
        <v>23.470466245147765</v>
      </c>
    </row>
    <row r="391" spans="1:13">
      <c r="A391" s="187" t="s">
        <v>320</v>
      </c>
      <c r="B391" s="187" t="s">
        <v>319</v>
      </c>
      <c r="C391" s="187" t="s">
        <v>722</v>
      </c>
      <c r="D391" s="187" t="s">
        <v>315</v>
      </c>
      <c r="E391" s="187">
        <f>COUNTIF($D$5:D391,D391)</f>
        <v>3</v>
      </c>
      <c r="F391" s="187" t="str">
        <f t="shared" si="12"/>
        <v>Norfolk3</v>
      </c>
      <c r="G391" s="187" t="str">
        <f t="shared" si="13"/>
        <v>NHS Ipswich and East Suffolk CCG</v>
      </c>
      <c r="H391" s="188">
        <v>1.3344441040106757E-3</v>
      </c>
      <c r="I391" s="188">
        <v>0</v>
      </c>
      <c r="J391" s="189">
        <f>INDEX('Monthly CCG'!O$4:O$214,MATCH(Mapping!$A391,'Monthly CCG'!$A$4:$A$214,0))*$H391</f>
        <v>12.182140225513459</v>
      </c>
      <c r="K391" s="189">
        <f>INDEX('Monthly CCG'!P$4:P$214,MATCH(Mapping!$A391,'Monthly CCG'!$A$4:$A$214,0))*$H391</f>
        <v>11.956619171935653</v>
      </c>
      <c r="L391" s="189">
        <f>INDEX('Monthly CCG'!Q$4:Q$214,MATCH(Mapping!$A391,'Monthly CCG'!$A$4:$A$214,0))*$H391</f>
        <v>11.57363371408459</v>
      </c>
      <c r="M391" s="189">
        <f>INDEX('Monthly CCG'!R$4:R$214,MATCH(Mapping!$A391,'Monthly CCG'!$A$4:$A$214,0))*$H391</f>
        <v>12.18614355782549</v>
      </c>
    </row>
    <row r="392" spans="1:13">
      <c r="A392" s="187" t="s">
        <v>320</v>
      </c>
      <c r="B392" s="187" t="s">
        <v>319</v>
      </c>
      <c r="C392" s="187" t="s">
        <v>761</v>
      </c>
      <c r="D392" s="187" t="s">
        <v>435</v>
      </c>
      <c r="E392" s="187">
        <f>COUNTIF($D$5:D392,D392)</f>
        <v>3</v>
      </c>
      <c r="F392" s="187" t="str">
        <f t="shared" si="12"/>
        <v>Suffolk3</v>
      </c>
      <c r="G392" s="187" t="str">
        <f t="shared" si="13"/>
        <v>NHS Ipswich and East Suffolk CCG</v>
      </c>
      <c r="H392" s="188">
        <v>0.99609542161596887</v>
      </c>
      <c r="I392" s="188">
        <v>0.52764871259717883</v>
      </c>
      <c r="J392" s="189">
        <f>INDEX('Monthly CCG'!O$4:O$214,MATCH(Mapping!$A392,'Monthly CCG'!$A$4:$A$214,0))*$H392</f>
        <v>9093.3551039321792</v>
      </c>
      <c r="K392" s="189">
        <f>INDEX('Monthly CCG'!P$4:P$214,MATCH(Mapping!$A392,'Monthly CCG'!$A$4:$A$214,0))*$H392</f>
        <v>8925.0149776790804</v>
      </c>
      <c r="L392" s="189">
        <f>INDEX('Monthly CCG'!Q$4:Q$214,MATCH(Mapping!$A392,'Monthly CCG'!$A$4:$A$214,0))*$H392</f>
        <v>8639.1355916752982</v>
      </c>
      <c r="M392" s="189">
        <f>INDEX('Monthly CCG'!R$4:R$214,MATCH(Mapping!$A392,'Monthly CCG'!$A$4:$A$214,0))*$H392</f>
        <v>9096.3433901970275</v>
      </c>
    </row>
    <row r="393" spans="1:13">
      <c r="A393" s="187" t="s">
        <v>323</v>
      </c>
      <c r="B393" s="187" t="s">
        <v>322</v>
      </c>
      <c r="C393" s="187" t="s">
        <v>697</v>
      </c>
      <c r="D393" s="187" t="s">
        <v>238</v>
      </c>
      <c r="E393" s="187">
        <f>COUNTIF($D$5:D393,D393)</f>
        <v>1</v>
      </c>
      <c r="F393" s="187" t="str">
        <f t="shared" si="12"/>
        <v>Isle of Wight1</v>
      </c>
      <c r="G393" s="187" t="str">
        <f t="shared" si="13"/>
        <v>NHS Isle of Wight CCG</v>
      </c>
      <c r="H393" s="188">
        <v>1</v>
      </c>
      <c r="I393" s="188">
        <v>0.99999999999999989</v>
      </c>
      <c r="J393" s="189">
        <f>INDEX('Monthly CCG'!O$4:O$214,MATCH(Mapping!$A393,'Monthly CCG'!$A$4:$A$214,0))*$H393</f>
        <v>2820</v>
      </c>
      <c r="K393" s="189">
        <f>INDEX('Monthly CCG'!P$4:P$214,MATCH(Mapping!$A393,'Monthly CCG'!$A$4:$A$214,0))*$H393</f>
        <v>2875</v>
      </c>
      <c r="L393" s="189">
        <f>INDEX('Monthly CCG'!Q$4:Q$214,MATCH(Mapping!$A393,'Monthly CCG'!$A$4:$A$214,0))*$H393</f>
        <v>2977</v>
      </c>
      <c r="M393" s="189">
        <f>INDEX('Monthly CCG'!R$4:R$214,MATCH(Mapping!$A393,'Monthly CCG'!$A$4:$A$214,0))*$H393</f>
        <v>3123</v>
      </c>
    </row>
    <row r="394" spans="1:13">
      <c r="A394" s="187" t="s">
        <v>326</v>
      </c>
      <c r="B394" s="187" t="s">
        <v>325</v>
      </c>
      <c r="C394" s="187" t="s">
        <v>642</v>
      </c>
      <c r="D394" s="187" t="s">
        <v>16</v>
      </c>
      <c r="E394" s="187">
        <f>COUNTIF($D$5:D394,D394)</f>
        <v>8</v>
      </c>
      <c r="F394" s="187" t="str">
        <f t="shared" si="12"/>
        <v>Barnet8</v>
      </c>
      <c r="G394" s="187" t="str">
        <f t="shared" si="13"/>
        <v>NHS Islington CCG</v>
      </c>
      <c r="H394" s="188">
        <v>1.4492121000480162E-3</v>
      </c>
      <c r="I394" s="188">
        <v>0</v>
      </c>
      <c r="J394" s="189">
        <f>INDEX('Monthly CCG'!O$4:O$214,MATCH(Mapping!$A394,'Monthly CCG'!$A$4:$A$214,0))*$H394</f>
        <v>4.1693832118381424</v>
      </c>
      <c r="K394" s="189">
        <f>INDEX('Monthly CCG'!P$4:P$214,MATCH(Mapping!$A394,'Monthly CCG'!$A$4:$A$214,0))*$H394</f>
        <v>4.1375005456370859</v>
      </c>
      <c r="L394" s="189">
        <f>INDEX('Monthly CCG'!Q$4:Q$214,MATCH(Mapping!$A394,'Monthly CCG'!$A$4:$A$214,0))*$H394</f>
        <v>6.7692697193242832</v>
      </c>
      <c r="M394" s="189">
        <f>INDEX('Monthly CCG'!R$4:R$214,MATCH(Mapping!$A394,'Monthly CCG'!$A$4:$A$214,0))*$H394</f>
        <v>8.3257235147758522</v>
      </c>
    </row>
    <row r="395" spans="1:13">
      <c r="A395" s="187" t="s">
        <v>326</v>
      </c>
      <c r="B395" s="187" t="s">
        <v>325</v>
      </c>
      <c r="C395" s="187" t="s">
        <v>661</v>
      </c>
      <c r="D395" s="187" t="s">
        <v>102</v>
      </c>
      <c r="E395" s="187">
        <f>COUNTIF($D$5:D395,D395)</f>
        <v>6</v>
      </c>
      <c r="F395" s="187" t="str">
        <f t="shared" si="12"/>
        <v>Camden6</v>
      </c>
      <c r="G395" s="187" t="str">
        <f t="shared" si="13"/>
        <v>NHS Islington CCG</v>
      </c>
      <c r="H395" s="188">
        <v>3.2345366449866866E-2</v>
      </c>
      <c r="I395" s="188">
        <v>3.0316047867443997E-2</v>
      </c>
      <c r="J395" s="189">
        <f>INDEX('Monthly CCG'!O$4:O$214,MATCH(Mapping!$A395,'Monthly CCG'!$A$4:$A$214,0))*$H395</f>
        <v>93.057619276266976</v>
      </c>
      <c r="K395" s="189">
        <f>INDEX('Monthly CCG'!P$4:P$214,MATCH(Mapping!$A395,'Monthly CCG'!$A$4:$A$214,0))*$H395</f>
        <v>92.346021214369898</v>
      </c>
      <c r="L395" s="189">
        <f>INDEX('Monthly CCG'!Q$4:Q$214,MATCH(Mapping!$A395,'Monthly CCG'!$A$4:$A$214,0))*$H395</f>
        <v>151.08520668732814</v>
      </c>
      <c r="M395" s="189">
        <f>INDEX('Monthly CCG'!R$4:R$214,MATCH(Mapping!$A395,'Monthly CCG'!$A$4:$A$214,0))*$H395</f>
        <v>185.82413025448514</v>
      </c>
    </row>
    <row r="396" spans="1:13">
      <c r="A396" s="187" t="s">
        <v>326</v>
      </c>
      <c r="B396" s="187" t="s">
        <v>325</v>
      </c>
      <c r="C396" s="187" t="s">
        <v>665</v>
      </c>
      <c r="D396" s="187" t="s">
        <v>117</v>
      </c>
      <c r="E396" s="187">
        <f>COUNTIF($D$5:D396,D396)</f>
        <v>4</v>
      </c>
      <c r="F396" s="187" t="str">
        <f t="shared" si="12"/>
        <v>City of London4</v>
      </c>
      <c r="G396" s="187" t="str">
        <f t="shared" si="13"/>
        <v>NHS Islington CCG</v>
      </c>
      <c r="H396" s="188">
        <v>9.1230520756034757E-4</v>
      </c>
      <c r="I396" s="188">
        <v>2.8807718814610615E-2</v>
      </c>
      <c r="J396" s="189">
        <f>INDEX('Monthly CCG'!O$4:O$214,MATCH(Mapping!$A396,'Monthly CCG'!$A$4:$A$214,0))*$H396</f>
        <v>2.6247020821511198</v>
      </c>
      <c r="K396" s="189">
        <f>INDEX('Monthly CCG'!P$4:P$214,MATCH(Mapping!$A396,'Monthly CCG'!$A$4:$A$214,0))*$H396</f>
        <v>2.6046313675847923</v>
      </c>
      <c r="L396" s="189">
        <f>INDEX('Monthly CCG'!Q$4:Q$214,MATCH(Mapping!$A396,'Monthly CCG'!$A$4:$A$214,0))*$H396</f>
        <v>4.2613776245143837</v>
      </c>
      <c r="M396" s="189">
        <f>INDEX('Monthly CCG'!R$4:R$214,MATCH(Mapping!$A396,'Monthly CCG'!$A$4:$A$214,0))*$H396</f>
        <v>5.2411934174341965</v>
      </c>
    </row>
    <row r="397" spans="1:13">
      <c r="A397" s="187" t="s">
        <v>326</v>
      </c>
      <c r="B397" s="187" t="s">
        <v>325</v>
      </c>
      <c r="C397" s="187" t="s">
        <v>681</v>
      </c>
      <c r="D397" s="187" t="s">
        <v>176</v>
      </c>
      <c r="E397" s="187">
        <f>COUNTIF($D$5:D397,D397)</f>
        <v>7</v>
      </c>
      <c r="F397" s="187" t="str">
        <f t="shared" si="12"/>
        <v>Enfield7</v>
      </c>
      <c r="G397" s="187" t="str">
        <f t="shared" si="13"/>
        <v>NHS Islington CCG</v>
      </c>
      <c r="H397" s="188">
        <v>1.6936575145139467E-3</v>
      </c>
      <c r="I397" s="188">
        <v>1.1869036803191179E-3</v>
      </c>
      <c r="J397" s="189">
        <f>INDEX('Monthly CCG'!O$4:O$214,MATCH(Mapping!$A397,'Monthly CCG'!$A$4:$A$214,0))*$H397</f>
        <v>4.8726526692566248</v>
      </c>
      <c r="K397" s="189">
        <f>INDEX('Monthly CCG'!P$4:P$214,MATCH(Mapping!$A397,'Monthly CCG'!$A$4:$A$214,0))*$H397</f>
        <v>4.8353922039373183</v>
      </c>
      <c r="L397" s="189">
        <f>INDEX('Monthly CCG'!Q$4:Q$214,MATCH(Mapping!$A397,'Monthly CCG'!$A$4:$A$214,0))*$H397</f>
        <v>7.9110742502946456</v>
      </c>
      <c r="M397" s="189">
        <f>INDEX('Monthly CCG'!R$4:R$214,MATCH(Mapping!$A397,'Monthly CCG'!$A$4:$A$214,0))*$H397</f>
        <v>9.7300624208826232</v>
      </c>
    </row>
    <row r="398" spans="1:13">
      <c r="A398" s="187" t="s">
        <v>326</v>
      </c>
      <c r="B398" s="187" t="s">
        <v>325</v>
      </c>
      <c r="C398" s="187" t="s">
        <v>685</v>
      </c>
      <c r="D398" s="187" t="s">
        <v>195</v>
      </c>
      <c r="E398" s="187">
        <f>COUNTIF($D$5:D398,D398)</f>
        <v>5</v>
      </c>
      <c r="F398" s="187" t="str">
        <f t="shared" si="12"/>
        <v>Hackney5</v>
      </c>
      <c r="G398" s="187" t="str">
        <f t="shared" si="13"/>
        <v>NHS Islington CCG</v>
      </c>
      <c r="H398" s="188">
        <v>3.9333886245580346E-2</v>
      </c>
      <c r="I398" s="188">
        <v>3.2602128129149435E-2</v>
      </c>
      <c r="J398" s="189">
        <f>INDEX('Monthly CCG'!O$4:O$214,MATCH(Mapping!$A398,'Monthly CCG'!$A$4:$A$214,0))*$H398</f>
        <v>113.16359072853466</v>
      </c>
      <c r="K398" s="189">
        <f>INDEX('Monthly CCG'!P$4:P$214,MATCH(Mapping!$A398,'Monthly CCG'!$A$4:$A$214,0))*$H398</f>
        <v>112.29824523113189</v>
      </c>
      <c r="L398" s="189">
        <f>INDEX('Monthly CCG'!Q$4:Q$214,MATCH(Mapping!$A398,'Monthly CCG'!$A$4:$A$214,0))*$H398</f>
        <v>183.7285826531058</v>
      </c>
      <c r="M398" s="189">
        <f>INDEX('Monthly CCG'!R$4:R$214,MATCH(Mapping!$A398,'Monthly CCG'!$A$4:$A$214,0))*$H398</f>
        <v>225.97317648085908</v>
      </c>
    </row>
    <row r="399" spans="1:13">
      <c r="A399" s="187" t="s">
        <v>326</v>
      </c>
      <c r="B399" s="187" t="s">
        <v>325</v>
      </c>
      <c r="C399" s="187" t="s">
        <v>689</v>
      </c>
      <c r="D399" s="187" t="s">
        <v>209</v>
      </c>
      <c r="E399" s="187">
        <f>COUNTIF($D$5:D399,D399)</f>
        <v>6</v>
      </c>
      <c r="F399" s="187" t="str">
        <f t="shared" si="12"/>
        <v>Haringey6</v>
      </c>
      <c r="G399" s="187" t="str">
        <f t="shared" si="13"/>
        <v>NHS Islington CCG</v>
      </c>
      <c r="H399" s="188">
        <v>2.2964773669736788E-2</v>
      </c>
      <c r="I399" s="188">
        <v>1.9288301632228073E-2</v>
      </c>
      <c r="J399" s="189">
        <f>INDEX('Monthly CCG'!O$4:O$214,MATCH(Mapping!$A399,'Monthly CCG'!$A$4:$A$214,0))*$H399</f>
        <v>66.06965384783274</v>
      </c>
      <c r="K399" s="189">
        <f>INDEX('Monthly CCG'!P$4:P$214,MATCH(Mapping!$A399,'Monthly CCG'!$A$4:$A$214,0))*$H399</f>
        <v>65.564428827098524</v>
      </c>
      <c r="L399" s="189">
        <f>INDEX('Monthly CCG'!Q$4:Q$214,MATCH(Mapping!$A399,'Monthly CCG'!$A$4:$A$214,0))*$H399</f>
        <v>107.26845781134054</v>
      </c>
      <c r="M399" s="189">
        <f>INDEX('Monthly CCG'!R$4:R$214,MATCH(Mapping!$A399,'Monthly CCG'!$A$4:$A$214,0))*$H399</f>
        <v>131.93262473263783</v>
      </c>
    </row>
    <row r="400" spans="1:13">
      <c r="A400" s="187" t="s">
        <v>326</v>
      </c>
      <c r="B400" s="187" t="s">
        <v>325</v>
      </c>
      <c r="C400" s="187" t="s">
        <v>699</v>
      </c>
      <c r="D400" s="187" t="s">
        <v>245</v>
      </c>
      <c r="E400" s="187">
        <f>COUNTIF($D$5:D400,D400)</f>
        <v>5</v>
      </c>
      <c r="F400" s="187" t="str">
        <f t="shared" si="12"/>
        <v>Islington5</v>
      </c>
      <c r="G400" s="187" t="str">
        <f t="shared" si="13"/>
        <v>NHS Islington CCG</v>
      </c>
      <c r="H400" s="188">
        <v>0.90130079881269376</v>
      </c>
      <c r="I400" s="188">
        <v>0.89001487101015098</v>
      </c>
      <c r="J400" s="189">
        <f>INDEX('Monthly CCG'!O$4:O$214,MATCH(Mapping!$A400,'Monthly CCG'!$A$4:$A$214,0))*$H400</f>
        <v>2593.04239818412</v>
      </c>
      <c r="K400" s="189">
        <f>INDEX('Monthly CCG'!P$4:P$214,MATCH(Mapping!$A400,'Monthly CCG'!$A$4:$A$214,0))*$H400</f>
        <v>2573.2137806102405</v>
      </c>
      <c r="L400" s="189">
        <f>INDEX('Monthly CCG'!Q$4:Q$214,MATCH(Mapping!$A400,'Monthly CCG'!$A$4:$A$214,0))*$H400</f>
        <v>4209.976031254093</v>
      </c>
      <c r="M400" s="189">
        <f>INDEX('Monthly CCG'!R$4:R$214,MATCH(Mapping!$A400,'Monthly CCG'!$A$4:$A$214,0))*$H400</f>
        <v>5177.9730891789259</v>
      </c>
    </row>
    <row r="401" spans="1:13">
      <c r="A401" s="187" t="s">
        <v>329</v>
      </c>
      <c r="B401" s="187" t="s">
        <v>328</v>
      </c>
      <c r="C401" s="187" t="s">
        <v>666</v>
      </c>
      <c r="D401" s="187" t="s">
        <v>121</v>
      </c>
      <c r="E401" s="187">
        <f>COUNTIF($D$5:D401,D401)</f>
        <v>1</v>
      </c>
      <c r="F401" s="187" t="str">
        <f t="shared" si="12"/>
        <v>Cornwall1</v>
      </c>
      <c r="G401" s="187" t="str">
        <f t="shared" si="13"/>
        <v>NHS Kernow CCG</v>
      </c>
      <c r="H401" s="188">
        <v>0.99310224488633125</v>
      </c>
      <c r="I401" s="188">
        <v>0.99458092678812482</v>
      </c>
      <c r="J401" s="189">
        <f>INDEX('Monthly CCG'!O$4:O$214,MATCH(Mapping!$A401,'Monthly CCG'!$A$4:$A$214,0))*$H401</f>
        <v>13555.845642698421</v>
      </c>
      <c r="K401" s="189">
        <f>INDEX('Monthly CCG'!P$4:P$214,MATCH(Mapping!$A401,'Monthly CCG'!$A$4:$A$214,0))*$H401</f>
        <v>12975.873931684804</v>
      </c>
      <c r="L401" s="189">
        <f>INDEX('Monthly CCG'!Q$4:Q$214,MATCH(Mapping!$A401,'Monthly CCG'!$A$4:$A$214,0))*$H401</f>
        <v>12376.04017577346</v>
      </c>
      <c r="M401" s="189">
        <f>INDEX('Monthly CCG'!R$4:R$214,MATCH(Mapping!$A401,'Monthly CCG'!$A$4:$A$214,0))*$H401</f>
        <v>13642.245538003532</v>
      </c>
    </row>
    <row r="402" spans="1:13">
      <c r="A402" s="187" t="s">
        <v>329</v>
      </c>
      <c r="B402" s="187" t="s">
        <v>328</v>
      </c>
      <c r="C402" s="187" t="s">
        <v>674</v>
      </c>
      <c r="D402" s="187" t="s">
        <v>150</v>
      </c>
      <c r="E402" s="187">
        <f>COUNTIF($D$5:D402,D402)</f>
        <v>2</v>
      </c>
      <c r="F402" s="187" t="str">
        <f t="shared" si="12"/>
        <v>Devon2</v>
      </c>
      <c r="G402" s="187" t="str">
        <f t="shared" si="13"/>
        <v>NHS Kernow CCG</v>
      </c>
      <c r="H402" s="188">
        <v>2.7348869010312801E-3</v>
      </c>
      <c r="I402" s="188">
        <v>1.9530331138290257E-3</v>
      </c>
      <c r="J402" s="189">
        <f>INDEX('Monthly CCG'!O$4:O$214,MATCH(Mapping!$A402,'Monthly CCG'!$A$4:$A$214,0))*$H402</f>
        <v>37.331206199076973</v>
      </c>
      <c r="K402" s="189">
        <f>INDEX('Monthly CCG'!P$4:P$214,MATCH(Mapping!$A402,'Monthly CCG'!$A$4:$A$214,0))*$H402</f>
        <v>35.734032248874705</v>
      </c>
      <c r="L402" s="189">
        <f>INDEX('Monthly CCG'!Q$4:Q$214,MATCH(Mapping!$A402,'Monthly CCG'!$A$4:$A$214,0))*$H402</f>
        <v>34.082160560651815</v>
      </c>
      <c r="M402" s="189">
        <f>INDEX('Monthly CCG'!R$4:R$214,MATCH(Mapping!$A402,'Monthly CCG'!$A$4:$A$214,0))*$H402</f>
        <v>37.569141359466698</v>
      </c>
    </row>
    <row r="403" spans="1:13">
      <c r="A403" s="187" t="s">
        <v>329</v>
      </c>
      <c r="B403" s="187" t="s">
        <v>328</v>
      </c>
      <c r="C403" s="187" t="s">
        <v>698</v>
      </c>
      <c r="D403" s="187" t="s">
        <v>241</v>
      </c>
      <c r="E403" s="187">
        <f>COUNTIF($D$5:D403,D403)</f>
        <v>1</v>
      </c>
      <c r="F403" s="187" t="str">
        <f t="shared" si="12"/>
        <v>Isles of Scilly1</v>
      </c>
      <c r="G403" s="187" t="str">
        <f t="shared" si="13"/>
        <v>NHS Kernow CCG</v>
      </c>
      <c r="H403" s="188">
        <v>4.1628682126374564E-3</v>
      </c>
      <c r="I403" s="188">
        <v>1</v>
      </c>
      <c r="J403" s="189">
        <f>INDEX('Monthly CCG'!O$4:O$214,MATCH(Mapping!$A403,'Monthly CCG'!$A$4:$A$214,0))*$H403</f>
        <v>56.823151102501278</v>
      </c>
      <c r="K403" s="189">
        <f>INDEX('Monthly CCG'!P$4:P$214,MATCH(Mapping!$A403,'Monthly CCG'!$A$4:$A$214,0))*$H403</f>
        <v>54.392036066321005</v>
      </c>
      <c r="L403" s="189">
        <f>INDEX('Monthly CCG'!Q$4:Q$214,MATCH(Mapping!$A403,'Monthly CCG'!$A$4:$A$214,0))*$H403</f>
        <v>51.87766366588798</v>
      </c>
      <c r="M403" s="189">
        <f>INDEX('Monthly CCG'!R$4:R$214,MATCH(Mapping!$A403,'Monthly CCG'!$A$4:$A$214,0))*$H403</f>
        <v>57.185320637000736</v>
      </c>
    </row>
    <row r="404" spans="1:13">
      <c r="A404" s="187" t="s">
        <v>332</v>
      </c>
      <c r="B404" s="187" t="s">
        <v>331</v>
      </c>
      <c r="C404" s="187" t="s">
        <v>703</v>
      </c>
      <c r="D404" s="187" t="s">
        <v>258</v>
      </c>
      <c r="E404" s="187">
        <f>COUNTIF($D$5:D404,D404)</f>
        <v>1</v>
      </c>
      <c r="F404" s="187" t="str">
        <f t="shared" si="12"/>
        <v>Kingston upon Thames1</v>
      </c>
      <c r="G404" s="187" t="str">
        <f t="shared" si="13"/>
        <v>NHS Kingston CCG</v>
      </c>
      <c r="H404" s="188">
        <v>0.87295670365280886</v>
      </c>
      <c r="I404" s="188">
        <v>0.95869066992516361</v>
      </c>
      <c r="J404" s="189">
        <f>INDEX('Monthly CCG'!O$4:O$214,MATCH(Mapping!$A404,'Monthly CCG'!$A$4:$A$214,0))*$H404</f>
        <v>2820.5231095022255</v>
      </c>
      <c r="K404" s="189">
        <f>INDEX('Monthly CCG'!P$4:P$214,MATCH(Mapping!$A404,'Monthly CCG'!$A$4:$A$214,0))*$H404</f>
        <v>2742.8299628771256</v>
      </c>
      <c r="L404" s="189">
        <f>INDEX('Monthly CCG'!Q$4:Q$214,MATCH(Mapping!$A404,'Monthly CCG'!$A$4:$A$214,0))*$H404</f>
        <v>2722.7519586931107</v>
      </c>
      <c r="M404" s="189">
        <f>INDEX('Monthly CCG'!R$4:R$214,MATCH(Mapping!$A404,'Monthly CCG'!$A$4:$A$214,0))*$H404</f>
        <v>2954.0854851611052</v>
      </c>
    </row>
    <row r="405" spans="1:13">
      <c r="A405" s="187" t="s">
        <v>332</v>
      </c>
      <c r="B405" s="187" t="s">
        <v>331</v>
      </c>
      <c r="C405" s="187" t="s">
        <v>717</v>
      </c>
      <c r="D405" s="187" t="s">
        <v>300</v>
      </c>
      <c r="E405" s="187">
        <f>COUNTIF($D$5:D405,D405)</f>
        <v>2</v>
      </c>
      <c r="F405" s="187" t="str">
        <f t="shared" si="12"/>
        <v>Merton2</v>
      </c>
      <c r="G405" s="187" t="str">
        <f t="shared" si="13"/>
        <v>NHS Kingston CCG</v>
      </c>
      <c r="H405" s="188">
        <v>3.5948684291486357E-2</v>
      </c>
      <c r="I405" s="188">
        <v>3.0496398371437517E-2</v>
      </c>
      <c r="J405" s="189">
        <f>INDEX('Monthly CCG'!O$4:O$214,MATCH(Mapping!$A405,'Monthly CCG'!$A$4:$A$214,0))*$H405</f>
        <v>116.15019894579243</v>
      </c>
      <c r="K405" s="189">
        <f>INDEX('Monthly CCG'!P$4:P$214,MATCH(Mapping!$A405,'Monthly CCG'!$A$4:$A$214,0))*$H405</f>
        <v>112.95076604385014</v>
      </c>
      <c r="L405" s="189">
        <f>INDEX('Monthly CCG'!Q$4:Q$214,MATCH(Mapping!$A405,'Monthly CCG'!$A$4:$A$214,0))*$H405</f>
        <v>112.12394630514595</v>
      </c>
      <c r="M405" s="189">
        <f>INDEX('Monthly CCG'!R$4:R$214,MATCH(Mapping!$A405,'Monthly CCG'!$A$4:$A$214,0))*$H405</f>
        <v>121.65034764238983</v>
      </c>
    </row>
    <row r="406" spans="1:13">
      <c r="A406" s="187" t="s">
        <v>332</v>
      </c>
      <c r="B406" s="187" t="s">
        <v>331</v>
      </c>
      <c r="C406" s="187" t="s">
        <v>739</v>
      </c>
      <c r="D406" s="187" t="s">
        <v>369</v>
      </c>
      <c r="E406" s="187">
        <f>COUNTIF($D$5:D406,D406)</f>
        <v>3</v>
      </c>
      <c r="F406" s="187" t="str">
        <f t="shared" si="12"/>
        <v>Richmond upon Thames3</v>
      </c>
      <c r="G406" s="187" t="str">
        <f t="shared" si="13"/>
        <v>NHS Kingston CCG</v>
      </c>
      <c r="H406" s="188">
        <v>1.4280000820395022E-2</v>
      </c>
      <c r="I406" s="188">
        <v>1.325224955151723E-2</v>
      </c>
      <c r="J406" s="189">
        <f>INDEX('Monthly CCG'!O$4:O$214,MATCH(Mapping!$A406,'Monthly CCG'!$A$4:$A$214,0))*$H406</f>
        <v>46.138682650696317</v>
      </c>
      <c r="K406" s="189">
        <f>INDEX('Monthly CCG'!P$4:P$214,MATCH(Mapping!$A406,'Monthly CCG'!$A$4:$A$214,0))*$H406</f>
        <v>44.867762577681162</v>
      </c>
      <c r="L406" s="189">
        <f>INDEX('Monthly CCG'!Q$4:Q$214,MATCH(Mapping!$A406,'Monthly CCG'!$A$4:$A$214,0))*$H406</f>
        <v>44.539322558812074</v>
      </c>
      <c r="M406" s="189">
        <f>INDEX('Monthly CCG'!R$4:R$214,MATCH(Mapping!$A406,'Monthly CCG'!$A$4:$A$214,0))*$H406</f>
        <v>48.323522776216755</v>
      </c>
    </row>
    <row r="407" spans="1:13">
      <c r="A407" s="187" t="s">
        <v>332</v>
      </c>
      <c r="B407" s="187" t="s">
        <v>331</v>
      </c>
      <c r="C407" s="187" t="s">
        <v>763</v>
      </c>
      <c r="D407" s="187" t="s">
        <v>441</v>
      </c>
      <c r="E407" s="187">
        <f>COUNTIF($D$5:D407,D407)</f>
        <v>10</v>
      </c>
      <c r="F407" s="187" t="str">
        <f t="shared" si="12"/>
        <v>Surrey10</v>
      </c>
      <c r="G407" s="187" t="str">
        <f t="shared" si="13"/>
        <v>NHS Kingston CCG</v>
      </c>
      <c r="H407" s="188">
        <v>4.3491191008470584E-2</v>
      </c>
      <c r="I407" s="188">
        <v>6.9944832477095995E-3</v>
      </c>
      <c r="J407" s="189">
        <f>INDEX('Monthly CCG'!O$4:O$214,MATCH(Mapping!$A407,'Monthly CCG'!$A$4:$A$214,0))*$H407</f>
        <v>140.52003814836846</v>
      </c>
      <c r="K407" s="189">
        <f>INDEX('Monthly CCG'!P$4:P$214,MATCH(Mapping!$A407,'Monthly CCG'!$A$4:$A$214,0))*$H407</f>
        <v>136.64932214861457</v>
      </c>
      <c r="L407" s="189">
        <f>INDEX('Monthly CCG'!Q$4:Q$214,MATCH(Mapping!$A407,'Monthly CCG'!$A$4:$A$214,0))*$H407</f>
        <v>135.64902475541976</v>
      </c>
      <c r="M407" s="189">
        <f>INDEX('Monthly CCG'!R$4:R$214,MATCH(Mapping!$A407,'Monthly CCG'!$A$4:$A$214,0))*$H407</f>
        <v>147.17419037266447</v>
      </c>
    </row>
    <row r="408" spans="1:13">
      <c r="A408" s="187" t="s">
        <v>332</v>
      </c>
      <c r="B408" s="187" t="s">
        <v>331</v>
      </c>
      <c r="C408" s="187" t="s">
        <v>764</v>
      </c>
      <c r="D408" s="187" t="s">
        <v>444</v>
      </c>
      <c r="E408" s="187">
        <f>COUNTIF($D$5:D408,D408)</f>
        <v>2</v>
      </c>
      <c r="F408" s="187" t="str">
        <f t="shared" si="12"/>
        <v>Sutton2</v>
      </c>
      <c r="G408" s="187" t="str">
        <f t="shared" si="13"/>
        <v>NHS Kingston CCG</v>
      </c>
      <c r="H408" s="188">
        <v>3.3323420226839227E-2</v>
      </c>
      <c r="I408" s="188">
        <v>3.1693781210986267E-2</v>
      </c>
      <c r="J408" s="189">
        <f>INDEX('Monthly CCG'!O$4:O$214,MATCH(Mapping!$A408,'Monthly CCG'!$A$4:$A$214,0))*$H408</f>
        <v>107.66797075291754</v>
      </c>
      <c r="K408" s="189">
        <f>INDEX('Monthly CCG'!P$4:P$214,MATCH(Mapping!$A408,'Monthly CCG'!$A$4:$A$214,0))*$H408</f>
        <v>104.70218635272886</v>
      </c>
      <c r="L408" s="189">
        <f>INDEX('Monthly CCG'!Q$4:Q$214,MATCH(Mapping!$A408,'Monthly CCG'!$A$4:$A$214,0))*$H408</f>
        <v>103.93574768751155</v>
      </c>
      <c r="M408" s="189">
        <f>INDEX('Monthly CCG'!R$4:R$214,MATCH(Mapping!$A408,'Monthly CCG'!$A$4:$A$214,0))*$H408</f>
        <v>112.76645404762395</v>
      </c>
    </row>
    <row r="409" spans="1:13">
      <c r="A409" s="187" t="s">
        <v>335</v>
      </c>
      <c r="B409" s="187" t="s">
        <v>334</v>
      </c>
      <c r="C409" s="187" t="s">
        <v>686</v>
      </c>
      <c r="D409" s="187" t="s">
        <v>198</v>
      </c>
      <c r="E409" s="187">
        <f>COUNTIF($D$5:D409,D409)</f>
        <v>2</v>
      </c>
      <c r="F409" s="187" t="str">
        <f t="shared" si="12"/>
        <v>Halton2</v>
      </c>
      <c r="G409" s="187" t="str">
        <f t="shared" si="13"/>
        <v>NHS Knowsley CCG</v>
      </c>
      <c r="H409" s="188">
        <v>1.2060851346898684E-3</v>
      </c>
      <c r="I409" s="188">
        <v>1.4774986100850702E-3</v>
      </c>
      <c r="J409" s="189">
        <f>INDEX('Monthly CCG'!O$4:O$214,MATCH(Mapping!$A409,'Monthly CCG'!$A$4:$A$214,0))*$H409</f>
        <v>6.2390784017506888</v>
      </c>
      <c r="K409" s="189">
        <f>INDEX('Monthly CCG'!P$4:P$214,MATCH(Mapping!$A409,'Monthly CCG'!$A$4:$A$214,0))*$H409</f>
        <v>6.5200962381334282</v>
      </c>
      <c r="L409" s="189">
        <f>INDEX('Monthly CCG'!Q$4:Q$214,MATCH(Mapping!$A409,'Monthly CCG'!$A$4:$A$214,0))*$H409</f>
        <v>6.8071445001896169</v>
      </c>
      <c r="M409" s="189">
        <f>INDEX('Monthly CCG'!R$4:R$214,MATCH(Mapping!$A409,'Monthly CCG'!$A$4:$A$214,0))*$H409</f>
        <v>7.0001181217399964</v>
      </c>
    </row>
    <row r="410" spans="1:13">
      <c r="A410" s="187" t="s">
        <v>335</v>
      </c>
      <c r="B410" s="187" t="s">
        <v>334</v>
      </c>
      <c r="C410" s="187" t="s">
        <v>705</v>
      </c>
      <c r="D410" s="187" t="s">
        <v>264</v>
      </c>
      <c r="E410" s="187">
        <f>COUNTIF($D$5:D410,D410)</f>
        <v>2</v>
      </c>
      <c r="F410" s="187" t="str">
        <f t="shared" si="12"/>
        <v>Knowsley2</v>
      </c>
      <c r="G410" s="187" t="str">
        <f t="shared" si="13"/>
        <v>NHS Knowsley CCG</v>
      </c>
      <c r="H410" s="188">
        <v>0.86987957799454163</v>
      </c>
      <c r="I410" s="188">
        <v>0.88059335154253782</v>
      </c>
      <c r="J410" s="189">
        <f>INDEX('Monthly CCG'!O$4:O$214,MATCH(Mapping!$A410,'Monthly CCG'!$A$4:$A$214,0))*$H410</f>
        <v>4499.8870569657638</v>
      </c>
      <c r="K410" s="189">
        <f>INDEX('Monthly CCG'!P$4:P$214,MATCH(Mapping!$A410,'Monthly CCG'!$A$4:$A$214,0))*$H410</f>
        <v>4702.5689986384923</v>
      </c>
      <c r="L410" s="189">
        <f>INDEX('Monthly CCG'!Q$4:Q$214,MATCH(Mapping!$A410,'Monthly CCG'!$A$4:$A$214,0))*$H410</f>
        <v>4909.6003382011932</v>
      </c>
      <c r="M410" s="189">
        <f>INDEX('Monthly CCG'!R$4:R$214,MATCH(Mapping!$A410,'Monthly CCG'!$A$4:$A$214,0))*$H410</f>
        <v>5048.7810706803193</v>
      </c>
    </row>
    <row r="411" spans="1:13">
      <c r="A411" s="187" t="s">
        <v>335</v>
      </c>
      <c r="B411" s="187" t="s">
        <v>334</v>
      </c>
      <c r="C411" s="187" t="s">
        <v>713</v>
      </c>
      <c r="D411" s="187" t="s">
        <v>288</v>
      </c>
      <c r="E411" s="187">
        <f>COUNTIF($D$5:D411,D411)</f>
        <v>1</v>
      </c>
      <c r="F411" s="187" t="str">
        <f t="shared" si="12"/>
        <v>Liverpool1</v>
      </c>
      <c r="G411" s="187" t="str">
        <f t="shared" si="13"/>
        <v>NHS Knowsley CCG</v>
      </c>
      <c r="H411" s="188">
        <v>8.5128472934579216E-2</v>
      </c>
      <c r="I411" s="188">
        <v>2.8031050534909334E-2</v>
      </c>
      <c r="J411" s="189">
        <f>INDEX('Monthly CCG'!O$4:O$214,MATCH(Mapping!$A411,'Monthly CCG'!$A$4:$A$214,0))*$H411</f>
        <v>440.36959049057828</v>
      </c>
      <c r="K411" s="189">
        <f>INDEX('Monthly CCG'!P$4:P$214,MATCH(Mapping!$A411,'Monthly CCG'!$A$4:$A$214,0))*$H411</f>
        <v>460.20452468433524</v>
      </c>
      <c r="L411" s="189">
        <f>INDEX('Monthly CCG'!Q$4:Q$214,MATCH(Mapping!$A411,'Monthly CCG'!$A$4:$A$214,0))*$H411</f>
        <v>480.46510124276512</v>
      </c>
      <c r="M411" s="189">
        <f>INDEX('Monthly CCG'!R$4:R$214,MATCH(Mapping!$A411,'Monthly CCG'!$A$4:$A$214,0))*$H411</f>
        <v>494.08565691229779</v>
      </c>
    </row>
    <row r="412" spans="1:13">
      <c r="A412" s="187" t="s">
        <v>335</v>
      </c>
      <c r="B412" s="187" t="s">
        <v>334</v>
      </c>
      <c r="C412" s="187" t="s">
        <v>745</v>
      </c>
      <c r="D412" s="187" t="s">
        <v>387</v>
      </c>
      <c r="E412" s="187">
        <f>COUNTIF($D$5:D412,D412)</f>
        <v>1</v>
      </c>
      <c r="F412" s="187" t="str">
        <f t="shared" si="12"/>
        <v>Sefton1</v>
      </c>
      <c r="G412" s="187" t="str">
        <f t="shared" si="13"/>
        <v>NHS Knowsley CCG</v>
      </c>
      <c r="H412" s="188">
        <v>1.7537969922474837E-2</v>
      </c>
      <c r="I412" s="188">
        <v>9.8881839531704575E-3</v>
      </c>
      <c r="J412" s="189">
        <f>INDEX('Monthly CCG'!O$4:O$214,MATCH(Mapping!$A412,'Monthly CCG'!$A$4:$A$214,0))*$H412</f>
        <v>90.723918408962334</v>
      </c>
      <c r="K412" s="189">
        <f>INDEX('Monthly CCG'!P$4:P$214,MATCH(Mapping!$A412,'Monthly CCG'!$A$4:$A$214,0))*$H412</f>
        <v>94.81026540089897</v>
      </c>
      <c r="L412" s="189">
        <f>INDEX('Monthly CCG'!Q$4:Q$214,MATCH(Mapping!$A412,'Monthly CCG'!$A$4:$A$214,0))*$H412</f>
        <v>98.984302242447981</v>
      </c>
      <c r="M412" s="189">
        <f>INDEX('Monthly CCG'!R$4:R$214,MATCH(Mapping!$A412,'Monthly CCG'!$A$4:$A$214,0))*$H412</f>
        <v>101.79037743004395</v>
      </c>
    </row>
    <row r="413" spans="1:13">
      <c r="A413" s="187" t="s">
        <v>335</v>
      </c>
      <c r="B413" s="187" t="s">
        <v>334</v>
      </c>
      <c r="C413" s="187" t="s">
        <v>756</v>
      </c>
      <c r="D413" s="187" t="s">
        <v>420</v>
      </c>
      <c r="E413" s="187">
        <f>COUNTIF($D$5:D413,D413)</f>
        <v>2</v>
      </c>
      <c r="F413" s="187" t="str">
        <f t="shared" si="12"/>
        <v>St. Helens2</v>
      </c>
      <c r="G413" s="187" t="str">
        <f t="shared" si="13"/>
        <v>NHS Knowsley CCG</v>
      </c>
      <c r="H413" s="188">
        <v>2.6247894013714558E-2</v>
      </c>
      <c r="I413" s="188">
        <v>2.3030640243070895E-2</v>
      </c>
      <c r="J413" s="189">
        <f>INDEX('Monthly CCG'!O$4:O$214,MATCH(Mapping!$A413,'Monthly CCG'!$A$4:$A$214,0))*$H413</f>
        <v>135.7803557329454</v>
      </c>
      <c r="K413" s="189">
        <f>INDEX('Monthly CCG'!P$4:P$214,MATCH(Mapping!$A413,'Monthly CCG'!$A$4:$A$214,0))*$H413</f>
        <v>141.89611503814089</v>
      </c>
      <c r="L413" s="189">
        <f>INDEX('Monthly CCG'!Q$4:Q$214,MATCH(Mapping!$A413,'Monthly CCG'!$A$4:$A$214,0))*$H413</f>
        <v>148.14311381340497</v>
      </c>
      <c r="M413" s="189">
        <f>INDEX('Monthly CCG'!R$4:R$214,MATCH(Mapping!$A413,'Monthly CCG'!$A$4:$A$214,0))*$H413</f>
        <v>152.34277685559928</v>
      </c>
    </row>
    <row r="414" spans="1:13">
      <c r="A414" s="187" t="s">
        <v>338</v>
      </c>
      <c r="B414" s="187" t="s">
        <v>337</v>
      </c>
      <c r="C414" s="187" t="s">
        <v>669</v>
      </c>
      <c r="D414" s="187" t="s">
        <v>132</v>
      </c>
      <c r="E414" s="187">
        <f>COUNTIF($D$5:D414,D414)</f>
        <v>4</v>
      </c>
      <c r="F414" s="187" t="str">
        <f t="shared" si="12"/>
        <v>Croydon4</v>
      </c>
      <c r="G414" s="187" t="str">
        <f t="shared" si="13"/>
        <v>NHS Lambeth CCG</v>
      </c>
      <c r="H414" s="188">
        <v>2.5828112337345895E-2</v>
      </c>
      <c r="I414" s="188">
        <v>2.418986764034687E-2</v>
      </c>
      <c r="J414" s="189">
        <f>INDEX('Monthly CCG'!O$4:O$214,MATCH(Mapping!$A414,'Monthly CCG'!$A$4:$A$214,0))*$H414</f>
        <v>185.4975028068182</v>
      </c>
      <c r="K414" s="189">
        <f>INDEX('Monthly CCG'!P$4:P$214,MATCH(Mapping!$A414,'Monthly CCG'!$A$4:$A$214,0))*$H414</f>
        <v>192.03201522816673</v>
      </c>
      <c r="L414" s="189">
        <f>INDEX('Monthly CCG'!Q$4:Q$214,MATCH(Mapping!$A414,'Monthly CCG'!$A$4:$A$214,0))*$H414</f>
        <v>188.23528271457687</v>
      </c>
      <c r="M414" s="189">
        <f>INDEX('Monthly CCG'!R$4:R$214,MATCH(Mapping!$A414,'Monthly CCG'!$A$4:$A$214,0))*$H414</f>
        <v>189.47503210676948</v>
      </c>
    </row>
    <row r="415" spans="1:13">
      <c r="A415" s="187" t="s">
        <v>338</v>
      </c>
      <c r="B415" s="187" t="s">
        <v>337</v>
      </c>
      <c r="C415" s="187" t="s">
        <v>706</v>
      </c>
      <c r="D415" s="187" t="s">
        <v>267</v>
      </c>
      <c r="E415" s="187">
        <f>COUNTIF($D$5:D415,D415)</f>
        <v>3</v>
      </c>
      <c r="F415" s="187" t="str">
        <f t="shared" si="12"/>
        <v>Lambeth3</v>
      </c>
      <c r="G415" s="187" t="str">
        <f t="shared" si="13"/>
        <v>NHS Lambeth CCG</v>
      </c>
      <c r="H415" s="188">
        <v>0.87185023841127363</v>
      </c>
      <c r="I415" s="188">
        <v>0.92860665986074653</v>
      </c>
      <c r="J415" s="189">
        <f>INDEX('Monthly CCG'!O$4:O$214,MATCH(Mapping!$A415,'Monthly CCG'!$A$4:$A$214,0))*$H415</f>
        <v>6261.6284122697671</v>
      </c>
      <c r="K415" s="189">
        <f>INDEX('Monthly CCG'!P$4:P$214,MATCH(Mapping!$A415,'Monthly CCG'!$A$4:$A$214,0))*$H415</f>
        <v>6482.2065225878196</v>
      </c>
      <c r="L415" s="189">
        <f>INDEX('Monthly CCG'!Q$4:Q$214,MATCH(Mapping!$A415,'Monthly CCG'!$A$4:$A$214,0))*$H415</f>
        <v>6354.0445375413619</v>
      </c>
      <c r="M415" s="189">
        <f>INDEX('Monthly CCG'!R$4:R$214,MATCH(Mapping!$A415,'Monthly CCG'!$A$4:$A$214,0))*$H415</f>
        <v>6395.8933489851033</v>
      </c>
    </row>
    <row r="416" spans="1:13">
      <c r="A416" s="187" t="s">
        <v>338</v>
      </c>
      <c r="B416" s="187" t="s">
        <v>337</v>
      </c>
      <c r="C416" s="187" t="s">
        <v>711</v>
      </c>
      <c r="D416" s="187" t="s">
        <v>282</v>
      </c>
      <c r="E416" s="187">
        <f>COUNTIF($D$5:D416,D416)</f>
        <v>4</v>
      </c>
      <c r="F416" s="187" t="str">
        <f t="shared" si="12"/>
        <v>Lewisham4</v>
      </c>
      <c r="G416" s="187" t="str">
        <f t="shared" si="13"/>
        <v>NHS Lambeth CCG</v>
      </c>
      <c r="H416" s="188">
        <v>2.0112165032833713E-3</v>
      </c>
      <c r="I416" s="188">
        <v>2.460806630671468E-3</v>
      </c>
      <c r="J416" s="189">
        <f>INDEX('Monthly CCG'!O$4:O$214,MATCH(Mapping!$A416,'Monthly CCG'!$A$4:$A$214,0))*$H416</f>
        <v>14.444556926581173</v>
      </c>
      <c r="K416" s="189">
        <f>INDEX('Monthly CCG'!P$4:P$214,MATCH(Mapping!$A416,'Monthly CCG'!$A$4:$A$214,0))*$H416</f>
        <v>14.953394701911865</v>
      </c>
      <c r="L416" s="189">
        <f>INDEX('Monthly CCG'!Q$4:Q$214,MATCH(Mapping!$A416,'Monthly CCG'!$A$4:$A$214,0))*$H416</f>
        <v>14.65774587592921</v>
      </c>
      <c r="M416" s="189">
        <f>INDEX('Monthly CCG'!R$4:R$214,MATCH(Mapping!$A416,'Monthly CCG'!$A$4:$A$214,0))*$H416</f>
        <v>14.754284268086812</v>
      </c>
    </row>
    <row r="417" spans="1:13">
      <c r="A417" s="187" t="s">
        <v>338</v>
      </c>
      <c r="B417" s="187" t="s">
        <v>337</v>
      </c>
      <c r="C417" s="187" t="s">
        <v>717</v>
      </c>
      <c r="D417" s="187" t="s">
        <v>300</v>
      </c>
      <c r="E417" s="187">
        <f>COUNTIF($D$5:D417,D417)</f>
        <v>3</v>
      </c>
      <c r="F417" s="187" t="str">
        <f t="shared" si="12"/>
        <v>Merton3</v>
      </c>
      <c r="G417" s="187" t="str">
        <f t="shared" si="13"/>
        <v>NHS Lambeth CCG</v>
      </c>
      <c r="H417" s="188">
        <v>8.0529431878454683E-3</v>
      </c>
      <c r="I417" s="188">
        <v>1.3010230713018059E-2</v>
      </c>
      <c r="J417" s="189">
        <f>INDEX('Monthly CCG'!O$4:O$214,MATCH(Mapping!$A417,'Monthly CCG'!$A$4:$A$214,0))*$H417</f>
        <v>57.836237975106151</v>
      </c>
      <c r="K417" s="189">
        <f>INDEX('Monthly CCG'!P$4:P$214,MATCH(Mapping!$A417,'Monthly CCG'!$A$4:$A$214,0))*$H417</f>
        <v>59.873632601631058</v>
      </c>
      <c r="L417" s="189">
        <f>INDEX('Monthly CCG'!Q$4:Q$214,MATCH(Mapping!$A417,'Monthly CCG'!$A$4:$A$214,0))*$H417</f>
        <v>58.68984995301777</v>
      </c>
      <c r="M417" s="189">
        <f>INDEX('Monthly CCG'!R$4:R$214,MATCH(Mapping!$A417,'Monthly CCG'!$A$4:$A$214,0))*$H417</f>
        <v>59.076391226034353</v>
      </c>
    </row>
    <row r="418" spans="1:13">
      <c r="A418" s="187" t="s">
        <v>338</v>
      </c>
      <c r="B418" s="187" t="s">
        <v>337</v>
      </c>
      <c r="C418" s="187" t="s">
        <v>755</v>
      </c>
      <c r="D418" s="187" t="s">
        <v>417</v>
      </c>
      <c r="E418" s="187">
        <f>COUNTIF($D$5:D418,D418)</f>
        <v>3</v>
      </c>
      <c r="F418" s="187" t="str">
        <f t="shared" si="12"/>
        <v>Southwark3</v>
      </c>
      <c r="G418" s="187" t="str">
        <f t="shared" si="13"/>
        <v>NHS Lambeth CCG</v>
      </c>
      <c r="H418" s="188">
        <v>6.6238217421388898E-2</v>
      </c>
      <c r="I418" s="188">
        <v>7.6110865334937924E-2</v>
      </c>
      <c r="J418" s="189">
        <f>INDEX('Monthly CCG'!O$4:O$214,MATCH(Mapping!$A418,'Monthly CCG'!$A$4:$A$214,0))*$H418</f>
        <v>475.72287752041507</v>
      </c>
      <c r="K418" s="189">
        <f>INDEX('Monthly CCG'!P$4:P$214,MATCH(Mapping!$A418,'Monthly CCG'!$A$4:$A$214,0))*$H418</f>
        <v>492.48114652802644</v>
      </c>
      <c r="L418" s="189">
        <f>INDEX('Monthly CCG'!Q$4:Q$214,MATCH(Mapping!$A418,'Monthly CCG'!$A$4:$A$214,0))*$H418</f>
        <v>482.74412856708227</v>
      </c>
      <c r="M418" s="189">
        <f>INDEX('Monthly CCG'!R$4:R$214,MATCH(Mapping!$A418,'Monthly CCG'!$A$4:$A$214,0))*$H418</f>
        <v>485.92356300330897</v>
      </c>
    </row>
    <row r="419" spans="1:13">
      <c r="A419" s="187" t="s">
        <v>338</v>
      </c>
      <c r="B419" s="187" t="s">
        <v>337</v>
      </c>
      <c r="C419" s="187" t="s">
        <v>764</v>
      </c>
      <c r="D419" s="187" t="s">
        <v>444</v>
      </c>
      <c r="E419" s="187">
        <f>COUNTIF($D$5:D419,D419)</f>
        <v>3</v>
      </c>
      <c r="F419" s="187" t="str">
        <f t="shared" si="12"/>
        <v>Sutton3</v>
      </c>
      <c r="G419" s="187" t="str">
        <f t="shared" si="13"/>
        <v>NHS Lambeth CCG</v>
      </c>
      <c r="H419" s="188">
        <v>0</v>
      </c>
      <c r="I419" s="188">
        <v>1.4971519975031211E-3</v>
      </c>
      <c r="J419" s="189">
        <f>INDEX('Monthly CCG'!O$4:O$214,MATCH(Mapping!$A419,'Monthly CCG'!$A$4:$A$214,0))*$H419</f>
        <v>0</v>
      </c>
      <c r="K419" s="189">
        <f>INDEX('Monthly CCG'!P$4:P$214,MATCH(Mapping!$A419,'Monthly CCG'!$A$4:$A$214,0))*$H419</f>
        <v>0</v>
      </c>
      <c r="L419" s="189">
        <f>INDEX('Monthly CCG'!Q$4:Q$214,MATCH(Mapping!$A419,'Monthly CCG'!$A$4:$A$214,0))*$H419</f>
        <v>0</v>
      </c>
      <c r="M419" s="189">
        <f>INDEX('Monthly CCG'!R$4:R$214,MATCH(Mapping!$A419,'Monthly CCG'!$A$4:$A$214,0))*$H419</f>
        <v>0</v>
      </c>
    </row>
    <row r="420" spans="1:13">
      <c r="A420" s="187" t="s">
        <v>338</v>
      </c>
      <c r="B420" s="187" t="s">
        <v>337</v>
      </c>
      <c r="C420" s="187" t="s">
        <v>775</v>
      </c>
      <c r="D420" s="187" t="s">
        <v>477</v>
      </c>
      <c r="E420" s="187">
        <f>COUNTIF($D$5:D420,D420)</f>
        <v>3</v>
      </c>
      <c r="F420" s="187" t="str">
        <f t="shared" si="12"/>
        <v>Wandsworth3</v>
      </c>
      <c r="G420" s="187" t="str">
        <f t="shared" si="13"/>
        <v>NHS Lambeth CCG</v>
      </c>
      <c r="H420" s="188">
        <v>2.6019272138862789E-2</v>
      </c>
      <c r="I420" s="188">
        <v>2.7624846353943348E-2</v>
      </c>
      <c r="J420" s="189">
        <f>INDEX('Monthly CCG'!O$4:O$214,MATCH(Mapping!$A420,'Monthly CCG'!$A$4:$A$214,0))*$H420</f>
        <v>186.87041250131256</v>
      </c>
      <c r="K420" s="189">
        <f>INDEX('Monthly CCG'!P$4:P$214,MATCH(Mapping!$A420,'Monthly CCG'!$A$4:$A$214,0))*$H420</f>
        <v>193.45328835244484</v>
      </c>
      <c r="L420" s="189">
        <f>INDEX('Monthly CCG'!Q$4:Q$214,MATCH(Mapping!$A420,'Monthly CCG'!$A$4:$A$214,0))*$H420</f>
        <v>189.62845534803199</v>
      </c>
      <c r="M420" s="189">
        <f>INDEX('Monthly CCG'!R$4:R$214,MATCH(Mapping!$A420,'Monthly CCG'!$A$4:$A$214,0))*$H420</f>
        <v>190.87738041069741</v>
      </c>
    </row>
    <row r="421" spans="1:13">
      <c r="A421" s="187" t="s">
        <v>341</v>
      </c>
      <c r="B421" s="187" t="s">
        <v>340</v>
      </c>
      <c r="C421" s="187" t="s">
        <v>670</v>
      </c>
      <c r="D421" s="187" t="s">
        <v>136</v>
      </c>
      <c r="E421" s="187">
        <f>COUNTIF($D$5:D421,D421)</f>
        <v>2</v>
      </c>
      <c r="F421" s="187" t="str">
        <f t="shared" si="12"/>
        <v>Cumbria2</v>
      </c>
      <c r="G421" s="187" t="str">
        <f t="shared" si="13"/>
        <v>NHS Lancashire North CCG</v>
      </c>
      <c r="H421" s="188">
        <v>2.0679283118185238E-3</v>
      </c>
      <c r="I421" s="188">
        <v>0</v>
      </c>
      <c r="J421" s="189">
        <f>INDEX('Monthly CCG'!O$4:O$214,MATCH(Mapping!$A421,'Monthly CCG'!$A$4:$A$214,0))*$H421</f>
        <v>9.4173455320215567</v>
      </c>
      <c r="K421" s="189">
        <f>INDEX('Monthly CCG'!P$4:P$214,MATCH(Mapping!$A421,'Monthly CCG'!$A$4:$A$214,0))*$H421</f>
        <v>9.3966662489033723</v>
      </c>
      <c r="L421" s="189">
        <f>INDEX('Monthly CCG'!Q$4:Q$214,MATCH(Mapping!$A421,'Monthly CCG'!$A$4:$A$214,0))*$H421</f>
        <v>8.8796841709487406</v>
      </c>
      <c r="M421" s="189">
        <f>INDEX('Monthly CCG'!R$4:R$214,MATCH(Mapping!$A421,'Monthly CCG'!$A$4:$A$214,0))*$H421</f>
        <v>9.6882441408697844</v>
      </c>
    </row>
    <row r="422" spans="1:13">
      <c r="A422" s="187" t="s">
        <v>341</v>
      </c>
      <c r="B422" s="187" t="s">
        <v>340</v>
      </c>
      <c r="C422" s="187" t="s">
        <v>707</v>
      </c>
      <c r="D422" s="187" t="s">
        <v>270</v>
      </c>
      <c r="E422" s="187">
        <f>COUNTIF($D$5:D422,D422)</f>
        <v>12</v>
      </c>
      <c r="F422" s="187" t="str">
        <f t="shared" si="12"/>
        <v>Lancashire12</v>
      </c>
      <c r="G422" s="187" t="str">
        <f t="shared" si="13"/>
        <v>NHS Lancashire North CCG</v>
      </c>
      <c r="H422" s="188">
        <v>0.99793207168818143</v>
      </c>
      <c r="I422" s="188">
        <v>0.12985530408972859</v>
      </c>
      <c r="J422" s="189">
        <f>INDEX('Monthly CCG'!O$4:O$214,MATCH(Mapping!$A422,'Monthly CCG'!$A$4:$A$214,0))*$H422</f>
        <v>4544.5826544679785</v>
      </c>
      <c r="K422" s="189">
        <f>INDEX('Monthly CCG'!P$4:P$214,MATCH(Mapping!$A422,'Monthly CCG'!$A$4:$A$214,0))*$H422</f>
        <v>4534.6033337510962</v>
      </c>
      <c r="L422" s="189">
        <f>INDEX('Monthly CCG'!Q$4:Q$214,MATCH(Mapping!$A422,'Monthly CCG'!$A$4:$A$214,0))*$H422</f>
        <v>4285.1203158290509</v>
      </c>
      <c r="M422" s="189">
        <f>INDEX('Monthly CCG'!R$4:R$214,MATCH(Mapping!$A422,'Monthly CCG'!$A$4:$A$214,0))*$H422</f>
        <v>4675.3117558591302</v>
      </c>
    </row>
    <row r="423" spans="1:13">
      <c r="A423" s="187" t="s">
        <v>344</v>
      </c>
      <c r="B423" s="187" t="s">
        <v>343</v>
      </c>
      <c r="C423" s="187" t="s">
        <v>652</v>
      </c>
      <c r="D423" s="187" t="s">
        <v>68</v>
      </c>
      <c r="E423" s="187">
        <f>COUNTIF($D$5:D423,D423)</f>
        <v>5</v>
      </c>
      <c r="F423" s="187" t="str">
        <f t="shared" si="12"/>
        <v>Bradford5</v>
      </c>
      <c r="G423" s="187" t="str">
        <f t="shared" si="13"/>
        <v>NHS Leeds North CCG</v>
      </c>
      <c r="H423" s="188">
        <v>6.1133260843300712E-3</v>
      </c>
      <c r="I423" s="188">
        <v>2.2521279493529361E-3</v>
      </c>
      <c r="J423" s="189">
        <f>INDEX('Monthly CCG'!O$4:O$214,MATCH(Mapping!$A423,'Monthly CCG'!$A$4:$A$214,0))*$H423</f>
        <v>25.095203576174942</v>
      </c>
      <c r="K423" s="189">
        <f>INDEX('Monthly CCG'!P$4:P$214,MATCH(Mapping!$A423,'Monthly CCG'!$A$4:$A$214,0))*$H423</f>
        <v>24.416624380814305</v>
      </c>
      <c r="L423" s="189">
        <f>INDEX('Monthly CCG'!Q$4:Q$214,MATCH(Mapping!$A423,'Monthly CCG'!$A$4:$A$214,0))*$H423</f>
        <v>24.496097619910596</v>
      </c>
      <c r="M423" s="189">
        <f>INDEX('Monthly CCG'!R$4:R$214,MATCH(Mapping!$A423,'Monthly CCG'!$A$4:$A$214,0))*$H423</f>
        <v>26.165035640932704</v>
      </c>
    </row>
    <row r="424" spans="1:13">
      <c r="A424" s="187" t="s">
        <v>344</v>
      </c>
      <c r="B424" s="187" t="s">
        <v>343</v>
      </c>
      <c r="C424" s="187" t="s">
        <v>708</v>
      </c>
      <c r="D424" s="187" t="s">
        <v>273</v>
      </c>
      <c r="E424" s="187">
        <f>COUNTIF($D$5:D424,D424)</f>
        <v>3</v>
      </c>
      <c r="F424" s="187" t="str">
        <f t="shared" si="12"/>
        <v>Leeds3</v>
      </c>
      <c r="G424" s="187" t="str">
        <f t="shared" si="13"/>
        <v>NHS Leeds North CCG</v>
      </c>
      <c r="H424" s="188">
        <v>0.96407877250211427</v>
      </c>
      <c r="I424" s="188">
        <v>0.24112165347192843</v>
      </c>
      <c r="J424" s="189">
        <f>INDEX('Monthly CCG'!O$4:O$214,MATCH(Mapping!$A424,'Monthly CCG'!$A$4:$A$214,0))*$H424</f>
        <v>3957.5433611211793</v>
      </c>
      <c r="K424" s="189">
        <f>INDEX('Monthly CCG'!P$4:P$214,MATCH(Mapping!$A424,'Monthly CCG'!$A$4:$A$214,0))*$H424</f>
        <v>3850.5306173734443</v>
      </c>
      <c r="L424" s="189">
        <f>INDEX('Monthly CCG'!Q$4:Q$214,MATCH(Mapping!$A424,'Monthly CCG'!$A$4:$A$214,0))*$H424</f>
        <v>3863.0636414159717</v>
      </c>
      <c r="M424" s="189">
        <f>INDEX('Monthly CCG'!R$4:R$214,MATCH(Mapping!$A424,'Monthly CCG'!$A$4:$A$214,0))*$H424</f>
        <v>4126.2571463090489</v>
      </c>
    </row>
    <row r="425" spans="1:13">
      <c r="A425" s="187" t="s">
        <v>344</v>
      </c>
      <c r="B425" s="187" t="s">
        <v>343</v>
      </c>
      <c r="C425" s="187" t="s">
        <v>727</v>
      </c>
      <c r="D425" s="187" t="s">
        <v>330</v>
      </c>
      <c r="E425" s="187">
        <f>COUNTIF($D$5:D425,D425)</f>
        <v>11</v>
      </c>
      <c r="F425" s="187" t="str">
        <f t="shared" si="12"/>
        <v>North Yorkshire11</v>
      </c>
      <c r="G425" s="187" t="str">
        <f t="shared" si="13"/>
        <v>NHS Leeds North CCG</v>
      </c>
      <c r="H425" s="188">
        <v>2.9807901413555635E-2</v>
      </c>
      <c r="I425" s="188">
        <v>1.0112536397261351E-2</v>
      </c>
      <c r="J425" s="189">
        <f>INDEX('Monthly CCG'!O$4:O$214,MATCH(Mapping!$A425,'Monthly CCG'!$A$4:$A$214,0))*$H425</f>
        <v>122.36143530264589</v>
      </c>
      <c r="K425" s="189">
        <f>INDEX('Monthly CCG'!P$4:P$214,MATCH(Mapping!$A425,'Monthly CCG'!$A$4:$A$214,0))*$H425</f>
        <v>119.0527582457412</v>
      </c>
      <c r="L425" s="189">
        <f>INDEX('Monthly CCG'!Q$4:Q$214,MATCH(Mapping!$A425,'Monthly CCG'!$A$4:$A$214,0))*$H425</f>
        <v>119.44026096411743</v>
      </c>
      <c r="M425" s="189">
        <f>INDEX('Monthly CCG'!R$4:R$214,MATCH(Mapping!$A425,'Monthly CCG'!$A$4:$A$214,0))*$H425</f>
        <v>127.57781805001812</v>
      </c>
    </row>
    <row r="426" spans="1:13">
      <c r="A426" s="187" t="s">
        <v>347</v>
      </c>
      <c r="B426" s="187" t="s">
        <v>346</v>
      </c>
      <c r="C426" s="187" t="s">
        <v>708</v>
      </c>
      <c r="D426" s="187" t="s">
        <v>273</v>
      </c>
      <c r="E426" s="187">
        <f>COUNTIF($D$5:D426,D426)</f>
        <v>4</v>
      </c>
      <c r="F426" s="187" t="str">
        <f t="shared" si="12"/>
        <v>Leeds4</v>
      </c>
      <c r="G426" s="187" t="str">
        <f t="shared" si="13"/>
        <v>NHS Leeds South and East CCG</v>
      </c>
      <c r="H426" s="188">
        <v>0.98497270308494322</v>
      </c>
      <c r="I426" s="188">
        <v>0.31903305735178578</v>
      </c>
      <c r="J426" s="189">
        <f>INDEX('Monthly CCG'!O$4:O$214,MATCH(Mapping!$A426,'Monthly CCG'!$A$4:$A$214,0))*$H426</f>
        <v>6333.3744808361853</v>
      </c>
      <c r="K426" s="189">
        <f>INDEX('Monthly CCG'!P$4:P$214,MATCH(Mapping!$A426,'Monthly CCG'!$A$4:$A$214,0))*$H426</f>
        <v>6252.6067191832199</v>
      </c>
      <c r="L426" s="189">
        <f>INDEX('Monthly CCG'!Q$4:Q$214,MATCH(Mapping!$A426,'Monthly CCG'!$A$4:$A$214,0))*$H426</f>
        <v>6264.426391620239</v>
      </c>
      <c r="M426" s="189">
        <f>INDEX('Monthly CCG'!R$4:R$214,MATCH(Mapping!$A426,'Monthly CCG'!$A$4:$A$214,0))*$H426</f>
        <v>6518.5493490161543</v>
      </c>
    </row>
    <row r="427" spans="1:13">
      <c r="A427" s="187" t="s">
        <v>347</v>
      </c>
      <c r="B427" s="187" t="s">
        <v>346</v>
      </c>
      <c r="C427" s="187" t="s">
        <v>727</v>
      </c>
      <c r="D427" s="187" t="s">
        <v>330</v>
      </c>
      <c r="E427" s="187">
        <f>COUNTIF($D$5:D427,D427)</f>
        <v>12</v>
      </c>
      <c r="F427" s="187" t="str">
        <f t="shared" si="12"/>
        <v>North Yorkshire12</v>
      </c>
      <c r="G427" s="187" t="str">
        <f t="shared" si="13"/>
        <v>NHS Leeds South and East CCG</v>
      </c>
      <c r="H427" s="188">
        <v>5.1981685132043935E-3</v>
      </c>
      <c r="I427" s="188">
        <v>2.2838461740248154E-3</v>
      </c>
      <c r="J427" s="189">
        <f>INDEX('Monthly CCG'!O$4:O$214,MATCH(Mapping!$A427,'Monthly CCG'!$A$4:$A$214,0))*$H427</f>
        <v>33.424223539904247</v>
      </c>
      <c r="K427" s="189">
        <f>INDEX('Monthly CCG'!P$4:P$214,MATCH(Mapping!$A427,'Monthly CCG'!$A$4:$A$214,0))*$H427</f>
        <v>32.997973721821488</v>
      </c>
      <c r="L427" s="189">
        <f>INDEX('Monthly CCG'!Q$4:Q$214,MATCH(Mapping!$A427,'Monthly CCG'!$A$4:$A$214,0))*$H427</f>
        <v>33.060351743979943</v>
      </c>
      <c r="M427" s="189">
        <f>INDEX('Monthly CCG'!R$4:R$214,MATCH(Mapping!$A427,'Monthly CCG'!$A$4:$A$214,0))*$H427</f>
        <v>34.401479220386676</v>
      </c>
    </row>
    <row r="428" spans="1:13">
      <c r="A428" s="187" t="s">
        <v>347</v>
      </c>
      <c r="B428" s="187" t="s">
        <v>346</v>
      </c>
      <c r="C428" s="187" t="s">
        <v>772</v>
      </c>
      <c r="D428" s="187" t="s">
        <v>468</v>
      </c>
      <c r="E428" s="187">
        <f>COUNTIF($D$5:D428,D428)</f>
        <v>2</v>
      </c>
      <c r="F428" s="187" t="str">
        <f t="shared" si="12"/>
        <v>Wakefield2</v>
      </c>
      <c r="G428" s="187" t="str">
        <f t="shared" si="13"/>
        <v>NHS Leeds South and East CCG</v>
      </c>
      <c r="H428" s="188">
        <v>9.8291284018523842E-3</v>
      </c>
      <c r="I428" s="188">
        <v>7.6053312390279952E-3</v>
      </c>
      <c r="J428" s="189">
        <f>INDEX('Monthly CCG'!O$4:O$214,MATCH(Mapping!$A428,'Monthly CCG'!$A$4:$A$214,0))*$H428</f>
        <v>63.201295623910831</v>
      </c>
      <c r="K428" s="189">
        <f>INDEX('Monthly CCG'!P$4:P$214,MATCH(Mapping!$A428,'Monthly CCG'!$A$4:$A$214,0))*$H428</f>
        <v>62.395307094958937</v>
      </c>
      <c r="L428" s="189">
        <f>INDEX('Monthly CCG'!Q$4:Q$214,MATCH(Mapping!$A428,'Monthly CCG'!$A$4:$A$214,0))*$H428</f>
        <v>62.513256635781161</v>
      </c>
      <c r="M428" s="189">
        <f>INDEX('Monthly CCG'!R$4:R$214,MATCH(Mapping!$A428,'Monthly CCG'!$A$4:$A$214,0))*$H428</f>
        <v>65.049171763459086</v>
      </c>
    </row>
    <row r="429" spans="1:13">
      <c r="A429" s="187" t="s">
        <v>350</v>
      </c>
      <c r="B429" s="187" t="s">
        <v>349</v>
      </c>
      <c r="C429" s="187" t="s">
        <v>652</v>
      </c>
      <c r="D429" s="187" t="s">
        <v>68</v>
      </c>
      <c r="E429" s="187">
        <f>COUNTIF($D$5:D429,D429)</f>
        <v>6</v>
      </c>
      <c r="F429" s="187" t="str">
        <f t="shared" si="12"/>
        <v>Bradford6</v>
      </c>
      <c r="G429" s="187" t="str">
        <f t="shared" si="13"/>
        <v>NHS Leeds West CCG</v>
      </c>
      <c r="H429" s="188">
        <v>1.6586215958285504E-2</v>
      </c>
      <c r="I429" s="188">
        <v>1.0674908446102929E-2</v>
      </c>
      <c r="J429" s="189">
        <f>INDEX('Monthly CCG'!O$4:O$214,MATCH(Mapping!$A429,'Monthly CCG'!$A$4:$A$214,0))*$H429</f>
        <v>119.96810002627906</v>
      </c>
      <c r="K429" s="189">
        <f>INDEX('Monthly CCG'!P$4:P$214,MATCH(Mapping!$A429,'Monthly CCG'!$A$4:$A$214,0))*$H429</f>
        <v>118.3260646464088</v>
      </c>
      <c r="L429" s="189">
        <f>INDEX('Monthly CCG'!Q$4:Q$214,MATCH(Mapping!$A429,'Monthly CCG'!$A$4:$A$214,0))*$H429</f>
        <v>116.00399441224882</v>
      </c>
      <c r="M429" s="189">
        <f>INDEX('Monthly CCG'!R$4:R$214,MATCH(Mapping!$A429,'Monthly CCG'!$A$4:$A$214,0))*$H429</f>
        <v>121.69306648594075</v>
      </c>
    </row>
    <row r="430" spans="1:13">
      <c r="A430" s="187" t="s">
        <v>350</v>
      </c>
      <c r="B430" s="187" t="s">
        <v>349</v>
      </c>
      <c r="C430" s="187" t="s">
        <v>704</v>
      </c>
      <c r="D430" s="187" t="s">
        <v>261</v>
      </c>
      <c r="E430" s="187">
        <f>COUNTIF($D$5:D430,D430)</f>
        <v>5</v>
      </c>
      <c r="F430" s="187" t="str">
        <f t="shared" si="12"/>
        <v>Kirklees5</v>
      </c>
      <c r="G430" s="187" t="str">
        <f t="shared" si="13"/>
        <v>NHS Leeds West CCG</v>
      </c>
      <c r="H430" s="188">
        <v>2.5117218295735884E-3</v>
      </c>
      <c r="I430" s="188">
        <v>2.0689639457967899E-3</v>
      </c>
      <c r="J430" s="189">
        <f>INDEX('Monthly CCG'!O$4:O$214,MATCH(Mapping!$A430,'Monthly CCG'!$A$4:$A$214,0))*$H430</f>
        <v>18.167283993305766</v>
      </c>
      <c r="K430" s="189">
        <f>INDEX('Monthly CCG'!P$4:P$214,MATCH(Mapping!$A430,'Monthly CCG'!$A$4:$A$214,0))*$H430</f>
        <v>17.918623532177978</v>
      </c>
      <c r="L430" s="189">
        <f>INDEX('Monthly CCG'!Q$4:Q$214,MATCH(Mapping!$A430,'Monthly CCG'!$A$4:$A$214,0))*$H430</f>
        <v>17.566982476037676</v>
      </c>
      <c r="M430" s="189">
        <f>INDEX('Monthly CCG'!R$4:R$214,MATCH(Mapping!$A430,'Monthly CCG'!$A$4:$A$214,0))*$H430</f>
        <v>18.428503063581417</v>
      </c>
    </row>
    <row r="431" spans="1:13">
      <c r="A431" s="187" t="s">
        <v>350</v>
      </c>
      <c r="B431" s="187" t="s">
        <v>349</v>
      </c>
      <c r="C431" s="187" t="s">
        <v>708</v>
      </c>
      <c r="D431" s="187" t="s">
        <v>273</v>
      </c>
      <c r="E431" s="187">
        <f>COUNTIF($D$5:D431,D431)</f>
        <v>5</v>
      </c>
      <c r="F431" s="187" t="str">
        <f t="shared" si="12"/>
        <v>Leeds5</v>
      </c>
      <c r="G431" s="187" t="str">
        <f t="shared" si="13"/>
        <v>NHS Leeds West CCG</v>
      </c>
      <c r="H431" s="188">
        <v>0.97935851509660998</v>
      </c>
      <c r="I431" s="188">
        <v>0.42792409500211515</v>
      </c>
      <c r="J431" s="189">
        <f>INDEX('Monthly CCG'!O$4:O$214,MATCH(Mapping!$A431,'Monthly CCG'!$A$4:$A$214,0))*$H431</f>
        <v>7083.7001396937803</v>
      </c>
      <c r="K431" s="189">
        <f>INDEX('Monthly CCG'!P$4:P$214,MATCH(Mapping!$A431,'Monthly CCG'!$A$4:$A$214,0))*$H431</f>
        <v>6986.7436466992158</v>
      </c>
      <c r="L431" s="189">
        <f>INDEX('Monthly CCG'!Q$4:Q$214,MATCH(Mapping!$A431,'Monthly CCG'!$A$4:$A$214,0))*$H431</f>
        <v>6849.6334545856898</v>
      </c>
      <c r="M431" s="189">
        <f>INDEX('Monthly CCG'!R$4:R$214,MATCH(Mapping!$A431,'Monthly CCG'!$A$4:$A$214,0))*$H431</f>
        <v>7185.5534252638272</v>
      </c>
    </row>
    <row r="432" spans="1:13">
      <c r="A432" s="187" t="s">
        <v>350</v>
      </c>
      <c r="B432" s="187" t="s">
        <v>349</v>
      </c>
      <c r="C432" s="187" t="s">
        <v>772</v>
      </c>
      <c r="D432" s="187" t="s">
        <v>468</v>
      </c>
      <c r="E432" s="187">
        <f>COUNTIF($D$5:D432,D432)</f>
        <v>3</v>
      </c>
      <c r="F432" s="187" t="str">
        <f t="shared" si="12"/>
        <v>Wakefield3</v>
      </c>
      <c r="G432" s="187" t="str">
        <f t="shared" si="13"/>
        <v>NHS Leeds West CCG</v>
      </c>
      <c r="H432" s="188">
        <v>1.5435471155309055E-3</v>
      </c>
      <c r="I432" s="188">
        <v>1.6111521759216484E-3</v>
      </c>
      <c r="J432" s="189">
        <f>INDEX('Monthly CCG'!O$4:O$214,MATCH(Mapping!$A432,'Monthly CCG'!$A$4:$A$214,0))*$H432</f>
        <v>11.16447628663504</v>
      </c>
      <c r="K432" s="189">
        <f>INDEX('Monthly CCG'!P$4:P$214,MATCH(Mapping!$A432,'Monthly CCG'!$A$4:$A$214,0))*$H432</f>
        <v>11.01166512219748</v>
      </c>
      <c r="L432" s="189">
        <f>INDEX('Monthly CCG'!Q$4:Q$214,MATCH(Mapping!$A432,'Monthly CCG'!$A$4:$A$214,0))*$H432</f>
        <v>10.795568526023153</v>
      </c>
      <c r="M432" s="189">
        <f>INDEX('Monthly CCG'!R$4:R$214,MATCH(Mapping!$A432,'Monthly CCG'!$A$4:$A$214,0))*$H432</f>
        <v>11.325005186650253</v>
      </c>
    </row>
    <row r="433" spans="1:13">
      <c r="A433" s="187" t="s">
        <v>353</v>
      </c>
      <c r="B433" s="187" t="s">
        <v>352</v>
      </c>
      <c r="C433" s="187" t="s">
        <v>709</v>
      </c>
      <c r="D433" s="187" t="s">
        <v>276</v>
      </c>
      <c r="E433" s="187">
        <f>COUNTIF($D$5:D433,D433)</f>
        <v>2</v>
      </c>
      <c r="F433" s="187" t="str">
        <f t="shared" si="12"/>
        <v>Leicester2</v>
      </c>
      <c r="G433" s="187" t="str">
        <f t="shared" si="13"/>
        <v>NHS Leicester City CCG</v>
      </c>
      <c r="H433" s="188">
        <v>0.92504314406411792</v>
      </c>
      <c r="I433" s="188">
        <v>0.95012900016040047</v>
      </c>
      <c r="J433" s="189">
        <f>INDEX('Monthly CCG'!O$4:O$214,MATCH(Mapping!$A433,'Monthly CCG'!$A$4:$A$214,0))*$H433</f>
        <v>7877.6674148500279</v>
      </c>
      <c r="K433" s="189">
        <f>INDEX('Monthly CCG'!P$4:P$214,MATCH(Mapping!$A433,'Monthly CCG'!$A$4:$A$214,0))*$H433</f>
        <v>7855.4663793924892</v>
      </c>
      <c r="L433" s="189">
        <f>INDEX('Monthly CCG'!Q$4:Q$214,MATCH(Mapping!$A433,'Monthly CCG'!$A$4:$A$214,0))*$H433</f>
        <v>8022.8991884680945</v>
      </c>
      <c r="M433" s="189">
        <f>INDEX('Monthly CCG'!R$4:R$214,MATCH(Mapping!$A433,'Monthly CCG'!$A$4:$A$214,0))*$H433</f>
        <v>8263.4104059247657</v>
      </c>
    </row>
    <row r="434" spans="1:13">
      <c r="A434" s="187" t="s">
        <v>353</v>
      </c>
      <c r="B434" s="187" t="s">
        <v>352</v>
      </c>
      <c r="C434" s="187" t="s">
        <v>710</v>
      </c>
      <c r="D434" s="187" t="s">
        <v>279</v>
      </c>
      <c r="E434" s="187">
        <f>COUNTIF($D$5:D434,D434)</f>
        <v>3</v>
      </c>
      <c r="F434" s="187" t="str">
        <f t="shared" si="12"/>
        <v>Leicestershire3</v>
      </c>
      <c r="G434" s="187" t="str">
        <f t="shared" si="13"/>
        <v>NHS Leicester City CCG</v>
      </c>
      <c r="H434" s="188">
        <v>7.4956855935882097E-2</v>
      </c>
      <c r="I434" s="188">
        <v>4.1578939640869776E-2</v>
      </c>
      <c r="J434" s="189">
        <f>INDEX('Monthly CCG'!O$4:O$214,MATCH(Mapping!$A434,'Monthly CCG'!$A$4:$A$214,0))*$H434</f>
        <v>638.33258514997192</v>
      </c>
      <c r="K434" s="189">
        <f>INDEX('Monthly CCG'!P$4:P$214,MATCH(Mapping!$A434,'Monthly CCG'!$A$4:$A$214,0))*$H434</f>
        <v>636.53362060751078</v>
      </c>
      <c r="L434" s="189">
        <f>INDEX('Monthly CCG'!Q$4:Q$214,MATCH(Mapping!$A434,'Monthly CCG'!$A$4:$A$214,0))*$H434</f>
        <v>650.10081153190538</v>
      </c>
      <c r="M434" s="189">
        <f>INDEX('Monthly CCG'!R$4:R$214,MATCH(Mapping!$A434,'Monthly CCG'!$A$4:$A$214,0))*$H434</f>
        <v>669.5895940752348</v>
      </c>
    </row>
    <row r="435" spans="1:13">
      <c r="A435" s="187" t="s">
        <v>356</v>
      </c>
      <c r="B435" s="187" t="s">
        <v>355</v>
      </c>
      <c r="C435" s="187" t="s">
        <v>656</v>
      </c>
      <c r="D435" s="187" t="s">
        <v>83</v>
      </c>
      <c r="E435" s="187">
        <f>COUNTIF($D$5:D435,D435)</f>
        <v>5</v>
      </c>
      <c r="F435" s="187" t="str">
        <f t="shared" si="12"/>
        <v>Bromley5</v>
      </c>
      <c r="G435" s="187" t="str">
        <f t="shared" si="13"/>
        <v>NHS Lewisham CCG</v>
      </c>
      <c r="H435" s="188">
        <v>1.9310987636898293E-2</v>
      </c>
      <c r="I435" s="188">
        <v>1.811024349105414E-2</v>
      </c>
      <c r="J435" s="189">
        <f>INDEX('Monthly CCG'!O$4:O$214,MATCH(Mapping!$A435,'Monthly CCG'!$A$4:$A$214,0))*$H435</f>
        <v>113.89620508242614</v>
      </c>
      <c r="K435" s="189">
        <f>INDEX('Monthly CCG'!P$4:P$214,MATCH(Mapping!$A435,'Monthly CCG'!$A$4:$A$214,0))*$H435</f>
        <v>120.23020902732877</v>
      </c>
      <c r="L435" s="189">
        <f>INDEX('Monthly CCG'!Q$4:Q$214,MATCH(Mapping!$A435,'Monthly CCG'!$A$4:$A$214,0))*$H435</f>
        <v>121.0412705080785</v>
      </c>
      <c r="M435" s="189">
        <f>INDEX('Monthly CCG'!R$4:R$214,MATCH(Mapping!$A435,'Monthly CCG'!$A$4:$A$214,0))*$H435</f>
        <v>124.76829112199987</v>
      </c>
    </row>
    <row r="436" spans="1:13">
      <c r="A436" s="187" t="s">
        <v>356</v>
      </c>
      <c r="B436" s="187" t="s">
        <v>355</v>
      </c>
      <c r="C436" s="187" t="s">
        <v>684</v>
      </c>
      <c r="D436" s="187" t="s">
        <v>192</v>
      </c>
      <c r="E436" s="187">
        <f>COUNTIF($D$5:D436,D436)</f>
        <v>4</v>
      </c>
      <c r="F436" s="187" t="str">
        <f t="shared" si="12"/>
        <v>Greenwich4</v>
      </c>
      <c r="G436" s="187" t="str">
        <f t="shared" si="13"/>
        <v>NHS Lewisham CCG</v>
      </c>
      <c r="H436" s="188">
        <v>3.6803775554075033E-2</v>
      </c>
      <c r="I436" s="188">
        <v>4.4271265130160831E-2</v>
      </c>
      <c r="J436" s="189">
        <f>INDEX('Monthly CCG'!O$4:O$214,MATCH(Mapping!$A436,'Monthly CCG'!$A$4:$A$214,0))*$H436</f>
        <v>217.06866821793454</v>
      </c>
      <c r="K436" s="189">
        <f>INDEX('Monthly CCG'!P$4:P$214,MATCH(Mapping!$A436,'Monthly CCG'!$A$4:$A$214,0))*$H436</f>
        <v>229.14030659967116</v>
      </c>
      <c r="L436" s="189">
        <f>INDEX('Monthly CCG'!Q$4:Q$214,MATCH(Mapping!$A436,'Monthly CCG'!$A$4:$A$214,0))*$H436</f>
        <v>230.68606517294231</v>
      </c>
      <c r="M436" s="189">
        <f>INDEX('Monthly CCG'!R$4:R$214,MATCH(Mapping!$A436,'Monthly CCG'!$A$4:$A$214,0))*$H436</f>
        <v>237.78919385487879</v>
      </c>
    </row>
    <row r="437" spans="1:13">
      <c r="A437" s="187" t="s">
        <v>356</v>
      </c>
      <c r="B437" s="187" t="s">
        <v>355</v>
      </c>
      <c r="C437" s="187" t="s">
        <v>711</v>
      </c>
      <c r="D437" s="187" t="s">
        <v>282</v>
      </c>
      <c r="E437" s="187">
        <f>COUNTIF($D$5:D437,D437)</f>
        <v>5</v>
      </c>
      <c r="F437" s="187" t="str">
        <f t="shared" si="12"/>
        <v>Lewisham5</v>
      </c>
      <c r="G437" s="187" t="str">
        <f t="shared" si="13"/>
        <v>NHS Lewisham CCG</v>
      </c>
      <c r="H437" s="188">
        <v>0.9239473969221883</v>
      </c>
      <c r="I437" s="188">
        <v>0.92741114577396822</v>
      </c>
      <c r="J437" s="189">
        <f>INDEX('Monthly CCG'!O$4:O$214,MATCH(Mapping!$A437,'Monthly CCG'!$A$4:$A$214,0))*$H437</f>
        <v>5449.4417470470662</v>
      </c>
      <c r="K437" s="189">
        <f>INDEX('Monthly CCG'!P$4:P$214,MATCH(Mapping!$A437,'Monthly CCG'!$A$4:$A$214,0))*$H437</f>
        <v>5752.4964932375442</v>
      </c>
      <c r="L437" s="189">
        <f>INDEX('Monthly CCG'!Q$4:Q$214,MATCH(Mapping!$A437,'Monthly CCG'!$A$4:$A$214,0))*$H437</f>
        <v>5791.302283908276</v>
      </c>
      <c r="M437" s="189">
        <f>INDEX('Monthly CCG'!R$4:R$214,MATCH(Mapping!$A437,'Monthly CCG'!$A$4:$A$214,0))*$H437</f>
        <v>5969.6241315142588</v>
      </c>
    </row>
    <row r="438" spans="1:13">
      <c r="A438" s="187" t="s">
        <v>356</v>
      </c>
      <c r="B438" s="187" t="s">
        <v>355</v>
      </c>
      <c r="C438" s="187" t="s">
        <v>755</v>
      </c>
      <c r="D438" s="187" t="s">
        <v>417</v>
      </c>
      <c r="E438" s="187">
        <f>COUNTIF($D$5:D438,D438)</f>
        <v>4</v>
      </c>
      <c r="F438" s="187" t="str">
        <f t="shared" si="12"/>
        <v>Southwark4</v>
      </c>
      <c r="G438" s="187" t="str">
        <f t="shared" si="13"/>
        <v>NHS Lewisham CCG</v>
      </c>
      <c r="H438" s="188">
        <v>1.99378398868384E-2</v>
      </c>
      <c r="I438" s="188">
        <v>1.8794143033482966E-2</v>
      </c>
      <c r="J438" s="189">
        <f>INDEX('Monthly CCG'!O$4:O$214,MATCH(Mapping!$A438,'Monthly CCG'!$A$4:$A$214,0))*$H438</f>
        <v>117.59337965257288</v>
      </c>
      <c r="K438" s="189">
        <f>INDEX('Monthly CCG'!P$4:P$214,MATCH(Mapping!$A438,'Monthly CCG'!$A$4:$A$214,0))*$H438</f>
        <v>124.13299113545588</v>
      </c>
      <c r="L438" s="189">
        <f>INDEX('Monthly CCG'!Q$4:Q$214,MATCH(Mapping!$A438,'Monthly CCG'!$A$4:$A$214,0))*$H438</f>
        <v>124.97038041070309</v>
      </c>
      <c r="M438" s="189">
        <f>INDEX('Monthly CCG'!R$4:R$214,MATCH(Mapping!$A438,'Monthly CCG'!$A$4:$A$214,0))*$H438</f>
        <v>128.81838350886289</v>
      </c>
    </row>
    <row r="439" spans="1:13">
      <c r="A439" s="187" t="s">
        <v>359</v>
      </c>
      <c r="B439" s="187" t="s">
        <v>358</v>
      </c>
      <c r="C439" s="187" t="s">
        <v>712</v>
      </c>
      <c r="D439" s="187" t="s">
        <v>285</v>
      </c>
      <c r="E439" s="187">
        <f>COUNTIF($D$5:D439,D439)</f>
        <v>3</v>
      </c>
      <c r="F439" s="187" t="str">
        <f t="shared" si="12"/>
        <v>Lincolnshire3</v>
      </c>
      <c r="G439" s="187" t="str">
        <f t="shared" si="13"/>
        <v>NHS Lincolnshire East CCG</v>
      </c>
      <c r="H439" s="188">
        <v>0.99194057765345711</v>
      </c>
      <c r="I439" s="188">
        <v>0.32264773685390136</v>
      </c>
      <c r="J439" s="189">
        <f>INDEX('Monthly CCG'!O$4:O$214,MATCH(Mapping!$A439,'Monthly CCG'!$A$4:$A$214,0))*$H439</f>
        <v>6555.7352777116985</v>
      </c>
      <c r="K439" s="189">
        <f>INDEX('Monthly CCG'!P$4:P$214,MATCH(Mapping!$A439,'Monthly CCG'!$A$4:$A$214,0))*$H439</f>
        <v>6459.5170416793126</v>
      </c>
      <c r="L439" s="189">
        <f>INDEX('Monthly CCG'!Q$4:Q$214,MATCH(Mapping!$A439,'Monthly CCG'!$A$4:$A$214,0))*$H439</f>
        <v>6122.2572452771374</v>
      </c>
      <c r="M439" s="189">
        <f>INDEX('Monthly CCG'!R$4:R$214,MATCH(Mapping!$A439,'Monthly CCG'!$A$4:$A$214,0))*$H439</f>
        <v>6598.388722550797</v>
      </c>
    </row>
    <row r="440" spans="1:13">
      <c r="A440" s="187" t="s">
        <v>359</v>
      </c>
      <c r="B440" s="187" t="s">
        <v>358</v>
      </c>
      <c r="C440" s="187" t="s">
        <v>723</v>
      </c>
      <c r="D440" s="187" t="s">
        <v>318</v>
      </c>
      <c r="E440" s="187">
        <f>COUNTIF($D$5:D440,D440)</f>
        <v>1</v>
      </c>
      <c r="F440" s="187" t="str">
        <f t="shared" si="12"/>
        <v>North East Lincolnshire1</v>
      </c>
      <c r="G440" s="187" t="str">
        <f t="shared" si="13"/>
        <v>NHS Lincolnshire East CCG</v>
      </c>
      <c r="H440" s="188">
        <v>8.059422346542857E-3</v>
      </c>
      <c r="I440" s="188">
        <v>1.1991871159092159E-2</v>
      </c>
      <c r="J440" s="189">
        <f>INDEX('Monthly CCG'!O$4:O$214,MATCH(Mapping!$A440,'Monthly CCG'!$A$4:$A$214,0))*$H440</f>
        <v>53.264722288301741</v>
      </c>
      <c r="K440" s="189">
        <f>INDEX('Monthly CCG'!P$4:P$214,MATCH(Mapping!$A440,'Monthly CCG'!$A$4:$A$214,0))*$H440</f>
        <v>52.482958320687082</v>
      </c>
      <c r="L440" s="189">
        <f>INDEX('Monthly CCG'!Q$4:Q$214,MATCH(Mapping!$A440,'Monthly CCG'!$A$4:$A$214,0))*$H440</f>
        <v>49.742754722862514</v>
      </c>
      <c r="M440" s="189">
        <f>INDEX('Monthly CCG'!R$4:R$214,MATCH(Mapping!$A440,'Monthly CCG'!$A$4:$A$214,0))*$H440</f>
        <v>53.611277449203087</v>
      </c>
    </row>
    <row r="441" spans="1:13">
      <c r="A441" s="187" t="s">
        <v>362</v>
      </c>
      <c r="B441" s="187" t="s">
        <v>361</v>
      </c>
      <c r="C441" s="187" t="s">
        <v>712</v>
      </c>
      <c r="D441" s="187" t="s">
        <v>285</v>
      </c>
      <c r="E441" s="187">
        <f>COUNTIF($D$5:D441,D441)</f>
        <v>4</v>
      </c>
      <c r="F441" s="187" t="str">
        <f t="shared" si="12"/>
        <v>Lincolnshire4</v>
      </c>
      <c r="G441" s="187" t="str">
        <f t="shared" si="13"/>
        <v>NHS Lincolnshire West CCG</v>
      </c>
      <c r="H441" s="188">
        <v>0.98540327217604928</v>
      </c>
      <c r="I441" s="188">
        <v>0.3017986168180411</v>
      </c>
      <c r="J441" s="189">
        <f>INDEX('Monthly CCG'!O$4:O$214,MATCH(Mapping!$A441,'Monthly CCG'!$A$4:$A$214,0))*$H441</f>
        <v>5391.1413020751652</v>
      </c>
      <c r="K441" s="189">
        <f>INDEX('Monthly CCG'!P$4:P$214,MATCH(Mapping!$A441,'Monthly CCG'!$A$4:$A$214,0))*$H441</f>
        <v>5262.0534734201028</v>
      </c>
      <c r="L441" s="189">
        <f>INDEX('Monthly CCG'!Q$4:Q$214,MATCH(Mapping!$A441,'Monthly CCG'!$A$4:$A$214,0))*$H441</f>
        <v>5297.5279912184405</v>
      </c>
      <c r="M441" s="189">
        <f>INDEX('Monthly CCG'!R$4:R$214,MATCH(Mapping!$A441,'Monthly CCG'!$A$4:$A$214,0))*$H441</f>
        <v>5569.4992943390307</v>
      </c>
    </row>
    <row r="442" spans="1:13">
      <c r="A442" s="187" t="s">
        <v>362</v>
      </c>
      <c r="B442" s="187" t="s">
        <v>361</v>
      </c>
      <c r="C442" s="187" t="s">
        <v>724</v>
      </c>
      <c r="D442" s="187" t="s">
        <v>321</v>
      </c>
      <c r="E442" s="187">
        <f>COUNTIF($D$5:D442,D442)</f>
        <v>4</v>
      </c>
      <c r="F442" s="187" t="str">
        <f t="shared" si="12"/>
        <v>North Lincolnshire4</v>
      </c>
      <c r="G442" s="187" t="str">
        <f t="shared" si="13"/>
        <v>NHS Lincolnshire West CCG</v>
      </c>
      <c r="H442" s="188">
        <v>1.0232084052062098E-2</v>
      </c>
      <c r="I442" s="188">
        <v>1.376235477464071E-2</v>
      </c>
      <c r="J442" s="189">
        <f>INDEX('Monthly CCG'!O$4:O$214,MATCH(Mapping!$A442,'Monthly CCG'!$A$4:$A$214,0))*$H442</f>
        <v>55.97973184883174</v>
      </c>
      <c r="K442" s="189">
        <f>INDEX('Monthly CCG'!P$4:P$214,MATCH(Mapping!$A442,'Monthly CCG'!$A$4:$A$214,0))*$H442</f>
        <v>54.639328838011608</v>
      </c>
      <c r="L442" s="189">
        <f>INDEX('Monthly CCG'!Q$4:Q$214,MATCH(Mapping!$A442,'Monthly CCG'!$A$4:$A$214,0))*$H442</f>
        <v>55.007683863885838</v>
      </c>
      <c r="M442" s="189">
        <f>INDEX('Monthly CCG'!R$4:R$214,MATCH(Mapping!$A442,'Monthly CCG'!$A$4:$A$214,0))*$H442</f>
        <v>57.831739062254982</v>
      </c>
    </row>
    <row r="443" spans="1:13">
      <c r="A443" s="187" t="s">
        <v>362</v>
      </c>
      <c r="B443" s="187" t="s">
        <v>361</v>
      </c>
      <c r="C443" s="187" t="s">
        <v>730</v>
      </c>
      <c r="D443" s="187" t="s">
        <v>342</v>
      </c>
      <c r="E443" s="187">
        <f>COUNTIF($D$5:D443,D443)</f>
        <v>6</v>
      </c>
      <c r="F443" s="187" t="str">
        <f t="shared" si="12"/>
        <v>Nottinghamshire6</v>
      </c>
      <c r="G443" s="187" t="str">
        <f t="shared" si="13"/>
        <v>NHS Lincolnshire West CCG</v>
      </c>
      <c r="H443" s="188">
        <v>4.3646437718885571E-3</v>
      </c>
      <c r="I443" s="188">
        <v>1.2241741406040969E-3</v>
      </c>
      <c r="J443" s="189">
        <f>INDEX('Monthly CCG'!O$4:O$214,MATCH(Mapping!$A443,'Monthly CCG'!$A$4:$A$214,0))*$H443</f>
        <v>23.878966076002296</v>
      </c>
      <c r="K443" s="189">
        <f>INDEX('Monthly CCG'!P$4:P$214,MATCH(Mapping!$A443,'Monthly CCG'!$A$4:$A$214,0))*$H443</f>
        <v>23.307197741884895</v>
      </c>
      <c r="L443" s="189">
        <f>INDEX('Monthly CCG'!Q$4:Q$214,MATCH(Mapping!$A443,'Monthly CCG'!$A$4:$A$214,0))*$H443</f>
        <v>23.464324917672883</v>
      </c>
      <c r="M443" s="189">
        <f>INDEX('Monthly CCG'!R$4:R$214,MATCH(Mapping!$A443,'Monthly CCG'!$A$4:$A$214,0))*$H443</f>
        <v>24.668966598714125</v>
      </c>
    </row>
    <row r="444" spans="1:13">
      <c r="A444" s="187" t="s">
        <v>365</v>
      </c>
      <c r="B444" s="187" t="s">
        <v>364</v>
      </c>
      <c r="C444" s="187" t="s">
        <v>686</v>
      </c>
      <c r="D444" s="187" t="s">
        <v>198</v>
      </c>
      <c r="E444" s="187">
        <f>COUNTIF($D$5:D444,D444)</f>
        <v>3</v>
      </c>
      <c r="F444" s="187" t="str">
        <f t="shared" si="12"/>
        <v>Halton3</v>
      </c>
      <c r="G444" s="187" t="str">
        <f t="shared" si="13"/>
        <v>NHS Liverpool CCG</v>
      </c>
      <c r="H444" s="188">
        <v>2.7423367035788798E-3</v>
      </c>
      <c r="I444" s="188">
        <v>1.0411034020547893E-2</v>
      </c>
      <c r="J444" s="189">
        <f>INDEX('Monthly CCG'!O$4:O$214,MATCH(Mapping!$A444,'Monthly CCG'!$A$4:$A$214,0))*$H444</f>
        <v>38.178811587225162</v>
      </c>
      <c r="K444" s="189">
        <f>INDEX('Monthly CCG'!P$4:P$214,MATCH(Mapping!$A444,'Monthly CCG'!$A$4:$A$214,0))*$H444</f>
        <v>39.558206949125342</v>
      </c>
      <c r="L444" s="189">
        <f>INDEX('Monthly CCG'!Q$4:Q$214,MATCH(Mapping!$A444,'Monthly CCG'!$A$4:$A$214,0))*$H444</f>
        <v>39.275746268656718</v>
      </c>
      <c r="M444" s="189">
        <f>INDEX('Monthly CCG'!R$4:R$214,MATCH(Mapping!$A444,'Monthly CCG'!$A$4:$A$214,0))*$H444</f>
        <v>41.159731584015404</v>
      </c>
    </row>
    <row r="445" spans="1:13">
      <c r="A445" s="187" t="s">
        <v>365</v>
      </c>
      <c r="B445" s="187" t="s">
        <v>364</v>
      </c>
      <c r="C445" s="187" t="s">
        <v>705</v>
      </c>
      <c r="D445" s="187" t="s">
        <v>264</v>
      </c>
      <c r="E445" s="187">
        <f>COUNTIF($D$5:D445,D445)</f>
        <v>3</v>
      </c>
      <c r="F445" s="187" t="str">
        <f t="shared" si="12"/>
        <v>Knowsley3</v>
      </c>
      <c r="G445" s="187" t="str">
        <f t="shared" si="13"/>
        <v>NHS Liverpool CCG</v>
      </c>
      <c r="H445" s="188">
        <v>2.5595811266249401E-2</v>
      </c>
      <c r="I445" s="188">
        <v>8.0298815562576301E-2</v>
      </c>
      <c r="J445" s="189">
        <f>INDEX('Monthly CCG'!O$4:O$214,MATCH(Mapping!$A445,'Monthly CCG'!$A$4:$A$214,0))*$H445</f>
        <v>356.34488444872414</v>
      </c>
      <c r="K445" s="189">
        <f>INDEX('Monthly CCG'!P$4:P$214,MATCH(Mapping!$A445,'Monthly CCG'!$A$4:$A$214,0))*$H445</f>
        <v>369.21957751564759</v>
      </c>
      <c r="L445" s="189">
        <f>INDEX('Monthly CCG'!Q$4:Q$214,MATCH(Mapping!$A445,'Monthly CCG'!$A$4:$A$214,0))*$H445</f>
        <v>366.58320895522394</v>
      </c>
      <c r="M445" s="189">
        <f>INDEX('Monthly CCG'!R$4:R$214,MATCH(Mapping!$A445,'Monthly CCG'!$A$4:$A$214,0))*$H445</f>
        <v>384.16753129513728</v>
      </c>
    </row>
    <row r="446" spans="1:13">
      <c r="A446" s="187" t="s">
        <v>365</v>
      </c>
      <c r="B446" s="187" t="s">
        <v>364</v>
      </c>
      <c r="C446" s="187" t="s">
        <v>713</v>
      </c>
      <c r="D446" s="187" t="s">
        <v>288</v>
      </c>
      <c r="E446" s="187">
        <f>COUNTIF($D$5:D446,D446)</f>
        <v>2</v>
      </c>
      <c r="F446" s="187" t="str">
        <f t="shared" si="12"/>
        <v>Liverpool2</v>
      </c>
      <c r="G446" s="187" t="str">
        <f t="shared" si="13"/>
        <v>NHS Liverpool CCG</v>
      </c>
      <c r="H446" s="188">
        <v>0.94242497191462049</v>
      </c>
      <c r="I446" s="188">
        <v>0.9616904199437456</v>
      </c>
      <c r="J446" s="189">
        <f>INDEX('Monthly CCG'!O$4:O$214,MATCH(Mapping!$A446,'Monthly CCG'!$A$4:$A$214,0))*$H446</f>
        <v>13120.440458995346</v>
      </c>
      <c r="K446" s="189">
        <f>INDEX('Monthly CCG'!P$4:P$214,MATCH(Mapping!$A446,'Monthly CCG'!$A$4:$A$214,0))*$H446</f>
        <v>13594.480219868401</v>
      </c>
      <c r="L446" s="189">
        <f>INDEX('Monthly CCG'!Q$4:Q$214,MATCH(Mapping!$A446,'Monthly CCG'!$A$4:$A$214,0))*$H446</f>
        <v>13497.410447761195</v>
      </c>
      <c r="M446" s="189">
        <f>INDEX('Monthly CCG'!R$4:R$214,MATCH(Mapping!$A446,'Monthly CCG'!$A$4:$A$214,0))*$H446</f>
        <v>14144.85640346654</v>
      </c>
    </row>
    <row r="447" spans="1:13">
      <c r="A447" s="187" t="s">
        <v>365</v>
      </c>
      <c r="B447" s="187" t="s">
        <v>364</v>
      </c>
      <c r="C447" s="187" t="s">
        <v>745</v>
      </c>
      <c r="D447" s="187" t="s">
        <v>387</v>
      </c>
      <c r="E447" s="187">
        <f>COUNTIF($D$5:D447,D447)</f>
        <v>2</v>
      </c>
      <c r="F447" s="187" t="str">
        <f t="shared" si="12"/>
        <v>Sefton2</v>
      </c>
      <c r="G447" s="187" t="str">
        <f t="shared" si="13"/>
        <v>NHS Liverpool CCG</v>
      </c>
      <c r="H447" s="188">
        <v>2.9236880115551277E-2</v>
      </c>
      <c r="I447" s="188">
        <v>5.1084861018612635E-2</v>
      </c>
      <c r="J447" s="189">
        <f>INDEX('Monthly CCG'!O$4:O$214,MATCH(Mapping!$A447,'Monthly CCG'!$A$4:$A$214,0))*$H447</f>
        <v>407.03584496870485</v>
      </c>
      <c r="K447" s="189">
        <f>INDEX('Monthly CCG'!P$4:P$214,MATCH(Mapping!$A447,'Monthly CCG'!$A$4:$A$214,0))*$H447</f>
        <v>421.74199566682717</v>
      </c>
      <c r="L447" s="189">
        <f>INDEX('Monthly CCG'!Q$4:Q$214,MATCH(Mapping!$A447,'Monthly CCG'!$A$4:$A$214,0))*$H447</f>
        <v>418.73059701492537</v>
      </c>
      <c r="M447" s="189">
        <f>INDEX('Monthly CCG'!R$4:R$214,MATCH(Mapping!$A447,'Monthly CCG'!$A$4:$A$214,0))*$H447</f>
        <v>438.81633365430912</v>
      </c>
    </row>
    <row r="448" spans="1:13">
      <c r="A448" s="187" t="s">
        <v>368</v>
      </c>
      <c r="B448" s="187" t="s">
        <v>367</v>
      </c>
      <c r="C448" s="187" t="s">
        <v>662</v>
      </c>
      <c r="D448" s="187" t="s">
        <v>106</v>
      </c>
      <c r="E448" s="187">
        <f>COUNTIF($D$5:D448,D448)</f>
        <v>5</v>
      </c>
      <c r="F448" s="187" t="str">
        <f t="shared" si="12"/>
        <v>Central Bedfordshire5</v>
      </c>
      <c r="G448" s="187" t="str">
        <f t="shared" si="13"/>
        <v>NHS Luton CCG</v>
      </c>
      <c r="H448" s="188">
        <v>2.4469090366539017E-2</v>
      </c>
      <c r="I448" s="188">
        <v>1.9963481436396834E-2</v>
      </c>
      <c r="J448" s="189">
        <f>INDEX('Monthly CCG'!O$4:O$214,MATCH(Mapping!$A448,'Monthly CCG'!$A$4:$A$214,0))*$H448</f>
        <v>146.47197493410255</v>
      </c>
      <c r="K448" s="189">
        <f>INDEX('Monthly CCG'!P$4:P$214,MATCH(Mapping!$A448,'Monthly CCG'!$A$4:$A$214,0))*$H448</f>
        <v>148.94335306112299</v>
      </c>
      <c r="L448" s="189">
        <f>INDEX('Monthly CCG'!Q$4:Q$214,MATCH(Mapping!$A448,'Monthly CCG'!$A$4:$A$214,0))*$H448</f>
        <v>144.83254587954443</v>
      </c>
      <c r="M448" s="189">
        <f>INDEX('Monthly CCG'!R$4:R$214,MATCH(Mapping!$A448,'Monthly CCG'!$A$4:$A$214,0))*$H448</f>
        <v>153.39672750783311</v>
      </c>
    </row>
    <row r="449" spans="1:13">
      <c r="A449" s="187" t="s">
        <v>368</v>
      </c>
      <c r="B449" s="187" t="s">
        <v>367</v>
      </c>
      <c r="C449" s="187" t="s">
        <v>694</v>
      </c>
      <c r="D449" s="187" t="s">
        <v>227</v>
      </c>
      <c r="E449" s="187">
        <f>COUNTIF($D$5:D449,D449)</f>
        <v>11</v>
      </c>
      <c r="F449" s="187" t="str">
        <f t="shared" si="12"/>
        <v>Hertfordshire11</v>
      </c>
      <c r="G449" s="187" t="str">
        <f t="shared" si="13"/>
        <v>NHS Luton CCG</v>
      </c>
      <c r="H449" s="188">
        <v>3.9425437545495233E-3</v>
      </c>
      <c r="I449" s="188">
        <v>0</v>
      </c>
      <c r="J449" s="189">
        <f>INDEX('Monthly CCG'!O$4:O$214,MATCH(Mapping!$A449,'Monthly CCG'!$A$4:$A$214,0))*$H449</f>
        <v>23.600066914733446</v>
      </c>
      <c r="K449" s="189">
        <f>INDEX('Monthly CCG'!P$4:P$214,MATCH(Mapping!$A449,'Monthly CCG'!$A$4:$A$214,0))*$H449</f>
        <v>23.99826383394295</v>
      </c>
      <c r="L449" s="189">
        <f>INDEX('Monthly CCG'!Q$4:Q$214,MATCH(Mapping!$A449,'Monthly CCG'!$A$4:$A$214,0))*$H449</f>
        <v>23.335916483178629</v>
      </c>
      <c r="M449" s="189">
        <f>INDEX('Monthly CCG'!R$4:R$214,MATCH(Mapping!$A449,'Monthly CCG'!$A$4:$A$214,0))*$H449</f>
        <v>24.715806797270961</v>
      </c>
    </row>
    <row r="450" spans="1:13">
      <c r="A450" s="187" t="s">
        <v>368</v>
      </c>
      <c r="B450" s="187" t="s">
        <v>367</v>
      </c>
      <c r="C450" s="187" t="s">
        <v>714</v>
      </c>
      <c r="D450" s="187" t="s">
        <v>291</v>
      </c>
      <c r="E450" s="187">
        <f>COUNTIF($D$5:D450,D450)</f>
        <v>2</v>
      </c>
      <c r="F450" s="187" t="str">
        <f t="shared" si="12"/>
        <v>Luton2</v>
      </c>
      <c r="G450" s="187" t="str">
        <f t="shared" si="13"/>
        <v>NHS Luton CCG</v>
      </c>
      <c r="H450" s="188">
        <v>0.9715883658789114</v>
      </c>
      <c r="I450" s="188">
        <v>0.95454121451447405</v>
      </c>
      <c r="J450" s="189">
        <f>INDEX('Monthly CCG'!O$4:O$214,MATCH(Mapping!$A450,'Monthly CCG'!$A$4:$A$214,0))*$H450</f>
        <v>5815.9279581511637</v>
      </c>
      <c r="K450" s="189">
        <f>INDEX('Monthly CCG'!P$4:P$214,MATCH(Mapping!$A450,'Monthly CCG'!$A$4:$A$214,0))*$H450</f>
        <v>5914.0583831049335</v>
      </c>
      <c r="L450" s="189">
        <f>INDEX('Monthly CCG'!Q$4:Q$214,MATCH(Mapping!$A450,'Monthly CCG'!$A$4:$A$214,0))*$H450</f>
        <v>5750.8315376372766</v>
      </c>
      <c r="M450" s="189">
        <f>INDEX('Monthly CCG'!R$4:R$214,MATCH(Mapping!$A450,'Monthly CCG'!$A$4:$A$214,0))*$H450</f>
        <v>6090.8874656948956</v>
      </c>
    </row>
    <row r="451" spans="1:13">
      <c r="A451" s="187" t="s">
        <v>371</v>
      </c>
      <c r="B451" s="187" t="s">
        <v>942</v>
      </c>
      <c r="C451" s="187" t="s">
        <v>673</v>
      </c>
      <c r="D451" s="187" t="s">
        <v>146</v>
      </c>
      <c r="E451" s="187">
        <f>COUNTIF($D$5:D451,D451)</f>
        <v>6</v>
      </c>
      <c r="F451" s="187" t="str">
        <f t="shared" si="12"/>
        <v>Derbyshire6</v>
      </c>
      <c r="G451" s="187" t="str">
        <f t="shared" si="13"/>
        <v>NHS Mansfield and Ashfield CCG</v>
      </c>
      <c r="H451" s="188">
        <v>1.874923104080967E-2</v>
      </c>
      <c r="I451" s="188">
        <v>4.4409811971010084E-3</v>
      </c>
      <c r="J451" s="189">
        <f>INDEX('Monthly CCG'!O$4:O$214,MATCH(Mapping!$A451,'Monthly CCG'!$A$4:$A$214,0))*$H451</f>
        <v>108.53929849524718</v>
      </c>
      <c r="K451" s="189">
        <f>INDEX('Monthly CCG'!P$4:P$214,MATCH(Mapping!$A451,'Monthly CCG'!$A$4:$A$214,0))*$H451</f>
        <v>111.85791238947048</v>
      </c>
      <c r="L451" s="189">
        <f>INDEX('Monthly CCG'!Q$4:Q$214,MATCH(Mapping!$A451,'Monthly CCG'!$A$4:$A$214,0))*$H451</f>
        <v>116.05774014261186</v>
      </c>
      <c r="M451" s="189">
        <f>INDEX('Monthly CCG'!R$4:R$214,MATCH(Mapping!$A451,'Monthly CCG'!$A$4:$A$214,0))*$H451</f>
        <v>114.03282319020441</v>
      </c>
    </row>
    <row r="452" spans="1:13">
      <c r="A452" s="187" t="s">
        <v>371</v>
      </c>
      <c r="B452" s="187" t="s">
        <v>942</v>
      </c>
      <c r="C452" s="187" t="s">
        <v>730</v>
      </c>
      <c r="D452" s="187" t="s">
        <v>342</v>
      </c>
      <c r="E452" s="187">
        <f>COUNTIF($D$5:D452,D452)</f>
        <v>7</v>
      </c>
      <c r="F452" s="187" t="str">
        <f t="shared" si="12"/>
        <v>Nottinghamshire7</v>
      </c>
      <c r="G452" s="187" t="str">
        <f t="shared" si="13"/>
        <v>NHS Mansfield and Ashfield CCG</v>
      </c>
      <c r="H452" s="188">
        <v>0.98125076895919039</v>
      </c>
      <c r="I452" s="188">
        <v>0.22410938887809692</v>
      </c>
      <c r="J452" s="189">
        <f>INDEX('Monthly CCG'!O$4:O$214,MATCH(Mapping!$A452,'Monthly CCG'!$A$4:$A$214,0))*$H452</f>
        <v>5680.4607015047532</v>
      </c>
      <c r="K452" s="189">
        <f>INDEX('Monthly CCG'!P$4:P$214,MATCH(Mapping!$A452,'Monthly CCG'!$A$4:$A$214,0))*$H452</f>
        <v>5854.1420876105294</v>
      </c>
      <c r="L452" s="189">
        <f>INDEX('Monthly CCG'!Q$4:Q$214,MATCH(Mapping!$A452,'Monthly CCG'!$A$4:$A$214,0))*$H452</f>
        <v>6073.9422598573883</v>
      </c>
      <c r="M452" s="189">
        <f>INDEX('Monthly CCG'!R$4:R$214,MATCH(Mapping!$A452,'Monthly CCG'!$A$4:$A$214,0))*$H452</f>
        <v>5967.967176809796</v>
      </c>
    </row>
    <row r="453" spans="1:13">
      <c r="A453" s="187" t="s">
        <v>374</v>
      </c>
      <c r="B453" s="187" t="s">
        <v>373</v>
      </c>
      <c r="C453" s="187" t="s">
        <v>701</v>
      </c>
      <c r="D453" s="187" t="s">
        <v>252</v>
      </c>
      <c r="E453" s="187">
        <f>COUNTIF($D$5:D453,D453)</f>
        <v>10</v>
      </c>
      <c r="F453" s="187" t="str">
        <f t="shared" ref="F453:F516" si="14">D453&amp;E453</f>
        <v>Kent10</v>
      </c>
      <c r="G453" s="187" t="str">
        <f t="shared" ref="G453:G516" si="15">B453</f>
        <v>NHS Medway CCG</v>
      </c>
      <c r="H453" s="188">
        <v>5.9151743766891841E-2</v>
      </c>
      <c r="I453" s="188">
        <v>1.1285550102118843E-2</v>
      </c>
      <c r="J453" s="189">
        <f>INDEX('Monthly CCG'!O$4:O$214,MATCH(Mapping!$A453,'Monthly CCG'!$A$4:$A$214,0))*$H453</f>
        <v>388.15374259834425</v>
      </c>
      <c r="K453" s="189">
        <f>INDEX('Monthly CCG'!P$4:P$214,MATCH(Mapping!$A453,'Monthly CCG'!$A$4:$A$214,0))*$H453</f>
        <v>378.63031185187469</v>
      </c>
      <c r="L453" s="189">
        <f>INDEX('Monthly CCG'!Q$4:Q$214,MATCH(Mapping!$A453,'Monthly CCG'!$A$4:$A$214,0))*$H453</f>
        <v>373.77986886298953</v>
      </c>
      <c r="M453" s="189">
        <f>INDEX('Monthly CCG'!R$4:R$214,MATCH(Mapping!$A453,'Monthly CCG'!$A$4:$A$214,0))*$H453</f>
        <v>403.1191337713679</v>
      </c>
    </row>
    <row r="454" spans="1:13">
      <c r="A454" s="187" t="s">
        <v>374</v>
      </c>
      <c r="B454" s="187" t="s">
        <v>373</v>
      </c>
      <c r="C454" s="187" t="s">
        <v>716</v>
      </c>
      <c r="D454" s="187" t="s">
        <v>297</v>
      </c>
      <c r="E454" s="187">
        <f>COUNTIF($D$5:D454,D454)</f>
        <v>2</v>
      </c>
      <c r="F454" s="187" t="str">
        <f t="shared" si="14"/>
        <v>Medway2</v>
      </c>
      <c r="G454" s="187" t="str">
        <f t="shared" si="15"/>
        <v>NHS Medway CCG</v>
      </c>
      <c r="H454" s="188">
        <v>0.9408482562331083</v>
      </c>
      <c r="I454" s="188">
        <v>0.99537303127903143</v>
      </c>
      <c r="J454" s="189">
        <f>INDEX('Monthly CCG'!O$4:O$214,MATCH(Mapping!$A454,'Monthly CCG'!$A$4:$A$214,0))*$H454</f>
        <v>6173.8462574016567</v>
      </c>
      <c r="K454" s="189">
        <f>INDEX('Monthly CCG'!P$4:P$214,MATCH(Mapping!$A454,'Monthly CCG'!$A$4:$A$214,0))*$H454</f>
        <v>6022.3696881481264</v>
      </c>
      <c r="L454" s="189">
        <f>INDEX('Monthly CCG'!Q$4:Q$214,MATCH(Mapping!$A454,'Monthly CCG'!$A$4:$A$214,0))*$H454</f>
        <v>5945.2201311370118</v>
      </c>
      <c r="M454" s="189">
        <f>INDEX('Monthly CCG'!R$4:R$214,MATCH(Mapping!$A454,'Monthly CCG'!$A$4:$A$214,0))*$H454</f>
        <v>6411.8808662286328</v>
      </c>
    </row>
    <row r="455" spans="1:13">
      <c r="A455" s="187" t="s">
        <v>377</v>
      </c>
      <c r="B455" s="187" t="s">
        <v>376</v>
      </c>
      <c r="C455" s="187" t="s">
        <v>669</v>
      </c>
      <c r="D455" s="187" t="s">
        <v>132</v>
      </c>
      <c r="E455" s="187">
        <f>COUNTIF($D$5:D455,D455)</f>
        <v>5</v>
      </c>
      <c r="F455" s="187" t="str">
        <f t="shared" si="14"/>
        <v>Croydon5</v>
      </c>
      <c r="G455" s="187" t="str">
        <f t="shared" si="15"/>
        <v>NHS Merton CCG</v>
      </c>
      <c r="H455" s="188">
        <v>6.9910215176381329E-3</v>
      </c>
      <c r="I455" s="188">
        <v>3.7874680700303348E-3</v>
      </c>
      <c r="J455" s="189">
        <f>INDEX('Monthly CCG'!O$4:O$214,MATCH(Mapping!$A455,'Monthly CCG'!$A$4:$A$214,0))*$H455</f>
        <v>27.677454188329367</v>
      </c>
      <c r="K455" s="189">
        <f>INDEX('Monthly CCG'!P$4:P$214,MATCH(Mapping!$A455,'Monthly CCG'!$A$4:$A$214,0))*$H455</f>
        <v>28.72610741597509</v>
      </c>
      <c r="L455" s="189">
        <f>INDEX('Monthly CCG'!Q$4:Q$214,MATCH(Mapping!$A455,'Monthly CCG'!$A$4:$A$214,0))*$H455</f>
        <v>29.250434029797947</v>
      </c>
      <c r="M455" s="189">
        <f>INDEX('Monthly CCG'!R$4:R$214,MATCH(Mapping!$A455,'Monthly CCG'!$A$4:$A$214,0))*$H455</f>
        <v>29.718832471479704</v>
      </c>
    </row>
    <row r="456" spans="1:13">
      <c r="A456" s="187" t="s">
        <v>377</v>
      </c>
      <c r="B456" s="187" t="s">
        <v>376</v>
      </c>
      <c r="C456" s="187" t="s">
        <v>703</v>
      </c>
      <c r="D456" s="187" t="s">
        <v>258</v>
      </c>
      <c r="E456" s="187">
        <f>COUNTIF($D$5:D456,D456)</f>
        <v>2</v>
      </c>
      <c r="F456" s="187" t="str">
        <f t="shared" si="14"/>
        <v>Kingston upon Thames2</v>
      </c>
      <c r="G456" s="187" t="str">
        <f t="shared" si="15"/>
        <v>NHS Merton CCG</v>
      </c>
      <c r="H456" s="188">
        <v>8.8481570606059184E-3</v>
      </c>
      <c r="I456" s="188">
        <v>1.070461238716798E-2</v>
      </c>
      <c r="J456" s="189">
        <f>INDEX('Monthly CCG'!O$4:O$214,MATCH(Mapping!$A456,'Monthly CCG'!$A$4:$A$214,0))*$H456</f>
        <v>35.029853802938831</v>
      </c>
      <c r="K456" s="189">
        <f>INDEX('Monthly CCG'!P$4:P$214,MATCH(Mapping!$A456,'Monthly CCG'!$A$4:$A$214,0))*$H456</f>
        <v>36.35707736202972</v>
      </c>
      <c r="L456" s="189">
        <f>INDEX('Monthly CCG'!Q$4:Q$214,MATCH(Mapping!$A456,'Monthly CCG'!$A$4:$A$214,0))*$H456</f>
        <v>37.020689141575161</v>
      </c>
      <c r="M456" s="189">
        <f>INDEX('Monthly CCG'!R$4:R$214,MATCH(Mapping!$A456,'Monthly CCG'!$A$4:$A$214,0))*$H456</f>
        <v>37.613515664635756</v>
      </c>
    </row>
    <row r="457" spans="1:13">
      <c r="A457" s="187" t="s">
        <v>377</v>
      </c>
      <c r="B457" s="187" t="s">
        <v>376</v>
      </c>
      <c r="C457" s="187" t="s">
        <v>706</v>
      </c>
      <c r="D457" s="187" t="s">
        <v>267</v>
      </c>
      <c r="E457" s="187">
        <f>COUNTIF($D$5:D457,D457)</f>
        <v>4</v>
      </c>
      <c r="F457" s="187" t="str">
        <f t="shared" si="14"/>
        <v>Lambeth4</v>
      </c>
      <c r="G457" s="187" t="str">
        <f t="shared" si="15"/>
        <v>NHS Merton CCG</v>
      </c>
      <c r="H457" s="188">
        <v>1.2771879523567934E-2</v>
      </c>
      <c r="I457" s="188">
        <v>7.8688675024948685E-3</v>
      </c>
      <c r="J457" s="189">
        <f>INDEX('Monthly CCG'!O$4:O$214,MATCH(Mapping!$A457,'Monthly CCG'!$A$4:$A$214,0))*$H457</f>
        <v>50.563871033805448</v>
      </c>
      <c r="K457" s="189">
        <f>INDEX('Monthly CCG'!P$4:P$214,MATCH(Mapping!$A457,'Monthly CCG'!$A$4:$A$214,0))*$H457</f>
        <v>52.479652962340637</v>
      </c>
      <c r="L457" s="189">
        <f>INDEX('Monthly CCG'!Q$4:Q$214,MATCH(Mapping!$A457,'Monthly CCG'!$A$4:$A$214,0))*$H457</f>
        <v>53.437543926608235</v>
      </c>
      <c r="M457" s="189">
        <f>INDEX('Monthly CCG'!R$4:R$214,MATCH(Mapping!$A457,'Monthly CCG'!$A$4:$A$214,0))*$H457</f>
        <v>54.293259854687285</v>
      </c>
    </row>
    <row r="458" spans="1:13">
      <c r="A458" s="187" t="s">
        <v>377</v>
      </c>
      <c r="B458" s="187" t="s">
        <v>376</v>
      </c>
      <c r="C458" s="187" t="s">
        <v>717</v>
      </c>
      <c r="D458" s="187" t="s">
        <v>300</v>
      </c>
      <c r="E458" s="187">
        <f>COUNTIF($D$5:D458,D458)</f>
        <v>4</v>
      </c>
      <c r="F458" s="187" t="str">
        <f t="shared" si="14"/>
        <v>Merton4</v>
      </c>
      <c r="G458" s="187" t="str">
        <f t="shared" si="15"/>
        <v>NHS Merton CCG</v>
      </c>
      <c r="H458" s="188">
        <v>0.87767108686646778</v>
      </c>
      <c r="I458" s="188">
        <v>0.82021870758951865</v>
      </c>
      <c r="J458" s="189">
        <f>INDEX('Monthly CCG'!O$4:O$214,MATCH(Mapping!$A458,'Monthly CCG'!$A$4:$A$214,0))*$H458</f>
        <v>3474.6998329043458</v>
      </c>
      <c r="K458" s="189">
        <f>INDEX('Monthly CCG'!P$4:P$214,MATCH(Mapping!$A458,'Monthly CCG'!$A$4:$A$214,0))*$H458</f>
        <v>3606.3504959343163</v>
      </c>
      <c r="L458" s="189">
        <f>INDEX('Monthly CCG'!Q$4:Q$214,MATCH(Mapping!$A458,'Monthly CCG'!$A$4:$A$214,0))*$H458</f>
        <v>3672.1758274493013</v>
      </c>
      <c r="M458" s="189">
        <f>INDEX('Monthly CCG'!R$4:R$214,MATCH(Mapping!$A458,'Monthly CCG'!$A$4:$A$214,0))*$H458</f>
        <v>3730.9797902693545</v>
      </c>
    </row>
    <row r="459" spans="1:13">
      <c r="A459" s="187" t="s">
        <v>377</v>
      </c>
      <c r="B459" s="187" t="s">
        <v>376</v>
      </c>
      <c r="C459" s="187" t="s">
        <v>763</v>
      </c>
      <c r="D459" s="187" t="s">
        <v>441</v>
      </c>
      <c r="E459" s="187">
        <f>COUNTIF($D$5:D459,D459)</f>
        <v>11</v>
      </c>
      <c r="F459" s="187" t="str">
        <f t="shared" si="14"/>
        <v>Surrey11</v>
      </c>
      <c r="G459" s="187" t="str">
        <f t="shared" si="15"/>
        <v>NHS Merton CCG</v>
      </c>
      <c r="H459" s="188">
        <v>2.2062211713451897E-3</v>
      </c>
      <c r="I459" s="188">
        <v>0</v>
      </c>
      <c r="J459" s="189">
        <f>INDEX('Monthly CCG'!O$4:O$214,MATCH(Mapping!$A459,'Monthly CCG'!$A$4:$A$214,0))*$H459</f>
        <v>8.7344296173556053</v>
      </c>
      <c r="K459" s="189">
        <f>INDEX('Monthly CCG'!P$4:P$214,MATCH(Mapping!$A459,'Monthly CCG'!$A$4:$A$214,0))*$H459</f>
        <v>9.0653627930573855</v>
      </c>
      <c r="L459" s="189">
        <f>INDEX('Monthly CCG'!Q$4:Q$214,MATCH(Mapping!$A459,'Monthly CCG'!$A$4:$A$214,0))*$H459</f>
        <v>9.2308293809082738</v>
      </c>
      <c r="M459" s="189">
        <f>INDEX('Monthly CCG'!R$4:R$214,MATCH(Mapping!$A459,'Monthly CCG'!$A$4:$A$214,0))*$H459</f>
        <v>9.3786461993884007</v>
      </c>
    </row>
    <row r="460" spans="1:13">
      <c r="A460" s="187" t="s">
        <v>377</v>
      </c>
      <c r="B460" s="187" t="s">
        <v>376</v>
      </c>
      <c r="C460" s="187" t="s">
        <v>764</v>
      </c>
      <c r="D460" s="187" t="s">
        <v>444</v>
      </c>
      <c r="E460" s="187">
        <f>COUNTIF($D$5:D460,D460)</f>
        <v>4</v>
      </c>
      <c r="F460" s="187" t="str">
        <f t="shared" si="14"/>
        <v>Sutton4</v>
      </c>
      <c r="G460" s="187" t="str">
        <f t="shared" si="15"/>
        <v>NHS Merton CCG</v>
      </c>
      <c r="H460" s="188">
        <v>6.0959659664784706E-2</v>
      </c>
      <c r="I460" s="188">
        <v>6.387035736579276E-2</v>
      </c>
      <c r="J460" s="189">
        <f>INDEX('Monthly CCG'!O$4:O$214,MATCH(Mapping!$A460,'Monthly CCG'!$A$4:$A$214,0))*$H460</f>
        <v>241.33929261288264</v>
      </c>
      <c r="K460" s="189">
        <f>INDEX('Monthly CCG'!P$4:P$214,MATCH(Mapping!$A460,'Monthly CCG'!$A$4:$A$214,0))*$H460</f>
        <v>250.48324156260037</v>
      </c>
      <c r="L460" s="189">
        <f>INDEX('Monthly CCG'!Q$4:Q$214,MATCH(Mapping!$A460,'Monthly CCG'!$A$4:$A$214,0))*$H460</f>
        <v>255.05521603745922</v>
      </c>
      <c r="M460" s="189">
        <f>INDEX('Monthly CCG'!R$4:R$214,MATCH(Mapping!$A460,'Monthly CCG'!$A$4:$A$214,0))*$H460</f>
        <v>259.13951323499981</v>
      </c>
    </row>
    <row r="461" spans="1:13">
      <c r="A461" s="187" t="s">
        <v>377</v>
      </c>
      <c r="B461" s="187" t="s">
        <v>376</v>
      </c>
      <c r="C461" s="187" t="s">
        <v>775</v>
      </c>
      <c r="D461" s="187" t="s">
        <v>477</v>
      </c>
      <c r="E461" s="187">
        <f>COUNTIF($D$5:D461,D461)</f>
        <v>4</v>
      </c>
      <c r="F461" s="187" t="str">
        <f t="shared" si="14"/>
        <v>Wandsworth4</v>
      </c>
      <c r="G461" s="187" t="str">
        <f t="shared" si="15"/>
        <v>NHS Merton CCG</v>
      </c>
      <c r="H461" s="188">
        <v>3.0551974195590349E-2</v>
      </c>
      <c r="I461" s="188">
        <v>1.8763399365406056E-2</v>
      </c>
      <c r="J461" s="189">
        <f>INDEX('Monthly CCG'!O$4:O$214,MATCH(Mapping!$A461,'Monthly CCG'!$A$4:$A$214,0))*$H461</f>
        <v>120.95526584034219</v>
      </c>
      <c r="K461" s="189">
        <f>INDEX('Monthly CCG'!P$4:P$214,MATCH(Mapping!$A461,'Monthly CCG'!$A$4:$A$214,0))*$H461</f>
        <v>125.53806196968074</v>
      </c>
      <c r="L461" s="189">
        <f>INDEX('Monthly CCG'!Q$4:Q$214,MATCH(Mapping!$A461,'Monthly CCG'!$A$4:$A$214,0))*$H461</f>
        <v>127.82946003435002</v>
      </c>
      <c r="M461" s="189">
        <f>INDEX('Monthly CCG'!R$4:R$214,MATCH(Mapping!$A461,'Monthly CCG'!$A$4:$A$214,0))*$H461</f>
        <v>129.87644230545456</v>
      </c>
    </row>
    <row r="462" spans="1:13">
      <c r="A462" s="187" t="s">
        <v>380</v>
      </c>
      <c r="B462" s="187" t="s">
        <v>379</v>
      </c>
      <c r="C462" s="187" t="s">
        <v>682</v>
      </c>
      <c r="D462" s="187" t="s">
        <v>180</v>
      </c>
      <c r="E462" s="187">
        <f>COUNTIF($D$5:D462,D462)</f>
        <v>7</v>
      </c>
      <c r="F462" s="187" t="str">
        <f t="shared" si="14"/>
        <v>Essex7</v>
      </c>
      <c r="G462" s="187" t="str">
        <f t="shared" si="15"/>
        <v>NHS Mid Essex CCG</v>
      </c>
      <c r="H462" s="188">
        <v>1</v>
      </c>
      <c r="I462" s="188">
        <v>0.25696644262482132</v>
      </c>
      <c r="J462" s="189">
        <f>INDEX('Monthly CCG'!O$4:O$214,MATCH(Mapping!$A462,'Monthly CCG'!$A$4:$A$214,0))*$H462</f>
        <v>8429</v>
      </c>
      <c r="K462" s="189">
        <f>INDEX('Monthly CCG'!P$4:P$214,MATCH(Mapping!$A462,'Monthly CCG'!$A$4:$A$214,0))*$H462</f>
        <v>8497</v>
      </c>
      <c r="L462" s="189">
        <f>INDEX('Monthly CCG'!Q$4:Q$214,MATCH(Mapping!$A462,'Monthly CCG'!$A$4:$A$214,0))*$H462</f>
        <v>8505</v>
      </c>
      <c r="M462" s="189">
        <f>INDEX('Monthly CCG'!R$4:R$214,MATCH(Mapping!$A462,'Monthly CCG'!$A$4:$A$214,0))*$H462</f>
        <v>8543</v>
      </c>
    </row>
    <row r="463" spans="1:13">
      <c r="A463" s="187" t="s">
        <v>383</v>
      </c>
      <c r="B463" s="187" t="s">
        <v>382</v>
      </c>
      <c r="C463" s="187" t="s">
        <v>657</v>
      </c>
      <c r="D463" s="187" t="s">
        <v>86</v>
      </c>
      <c r="E463" s="187">
        <f>COUNTIF($D$5:D463,D463)</f>
        <v>6</v>
      </c>
      <c r="F463" s="187" t="str">
        <f t="shared" si="14"/>
        <v>Buckinghamshire6</v>
      </c>
      <c r="G463" s="187" t="str">
        <f t="shared" si="15"/>
        <v>NHS Milton Keynes CCG</v>
      </c>
      <c r="H463" s="188">
        <v>1.2196092331508019E-2</v>
      </c>
      <c r="I463" s="188">
        <v>6.3351187646894166E-3</v>
      </c>
      <c r="J463" s="189">
        <f>INDEX('Monthly CCG'!O$4:O$214,MATCH(Mapping!$A463,'Monthly CCG'!$A$4:$A$214,0))*$H463</f>
        <v>81.652838159446191</v>
      </c>
      <c r="K463" s="189">
        <f>INDEX('Monthly CCG'!P$4:P$214,MATCH(Mapping!$A463,'Monthly CCG'!$A$4:$A$214,0))*$H463</f>
        <v>82.335819330010636</v>
      </c>
      <c r="L463" s="189">
        <f>INDEX('Monthly CCG'!Q$4:Q$214,MATCH(Mapping!$A463,'Monthly CCG'!$A$4:$A$214,0))*$H463</f>
        <v>75.274281870067497</v>
      </c>
      <c r="M463" s="189">
        <f>INDEX('Monthly CCG'!R$4:R$214,MATCH(Mapping!$A463,'Monthly CCG'!$A$4:$A$214,0))*$H463</f>
        <v>78.079383106314339</v>
      </c>
    </row>
    <row r="464" spans="1:13">
      <c r="A464" s="187" t="s">
        <v>383</v>
      </c>
      <c r="B464" s="187" t="s">
        <v>382</v>
      </c>
      <c r="C464" s="187" t="s">
        <v>662</v>
      </c>
      <c r="D464" s="187" t="s">
        <v>106</v>
      </c>
      <c r="E464" s="187">
        <f>COUNTIF($D$5:D464,D464)</f>
        <v>6</v>
      </c>
      <c r="F464" s="187" t="str">
        <f t="shared" si="14"/>
        <v>Central Bedfordshire6</v>
      </c>
      <c r="G464" s="187" t="str">
        <f t="shared" si="15"/>
        <v>NHS Milton Keynes CCG</v>
      </c>
      <c r="H464" s="188">
        <v>9.0421799610824582E-4</v>
      </c>
      <c r="I464" s="188">
        <v>9.2218594957487225E-4</v>
      </c>
      <c r="J464" s="189">
        <f>INDEX('Monthly CCG'!O$4:O$214,MATCH(Mapping!$A464,'Monthly CCG'!$A$4:$A$214,0))*$H464</f>
        <v>6.0537394839447058</v>
      </c>
      <c r="K464" s="189">
        <f>INDEX('Monthly CCG'!P$4:P$214,MATCH(Mapping!$A464,'Monthly CCG'!$A$4:$A$214,0))*$H464</f>
        <v>6.1043756917267675</v>
      </c>
      <c r="L464" s="189">
        <f>INDEX('Monthly CCG'!Q$4:Q$214,MATCH(Mapping!$A464,'Monthly CCG'!$A$4:$A$214,0))*$H464</f>
        <v>5.5808334719800934</v>
      </c>
      <c r="M464" s="189">
        <f>INDEX('Monthly CCG'!R$4:R$214,MATCH(Mapping!$A464,'Monthly CCG'!$A$4:$A$214,0))*$H464</f>
        <v>5.7888036110849894</v>
      </c>
    </row>
    <row r="465" spans="1:13">
      <c r="A465" s="187" t="s">
        <v>383</v>
      </c>
      <c r="B465" s="187" t="s">
        <v>382</v>
      </c>
      <c r="C465" s="187" t="s">
        <v>719</v>
      </c>
      <c r="D465" s="187" t="s">
        <v>306</v>
      </c>
      <c r="E465" s="187">
        <f>COUNTIF($D$5:D465,D465)</f>
        <v>2</v>
      </c>
      <c r="F465" s="187" t="str">
        <f t="shared" si="14"/>
        <v>Milton Keynes2</v>
      </c>
      <c r="G465" s="187" t="str">
        <f t="shared" si="15"/>
        <v>NHS Milton Keynes CCG</v>
      </c>
      <c r="H465" s="188">
        <v>0.95429358873272041</v>
      </c>
      <c r="I465" s="188">
        <v>0.96152374427393295</v>
      </c>
      <c r="J465" s="189">
        <f>INDEX('Monthly CCG'!O$4:O$214,MATCH(Mapping!$A465,'Monthly CCG'!$A$4:$A$214,0))*$H465</f>
        <v>6388.9955765655632</v>
      </c>
      <c r="K465" s="189">
        <f>INDEX('Monthly CCG'!P$4:P$214,MATCH(Mapping!$A465,'Monthly CCG'!$A$4:$A$214,0))*$H465</f>
        <v>6442.4360175345955</v>
      </c>
      <c r="L465" s="189">
        <f>INDEX('Monthly CCG'!Q$4:Q$214,MATCH(Mapping!$A465,'Monthly CCG'!$A$4:$A$214,0))*$H465</f>
        <v>5889.9000296583499</v>
      </c>
      <c r="M465" s="189">
        <f>INDEX('Monthly CCG'!R$4:R$214,MATCH(Mapping!$A465,'Monthly CCG'!$A$4:$A$214,0))*$H465</f>
        <v>6109.3875550668763</v>
      </c>
    </row>
    <row r="466" spans="1:13">
      <c r="A466" s="187" t="s">
        <v>383</v>
      </c>
      <c r="B466" s="187" t="s">
        <v>382</v>
      </c>
      <c r="C466" s="187" t="s">
        <v>728</v>
      </c>
      <c r="D466" s="187" t="s">
        <v>333</v>
      </c>
      <c r="E466" s="187">
        <f>COUNTIF($D$5:D466,D466)</f>
        <v>7</v>
      </c>
      <c r="F466" s="187" t="str">
        <f t="shared" si="14"/>
        <v>Northamptonshire7</v>
      </c>
      <c r="G466" s="187" t="str">
        <f t="shared" si="15"/>
        <v>NHS Milton Keynes CCG</v>
      </c>
      <c r="H466" s="188">
        <v>3.2606100939663346E-2</v>
      </c>
      <c r="I466" s="188">
        <v>1.1990519309856834E-2</v>
      </c>
      <c r="J466" s="189">
        <f>INDEX('Monthly CCG'!O$4:O$214,MATCH(Mapping!$A466,'Monthly CCG'!$A$4:$A$214,0))*$H466</f>
        <v>218.29784579104611</v>
      </c>
      <c r="K466" s="189">
        <f>INDEX('Monthly CCG'!P$4:P$214,MATCH(Mapping!$A466,'Monthly CCG'!$A$4:$A$214,0))*$H466</f>
        <v>220.12378744366725</v>
      </c>
      <c r="L466" s="189">
        <f>INDEX('Monthly CCG'!Q$4:Q$214,MATCH(Mapping!$A466,'Monthly CCG'!$A$4:$A$214,0))*$H466</f>
        <v>201.24485499960218</v>
      </c>
      <c r="M466" s="189">
        <f>INDEX('Monthly CCG'!R$4:R$214,MATCH(Mapping!$A466,'Monthly CCG'!$A$4:$A$214,0))*$H466</f>
        <v>208.74425821572476</v>
      </c>
    </row>
    <row r="467" spans="1:13">
      <c r="A467" s="187" t="s">
        <v>386</v>
      </c>
      <c r="B467" s="187" t="s">
        <v>385</v>
      </c>
      <c r="C467" s="187" t="s">
        <v>645</v>
      </c>
      <c r="D467" s="187" t="s">
        <v>34</v>
      </c>
      <c r="E467" s="187">
        <f>COUNTIF($D$5:D467,D467)</f>
        <v>3</v>
      </c>
      <c r="F467" s="187" t="str">
        <f t="shared" si="14"/>
        <v>Bedford3</v>
      </c>
      <c r="G467" s="187" t="str">
        <f t="shared" si="15"/>
        <v>NHS Nene CCG</v>
      </c>
      <c r="H467" s="188">
        <v>1.8517602542383364E-3</v>
      </c>
      <c r="I467" s="188">
        <v>6.9094390550563474E-3</v>
      </c>
      <c r="J467" s="189">
        <f>INDEX('Monthly CCG'!O$4:O$214,MATCH(Mapping!$A467,'Monthly CCG'!$A$4:$A$214,0))*$H467</f>
        <v>27.759737971286899</v>
      </c>
      <c r="K467" s="189">
        <f>INDEX('Monthly CCG'!P$4:P$214,MATCH(Mapping!$A467,'Monthly CCG'!$A$4:$A$214,0))*$H467</f>
        <v>28.989306780101156</v>
      </c>
      <c r="L467" s="189">
        <f>INDEX('Monthly CCG'!Q$4:Q$214,MATCH(Mapping!$A467,'Monthly CCG'!$A$4:$A$214,0))*$H467</f>
        <v>28.576364243406008</v>
      </c>
      <c r="M467" s="189">
        <f>INDEX('Monthly CCG'!R$4:R$214,MATCH(Mapping!$A467,'Monthly CCG'!$A$4:$A$214,0))*$H467</f>
        <v>30.994763135441275</v>
      </c>
    </row>
    <row r="468" spans="1:13">
      <c r="A468" s="187" t="s">
        <v>386</v>
      </c>
      <c r="B468" s="187" t="s">
        <v>385</v>
      </c>
      <c r="C468" s="187" t="s">
        <v>657</v>
      </c>
      <c r="D468" s="187" t="s">
        <v>86</v>
      </c>
      <c r="E468" s="187">
        <f>COUNTIF($D$5:D468,D468)</f>
        <v>7</v>
      </c>
      <c r="F468" s="187" t="str">
        <f t="shared" si="14"/>
        <v>Buckinghamshire7</v>
      </c>
      <c r="G468" s="187" t="str">
        <f t="shared" si="15"/>
        <v>NHS Nene CCG</v>
      </c>
      <c r="H468" s="188">
        <v>1.2396592019191532E-3</v>
      </c>
      <c r="I468" s="188">
        <v>1.5067512601663439E-3</v>
      </c>
      <c r="J468" s="189">
        <f>INDEX('Monthly CCG'!O$4:O$214,MATCH(Mapping!$A468,'Monthly CCG'!$A$4:$A$214,0))*$H468</f>
        <v>18.583731095970027</v>
      </c>
      <c r="K468" s="189">
        <f>INDEX('Monthly CCG'!P$4:P$214,MATCH(Mapping!$A468,'Monthly CCG'!$A$4:$A$214,0))*$H468</f>
        <v>19.406864806044343</v>
      </c>
      <c r="L468" s="189">
        <f>INDEX('Monthly CCG'!Q$4:Q$214,MATCH(Mapping!$A468,'Monthly CCG'!$A$4:$A$214,0))*$H468</f>
        <v>19.130420804016371</v>
      </c>
      <c r="M468" s="189">
        <f>INDEX('Monthly CCG'!R$4:R$214,MATCH(Mapping!$A468,'Monthly CCG'!$A$4:$A$214,0))*$H468</f>
        <v>20.749415721722787</v>
      </c>
    </row>
    <row r="469" spans="1:13">
      <c r="A469" s="187" t="s">
        <v>386</v>
      </c>
      <c r="B469" s="187" t="s">
        <v>385</v>
      </c>
      <c r="C469" s="187" t="s">
        <v>719</v>
      </c>
      <c r="D469" s="187" t="s">
        <v>306</v>
      </c>
      <c r="E469" s="187">
        <f>COUNTIF($D$5:D469,D469)</f>
        <v>3</v>
      </c>
      <c r="F469" s="187" t="str">
        <f t="shared" si="14"/>
        <v>Milton Keynes3</v>
      </c>
      <c r="G469" s="187" t="str">
        <f t="shared" si="15"/>
        <v>NHS Nene CCG</v>
      </c>
      <c r="H469" s="188">
        <v>5.8458741915938129E-3</v>
      </c>
      <c r="I469" s="188">
        <v>1.37826481488905E-2</v>
      </c>
      <c r="J469" s="189">
        <f>INDEX('Monthly CCG'!O$4:O$214,MATCH(Mapping!$A469,'Monthly CCG'!$A$4:$A$214,0))*$H469</f>
        <v>87.635500006182852</v>
      </c>
      <c r="K469" s="189">
        <f>INDEX('Monthly CCG'!P$4:P$214,MATCH(Mapping!$A469,'Monthly CCG'!$A$4:$A$214,0))*$H469</f>
        <v>91.517160469401148</v>
      </c>
      <c r="L469" s="189">
        <f>INDEX('Monthly CCG'!Q$4:Q$214,MATCH(Mapping!$A469,'Monthly CCG'!$A$4:$A$214,0))*$H469</f>
        <v>90.213530524675718</v>
      </c>
      <c r="M469" s="189">
        <f>INDEX('Monthly CCG'!R$4:R$214,MATCH(Mapping!$A469,'Monthly CCG'!$A$4:$A$214,0))*$H469</f>
        <v>97.848242218897241</v>
      </c>
    </row>
    <row r="470" spans="1:13">
      <c r="A470" s="187" t="s">
        <v>386</v>
      </c>
      <c r="B470" s="187" t="s">
        <v>385</v>
      </c>
      <c r="C470" s="187" t="s">
        <v>728</v>
      </c>
      <c r="D470" s="187" t="s">
        <v>333</v>
      </c>
      <c r="E470" s="187">
        <f>COUNTIF($D$5:D470,D470)</f>
        <v>8</v>
      </c>
      <c r="F470" s="187" t="str">
        <f t="shared" si="14"/>
        <v>Northamptonshire8</v>
      </c>
      <c r="G470" s="187" t="str">
        <f t="shared" si="15"/>
        <v>NHS Nene CCG</v>
      </c>
      <c r="H470" s="188">
        <v>0.98800683821983715</v>
      </c>
      <c r="I470" s="188">
        <v>0.85016705593181574</v>
      </c>
      <c r="J470" s="189">
        <f>INDEX('Monthly CCG'!O$4:O$214,MATCH(Mapping!$A470,'Monthly CCG'!$A$4:$A$214,0))*$H470</f>
        <v>14811.210511753579</v>
      </c>
      <c r="K470" s="189">
        <f>INDEX('Monthly CCG'!P$4:P$214,MATCH(Mapping!$A470,'Monthly CCG'!$A$4:$A$214,0))*$H470</f>
        <v>15467.24705233155</v>
      </c>
      <c r="L470" s="189">
        <f>INDEX('Monthly CCG'!Q$4:Q$214,MATCH(Mapping!$A470,'Monthly CCG'!$A$4:$A$214,0))*$H470</f>
        <v>15246.921527408527</v>
      </c>
      <c r="M470" s="189">
        <f>INDEX('Monthly CCG'!R$4:R$214,MATCH(Mapping!$A470,'Monthly CCG'!$A$4:$A$214,0))*$H470</f>
        <v>16537.258458123633</v>
      </c>
    </row>
    <row r="471" spans="1:13">
      <c r="A471" s="187" t="s">
        <v>386</v>
      </c>
      <c r="B471" s="187" t="s">
        <v>385</v>
      </c>
      <c r="C471" s="187" t="s">
        <v>732</v>
      </c>
      <c r="D471" s="187" t="s">
        <v>348</v>
      </c>
      <c r="E471" s="187">
        <f>COUNTIF($D$5:D471,D471)</f>
        <v>3</v>
      </c>
      <c r="F471" s="187" t="str">
        <f t="shared" si="14"/>
        <v>Oxfordshire3</v>
      </c>
      <c r="G471" s="187" t="str">
        <f t="shared" si="15"/>
        <v>NHS Nene CCG</v>
      </c>
      <c r="H471" s="188">
        <v>9.9698277461079043E-4</v>
      </c>
      <c r="I471" s="188">
        <v>9.1164273781154856E-4</v>
      </c>
      <c r="J471" s="189">
        <f>INDEX('Monthly CCG'!O$4:O$214,MATCH(Mapping!$A471,'Monthly CCG'!$A$4:$A$214,0))*$H471</f>
        <v>14.945768774190359</v>
      </c>
      <c r="K471" s="189">
        <f>INDEX('Monthly CCG'!P$4:P$214,MATCH(Mapping!$A471,'Monthly CCG'!$A$4:$A$214,0))*$H471</f>
        <v>15.607765336531925</v>
      </c>
      <c r="L471" s="189">
        <f>INDEX('Monthly CCG'!Q$4:Q$214,MATCH(Mapping!$A471,'Monthly CCG'!$A$4:$A$214,0))*$H471</f>
        <v>15.385438177793718</v>
      </c>
      <c r="M471" s="189">
        <f>INDEX('Monthly CCG'!R$4:R$214,MATCH(Mapping!$A471,'Monthly CCG'!$A$4:$A$214,0))*$H471</f>
        <v>16.68749768143541</v>
      </c>
    </row>
    <row r="472" spans="1:13">
      <c r="A472" s="187" t="s">
        <v>386</v>
      </c>
      <c r="B472" s="187" t="s">
        <v>385</v>
      </c>
      <c r="C472" s="187" t="s">
        <v>777</v>
      </c>
      <c r="D472" s="187" t="s">
        <v>483</v>
      </c>
      <c r="E472" s="187">
        <f>COUNTIF($D$5:D472,D472)</f>
        <v>4</v>
      </c>
      <c r="F472" s="187" t="str">
        <f t="shared" si="14"/>
        <v>Warwickshire4</v>
      </c>
      <c r="G472" s="187" t="str">
        <f t="shared" si="15"/>
        <v>NHS Nene CCG</v>
      </c>
      <c r="H472" s="188">
        <v>2.0588853578008878E-3</v>
      </c>
      <c r="I472" s="188">
        <v>2.3183441592347378E-3</v>
      </c>
      <c r="J472" s="189">
        <f>INDEX('Monthly CCG'!O$4:O$214,MATCH(Mapping!$A472,'Monthly CCG'!$A$4:$A$214,0))*$H472</f>
        <v>30.86475039879311</v>
      </c>
      <c r="K472" s="189">
        <f>INDEX('Monthly CCG'!P$4:P$214,MATCH(Mapping!$A472,'Monthly CCG'!$A$4:$A$214,0))*$H472</f>
        <v>32.231850276372896</v>
      </c>
      <c r="L472" s="189">
        <f>INDEX('Monthly CCG'!Q$4:Q$214,MATCH(Mapping!$A472,'Monthly CCG'!$A$4:$A$214,0))*$H472</f>
        <v>31.772718841583298</v>
      </c>
      <c r="M472" s="189">
        <f>INDEX('Monthly CCG'!R$4:R$214,MATCH(Mapping!$A472,'Monthly CCG'!$A$4:$A$214,0))*$H472</f>
        <v>34.461623118871259</v>
      </c>
    </row>
    <row r="473" spans="1:13">
      <c r="A473" s="187" t="s">
        <v>389</v>
      </c>
      <c r="B473" s="187" t="s">
        <v>388</v>
      </c>
      <c r="C473" s="187" t="s">
        <v>712</v>
      </c>
      <c r="D473" s="187" t="s">
        <v>285</v>
      </c>
      <c r="E473" s="187">
        <f>COUNTIF($D$5:D473,D473)</f>
        <v>5</v>
      </c>
      <c r="F473" s="187" t="str">
        <f t="shared" si="14"/>
        <v>Lincolnshire5</v>
      </c>
      <c r="G473" s="187" t="str">
        <f t="shared" si="15"/>
        <v>NHS Newark &amp; Sherwood CCG</v>
      </c>
      <c r="H473" s="188">
        <v>2.4054241466985128E-2</v>
      </c>
      <c r="I473" s="188">
        <v>4.1650212920370973E-3</v>
      </c>
      <c r="J473" s="189">
        <f>INDEX('Monthly CCG'!O$4:O$214,MATCH(Mapping!$A473,'Monthly CCG'!$A$4:$A$214,0))*$H473</f>
        <v>76.348162416210798</v>
      </c>
      <c r="K473" s="189">
        <f>INDEX('Monthly CCG'!P$4:P$214,MATCH(Mapping!$A473,'Monthly CCG'!$A$4:$A$214,0))*$H473</f>
        <v>80.052515602126505</v>
      </c>
      <c r="L473" s="189">
        <f>INDEX('Monthly CCG'!Q$4:Q$214,MATCH(Mapping!$A473,'Monthly CCG'!$A$4:$A$214,0))*$H473</f>
        <v>80.485491948532243</v>
      </c>
      <c r="M473" s="189">
        <f>INDEX('Monthly CCG'!R$4:R$214,MATCH(Mapping!$A473,'Monthly CCG'!$A$4:$A$214,0))*$H473</f>
        <v>81.423607365744658</v>
      </c>
    </row>
    <row r="474" spans="1:13">
      <c r="A474" s="187" t="s">
        <v>389</v>
      </c>
      <c r="B474" s="187" t="s">
        <v>388</v>
      </c>
      <c r="C474" s="187" t="s">
        <v>730</v>
      </c>
      <c r="D474" s="187" t="s">
        <v>342</v>
      </c>
      <c r="E474" s="187">
        <f>COUNTIF($D$5:D474,D474)</f>
        <v>8</v>
      </c>
      <c r="F474" s="187" t="str">
        <f t="shared" si="14"/>
        <v>Nottinghamshire8</v>
      </c>
      <c r="G474" s="187" t="str">
        <f t="shared" si="15"/>
        <v>NHS Newark &amp; Sherwood CCG</v>
      </c>
      <c r="H474" s="188">
        <v>0.9759457585330148</v>
      </c>
      <c r="I474" s="188">
        <v>0.15475418167868238</v>
      </c>
      <c r="J474" s="189">
        <f>INDEX('Monthly CCG'!O$4:O$214,MATCH(Mapping!$A474,'Monthly CCG'!$A$4:$A$214,0))*$H474</f>
        <v>3097.6518375837891</v>
      </c>
      <c r="K474" s="189">
        <f>INDEX('Monthly CCG'!P$4:P$214,MATCH(Mapping!$A474,'Monthly CCG'!$A$4:$A$214,0))*$H474</f>
        <v>3247.9474843978733</v>
      </c>
      <c r="L474" s="189">
        <f>INDEX('Monthly CCG'!Q$4:Q$214,MATCH(Mapping!$A474,'Monthly CCG'!$A$4:$A$214,0))*$H474</f>
        <v>3265.5145080514676</v>
      </c>
      <c r="M474" s="189">
        <f>INDEX('Monthly CCG'!R$4:R$214,MATCH(Mapping!$A474,'Monthly CCG'!$A$4:$A$214,0))*$H474</f>
        <v>3303.5763926342552</v>
      </c>
    </row>
    <row r="475" spans="1:13">
      <c r="A475" s="187" t="s">
        <v>392</v>
      </c>
      <c r="B475" s="187" t="s">
        <v>391</v>
      </c>
      <c r="C475" s="187" t="s">
        <v>688</v>
      </c>
      <c r="D475" s="187" t="s">
        <v>205</v>
      </c>
      <c r="E475" s="187">
        <f>COUNTIF($D$5:D475,D475)</f>
        <v>6</v>
      </c>
      <c r="F475" s="187" t="str">
        <f t="shared" si="14"/>
        <v>Hampshire6</v>
      </c>
      <c r="G475" s="187" t="str">
        <f t="shared" si="15"/>
        <v>NHS Newbury and District CCG</v>
      </c>
      <c r="H475" s="188">
        <v>6.0032221657433826E-2</v>
      </c>
      <c r="I475" s="188">
        <v>5.13209170299566E-3</v>
      </c>
      <c r="J475" s="189">
        <f>INDEX('Monthly CCG'!O$4:O$214,MATCH(Mapping!$A475,'Monthly CCG'!$A$4:$A$214,0))*$H475</f>
        <v>107.45767676680654</v>
      </c>
      <c r="K475" s="189">
        <f>INDEX('Monthly CCG'!P$4:P$214,MATCH(Mapping!$A475,'Monthly CCG'!$A$4:$A$214,0))*$H475</f>
        <v>109.19861119487213</v>
      </c>
      <c r="L475" s="189">
        <f>INDEX('Monthly CCG'!Q$4:Q$214,MATCH(Mapping!$A475,'Monthly CCG'!$A$4:$A$214,0))*$H475</f>
        <v>103.91577568901795</v>
      </c>
      <c r="M475" s="189">
        <f>INDEX('Monthly CCG'!R$4:R$214,MATCH(Mapping!$A475,'Monthly CCG'!$A$4:$A$214,0))*$H475</f>
        <v>120.30457220149739</v>
      </c>
    </row>
    <row r="476" spans="1:13">
      <c r="A476" s="187" t="s">
        <v>392</v>
      </c>
      <c r="B476" s="187" t="s">
        <v>391</v>
      </c>
      <c r="C476" s="187" t="s">
        <v>732</v>
      </c>
      <c r="D476" s="187" t="s">
        <v>348</v>
      </c>
      <c r="E476" s="187">
        <f>COUNTIF($D$5:D476,D476)</f>
        <v>4</v>
      </c>
      <c r="F476" s="187" t="str">
        <f t="shared" si="14"/>
        <v>Oxfordshire4</v>
      </c>
      <c r="G476" s="187" t="str">
        <f t="shared" si="15"/>
        <v>NHS Newbury and District CCG</v>
      </c>
      <c r="H476" s="188">
        <v>1.1975428832352614E-3</v>
      </c>
      <c r="I476" s="188">
        <v>0</v>
      </c>
      <c r="J476" s="189">
        <f>INDEX('Monthly CCG'!O$4:O$214,MATCH(Mapping!$A476,'Monthly CCG'!$A$4:$A$214,0))*$H476</f>
        <v>2.143601760991118</v>
      </c>
      <c r="K476" s="189">
        <f>INDEX('Monthly CCG'!P$4:P$214,MATCH(Mapping!$A476,'Monthly CCG'!$A$4:$A$214,0))*$H476</f>
        <v>2.1783305046049404</v>
      </c>
      <c r="L476" s="189">
        <f>INDEX('Monthly CCG'!Q$4:Q$214,MATCH(Mapping!$A476,'Monthly CCG'!$A$4:$A$214,0))*$H476</f>
        <v>2.0729467308802376</v>
      </c>
      <c r="M476" s="189">
        <f>INDEX('Monthly CCG'!R$4:R$214,MATCH(Mapping!$A476,'Monthly CCG'!$A$4:$A$214,0))*$H476</f>
        <v>2.399875938003464</v>
      </c>
    </row>
    <row r="477" spans="1:13">
      <c r="A477" s="187" t="s">
        <v>392</v>
      </c>
      <c r="B477" s="187" t="s">
        <v>391</v>
      </c>
      <c r="C477" s="187" t="s">
        <v>778</v>
      </c>
      <c r="D477" s="187" t="s">
        <v>486</v>
      </c>
      <c r="E477" s="187">
        <f>COUNTIF($D$5:D477,D477)</f>
        <v>1</v>
      </c>
      <c r="F477" s="187" t="str">
        <f t="shared" si="14"/>
        <v>West Berkshire1</v>
      </c>
      <c r="G477" s="187" t="str">
        <f t="shared" si="15"/>
        <v>NHS Newbury and District CCG</v>
      </c>
      <c r="H477" s="188">
        <v>0.92974127904472281</v>
      </c>
      <c r="I477" s="188">
        <v>0.66090173070563307</v>
      </c>
      <c r="J477" s="189">
        <f>INDEX('Monthly CCG'!O$4:O$214,MATCH(Mapping!$A477,'Monthly CCG'!$A$4:$A$214,0))*$H477</f>
        <v>1664.2368894900537</v>
      </c>
      <c r="K477" s="189">
        <f>INDEX('Monthly CCG'!P$4:P$214,MATCH(Mapping!$A477,'Monthly CCG'!$A$4:$A$214,0))*$H477</f>
        <v>1691.1993865823508</v>
      </c>
      <c r="L477" s="189">
        <f>INDEX('Monthly CCG'!Q$4:Q$214,MATCH(Mapping!$A477,'Monthly CCG'!$A$4:$A$214,0))*$H477</f>
        <v>1609.3821540264153</v>
      </c>
      <c r="M477" s="189">
        <f>INDEX('Monthly CCG'!R$4:R$214,MATCH(Mapping!$A477,'Monthly CCG'!$A$4:$A$214,0))*$H477</f>
        <v>1863.2015232056244</v>
      </c>
    </row>
    <row r="478" spans="1:13">
      <c r="A478" s="187" t="s">
        <v>392</v>
      </c>
      <c r="B478" s="187" t="s">
        <v>391</v>
      </c>
      <c r="C478" s="187" t="s">
        <v>782</v>
      </c>
      <c r="D478" s="187" t="s">
        <v>498</v>
      </c>
      <c r="E478" s="187">
        <f>COUNTIF($D$5:D478,D478)</f>
        <v>4</v>
      </c>
      <c r="F478" s="187" t="str">
        <f t="shared" si="14"/>
        <v>Wiltshire4</v>
      </c>
      <c r="G478" s="187" t="str">
        <f t="shared" si="15"/>
        <v>NHS Newbury and District CCG</v>
      </c>
      <c r="H478" s="188">
        <v>9.028956414608302E-3</v>
      </c>
      <c r="I478" s="188">
        <v>2.1910018397725372E-3</v>
      </c>
      <c r="J478" s="189">
        <f>INDEX('Monthly CCG'!O$4:O$214,MATCH(Mapping!$A478,'Monthly CCG'!$A$4:$A$214,0))*$H478</f>
        <v>16.161831982148861</v>
      </c>
      <c r="K478" s="189">
        <f>INDEX('Monthly CCG'!P$4:P$214,MATCH(Mapping!$A478,'Monthly CCG'!$A$4:$A$214,0))*$H478</f>
        <v>16.4236717181725</v>
      </c>
      <c r="L478" s="189">
        <f>INDEX('Monthly CCG'!Q$4:Q$214,MATCH(Mapping!$A478,'Monthly CCG'!$A$4:$A$214,0))*$H478</f>
        <v>15.62912355368697</v>
      </c>
      <c r="M478" s="189">
        <f>INDEX('Monthly CCG'!R$4:R$214,MATCH(Mapping!$A478,'Monthly CCG'!$A$4:$A$214,0))*$H478</f>
        <v>18.094028654875036</v>
      </c>
    </row>
    <row r="479" spans="1:13">
      <c r="A479" s="187" t="s">
        <v>395</v>
      </c>
      <c r="B479" s="187" t="s">
        <v>394</v>
      </c>
      <c r="C479" s="187" t="s">
        <v>720</v>
      </c>
      <c r="D479" s="187" t="s">
        <v>309</v>
      </c>
      <c r="E479" s="187">
        <f>COUNTIF($D$5:D479,D479)</f>
        <v>1</v>
      </c>
      <c r="F479" s="187" t="str">
        <f t="shared" si="14"/>
        <v>Newcastle upon Tyne1</v>
      </c>
      <c r="G479" s="187" t="str">
        <f t="shared" si="15"/>
        <v>NHS Newcastle North and East CCG</v>
      </c>
      <c r="H479" s="188">
        <v>0.97607736151776392</v>
      </c>
      <c r="I479" s="188">
        <v>0.51307706443694778</v>
      </c>
      <c r="J479" s="189">
        <f>INDEX('Monthly CCG'!O$4:O$214,MATCH(Mapping!$A479,'Monthly CCG'!$A$4:$A$214,0))*$H479</f>
        <v>3525.5914298021635</v>
      </c>
      <c r="K479" s="189">
        <f>INDEX('Monthly CCG'!P$4:P$214,MATCH(Mapping!$A479,'Monthly CCG'!$A$4:$A$214,0))*$H479</f>
        <v>3483.6201032568993</v>
      </c>
      <c r="L479" s="189">
        <f>INDEX('Monthly CCG'!Q$4:Q$214,MATCH(Mapping!$A479,'Monthly CCG'!$A$4:$A$214,0))*$H479</f>
        <v>3480.6918711723461</v>
      </c>
      <c r="M479" s="189">
        <f>INDEX('Monthly CCG'!R$4:R$214,MATCH(Mapping!$A479,'Monthly CCG'!$A$4:$A$214,0))*$H479</f>
        <v>3736.4241398900003</v>
      </c>
    </row>
    <row r="480" spans="1:13">
      <c r="A480" s="187" t="s">
        <v>395</v>
      </c>
      <c r="B480" s="187" t="s">
        <v>394</v>
      </c>
      <c r="C480" s="187" t="s">
        <v>726</v>
      </c>
      <c r="D480" s="187" t="s">
        <v>327</v>
      </c>
      <c r="E480" s="187">
        <f>COUNTIF($D$5:D480,D480)</f>
        <v>1</v>
      </c>
      <c r="F480" s="187" t="str">
        <f t="shared" si="14"/>
        <v>North Tyneside1</v>
      </c>
      <c r="G480" s="187" t="str">
        <f t="shared" si="15"/>
        <v>NHS Newcastle North and East CCG</v>
      </c>
      <c r="H480" s="188">
        <v>2.3922638482235938E-2</v>
      </c>
      <c r="I480" s="188">
        <v>1.8395660313955162E-2</v>
      </c>
      <c r="J480" s="189">
        <f>INDEX('Monthly CCG'!O$4:O$214,MATCH(Mapping!$A480,'Monthly CCG'!$A$4:$A$214,0))*$H480</f>
        <v>86.408570197836212</v>
      </c>
      <c r="K480" s="189">
        <f>INDEX('Monthly CCG'!P$4:P$214,MATCH(Mapping!$A480,'Monthly CCG'!$A$4:$A$214,0))*$H480</f>
        <v>85.379896743100062</v>
      </c>
      <c r="L480" s="189">
        <f>INDEX('Monthly CCG'!Q$4:Q$214,MATCH(Mapping!$A480,'Monthly CCG'!$A$4:$A$214,0))*$H480</f>
        <v>85.308128827653363</v>
      </c>
      <c r="M480" s="189">
        <f>INDEX('Monthly CCG'!R$4:R$214,MATCH(Mapping!$A480,'Monthly CCG'!$A$4:$A$214,0))*$H480</f>
        <v>91.575860109999169</v>
      </c>
    </row>
    <row r="481" spans="1:13">
      <c r="A481" s="187" t="s">
        <v>398</v>
      </c>
      <c r="B481" s="187" t="s">
        <v>397</v>
      </c>
      <c r="C481" s="187" t="s">
        <v>720</v>
      </c>
      <c r="D481" s="187" t="s">
        <v>309</v>
      </c>
      <c r="E481" s="187">
        <f>COUNTIF($D$5:D481,D481)</f>
        <v>2</v>
      </c>
      <c r="F481" s="187" t="str">
        <f t="shared" si="14"/>
        <v>Newcastle upon Tyne2</v>
      </c>
      <c r="G481" s="187" t="str">
        <f t="shared" si="15"/>
        <v>NHS Newcastle West CCG</v>
      </c>
      <c r="H481" s="188">
        <v>0.98458742814759859</v>
      </c>
      <c r="I481" s="188">
        <v>0.43561883884856195</v>
      </c>
      <c r="J481" s="189">
        <f>INDEX('Monthly CCG'!O$4:O$214,MATCH(Mapping!$A481,'Monthly CCG'!$A$4:$A$214,0))*$H481</f>
        <v>3898.9662154644902</v>
      </c>
      <c r="K481" s="189">
        <f>INDEX('Monthly CCG'!P$4:P$214,MATCH(Mapping!$A481,'Monthly CCG'!$A$4:$A$214,0))*$H481</f>
        <v>3820.1992212126825</v>
      </c>
      <c r="L481" s="189">
        <f>INDEX('Monthly CCG'!Q$4:Q$214,MATCH(Mapping!$A481,'Monthly CCG'!$A$4:$A$214,0))*$H481</f>
        <v>3841.8601446319299</v>
      </c>
      <c r="M481" s="189">
        <f>INDEX('Monthly CCG'!R$4:R$214,MATCH(Mapping!$A481,'Monthly CCG'!$A$4:$A$214,0))*$H481</f>
        <v>4098.8374633784533</v>
      </c>
    </row>
    <row r="482" spans="1:13">
      <c r="A482" s="187" t="s">
        <v>398</v>
      </c>
      <c r="B482" s="187" t="s">
        <v>397</v>
      </c>
      <c r="C482" s="187" t="s">
        <v>726</v>
      </c>
      <c r="D482" s="187" t="s">
        <v>327</v>
      </c>
      <c r="E482" s="187">
        <f>COUNTIF($D$5:D482,D482)</f>
        <v>2</v>
      </c>
      <c r="F482" s="187" t="str">
        <f t="shared" si="14"/>
        <v>North Tyneside2</v>
      </c>
      <c r="G482" s="187" t="str">
        <f t="shared" si="15"/>
        <v>NHS Newcastle West CCG</v>
      </c>
      <c r="H482" s="188">
        <v>7.7878731689226769E-3</v>
      </c>
      <c r="I482" s="188">
        <v>5.0405645432288412E-3</v>
      </c>
      <c r="J482" s="189">
        <f>INDEX('Monthly CCG'!O$4:O$214,MATCH(Mapping!$A482,'Monthly CCG'!$A$4:$A$214,0))*$H482</f>
        <v>30.839977748933801</v>
      </c>
      <c r="K482" s="189">
        <f>INDEX('Monthly CCG'!P$4:P$214,MATCH(Mapping!$A482,'Monthly CCG'!$A$4:$A$214,0))*$H482</f>
        <v>30.216947895419988</v>
      </c>
      <c r="L482" s="189">
        <f>INDEX('Monthly CCG'!Q$4:Q$214,MATCH(Mapping!$A482,'Monthly CCG'!$A$4:$A$214,0))*$H482</f>
        <v>30.388281105136286</v>
      </c>
      <c r="M482" s="189">
        <f>INDEX('Monthly CCG'!R$4:R$214,MATCH(Mapping!$A482,'Monthly CCG'!$A$4:$A$214,0))*$H482</f>
        <v>32.420916002225106</v>
      </c>
    </row>
    <row r="483" spans="1:13">
      <c r="A483" s="187" t="s">
        <v>398</v>
      </c>
      <c r="B483" s="187" t="s">
        <v>397</v>
      </c>
      <c r="C483" s="187" t="s">
        <v>1620</v>
      </c>
      <c r="D483" s="187" t="s">
        <v>336</v>
      </c>
      <c r="E483" s="187">
        <f>COUNTIF($D$5:D483,D483)</f>
        <v>2</v>
      </c>
      <c r="F483" s="187" t="str">
        <f t="shared" si="14"/>
        <v>Northumberland2</v>
      </c>
      <c r="G483" s="187" t="str">
        <f t="shared" si="15"/>
        <v>NHS Newcastle West CCG</v>
      </c>
      <c r="H483" s="188">
        <v>7.6246986834785828E-3</v>
      </c>
      <c r="I483" s="188">
        <v>3.2260291597888645E-3</v>
      </c>
      <c r="J483" s="189">
        <f>INDEX('Monthly CCG'!O$4:O$214,MATCH(Mapping!$A483,'Monthly CCG'!$A$4:$A$214,0))*$H483</f>
        <v>30.193806786575188</v>
      </c>
      <c r="K483" s="189">
        <f>INDEX('Monthly CCG'!P$4:P$214,MATCH(Mapping!$A483,'Monthly CCG'!$A$4:$A$214,0))*$H483</f>
        <v>29.583830891896902</v>
      </c>
      <c r="L483" s="189">
        <f>INDEX('Monthly CCG'!Q$4:Q$214,MATCH(Mapping!$A483,'Monthly CCG'!$A$4:$A$214,0))*$H483</f>
        <v>29.751574262933431</v>
      </c>
      <c r="M483" s="189">
        <f>INDEX('Monthly CCG'!R$4:R$214,MATCH(Mapping!$A483,'Monthly CCG'!$A$4:$A$214,0))*$H483</f>
        <v>31.741620619321342</v>
      </c>
    </row>
    <row r="484" spans="1:13">
      <c r="A484" s="187" t="s">
        <v>401</v>
      </c>
      <c r="B484" s="187" t="s">
        <v>400</v>
      </c>
      <c r="C484" s="187" t="s">
        <v>641</v>
      </c>
      <c r="D484" s="187" t="s">
        <v>9</v>
      </c>
      <c r="E484" s="187">
        <f>COUNTIF($D$5:D484,D484)</f>
        <v>3</v>
      </c>
      <c r="F484" s="187" t="str">
        <f t="shared" si="14"/>
        <v>Barking and Dagenham3</v>
      </c>
      <c r="G484" s="187" t="str">
        <f t="shared" si="15"/>
        <v>NHS Newham CCG</v>
      </c>
      <c r="H484" s="188">
        <v>1.655447928637881E-3</v>
      </c>
      <c r="I484" s="188">
        <v>2.9075914569676466E-3</v>
      </c>
      <c r="J484" s="189">
        <f>INDEX('Monthly CCG'!O$4:O$214,MATCH(Mapping!$A484,'Monthly CCG'!$A$4:$A$214,0))*$H484</f>
        <v>13.803124828982652</v>
      </c>
      <c r="K484" s="189">
        <f>INDEX('Monthly CCG'!P$4:P$214,MATCH(Mapping!$A484,'Monthly CCG'!$A$4:$A$214,0))*$H484</f>
        <v>13.548185847972418</v>
      </c>
      <c r="L484" s="189">
        <f>INDEX('Monthly CCG'!Q$4:Q$214,MATCH(Mapping!$A484,'Monthly CCG'!$A$4:$A$214,0))*$H484</f>
        <v>13.114458490669293</v>
      </c>
      <c r="M484" s="189">
        <f>INDEX('Monthly CCG'!R$4:R$214,MATCH(Mapping!$A484,'Monthly CCG'!$A$4:$A$214,0))*$H484</f>
        <v>13.457136211897335</v>
      </c>
    </row>
    <row r="485" spans="1:13">
      <c r="A485" s="187" t="s">
        <v>401</v>
      </c>
      <c r="B485" s="187" t="s">
        <v>400</v>
      </c>
      <c r="C485" s="187" t="s">
        <v>721</v>
      </c>
      <c r="D485" s="187" t="s">
        <v>312</v>
      </c>
      <c r="E485" s="187">
        <f>COUNTIF($D$5:D485,D485)</f>
        <v>2</v>
      </c>
      <c r="F485" s="187" t="str">
        <f t="shared" si="14"/>
        <v>Newham2</v>
      </c>
      <c r="G485" s="187" t="str">
        <f t="shared" si="15"/>
        <v>NHS Newham CCG</v>
      </c>
      <c r="H485" s="188">
        <v>0.97076834674109347</v>
      </c>
      <c r="I485" s="188">
        <v>0.97980336380457878</v>
      </c>
      <c r="J485" s="189">
        <f>INDEX('Monthly CCG'!O$4:O$214,MATCH(Mapping!$A485,'Monthly CCG'!$A$4:$A$214,0))*$H485</f>
        <v>8094.2664751272378</v>
      </c>
      <c r="K485" s="189">
        <f>INDEX('Monthly CCG'!P$4:P$214,MATCH(Mapping!$A485,'Monthly CCG'!$A$4:$A$214,0))*$H485</f>
        <v>7944.7681497291087</v>
      </c>
      <c r="L485" s="189">
        <f>INDEX('Monthly CCG'!Q$4:Q$214,MATCH(Mapping!$A485,'Monthly CCG'!$A$4:$A$214,0))*$H485</f>
        <v>7690.4268428829428</v>
      </c>
      <c r="M485" s="189">
        <f>INDEX('Monthly CCG'!R$4:R$214,MATCH(Mapping!$A485,'Monthly CCG'!$A$4:$A$214,0))*$H485</f>
        <v>7891.3758906583489</v>
      </c>
    </row>
    <row r="486" spans="1:13">
      <c r="A486" s="187" t="s">
        <v>401</v>
      </c>
      <c r="B486" s="187" t="s">
        <v>400</v>
      </c>
      <c r="C486" s="187" t="s">
        <v>737</v>
      </c>
      <c r="D486" s="187" t="s">
        <v>363</v>
      </c>
      <c r="E486" s="187">
        <f>COUNTIF($D$5:D486,D486)</f>
        <v>3</v>
      </c>
      <c r="F486" s="187" t="str">
        <f t="shared" si="14"/>
        <v>Redbridge3</v>
      </c>
      <c r="G486" s="187" t="str">
        <f t="shared" si="15"/>
        <v>NHS Newham CCG</v>
      </c>
      <c r="H486" s="188">
        <v>1.5728123460843867E-2</v>
      </c>
      <c r="I486" s="188">
        <v>1.8730021147849208E-2</v>
      </c>
      <c r="J486" s="189">
        <f>INDEX('Monthly CCG'!O$4:O$214,MATCH(Mapping!$A486,'Monthly CCG'!$A$4:$A$214,0))*$H486</f>
        <v>131.14109341651616</v>
      </c>
      <c r="K486" s="189">
        <f>INDEX('Monthly CCG'!P$4:P$214,MATCH(Mapping!$A486,'Monthly CCG'!$A$4:$A$214,0))*$H486</f>
        <v>128.71896240354621</v>
      </c>
      <c r="L486" s="189">
        <f>INDEX('Monthly CCG'!Q$4:Q$214,MATCH(Mapping!$A486,'Monthly CCG'!$A$4:$A$214,0))*$H486</f>
        <v>124.59819405680511</v>
      </c>
      <c r="M486" s="189">
        <f>INDEX('Monthly CCG'!R$4:R$214,MATCH(Mapping!$A486,'Monthly CCG'!$A$4:$A$214,0))*$H486</f>
        <v>127.85391561319979</v>
      </c>
    </row>
    <row r="487" spans="1:13">
      <c r="A487" s="187" t="s">
        <v>401</v>
      </c>
      <c r="B487" s="187" t="s">
        <v>400</v>
      </c>
      <c r="C487" s="187" t="s">
        <v>770</v>
      </c>
      <c r="D487" s="187" t="s">
        <v>462</v>
      </c>
      <c r="E487" s="187">
        <f>COUNTIF($D$5:D487,D487)</f>
        <v>4</v>
      </c>
      <c r="F487" s="187" t="str">
        <f t="shared" si="14"/>
        <v>Tower Hamlets4</v>
      </c>
      <c r="G487" s="187" t="str">
        <f t="shared" si="15"/>
        <v>NHS Newham CCG</v>
      </c>
      <c r="H487" s="188">
        <v>2.1096700049252999E-3</v>
      </c>
      <c r="I487" s="188">
        <v>2.6578416670975744E-3</v>
      </c>
      <c r="J487" s="189">
        <f>INDEX('Monthly CCG'!O$4:O$214,MATCH(Mapping!$A487,'Monthly CCG'!$A$4:$A$214,0))*$H487</f>
        <v>17.590428501067152</v>
      </c>
      <c r="K487" s="189">
        <f>INDEX('Monthly CCG'!P$4:P$214,MATCH(Mapping!$A487,'Monthly CCG'!$A$4:$A$214,0))*$H487</f>
        <v>17.265539320308655</v>
      </c>
      <c r="L487" s="189">
        <f>INDEX('Monthly CCG'!Q$4:Q$214,MATCH(Mapping!$A487,'Monthly CCG'!$A$4:$A$214,0))*$H487</f>
        <v>16.712805779018225</v>
      </c>
      <c r="M487" s="189">
        <f>INDEX('Monthly CCG'!R$4:R$214,MATCH(Mapping!$A487,'Monthly CCG'!$A$4:$A$214,0))*$H487</f>
        <v>17.149507470037761</v>
      </c>
    </row>
    <row r="488" spans="1:13">
      <c r="A488" s="187" t="s">
        <v>401</v>
      </c>
      <c r="B488" s="187" t="s">
        <v>400</v>
      </c>
      <c r="C488" s="187" t="s">
        <v>774</v>
      </c>
      <c r="D488" s="187" t="s">
        <v>474</v>
      </c>
      <c r="E488" s="187">
        <f>COUNTIF($D$5:D488,D488)</f>
        <v>2</v>
      </c>
      <c r="F488" s="187" t="str">
        <f t="shared" si="14"/>
        <v>Waltham Forest2</v>
      </c>
      <c r="G488" s="187" t="str">
        <f t="shared" si="15"/>
        <v>NHS Newham CCG</v>
      </c>
      <c r="H488" s="188">
        <v>9.7384118644995368E-3</v>
      </c>
      <c r="I488" s="188">
        <v>1.2365066515650027E-2</v>
      </c>
      <c r="J488" s="189">
        <f>INDEX('Monthly CCG'!O$4:O$214,MATCH(Mapping!$A488,'Monthly CCG'!$A$4:$A$214,0))*$H488</f>
        <v>81.198878126197144</v>
      </c>
      <c r="K488" s="189">
        <f>INDEX('Monthly CCG'!P$4:P$214,MATCH(Mapping!$A488,'Monthly CCG'!$A$4:$A$214,0))*$H488</f>
        <v>79.699162699064203</v>
      </c>
      <c r="L488" s="189">
        <f>INDEX('Monthly CCG'!Q$4:Q$214,MATCH(Mapping!$A488,'Monthly CCG'!$A$4:$A$214,0))*$H488</f>
        <v>77.147698790565329</v>
      </c>
      <c r="M488" s="189">
        <f>INDEX('Monthly CCG'!R$4:R$214,MATCH(Mapping!$A488,'Monthly CCG'!$A$4:$A$214,0))*$H488</f>
        <v>79.163550046516733</v>
      </c>
    </row>
    <row r="489" spans="1:13">
      <c r="A489" s="187" t="s">
        <v>404</v>
      </c>
      <c r="B489" s="187" t="s">
        <v>403</v>
      </c>
      <c r="C489" s="187" t="s">
        <v>688</v>
      </c>
      <c r="D489" s="187" t="s">
        <v>205</v>
      </c>
      <c r="E489" s="187">
        <f>COUNTIF($D$5:D489,D489)</f>
        <v>7</v>
      </c>
      <c r="F489" s="187" t="str">
        <f t="shared" si="14"/>
        <v>Hampshire7</v>
      </c>
      <c r="G489" s="187" t="str">
        <f t="shared" si="15"/>
        <v>NHS North &amp; West Reading CCG</v>
      </c>
      <c r="H489" s="188">
        <v>9.7018826053864686E-3</v>
      </c>
      <c r="I489" s="188">
        <v>0</v>
      </c>
      <c r="J489" s="189">
        <f>INDEX('Monthly CCG'!O$4:O$214,MATCH(Mapping!$A489,'Monthly CCG'!$A$4:$A$214,0))*$H489</f>
        <v>16.832766320345524</v>
      </c>
      <c r="K489" s="189">
        <f>INDEX('Monthly CCG'!P$4:P$214,MATCH(Mapping!$A489,'Monthly CCG'!$A$4:$A$214,0))*$H489</f>
        <v>17.114120915901729</v>
      </c>
      <c r="L489" s="189">
        <f>INDEX('Monthly CCG'!Q$4:Q$214,MATCH(Mapping!$A489,'Monthly CCG'!$A$4:$A$214,0))*$H489</f>
        <v>16.910381381188614</v>
      </c>
      <c r="M489" s="189">
        <f>INDEX('Monthly CCG'!R$4:R$214,MATCH(Mapping!$A489,'Monthly CCG'!$A$4:$A$214,0))*$H489</f>
        <v>18.064905411229603</v>
      </c>
    </row>
    <row r="490" spans="1:13">
      <c r="A490" s="187" t="s">
        <v>404</v>
      </c>
      <c r="B490" s="187" t="s">
        <v>403</v>
      </c>
      <c r="C490" s="187" t="s">
        <v>732</v>
      </c>
      <c r="D490" s="187" t="s">
        <v>348</v>
      </c>
      <c r="E490" s="187">
        <f>COUNTIF($D$5:D490,D490)</f>
        <v>5</v>
      </c>
      <c r="F490" s="187" t="str">
        <f t="shared" si="14"/>
        <v>Oxfordshire5</v>
      </c>
      <c r="G490" s="187" t="str">
        <f t="shared" si="15"/>
        <v>NHS North &amp; West Reading CCG</v>
      </c>
      <c r="H490" s="188">
        <v>2.0119026877332621E-2</v>
      </c>
      <c r="I490" s="188">
        <v>3.1009987081527714E-3</v>
      </c>
      <c r="J490" s="189">
        <f>INDEX('Monthly CCG'!O$4:O$214,MATCH(Mapping!$A490,'Monthly CCG'!$A$4:$A$214,0))*$H490</f>
        <v>34.906511632172098</v>
      </c>
      <c r="K490" s="189">
        <f>INDEX('Monthly CCG'!P$4:P$214,MATCH(Mapping!$A490,'Monthly CCG'!$A$4:$A$214,0))*$H490</f>
        <v>35.489963411614745</v>
      </c>
      <c r="L490" s="189">
        <f>INDEX('Monthly CCG'!Q$4:Q$214,MATCH(Mapping!$A490,'Monthly CCG'!$A$4:$A$214,0))*$H490</f>
        <v>35.067463847190758</v>
      </c>
      <c r="M490" s="189">
        <f>INDEX('Monthly CCG'!R$4:R$214,MATCH(Mapping!$A490,'Monthly CCG'!$A$4:$A$214,0))*$H490</f>
        <v>37.461628045593343</v>
      </c>
    </row>
    <row r="491" spans="1:13">
      <c r="A491" s="187" t="s">
        <v>404</v>
      </c>
      <c r="B491" s="187" t="s">
        <v>403</v>
      </c>
      <c r="C491" s="187" t="s">
        <v>736</v>
      </c>
      <c r="D491" s="187" t="s">
        <v>360</v>
      </c>
      <c r="E491" s="187">
        <f>COUNTIF($D$5:D491,D491)</f>
        <v>1</v>
      </c>
      <c r="F491" s="187" t="str">
        <f t="shared" si="14"/>
        <v>Reading1</v>
      </c>
      <c r="G491" s="187" t="str">
        <f t="shared" si="15"/>
        <v>NHS North &amp; West Reading CCG</v>
      </c>
      <c r="H491" s="188">
        <v>0.61342857928858963</v>
      </c>
      <c r="I491" s="188">
        <v>0.37279039700407923</v>
      </c>
      <c r="J491" s="189">
        <f>INDEX('Monthly CCG'!O$4:O$214,MATCH(Mapping!$A491,'Monthly CCG'!$A$4:$A$214,0))*$H491</f>
        <v>1064.298585065703</v>
      </c>
      <c r="K491" s="189">
        <f>INDEX('Monthly CCG'!P$4:P$214,MATCH(Mapping!$A491,'Monthly CCG'!$A$4:$A$214,0))*$H491</f>
        <v>1082.0880138650721</v>
      </c>
      <c r="L491" s="189">
        <f>INDEX('Monthly CCG'!Q$4:Q$214,MATCH(Mapping!$A491,'Monthly CCG'!$A$4:$A$214,0))*$H491</f>
        <v>1069.2060137000117</v>
      </c>
      <c r="M491" s="189">
        <f>INDEX('Monthly CCG'!R$4:R$214,MATCH(Mapping!$A491,'Monthly CCG'!$A$4:$A$214,0))*$H491</f>
        <v>1142.2040146353538</v>
      </c>
    </row>
    <row r="492" spans="1:13">
      <c r="A492" s="187" t="s">
        <v>404</v>
      </c>
      <c r="B492" s="187" t="s">
        <v>403</v>
      </c>
      <c r="C492" s="187" t="s">
        <v>778</v>
      </c>
      <c r="D492" s="187" t="s">
        <v>486</v>
      </c>
      <c r="E492" s="187">
        <f>COUNTIF($D$5:D492,D492)</f>
        <v>2</v>
      </c>
      <c r="F492" s="187" t="str">
        <f t="shared" si="14"/>
        <v>West Berkshire2</v>
      </c>
      <c r="G492" s="187" t="str">
        <f t="shared" si="15"/>
        <v>NHS North &amp; West Reading CCG</v>
      </c>
      <c r="H492" s="188">
        <v>0.35532915791693792</v>
      </c>
      <c r="I492" s="188">
        <v>0.23730754626851047</v>
      </c>
      <c r="J492" s="189">
        <f>INDEX('Monthly CCG'!O$4:O$214,MATCH(Mapping!$A492,'Monthly CCG'!$A$4:$A$214,0))*$H492</f>
        <v>616.49608898588724</v>
      </c>
      <c r="K492" s="189">
        <f>INDEX('Monthly CCG'!P$4:P$214,MATCH(Mapping!$A492,'Monthly CCG'!$A$4:$A$214,0))*$H492</f>
        <v>626.8006345654785</v>
      </c>
      <c r="L492" s="189">
        <f>INDEX('Monthly CCG'!Q$4:Q$214,MATCH(Mapping!$A492,'Monthly CCG'!$A$4:$A$214,0))*$H492</f>
        <v>619.33872224922277</v>
      </c>
      <c r="M492" s="189">
        <f>INDEX('Monthly CCG'!R$4:R$214,MATCH(Mapping!$A492,'Monthly CCG'!$A$4:$A$214,0))*$H492</f>
        <v>661.62289204133845</v>
      </c>
    </row>
    <row r="493" spans="1:13">
      <c r="A493" s="187" t="s">
        <v>404</v>
      </c>
      <c r="B493" s="187" t="s">
        <v>403</v>
      </c>
      <c r="C493" s="187" t="s">
        <v>785</v>
      </c>
      <c r="D493" s="187" t="s">
        <v>507</v>
      </c>
      <c r="E493" s="187">
        <f>COUNTIF($D$5:D493,D493)</f>
        <v>2</v>
      </c>
      <c r="F493" s="187" t="str">
        <f t="shared" si="14"/>
        <v>Wokingham2</v>
      </c>
      <c r="G493" s="187" t="str">
        <f t="shared" si="15"/>
        <v>NHS North &amp; West Reading CCG</v>
      </c>
      <c r="H493" s="188">
        <v>1.4213533117532163E-3</v>
      </c>
      <c r="I493" s="188">
        <v>9.2841612209570469E-4</v>
      </c>
      <c r="J493" s="189">
        <f>INDEX('Monthly CCG'!O$4:O$214,MATCH(Mapping!$A493,'Monthly CCG'!$A$4:$A$214,0))*$H493</f>
        <v>2.4660479958918304</v>
      </c>
      <c r="K493" s="189">
        <f>INDEX('Monthly CCG'!P$4:P$214,MATCH(Mapping!$A493,'Monthly CCG'!$A$4:$A$214,0))*$H493</f>
        <v>2.5072672419326736</v>
      </c>
      <c r="L493" s="189">
        <f>INDEX('Monthly CCG'!Q$4:Q$214,MATCH(Mapping!$A493,'Monthly CCG'!$A$4:$A$214,0))*$H493</f>
        <v>2.477418822385856</v>
      </c>
      <c r="M493" s="189">
        <f>INDEX('Monthly CCG'!R$4:R$214,MATCH(Mapping!$A493,'Monthly CCG'!$A$4:$A$214,0))*$H493</f>
        <v>2.6465598664844889</v>
      </c>
    </row>
    <row r="494" spans="1:13">
      <c r="A494" s="187" t="s">
        <v>407</v>
      </c>
      <c r="B494" s="187" t="s">
        <v>406</v>
      </c>
      <c r="C494" s="187" t="s">
        <v>663</v>
      </c>
      <c r="D494" s="187" t="s">
        <v>110</v>
      </c>
      <c r="E494" s="187">
        <f>COUNTIF($D$5:D494,D494)</f>
        <v>2</v>
      </c>
      <c r="F494" s="187" t="str">
        <f t="shared" si="14"/>
        <v>Cheshire East2</v>
      </c>
      <c r="G494" s="187" t="str">
        <f t="shared" si="15"/>
        <v>NHS North Derbyshire CCG</v>
      </c>
      <c r="H494" s="188">
        <v>3.5571717896610852E-3</v>
      </c>
      <c r="I494" s="188">
        <v>2.6537488385022672E-3</v>
      </c>
      <c r="J494" s="189">
        <f>INDEX('Monthly CCG'!O$4:O$214,MATCH(Mapping!$A494,'Monthly CCG'!$A$4:$A$214,0))*$H494</f>
        <v>34.216435444749976</v>
      </c>
      <c r="K494" s="189">
        <f>INDEX('Monthly CCG'!P$4:P$214,MATCH(Mapping!$A494,'Monthly CCG'!$A$4:$A$214,0))*$H494</f>
        <v>35.063042330689321</v>
      </c>
      <c r="L494" s="189">
        <f>INDEX('Monthly CCG'!Q$4:Q$214,MATCH(Mapping!$A494,'Monthly CCG'!$A$4:$A$214,0))*$H494</f>
        <v>34.212878272960317</v>
      </c>
      <c r="M494" s="189">
        <f>INDEX('Monthly CCG'!R$4:R$214,MATCH(Mapping!$A494,'Monthly CCG'!$A$4:$A$214,0))*$H494</f>
        <v>34.917198287313212</v>
      </c>
    </row>
    <row r="495" spans="1:13">
      <c r="A495" s="187" t="s">
        <v>407</v>
      </c>
      <c r="B495" s="187" t="s">
        <v>406</v>
      </c>
      <c r="C495" s="187" t="s">
        <v>673</v>
      </c>
      <c r="D495" s="187" t="s">
        <v>146</v>
      </c>
      <c r="E495" s="187">
        <f>COUNTIF($D$5:D495,D495)</f>
        <v>7</v>
      </c>
      <c r="F495" s="187" t="str">
        <f t="shared" si="14"/>
        <v>Derbyshire7</v>
      </c>
      <c r="G495" s="187" t="str">
        <f t="shared" si="15"/>
        <v>NHS North Derbyshire CCG</v>
      </c>
      <c r="H495" s="188">
        <v>0.98302149138998818</v>
      </c>
      <c r="I495" s="188">
        <v>0.36100045613501597</v>
      </c>
      <c r="J495" s="189">
        <f>INDEX('Monthly CCG'!O$4:O$214,MATCH(Mapping!$A495,'Monthly CCG'!$A$4:$A$214,0))*$H495</f>
        <v>9455.6837256802955</v>
      </c>
      <c r="K495" s="189">
        <f>INDEX('Monthly CCG'!P$4:P$214,MATCH(Mapping!$A495,'Monthly CCG'!$A$4:$A$214,0))*$H495</f>
        <v>9689.6428406311134</v>
      </c>
      <c r="L495" s="189">
        <f>INDEX('Monthly CCG'!Q$4:Q$214,MATCH(Mapping!$A495,'Monthly CCG'!$A$4:$A$214,0))*$H495</f>
        <v>9454.7007041889065</v>
      </c>
      <c r="M495" s="189">
        <f>INDEX('Monthly CCG'!R$4:R$214,MATCH(Mapping!$A495,'Monthly CCG'!$A$4:$A$214,0))*$H495</f>
        <v>9649.3389594841246</v>
      </c>
    </row>
    <row r="496" spans="1:13">
      <c r="A496" s="187" t="s">
        <v>407</v>
      </c>
      <c r="B496" s="187" t="s">
        <v>406</v>
      </c>
      <c r="C496" s="187" t="s">
        <v>746</v>
      </c>
      <c r="D496" s="187" t="s">
        <v>390</v>
      </c>
      <c r="E496" s="187">
        <f>COUNTIF($D$5:D496,D496)</f>
        <v>3</v>
      </c>
      <c r="F496" s="187" t="str">
        <f t="shared" si="14"/>
        <v>Sheffield3</v>
      </c>
      <c r="G496" s="187" t="str">
        <f t="shared" si="15"/>
        <v>NHS North Derbyshire CCG</v>
      </c>
      <c r="H496" s="188">
        <v>6.3656468980840958E-3</v>
      </c>
      <c r="I496" s="188">
        <v>3.2025578803753503E-3</v>
      </c>
      <c r="J496" s="189">
        <f>INDEX('Monthly CCG'!O$4:O$214,MATCH(Mapping!$A496,'Monthly CCG'!$A$4:$A$214,0))*$H496</f>
        <v>61.231157512670919</v>
      </c>
      <c r="K496" s="189">
        <f>INDEX('Monthly CCG'!P$4:P$214,MATCH(Mapping!$A496,'Monthly CCG'!$A$4:$A$214,0))*$H496</f>
        <v>62.746181474414932</v>
      </c>
      <c r="L496" s="189">
        <f>INDEX('Monthly CCG'!Q$4:Q$214,MATCH(Mapping!$A496,'Monthly CCG'!$A$4:$A$214,0))*$H496</f>
        <v>61.224791865772836</v>
      </c>
      <c r="M496" s="189">
        <f>INDEX('Monthly CCG'!R$4:R$214,MATCH(Mapping!$A496,'Monthly CCG'!$A$4:$A$214,0))*$H496</f>
        <v>62.485189951593483</v>
      </c>
    </row>
    <row r="497" spans="1:13">
      <c r="A497" s="187" t="s">
        <v>407</v>
      </c>
      <c r="B497" s="187" t="s">
        <v>406</v>
      </c>
      <c r="C497" s="187" t="s">
        <v>757</v>
      </c>
      <c r="D497" s="187" t="s">
        <v>423</v>
      </c>
      <c r="E497" s="187">
        <f>COUNTIF($D$5:D497,D497)</f>
        <v>6</v>
      </c>
      <c r="F497" s="187" t="str">
        <f t="shared" si="14"/>
        <v>Staffordshire6</v>
      </c>
      <c r="G497" s="187" t="str">
        <f t="shared" si="15"/>
        <v>NHS North Derbyshire CCG</v>
      </c>
      <c r="H497" s="188">
        <v>7.0556899222666532E-3</v>
      </c>
      <c r="I497" s="188">
        <v>2.351461240559659E-3</v>
      </c>
      <c r="J497" s="189">
        <f>INDEX('Monthly CCG'!O$4:O$214,MATCH(Mapping!$A497,'Monthly CCG'!$A$4:$A$214,0))*$H497</f>
        <v>67.868681362282942</v>
      </c>
      <c r="K497" s="189">
        <f>INDEX('Monthly CCG'!P$4:P$214,MATCH(Mapping!$A497,'Monthly CCG'!$A$4:$A$214,0))*$H497</f>
        <v>69.547935563782403</v>
      </c>
      <c r="L497" s="189">
        <f>INDEX('Monthly CCG'!Q$4:Q$214,MATCH(Mapping!$A497,'Monthly CCG'!$A$4:$A$214,0))*$H497</f>
        <v>67.861625672360674</v>
      </c>
      <c r="M497" s="189">
        <f>INDEX('Monthly CCG'!R$4:R$214,MATCH(Mapping!$A497,'Monthly CCG'!$A$4:$A$214,0))*$H497</f>
        <v>69.258652276969471</v>
      </c>
    </row>
    <row r="498" spans="1:13">
      <c r="A498" s="187" t="s">
        <v>410</v>
      </c>
      <c r="B498" s="187" t="s">
        <v>409</v>
      </c>
      <c r="C498" s="187" t="s">
        <v>667</v>
      </c>
      <c r="D498" s="187" t="s">
        <v>124</v>
      </c>
      <c r="E498" s="187">
        <f>COUNTIF($D$5:D498,D498)</f>
        <v>4</v>
      </c>
      <c r="F498" s="187" t="str">
        <f t="shared" si="14"/>
        <v>County Durham4</v>
      </c>
      <c r="G498" s="187" t="str">
        <f t="shared" si="15"/>
        <v>NHS North Durham CCG</v>
      </c>
      <c r="H498" s="188">
        <v>0.96633449288313011</v>
      </c>
      <c r="I498" s="188">
        <v>0.45654894510473565</v>
      </c>
      <c r="J498" s="189">
        <f>INDEX('Monthly CCG'!O$4:O$214,MATCH(Mapping!$A498,'Monthly CCG'!$A$4:$A$214,0))*$H498</f>
        <v>6784.6344745324568</v>
      </c>
      <c r="K498" s="189">
        <f>INDEX('Monthly CCG'!P$4:P$214,MATCH(Mapping!$A498,'Monthly CCG'!$A$4:$A$214,0))*$H498</f>
        <v>6745.9810948171316</v>
      </c>
      <c r="L498" s="189">
        <f>INDEX('Monthly CCG'!Q$4:Q$214,MATCH(Mapping!$A498,'Monthly CCG'!$A$4:$A$214,0))*$H498</f>
        <v>7003.9924044169275</v>
      </c>
      <c r="M498" s="189">
        <f>INDEX('Monthly CCG'!R$4:R$214,MATCH(Mapping!$A498,'Monthly CCG'!$A$4:$A$214,0))*$H498</f>
        <v>7406.953887949192</v>
      </c>
    </row>
    <row r="499" spans="1:13">
      <c r="A499" s="187" t="s">
        <v>410</v>
      </c>
      <c r="B499" s="187" t="s">
        <v>409</v>
      </c>
      <c r="C499" s="187" t="s">
        <v>1619</v>
      </c>
      <c r="D499" s="187" t="s">
        <v>184</v>
      </c>
      <c r="E499" s="187">
        <f>COUNTIF($D$5:D499,D499)</f>
        <v>2</v>
      </c>
      <c r="F499" s="187" t="str">
        <f t="shared" si="14"/>
        <v>Gateshead2</v>
      </c>
      <c r="G499" s="187" t="str">
        <f t="shared" si="15"/>
        <v>NHS North Durham CCG</v>
      </c>
      <c r="H499" s="188">
        <v>8.2857279632348249E-3</v>
      </c>
      <c r="I499" s="188">
        <v>1.0224123418017496E-2</v>
      </c>
      <c r="J499" s="189">
        <f>INDEX('Monthly CCG'!O$4:O$214,MATCH(Mapping!$A499,'Monthly CCG'!$A$4:$A$214,0))*$H499</f>
        <v>58.174096029871706</v>
      </c>
      <c r="K499" s="189">
        <f>INDEX('Monthly CCG'!P$4:P$214,MATCH(Mapping!$A499,'Monthly CCG'!$A$4:$A$214,0))*$H499</f>
        <v>57.842666911342313</v>
      </c>
      <c r="L499" s="189">
        <f>INDEX('Monthly CCG'!Q$4:Q$214,MATCH(Mapping!$A499,'Monthly CCG'!$A$4:$A$214,0))*$H499</f>
        <v>60.05495627752601</v>
      </c>
      <c r="M499" s="189">
        <f>INDEX('Monthly CCG'!R$4:R$214,MATCH(Mapping!$A499,'Monthly CCG'!$A$4:$A$214,0))*$H499</f>
        <v>63.510104838194934</v>
      </c>
    </row>
    <row r="500" spans="1:13">
      <c r="A500" s="187" t="s">
        <v>410</v>
      </c>
      <c r="B500" s="187" t="s">
        <v>409</v>
      </c>
      <c r="C500" s="187" t="s">
        <v>1620</v>
      </c>
      <c r="D500" s="187" t="s">
        <v>336</v>
      </c>
      <c r="E500" s="187">
        <f>COUNTIF($D$5:D500,D500)</f>
        <v>3</v>
      </c>
      <c r="F500" s="187" t="str">
        <f t="shared" si="14"/>
        <v>Northumberland3</v>
      </c>
      <c r="G500" s="187" t="str">
        <f t="shared" si="15"/>
        <v>NHS North Durham CCG</v>
      </c>
      <c r="H500" s="188">
        <v>2.0544775643071425E-3</v>
      </c>
      <c r="I500" s="188">
        <v>1.6161527405557056E-3</v>
      </c>
      <c r="J500" s="189">
        <f>INDEX('Monthly CCG'!O$4:O$214,MATCH(Mapping!$A500,'Monthly CCG'!$A$4:$A$214,0))*$H500</f>
        <v>14.424486979000449</v>
      </c>
      <c r="K500" s="189">
        <f>INDEX('Monthly CCG'!P$4:P$214,MATCH(Mapping!$A500,'Monthly CCG'!$A$4:$A$214,0))*$H500</f>
        <v>14.342307876428162</v>
      </c>
      <c r="L500" s="189">
        <f>INDEX('Monthly CCG'!Q$4:Q$214,MATCH(Mapping!$A500,'Monthly CCG'!$A$4:$A$214,0))*$H500</f>
        <v>14.890853386098168</v>
      </c>
      <c r="M500" s="189">
        <f>INDEX('Monthly CCG'!R$4:R$214,MATCH(Mapping!$A500,'Monthly CCG'!$A$4:$A$214,0))*$H500</f>
        <v>15.747570530414247</v>
      </c>
    </row>
    <row r="501" spans="1:13">
      <c r="A501" s="187" t="s">
        <v>410</v>
      </c>
      <c r="B501" s="187" t="s">
        <v>409</v>
      </c>
      <c r="C501" s="187" t="s">
        <v>762</v>
      </c>
      <c r="D501" s="187" t="s">
        <v>438</v>
      </c>
      <c r="E501" s="187">
        <f>COUNTIF($D$5:D501,D501)</f>
        <v>3</v>
      </c>
      <c r="F501" s="187" t="str">
        <f t="shared" si="14"/>
        <v>Sunderland3</v>
      </c>
      <c r="G501" s="187" t="str">
        <f t="shared" si="15"/>
        <v>NHS North Durham CCG</v>
      </c>
      <c r="H501" s="188">
        <v>2.3325301589327888E-2</v>
      </c>
      <c r="I501" s="188">
        <v>2.0173964648120095E-2</v>
      </c>
      <c r="J501" s="189">
        <f>INDEX('Monthly CCG'!O$4:O$214,MATCH(Mapping!$A501,'Monthly CCG'!$A$4:$A$214,0))*$H501</f>
        <v>163.76694245867111</v>
      </c>
      <c r="K501" s="189">
        <f>INDEX('Monthly CCG'!P$4:P$214,MATCH(Mapping!$A501,'Monthly CCG'!$A$4:$A$214,0))*$H501</f>
        <v>162.83393039509798</v>
      </c>
      <c r="L501" s="189">
        <f>INDEX('Monthly CCG'!Q$4:Q$214,MATCH(Mapping!$A501,'Monthly CCG'!$A$4:$A$214,0))*$H501</f>
        <v>169.06178591944854</v>
      </c>
      <c r="M501" s="189">
        <f>INDEX('Monthly CCG'!R$4:R$214,MATCH(Mapping!$A501,'Monthly CCG'!$A$4:$A$214,0))*$H501</f>
        <v>178.78843668219827</v>
      </c>
    </row>
    <row r="502" spans="1:13">
      <c r="A502" s="187" t="s">
        <v>413</v>
      </c>
      <c r="B502" s="187" t="s">
        <v>412</v>
      </c>
      <c r="C502" s="187" t="s">
        <v>682</v>
      </c>
      <c r="D502" s="187" t="s">
        <v>180</v>
      </c>
      <c r="E502" s="187">
        <f>COUNTIF($D$5:D502,D502)</f>
        <v>8</v>
      </c>
      <c r="F502" s="187" t="str">
        <f t="shared" si="14"/>
        <v>Essex8</v>
      </c>
      <c r="G502" s="187" t="str">
        <f t="shared" si="15"/>
        <v>NHS North East Essex CCG</v>
      </c>
      <c r="H502" s="188">
        <v>0.98684877601274679</v>
      </c>
      <c r="I502" s="188">
        <v>0.22210706193661262</v>
      </c>
      <c r="J502" s="189">
        <f>INDEX('Monthly CCG'!O$4:O$214,MATCH(Mapping!$A502,'Monthly CCG'!$A$4:$A$214,0))*$H502</f>
        <v>9087.8903783013848</v>
      </c>
      <c r="K502" s="189">
        <f>INDEX('Monthly CCG'!P$4:P$214,MATCH(Mapping!$A502,'Monthly CCG'!$A$4:$A$214,0))*$H502</f>
        <v>9141.1802122060726</v>
      </c>
      <c r="L502" s="189">
        <f>INDEX('Monthly CCG'!Q$4:Q$214,MATCH(Mapping!$A502,'Monthly CCG'!$A$4:$A$214,0))*$H502</f>
        <v>8525.3865759741202</v>
      </c>
      <c r="M502" s="189">
        <f>INDEX('Monthly CCG'!R$4:R$214,MATCH(Mapping!$A502,'Monthly CCG'!$A$4:$A$214,0))*$H502</f>
        <v>8966.5079788518178</v>
      </c>
    </row>
    <row r="503" spans="1:13">
      <c r="A503" s="187" t="s">
        <v>413</v>
      </c>
      <c r="B503" s="187" t="s">
        <v>412</v>
      </c>
      <c r="C503" s="187" t="s">
        <v>761</v>
      </c>
      <c r="D503" s="187" t="s">
        <v>435</v>
      </c>
      <c r="E503" s="187">
        <f>COUNTIF($D$5:D503,D503)</f>
        <v>4</v>
      </c>
      <c r="F503" s="187" t="str">
        <f t="shared" si="14"/>
        <v>Suffolk4</v>
      </c>
      <c r="G503" s="187" t="str">
        <f t="shared" si="15"/>
        <v>NHS North East Essex CCG</v>
      </c>
      <c r="H503" s="188">
        <v>1.3151223987253149E-2</v>
      </c>
      <c r="I503" s="188">
        <v>5.8454902002865053E-3</v>
      </c>
      <c r="J503" s="189">
        <f>INDEX('Monthly CCG'!O$4:O$214,MATCH(Mapping!$A503,'Monthly CCG'!$A$4:$A$214,0))*$H503</f>
        <v>121.10962169861425</v>
      </c>
      <c r="K503" s="189">
        <f>INDEX('Monthly CCG'!P$4:P$214,MATCH(Mapping!$A503,'Monthly CCG'!$A$4:$A$214,0))*$H503</f>
        <v>121.81978779392593</v>
      </c>
      <c r="L503" s="189">
        <f>INDEX('Monthly CCG'!Q$4:Q$214,MATCH(Mapping!$A503,'Monthly CCG'!$A$4:$A$214,0))*$H503</f>
        <v>113.61342402587995</v>
      </c>
      <c r="M503" s="189">
        <f>INDEX('Monthly CCG'!R$4:R$214,MATCH(Mapping!$A503,'Monthly CCG'!$A$4:$A$214,0))*$H503</f>
        <v>119.49202114818212</v>
      </c>
    </row>
    <row r="504" spans="1:13">
      <c r="A504" s="187" t="s">
        <v>416</v>
      </c>
      <c r="B504" s="187" t="s">
        <v>415</v>
      </c>
      <c r="C504" s="187" t="s">
        <v>651</v>
      </c>
      <c r="D504" s="187" t="s">
        <v>64</v>
      </c>
      <c r="E504" s="187">
        <f>COUNTIF($D$5:D504,D504)</f>
        <v>2</v>
      </c>
      <c r="F504" s="187" t="str">
        <f t="shared" si="14"/>
        <v>Bracknell Forest2</v>
      </c>
      <c r="G504" s="187" t="str">
        <f t="shared" si="15"/>
        <v>NHS North East Hampshire and Farnham CCG</v>
      </c>
      <c r="H504" s="188">
        <v>5.6839075502449253E-3</v>
      </c>
      <c r="I504" s="188">
        <v>1.0484093820916271E-2</v>
      </c>
      <c r="J504" s="189">
        <f>INDEX('Monthly CCG'!O$4:O$214,MATCH(Mapping!$A504,'Monthly CCG'!$A$4:$A$214,0))*$H504</f>
        <v>25.498009270398736</v>
      </c>
      <c r="K504" s="189">
        <f>INDEX('Monthly CCG'!P$4:P$214,MATCH(Mapping!$A504,'Monthly CCG'!$A$4:$A$214,0))*$H504</f>
        <v>26.407434478437924</v>
      </c>
      <c r="L504" s="189">
        <f>INDEX('Monthly CCG'!Q$4:Q$214,MATCH(Mapping!$A504,'Monthly CCG'!$A$4:$A$214,0))*$H504</f>
        <v>27.004244771213639</v>
      </c>
      <c r="M504" s="189">
        <f>INDEX('Monthly CCG'!R$4:R$214,MATCH(Mapping!$A504,'Monthly CCG'!$A$4:$A$214,0))*$H504</f>
        <v>29.277807791311609</v>
      </c>
    </row>
    <row r="505" spans="1:13">
      <c r="A505" s="187" t="s">
        <v>416</v>
      </c>
      <c r="B505" s="187" t="s">
        <v>415</v>
      </c>
      <c r="C505" s="187" t="s">
        <v>688</v>
      </c>
      <c r="D505" s="187" t="s">
        <v>205</v>
      </c>
      <c r="E505" s="187">
        <f>COUNTIF($D$5:D505,D505)</f>
        <v>8</v>
      </c>
      <c r="F505" s="187" t="str">
        <f t="shared" si="14"/>
        <v>Hampshire8</v>
      </c>
      <c r="G505" s="187" t="str">
        <f t="shared" si="15"/>
        <v>NHS North East Hampshire and Farnham CCG</v>
      </c>
      <c r="H505" s="188">
        <v>0.76365477071425647</v>
      </c>
      <c r="I505" s="188">
        <v>0.12389125681007507</v>
      </c>
      <c r="J505" s="189">
        <f>INDEX('Monthly CCG'!O$4:O$214,MATCH(Mapping!$A505,'Monthly CCG'!$A$4:$A$214,0))*$H505</f>
        <v>3425.7553014241544</v>
      </c>
      <c r="K505" s="189">
        <f>INDEX('Monthly CCG'!P$4:P$214,MATCH(Mapping!$A505,'Monthly CCG'!$A$4:$A$214,0))*$H505</f>
        <v>3547.9400647384355</v>
      </c>
      <c r="L505" s="189">
        <f>INDEX('Monthly CCG'!Q$4:Q$214,MATCH(Mapping!$A505,'Monthly CCG'!$A$4:$A$214,0))*$H505</f>
        <v>3628.1238156634327</v>
      </c>
      <c r="M505" s="189">
        <f>INDEX('Monthly CCG'!R$4:R$214,MATCH(Mapping!$A505,'Monthly CCG'!$A$4:$A$214,0))*$H505</f>
        <v>3933.5857239491352</v>
      </c>
    </row>
    <row r="506" spans="1:13">
      <c r="A506" s="187" t="s">
        <v>416</v>
      </c>
      <c r="B506" s="187" t="s">
        <v>415</v>
      </c>
      <c r="C506" s="187" t="s">
        <v>763</v>
      </c>
      <c r="D506" s="187" t="s">
        <v>441</v>
      </c>
      <c r="E506" s="187">
        <f>COUNTIF($D$5:D506,D506)</f>
        <v>12</v>
      </c>
      <c r="F506" s="187" t="str">
        <f t="shared" si="14"/>
        <v>Surrey12</v>
      </c>
      <c r="G506" s="187" t="str">
        <f t="shared" si="15"/>
        <v>NHS North East Hampshire and Farnham CCG</v>
      </c>
      <c r="H506" s="188">
        <v>0.2306613217354985</v>
      </c>
      <c r="I506" s="188">
        <v>4.1897630847633732E-2</v>
      </c>
      <c r="J506" s="189">
        <f>INDEX('Monthly CCG'!O$4:O$214,MATCH(Mapping!$A506,'Monthly CCG'!$A$4:$A$214,0))*$H506</f>
        <v>1034.7466893054464</v>
      </c>
      <c r="K506" s="189">
        <f>INDEX('Monthly CCG'!P$4:P$214,MATCH(Mapping!$A506,'Monthly CCG'!$A$4:$A$214,0))*$H506</f>
        <v>1071.652500783126</v>
      </c>
      <c r="L506" s="189">
        <f>INDEX('Monthly CCG'!Q$4:Q$214,MATCH(Mapping!$A506,'Monthly CCG'!$A$4:$A$214,0))*$H506</f>
        <v>1095.8719395653534</v>
      </c>
      <c r="M506" s="189">
        <f>INDEX('Monthly CCG'!R$4:R$214,MATCH(Mapping!$A506,'Monthly CCG'!$A$4:$A$214,0))*$H506</f>
        <v>1188.1364682595527</v>
      </c>
    </row>
    <row r="507" spans="1:13">
      <c r="A507" s="187" t="s">
        <v>419</v>
      </c>
      <c r="B507" s="187" t="s">
        <v>418</v>
      </c>
      <c r="C507" s="187" t="s">
        <v>712</v>
      </c>
      <c r="D507" s="187" t="s">
        <v>285</v>
      </c>
      <c r="E507" s="187">
        <f>COUNTIF($D$5:D507,D507)</f>
        <v>6</v>
      </c>
      <c r="F507" s="187" t="str">
        <f t="shared" si="14"/>
        <v>Lincolnshire6</v>
      </c>
      <c r="G507" s="187" t="str">
        <f t="shared" si="15"/>
        <v>NHS North East Lincolnshire CCG</v>
      </c>
      <c r="H507" s="188">
        <v>2.6350468954054376E-2</v>
      </c>
      <c r="I507" s="188">
        <v>5.9220145789086083E-3</v>
      </c>
      <c r="J507" s="189">
        <f>INDEX('Monthly CCG'!O$4:O$214,MATCH(Mapping!$A507,'Monthly CCG'!$A$4:$A$214,0))*$H507</f>
        <v>99.631123115279593</v>
      </c>
      <c r="K507" s="189">
        <f>INDEX('Monthly CCG'!P$4:P$214,MATCH(Mapping!$A507,'Monthly CCG'!$A$4:$A$214,0))*$H507</f>
        <v>100.13178202540662</v>
      </c>
      <c r="L507" s="189">
        <f>INDEX('Monthly CCG'!Q$4:Q$214,MATCH(Mapping!$A507,'Monthly CCG'!$A$4:$A$214,0))*$H507</f>
        <v>100.34258577703906</v>
      </c>
      <c r="M507" s="189">
        <f>INDEX('Monthly CCG'!R$4:R$214,MATCH(Mapping!$A507,'Monthly CCG'!$A$4:$A$214,0))*$H507</f>
        <v>99.76287546004987</v>
      </c>
    </row>
    <row r="508" spans="1:13">
      <c r="A508" s="187" t="s">
        <v>419</v>
      </c>
      <c r="B508" s="187" t="s">
        <v>418</v>
      </c>
      <c r="C508" s="187" t="s">
        <v>723</v>
      </c>
      <c r="D508" s="187" t="s">
        <v>318</v>
      </c>
      <c r="E508" s="187">
        <f>COUNTIF($D$5:D508,D508)</f>
        <v>2</v>
      </c>
      <c r="F508" s="187" t="str">
        <f t="shared" si="14"/>
        <v>North East Lincolnshire2</v>
      </c>
      <c r="G508" s="187" t="str">
        <f t="shared" si="15"/>
        <v>NHS North East Lincolnshire CCG</v>
      </c>
      <c r="H508" s="188">
        <v>0.95977086548735613</v>
      </c>
      <c r="I508" s="188">
        <v>0.98670824662366274</v>
      </c>
      <c r="J508" s="189">
        <f>INDEX('Monthly CCG'!O$4:O$214,MATCH(Mapping!$A508,'Monthly CCG'!$A$4:$A$214,0))*$H508</f>
        <v>3628.8936424076937</v>
      </c>
      <c r="K508" s="189">
        <f>INDEX('Monthly CCG'!P$4:P$214,MATCH(Mapping!$A508,'Monthly CCG'!$A$4:$A$214,0))*$H508</f>
        <v>3647.1292888519533</v>
      </c>
      <c r="L508" s="189">
        <f>INDEX('Monthly CCG'!Q$4:Q$214,MATCH(Mapping!$A508,'Monthly CCG'!$A$4:$A$214,0))*$H508</f>
        <v>3654.8074557758523</v>
      </c>
      <c r="M508" s="189">
        <f>INDEX('Monthly CCG'!R$4:R$214,MATCH(Mapping!$A508,'Monthly CCG'!$A$4:$A$214,0))*$H508</f>
        <v>3633.6924967351301</v>
      </c>
    </row>
    <row r="509" spans="1:13">
      <c r="A509" s="187" t="s">
        <v>419</v>
      </c>
      <c r="B509" s="187" t="s">
        <v>418</v>
      </c>
      <c r="C509" s="187" t="s">
        <v>724</v>
      </c>
      <c r="D509" s="187" t="s">
        <v>321</v>
      </c>
      <c r="E509" s="187">
        <f>COUNTIF($D$5:D509,D509)</f>
        <v>5</v>
      </c>
      <c r="F509" s="187" t="str">
        <f t="shared" si="14"/>
        <v>North Lincolnshire5</v>
      </c>
      <c r="G509" s="187" t="str">
        <f t="shared" si="15"/>
        <v>NHS North East Lincolnshire CCG</v>
      </c>
      <c r="H509" s="188">
        <v>1.3878665558589577E-2</v>
      </c>
      <c r="I509" s="188">
        <v>1.3697907817415913E-2</v>
      </c>
      <c r="J509" s="189">
        <f>INDEX('Monthly CCG'!O$4:O$214,MATCH(Mapping!$A509,'Monthly CCG'!$A$4:$A$214,0))*$H509</f>
        <v>52.475234477027193</v>
      </c>
      <c r="K509" s="189">
        <f>INDEX('Monthly CCG'!P$4:P$214,MATCH(Mapping!$A509,'Monthly CCG'!$A$4:$A$214,0))*$H509</f>
        <v>52.738929122640393</v>
      </c>
      <c r="L509" s="189">
        <f>INDEX('Monthly CCG'!Q$4:Q$214,MATCH(Mapping!$A509,'Monthly CCG'!$A$4:$A$214,0))*$H509</f>
        <v>52.84995844710911</v>
      </c>
      <c r="M509" s="189">
        <f>INDEX('Monthly CCG'!R$4:R$214,MATCH(Mapping!$A509,'Monthly CCG'!$A$4:$A$214,0))*$H509</f>
        <v>52.544627804820138</v>
      </c>
    </row>
    <row r="510" spans="1:13">
      <c r="A510" s="187" t="s">
        <v>422</v>
      </c>
      <c r="B510" s="187" t="s">
        <v>421</v>
      </c>
      <c r="C510" s="187" t="s">
        <v>688</v>
      </c>
      <c r="D510" s="187" t="s">
        <v>205</v>
      </c>
      <c r="E510" s="187">
        <f>COUNTIF($D$5:D510,D510)</f>
        <v>9</v>
      </c>
      <c r="F510" s="187" t="str">
        <f t="shared" si="14"/>
        <v>Hampshire9</v>
      </c>
      <c r="G510" s="187" t="str">
        <f t="shared" si="15"/>
        <v>NHS North Hampshire CCG</v>
      </c>
      <c r="H510" s="188">
        <v>0.9914324330515657</v>
      </c>
      <c r="I510" s="188">
        <v>0.15937987716270752</v>
      </c>
      <c r="J510" s="189">
        <f>INDEX('Monthly CCG'!O$4:O$214,MATCH(Mapping!$A510,'Monthly CCG'!$A$4:$A$214,0))*$H510</f>
        <v>4485.2403271252833</v>
      </c>
      <c r="K510" s="189">
        <f>INDEX('Monthly CCG'!P$4:P$214,MATCH(Mapping!$A510,'Monthly CCG'!$A$4:$A$214,0))*$H510</f>
        <v>4378.1656243557145</v>
      </c>
      <c r="L510" s="189">
        <f>INDEX('Monthly CCG'!Q$4:Q$214,MATCH(Mapping!$A510,'Monthly CCG'!$A$4:$A$214,0))*$H510</f>
        <v>4316.6968135065172</v>
      </c>
      <c r="M510" s="189">
        <f>INDEX('Monthly CCG'!R$4:R$214,MATCH(Mapping!$A510,'Monthly CCG'!$A$4:$A$214,0))*$H510</f>
        <v>4577.4435433990784</v>
      </c>
    </row>
    <row r="511" spans="1:13">
      <c r="A511" s="187" t="s">
        <v>422</v>
      </c>
      <c r="B511" s="187" t="s">
        <v>421</v>
      </c>
      <c r="C511" s="187" t="s">
        <v>763</v>
      </c>
      <c r="D511" s="187" t="s">
        <v>441</v>
      </c>
      <c r="E511" s="187">
        <f>COUNTIF($D$5:D511,D511)</f>
        <v>13</v>
      </c>
      <c r="F511" s="187" t="str">
        <f t="shared" si="14"/>
        <v>Surrey13</v>
      </c>
      <c r="G511" s="187" t="str">
        <f t="shared" si="15"/>
        <v>NHS North Hampshire CCG</v>
      </c>
      <c r="H511" s="188">
        <v>1.2828442489634161E-3</v>
      </c>
      <c r="I511" s="188">
        <v>0</v>
      </c>
      <c r="J511" s="189">
        <f>INDEX('Monthly CCG'!O$4:O$214,MATCH(Mapping!$A511,'Monthly CCG'!$A$4:$A$214,0))*$H511</f>
        <v>5.8035873823104946</v>
      </c>
      <c r="K511" s="189">
        <f>INDEX('Monthly CCG'!P$4:P$214,MATCH(Mapping!$A511,'Monthly CCG'!$A$4:$A$214,0))*$H511</f>
        <v>5.6650402034224454</v>
      </c>
      <c r="L511" s="189">
        <f>INDEX('Monthly CCG'!Q$4:Q$214,MATCH(Mapping!$A511,'Monthly CCG'!$A$4:$A$214,0))*$H511</f>
        <v>5.5855038599867139</v>
      </c>
      <c r="M511" s="189">
        <f>INDEX('Monthly CCG'!R$4:R$214,MATCH(Mapping!$A511,'Monthly CCG'!$A$4:$A$214,0))*$H511</f>
        <v>5.9228918974640923</v>
      </c>
    </row>
    <row r="512" spans="1:13">
      <c r="A512" s="187" t="s">
        <v>422</v>
      </c>
      <c r="B512" s="187" t="s">
        <v>421</v>
      </c>
      <c r="C512" s="187" t="s">
        <v>778</v>
      </c>
      <c r="D512" s="187" t="s">
        <v>486</v>
      </c>
      <c r="E512" s="187">
        <f>COUNTIF($D$5:D512,D512)</f>
        <v>3</v>
      </c>
      <c r="F512" s="187" t="str">
        <f t="shared" si="14"/>
        <v>West Berkshire3</v>
      </c>
      <c r="G512" s="187" t="str">
        <f t="shared" si="15"/>
        <v>NHS North Hampshire CCG</v>
      </c>
      <c r="H512" s="188">
        <v>7.2847226994708263E-3</v>
      </c>
      <c r="I512" s="188">
        <v>9.7375157698761684E-3</v>
      </c>
      <c r="J512" s="189">
        <f>INDEX('Monthly CCG'!O$4:O$214,MATCH(Mapping!$A512,'Monthly CCG'!$A$4:$A$214,0))*$H512</f>
        <v>32.956085492406018</v>
      </c>
      <c r="K512" s="189">
        <f>INDEX('Monthly CCG'!P$4:P$214,MATCH(Mapping!$A512,'Monthly CCG'!$A$4:$A$214,0))*$H512</f>
        <v>32.169335440863172</v>
      </c>
      <c r="L512" s="189">
        <f>INDEX('Monthly CCG'!Q$4:Q$214,MATCH(Mapping!$A512,'Monthly CCG'!$A$4:$A$214,0))*$H512</f>
        <v>31.717682633495979</v>
      </c>
      <c r="M512" s="189">
        <f>INDEX('Monthly CCG'!R$4:R$214,MATCH(Mapping!$A512,'Monthly CCG'!$A$4:$A$214,0))*$H512</f>
        <v>33.633564703456805</v>
      </c>
    </row>
    <row r="513" spans="1:13">
      <c r="A513" s="187" t="s">
        <v>425</v>
      </c>
      <c r="B513" s="187" t="s">
        <v>424</v>
      </c>
      <c r="C513" s="187" t="s">
        <v>652</v>
      </c>
      <c r="D513" s="187" t="s">
        <v>68</v>
      </c>
      <c r="E513" s="187">
        <f>COUNTIF($D$5:D513,D513)</f>
        <v>7</v>
      </c>
      <c r="F513" s="187" t="str">
        <f t="shared" si="14"/>
        <v>Bradford7</v>
      </c>
      <c r="G513" s="187" t="str">
        <f t="shared" si="15"/>
        <v>NHS North Kirklees CCG</v>
      </c>
      <c r="H513" s="188">
        <v>1.0776376907763771E-3</v>
      </c>
      <c r="I513" s="188">
        <v>0</v>
      </c>
      <c r="J513" s="189">
        <f>INDEX('Monthly CCG'!O$4:O$214,MATCH(Mapping!$A513,'Monthly CCG'!$A$4:$A$214,0))*$H513</f>
        <v>5.6910046449900475</v>
      </c>
      <c r="K513" s="189">
        <f>INDEX('Monthly CCG'!P$4:P$214,MATCH(Mapping!$A513,'Monthly CCG'!$A$4:$A$214,0))*$H513</f>
        <v>5.7912249502322499</v>
      </c>
      <c r="L513" s="189">
        <f>INDEX('Monthly CCG'!Q$4:Q$214,MATCH(Mapping!$A513,'Monthly CCG'!$A$4:$A$214,0))*$H513</f>
        <v>5.3526264100862653</v>
      </c>
      <c r="M513" s="189">
        <f>INDEX('Monthly CCG'!R$4:R$214,MATCH(Mapping!$A513,'Monthly CCG'!$A$4:$A$214,0))*$H513</f>
        <v>6.0207617783676186</v>
      </c>
    </row>
    <row r="514" spans="1:13">
      <c r="A514" s="187" t="s">
        <v>425</v>
      </c>
      <c r="B514" s="187" t="s">
        <v>424</v>
      </c>
      <c r="C514" s="187" t="s">
        <v>704</v>
      </c>
      <c r="D514" s="187" t="s">
        <v>261</v>
      </c>
      <c r="E514" s="187">
        <f>COUNTIF($D$5:D514,D514)</f>
        <v>6</v>
      </c>
      <c r="F514" s="187" t="str">
        <f t="shared" si="14"/>
        <v>Kirklees6</v>
      </c>
      <c r="G514" s="187" t="str">
        <f t="shared" si="15"/>
        <v>NHS North Kirklees CCG</v>
      </c>
      <c r="H514" s="188">
        <v>0.98987657597876588</v>
      </c>
      <c r="I514" s="188">
        <v>0.4248849879348412</v>
      </c>
      <c r="J514" s="189">
        <f>INDEX('Monthly CCG'!O$4:O$214,MATCH(Mapping!$A514,'Monthly CCG'!$A$4:$A$214,0))*$H514</f>
        <v>5227.5381977438628</v>
      </c>
      <c r="K514" s="189">
        <f>INDEX('Monthly CCG'!P$4:P$214,MATCH(Mapping!$A514,'Monthly CCG'!$A$4:$A$214,0))*$H514</f>
        <v>5319.5967193098877</v>
      </c>
      <c r="L514" s="189">
        <f>INDEX('Monthly CCG'!Q$4:Q$214,MATCH(Mapping!$A514,'Monthly CCG'!$A$4:$A$214,0))*$H514</f>
        <v>4916.7169528865297</v>
      </c>
      <c r="M514" s="189">
        <f>INDEX('Monthly CCG'!R$4:R$214,MATCH(Mapping!$A514,'Monthly CCG'!$A$4:$A$214,0))*$H514</f>
        <v>5530.4404299933649</v>
      </c>
    </row>
    <row r="515" spans="1:13">
      <c r="A515" s="187" t="s">
        <v>425</v>
      </c>
      <c r="B515" s="187" t="s">
        <v>424</v>
      </c>
      <c r="C515" s="187" t="s">
        <v>708</v>
      </c>
      <c r="D515" s="187" t="s">
        <v>273</v>
      </c>
      <c r="E515" s="187">
        <f>COUNTIF($D$5:D515,D515)</f>
        <v>6</v>
      </c>
      <c r="F515" s="187" t="str">
        <f t="shared" si="14"/>
        <v>Leeds6</v>
      </c>
      <c r="G515" s="187" t="str">
        <f t="shared" si="15"/>
        <v>NHS North Kirklees CCG</v>
      </c>
      <c r="H515" s="188">
        <v>2.8453881884538818E-3</v>
      </c>
      <c r="I515" s="188">
        <v>0</v>
      </c>
      <c r="J515" s="189">
        <f>INDEX('Monthly CCG'!O$4:O$214,MATCH(Mapping!$A515,'Monthly CCG'!$A$4:$A$214,0))*$H515</f>
        <v>15.02649502322495</v>
      </c>
      <c r="K515" s="189">
        <f>INDEX('Monthly CCG'!P$4:P$214,MATCH(Mapping!$A515,'Monthly CCG'!$A$4:$A$214,0))*$H515</f>
        <v>15.291116124751161</v>
      </c>
      <c r="L515" s="189">
        <f>INDEX('Monthly CCG'!Q$4:Q$214,MATCH(Mapping!$A515,'Monthly CCG'!$A$4:$A$214,0))*$H515</f>
        <v>14.13304313205043</v>
      </c>
      <c r="M515" s="189">
        <f>INDEX('Monthly CCG'!R$4:R$214,MATCH(Mapping!$A515,'Monthly CCG'!$A$4:$A$214,0))*$H515</f>
        <v>15.897183808891837</v>
      </c>
    </row>
    <row r="516" spans="1:13">
      <c r="A516" s="187" t="s">
        <v>425</v>
      </c>
      <c r="B516" s="187" t="s">
        <v>424</v>
      </c>
      <c r="C516" s="187" t="s">
        <v>772</v>
      </c>
      <c r="D516" s="187" t="s">
        <v>468</v>
      </c>
      <c r="E516" s="187">
        <f>COUNTIF($D$5:D516,D516)</f>
        <v>4</v>
      </c>
      <c r="F516" s="187" t="str">
        <f t="shared" si="14"/>
        <v>Wakefield4</v>
      </c>
      <c r="G516" s="187" t="str">
        <f t="shared" si="15"/>
        <v>NHS North Kirklees CCG</v>
      </c>
      <c r="H516" s="188">
        <v>6.2003981420039817E-3</v>
      </c>
      <c r="I516" s="188">
        <v>3.3724475653700448E-3</v>
      </c>
      <c r="J516" s="189">
        <f>INDEX('Monthly CCG'!O$4:O$214,MATCH(Mapping!$A516,'Monthly CCG'!$A$4:$A$214,0))*$H516</f>
        <v>32.744302587923031</v>
      </c>
      <c r="K516" s="189">
        <f>INDEX('Monthly CCG'!P$4:P$214,MATCH(Mapping!$A516,'Monthly CCG'!$A$4:$A$214,0))*$H516</f>
        <v>33.320939615129397</v>
      </c>
      <c r="L516" s="189">
        <f>INDEX('Monthly CCG'!Q$4:Q$214,MATCH(Mapping!$A516,'Monthly CCG'!$A$4:$A$214,0))*$H516</f>
        <v>30.797377571333776</v>
      </c>
      <c r="M516" s="189">
        <f>INDEX('Monthly CCG'!R$4:R$214,MATCH(Mapping!$A516,'Monthly CCG'!$A$4:$A$214,0))*$H516</f>
        <v>34.641624419376242</v>
      </c>
    </row>
    <row r="517" spans="1:13">
      <c r="A517" s="187" t="s">
        <v>428</v>
      </c>
      <c r="B517" s="187" t="s">
        <v>427</v>
      </c>
      <c r="C517" s="187" t="s">
        <v>712</v>
      </c>
      <c r="D517" s="187" t="s">
        <v>285</v>
      </c>
      <c r="E517" s="187">
        <f>COUNTIF($D$5:D517,D517)</f>
        <v>7</v>
      </c>
      <c r="F517" s="187" t="str">
        <f t="shared" ref="F517:F580" si="16">D517&amp;E517</f>
        <v>Lincolnshire7</v>
      </c>
      <c r="G517" s="187" t="str">
        <f t="shared" ref="G517:G580" si="17">B517</f>
        <v>NHS North Lincolnshire CCG</v>
      </c>
      <c r="H517" s="188">
        <v>2.6550753260799285E-2</v>
      </c>
      <c r="I517" s="188">
        <v>6.0260734068326612E-3</v>
      </c>
      <c r="J517" s="189">
        <f>INDEX('Monthly CCG'!O$4:O$214,MATCH(Mapping!$A517,'Monthly CCG'!$A$4:$A$214,0))*$H517</f>
        <v>123.80616245510707</v>
      </c>
      <c r="K517" s="189">
        <f>INDEX('Monthly CCG'!P$4:P$214,MATCH(Mapping!$A517,'Monthly CCG'!$A$4:$A$214,0))*$H517</f>
        <v>121.31039164859193</v>
      </c>
      <c r="L517" s="189">
        <f>INDEX('Monthly CCG'!Q$4:Q$214,MATCH(Mapping!$A517,'Monthly CCG'!$A$4:$A$214,0))*$H517</f>
        <v>120.59352131055036</v>
      </c>
      <c r="M517" s="189">
        <f>INDEX('Monthly CCG'!R$4:R$214,MATCH(Mapping!$A517,'Monthly CCG'!$A$4:$A$214,0))*$H517</f>
        <v>128.39944276922535</v>
      </c>
    </row>
    <row r="518" spans="1:13">
      <c r="A518" s="187" t="s">
        <v>428</v>
      </c>
      <c r="B518" s="187" t="s">
        <v>427</v>
      </c>
      <c r="C518" s="187" t="s">
        <v>723</v>
      </c>
      <c r="D518" s="187" t="s">
        <v>318</v>
      </c>
      <c r="E518" s="187">
        <f>COUNTIF($D$5:D518,D518)</f>
        <v>3</v>
      </c>
      <c r="F518" s="187" t="str">
        <f t="shared" si="16"/>
        <v>North East Lincolnshire3</v>
      </c>
      <c r="G518" s="187" t="str">
        <f t="shared" si="17"/>
        <v>NHS North Lincolnshire CCG</v>
      </c>
      <c r="H518" s="188">
        <v>1.252005854449911E-3</v>
      </c>
      <c r="I518" s="188">
        <v>1.2998822172451041E-3</v>
      </c>
      <c r="J518" s="189">
        <f>INDEX('Monthly CCG'!O$4:O$214,MATCH(Mapping!$A518,'Monthly CCG'!$A$4:$A$214,0))*$H518</f>
        <v>5.8381032992999353</v>
      </c>
      <c r="K518" s="189">
        <f>INDEX('Monthly CCG'!P$4:P$214,MATCH(Mapping!$A518,'Monthly CCG'!$A$4:$A$214,0))*$H518</f>
        <v>5.7204147489816437</v>
      </c>
      <c r="L518" s="189">
        <f>INDEX('Monthly CCG'!Q$4:Q$214,MATCH(Mapping!$A518,'Monthly CCG'!$A$4:$A$214,0))*$H518</f>
        <v>5.6866105909114957</v>
      </c>
      <c r="M518" s="189">
        <f>INDEX('Monthly CCG'!R$4:R$214,MATCH(Mapping!$A518,'Monthly CCG'!$A$4:$A$214,0))*$H518</f>
        <v>6.0547003121197696</v>
      </c>
    </row>
    <row r="519" spans="1:13">
      <c r="A519" s="187" t="s">
        <v>428</v>
      </c>
      <c r="B519" s="187" t="s">
        <v>427</v>
      </c>
      <c r="C519" s="187" t="s">
        <v>724</v>
      </c>
      <c r="D519" s="187" t="s">
        <v>321</v>
      </c>
      <c r="E519" s="187">
        <f>COUNTIF($D$5:D519,D519)</f>
        <v>6</v>
      </c>
      <c r="F519" s="187" t="str">
        <f t="shared" si="16"/>
        <v>North Lincolnshire6</v>
      </c>
      <c r="G519" s="187" t="str">
        <f t="shared" si="17"/>
        <v>NHS North Lincolnshire CCG</v>
      </c>
      <c r="H519" s="188">
        <v>0.97219724088475079</v>
      </c>
      <c r="I519" s="188">
        <v>0.96903030764633868</v>
      </c>
      <c r="J519" s="189">
        <f>INDEX('Monthly CCG'!O$4:O$214,MATCH(Mapping!$A519,'Monthly CCG'!$A$4:$A$214,0))*$H519</f>
        <v>4533.3557342455933</v>
      </c>
      <c r="K519" s="189">
        <f>INDEX('Monthly CCG'!P$4:P$214,MATCH(Mapping!$A519,'Monthly CCG'!$A$4:$A$214,0))*$H519</f>
        <v>4441.9691936024265</v>
      </c>
      <c r="L519" s="189">
        <f>INDEX('Monthly CCG'!Q$4:Q$214,MATCH(Mapping!$A519,'Monthly CCG'!$A$4:$A$214,0))*$H519</f>
        <v>4415.7198680985384</v>
      </c>
      <c r="M519" s="189">
        <f>INDEX('Monthly CCG'!R$4:R$214,MATCH(Mapping!$A519,'Monthly CCG'!$A$4:$A$214,0))*$H519</f>
        <v>4701.5458569186549</v>
      </c>
    </row>
    <row r="520" spans="1:13">
      <c r="A520" s="187" t="s">
        <v>431</v>
      </c>
      <c r="B520" s="187" t="s">
        <v>430</v>
      </c>
      <c r="C520" s="187" t="s">
        <v>658</v>
      </c>
      <c r="D520" s="187" t="s">
        <v>90</v>
      </c>
      <c r="E520" s="187">
        <f>COUNTIF($D$5:D520,D520)</f>
        <v>5</v>
      </c>
      <c r="F520" s="187" t="str">
        <f t="shared" si="16"/>
        <v>Bury5</v>
      </c>
      <c r="G520" s="187" t="str">
        <f t="shared" si="17"/>
        <v>NHS North Manchester CCG</v>
      </c>
      <c r="H520" s="188">
        <v>2.0096458928562339E-2</v>
      </c>
      <c r="I520" s="188">
        <v>1.9955093454162961E-2</v>
      </c>
      <c r="J520" s="189">
        <f>INDEX('Monthly CCG'!O$4:O$214,MATCH(Mapping!$A520,'Monthly CCG'!$A$4:$A$214,0))*$H520</f>
        <v>128.2355044231563</v>
      </c>
      <c r="K520" s="189">
        <f>INDEX('Monthly CCG'!P$4:P$214,MATCH(Mapping!$A520,'Monthly CCG'!$A$4:$A$214,0))*$H520</f>
        <v>131.97344578386887</v>
      </c>
      <c r="L520" s="189">
        <f>INDEX('Monthly CCG'!Q$4:Q$214,MATCH(Mapping!$A520,'Monthly CCG'!$A$4:$A$214,0))*$H520</f>
        <v>129.68244946601277</v>
      </c>
      <c r="M520" s="189">
        <f>INDEX('Monthly CCG'!R$4:R$214,MATCH(Mapping!$A520,'Monthly CCG'!$A$4:$A$214,0))*$H520</f>
        <v>134.40511731422492</v>
      </c>
    </row>
    <row r="521" spans="1:13">
      <c r="A521" s="187" t="s">
        <v>431</v>
      </c>
      <c r="B521" s="187" t="s">
        <v>430</v>
      </c>
      <c r="C521" s="187" t="s">
        <v>715</v>
      </c>
      <c r="D521" s="187" t="s">
        <v>294</v>
      </c>
      <c r="E521" s="187">
        <f>COUNTIF($D$5:D521,D521)</f>
        <v>4</v>
      </c>
      <c r="F521" s="187" t="str">
        <f t="shared" si="16"/>
        <v>Manchester4</v>
      </c>
      <c r="G521" s="187" t="str">
        <f t="shared" si="17"/>
        <v>NHS North Manchester CCG</v>
      </c>
      <c r="H521" s="188">
        <v>0.84835984171364853</v>
      </c>
      <c r="I521" s="188">
        <v>0.30102843883671293</v>
      </c>
      <c r="J521" s="189">
        <f>INDEX('Monthly CCG'!O$4:O$214,MATCH(Mapping!$A521,'Monthly CCG'!$A$4:$A$214,0))*$H521</f>
        <v>5413.3841499747914</v>
      </c>
      <c r="K521" s="189">
        <f>INDEX('Monthly CCG'!P$4:P$214,MATCH(Mapping!$A521,'Monthly CCG'!$A$4:$A$214,0))*$H521</f>
        <v>5571.1790805335295</v>
      </c>
      <c r="L521" s="189">
        <f>INDEX('Monthly CCG'!Q$4:Q$214,MATCH(Mapping!$A521,'Monthly CCG'!$A$4:$A$214,0))*$H521</f>
        <v>5474.4660585781739</v>
      </c>
      <c r="M521" s="189">
        <f>INDEX('Monthly CCG'!R$4:R$214,MATCH(Mapping!$A521,'Monthly CCG'!$A$4:$A$214,0))*$H521</f>
        <v>5673.830621380881</v>
      </c>
    </row>
    <row r="522" spans="1:13">
      <c r="A522" s="187" t="s">
        <v>431</v>
      </c>
      <c r="B522" s="187" t="s">
        <v>430</v>
      </c>
      <c r="C522" s="187" t="s">
        <v>731</v>
      </c>
      <c r="D522" s="187" t="s">
        <v>345</v>
      </c>
      <c r="E522" s="187">
        <f>COUNTIF($D$5:D522,D522)</f>
        <v>2</v>
      </c>
      <c r="F522" s="187" t="str">
        <f t="shared" si="16"/>
        <v>Oldham2</v>
      </c>
      <c r="G522" s="187" t="str">
        <f t="shared" si="17"/>
        <v>NHS North Manchester CCG</v>
      </c>
      <c r="H522" s="188">
        <v>2.6600051947258258E-2</v>
      </c>
      <c r="I522" s="188">
        <v>2.1798103569162966E-2</v>
      </c>
      <c r="J522" s="189">
        <f>INDEX('Monthly CCG'!O$4:O$214,MATCH(Mapping!$A522,'Monthly CCG'!$A$4:$A$214,0))*$H522</f>
        <v>169.73493147545494</v>
      </c>
      <c r="K522" s="189">
        <f>INDEX('Monthly CCG'!P$4:P$214,MATCH(Mapping!$A522,'Monthly CCG'!$A$4:$A$214,0))*$H522</f>
        <v>174.68254113764499</v>
      </c>
      <c r="L522" s="189">
        <f>INDEX('Monthly CCG'!Q$4:Q$214,MATCH(Mapping!$A522,'Monthly CCG'!$A$4:$A$214,0))*$H522</f>
        <v>171.65013521565754</v>
      </c>
      <c r="M522" s="189">
        <f>INDEX('Monthly CCG'!R$4:R$214,MATCH(Mapping!$A522,'Monthly CCG'!$A$4:$A$214,0))*$H522</f>
        <v>177.90114742326324</v>
      </c>
    </row>
    <row r="523" spans="1:13">
      <c r="A523" s="187" t="s">
        <v>431</v>
      </c>
      <c r="B523" s="187" t="s">
        <v>430</v>
      </c>
      <c r="C523" s="187" t="s">
        <v>740</v>
      </c>
      <c r="D523" s="187" t="s">
        <v>372</v>
      </c>
      <c r="E523" s="187">
        <f>COUNTIF($D$5:D523,D523)</f>
        <v>4</v>
      </c>
      <c r="F523" s="187" t="str">
        <f t="shared" si="16"/>
        <v>Rochdale4</v>
      </c>
      <c r="G523" s="187" t="str">
        <f t="shared" si="17"/>
        <v>NHS North Manchester CCG</v>
      </c>
      <c r="H523" s="188">
        <v>1.9546429135281866E-2</v>
      </c>
      <c r="I523" s="188">
        <v>1.7076675965846652E-2</v>
      </c>
      <c r="J523" s="189">
        <f>INDEX('Monthly CCG'!O$4:O$214,MATCH(Mapping!$A523,'Monthly CCG'!$A$4:$A$214,0))*$H523</f>
        <v>124.72576431223359</v>
      </c>
      <c r="K523" s="189">
        <f>INDEX('Monthly CCG'!P$4:P$214,MATCH(Mapping!$A523,'Monthly CCG'!$A$4:$A$214,0))*$H523</f>
        <v>128.36140013139601</v>
      </c>
      <c r="L523" s="189">
        <f>INDEX('Monthly CCG'!Q$4:Q$214,MATCH(Mapping!$A523,'Monthly CCG'!$A$4:$A$214,0))*$H523</f>
        <v>126.13310720997389</v>
      </c>
      <c r="M523" s="189">
        <f>INDEX('Monthly CCG'!R$4:R$214,MATCH(Mapping!$A523,'Monthly CCG'!$A$4:$A$214,0))*$H523</f>
        <v>130.72651805676512</v>
      </c>
    </row>
    <row r="524" spans="1:13">
      <c r="A524" s="187" t="s">
        <v>431</v>
      </c>
      <c r="B524" s="187" t="s">
        <v>430</v>
      </c>
      <c r="C524" s="187" t="s">
        <v>743</v>
      </c>
      <c r="D524" s="187" t="s">
        <v>381</v>
      </c>
      <c r="E524" s="187">
        <f>COUNTIF($D$5:D524,D524)</f>
        <v>4</v>
      </c>
      <c r="F524" s="187" t="str">
        <f t="shared" si="16"/>
        <v>Salford4</v>
      </c>
      <c r="G524" s="187" t="str">
        <f t="shared" si="17"/>
        <v>NHS North Manchester CCG</v>
      </c>
      <c r="H524" s="188">
        <v>2.0193223429232049E-2</v>
      </c>
      <c r="I524" s="188">
        <v>1.5801219463595428E-2</v>
      </c>
      <c r="J524" s="189">
        <f>INDEX('Monthly CCG'!O$4:O$214,MATCH(Mapping!$A524,'Monthly CCG'!$A$4:$A$214,0))*$H524</f>
        <v>128.85295870192971</v>
      </c>
      <c r="K524" s="189">
        <f>INDEX('Monthly CCG'!P$4:P$214,MATCH(Mapping!$A524,'Monthly CCG'!$A$4:$A$214,0))*$H524</f>
        <v>132.60889825976687</v>
      </c>
      <c r="L524" s="189">
        <f>INDEX('Monthly CCG'!Q$4:Q$214,MATCH(Mapping!$A524,'Monthly CCG'!$A$4:$A$214,0))*$H524</f>
        <v>130.3068707888344</v>
      </c>
      <c r="M524" s="189">
        <f>INDEX('Monthly CCG'!R$4:R$214,MATCH(Mapping!$A524,'Monthly CCG'!$A$4:$A$214,0))*$H524</f>
        <v>135.05227829470394</v>
      </c>
    </row>
    <row r="525" spans="1:13">
      <c r="A525" s="187" t="s">
        <v>431</v>
      </c>
      <c r="B525" s="187" t="s">
        <v>430</v>
      </c>
      <c r="C525" s="187" t="s">
        <v>766</v>
      </c>
      <c r="D525" s="187" t="s">
        <v>450</v>
      </c>
      <c r="E525" s="187">
        <f>COUNTIF($D$5:D525,D525)</f>
        <v>2</v>
      </c>
      <c r="F525" s="187" t="str">
        <f t="shared" si="16"/>
        <v>Tameside2</v>
      </c>
      <c r="G525" s="187" t="str">
        <f t="shared" si="17"/>
        <v>NHS North Manchester CCG</v>
      </c>
      <c r="H525" s="188">
        <v>6.5203994846017133E-2</v>
      </c>
      <c r="I525" s="188">
        <v>5.481463721641143E-2</v>
      </c>
      <c r="J525" s="189">
        <f>INDEX('Monthly CCG'!O$4:O$214,MATCH(Mapping!$A525,'Monthly CCG'!$A$4:$A$214,0))*$H525</f>
        <v>416.06669111243531</v>
      </c>
      <c r="K525" s="189">
        <f>INDEX('Monthly CCG'!P$4:P$214,MATCH(Mapping!$A525,'Monthly CCG'!$A$4:$A$214,0))*$H525</f>
        <v>428.19463415379448</v>
      </c>
      <c r="L525" s="189">
        <f>INDEX('Monthly CCG'!Q$4:Q$214,MATCH(Mapping!$A525,'Monthly CCG'!$A$4:$A$214,0))*$H525</f>
        <v>420.76137874134855</v>
      </c>
      <c r="M525" s="189">
        <f>INDEX('Monthly CCG'!R$4:R$214,MATCH(Mapping!$A525,'Monthly CCG'!$A$4:$A$214,0))*$H525</f>
        <v>436.08431753016259</v>
      </c>
    </row>
    <row r="526" spans="1:13">
      <c r="A526" s="187" t="s">
        <v>434</v>
      </c>
      <c r="B526" s="187" t="s">
        <v>433</v>
      </c>
      <c r="C526" s="187" t="s">
        <v>722</v>
      </c>
      <c r="D526" s="187" t="s">
        <v>315</v>
      </c>
      <c r="E526" s="187">
        <f>COUNTIF($D$5:D526,D526)</f>
        <v>4</v>
      </c>
      <c r="F526" s="187" t="str">
        <f t="shared" si="16"/>
        <v>Norfolk4</v>
      </c>
      <c r="G526" s="187" t="str">
        <f t="shared" si="17"/>
        <v>NHS North Norfolk CCG</v>
      </c>
      <c r="H526" s="188">
        <v>1</v>
      </c>
      <c r="I526" s="188">
        <v>0.18839363335110629</v>
      </c>
      <c r="J526" s="189">
        <f>INDEX('Monthly CCG'!O$4:O$214,MATCH(Mapping!$A526,'Monthly CCG'!$A$4:$A$214,0))*$H526</f>
        <v>4215</v>
      </c>
      <c r="K526" s="189">
        <f>INDEX('Monthly CCG'!P$4:P$214,MATCH(Mapping!$A526,'Monthly CCG'!$A$4:$A$214,0))*$H526</f>
        <v>4536</v>
      </c>
      <c r="L526" s="189">
        <f>INDEX('Monthly CCG'!Q$4:Q$214,MATCH(Mapping!$A526,'Monthly CCG'!$A$4:$A$214,0))*$H526</f>
        <v>4417</v>
      </c>
      <c r="M526" s="189">
        <f>INDEX('Monthly CCG'!R$4:R$214,MATCH(Mapping!$A526,'Monthly CCG'!$A$4:$A$214,0))*$H526</f>
        <v>4618</v>
      </c>
    </row>
    <row r="527" spans="1:13">
      <c r="A527" s="187" t="s">
        <v>437</v>
      </c>
      <c r="B527" s="187" t="s">
        <v>436</v>
      </c>
      <c r="C527" s="187" t="s">
        <v>725</v>
      </c>
      <c r="D527" s="187" t="s">
        <v>324</v>
      </c>
      <c r="E527" s="187">
        <f>COUNTIF($D$5:D527,D527)</f>
        <v>3</v>
      </c>
      <c r="F527" s="187" t="str">
        <f t="shared" si="16"/>
        <v>North Somerset3</v>
      </c>
      <c r="G527" s="187" t="str">
        <f t="shared" si="17"/>
        <v>NHS North Somerset CCG</v>
      </c>
      <c r="H527" s="188">
        <v>0.99120345866140824</v>
      </c>
      <c r="I527" s="188">
        <v>0.97685443777148961</v>
      </c>
      <c r="J527" s="189">
        <f>INDEX('Monthly CCG'!O$4:O$214,MATCH(Mapping!$A527,'Monthly CCG'!$A$4:$A$214,0))*$H527</f>
        <v>5178.0468680471968</v>
      </c>
      <c r="K527" s="189">
        <f>INDEX('Monthly CCG'!P$4:P$214,MATCH(Mapping!$A527,'Monthly CCG'!$A$4:$A$214,0))*$H527</f>
        <v>5027.3839423306626</v>
      </c>
      <c r="L527" s="189">
        <f>INDEX('Monthly CCG'!Q$4:Q$214,MATCH(Mapping!$A527,'Monthly CCG'!$A$4:$A$214,0))*$H527</f>
        <v>4952.0524794723951</v>
      </c>
      <c r="M527" s="189">
        <f>INDEX('Monthly CCG'!R$4:R$214,MATCH(Mapping!$A527,'Monthly CCG'!$A$4:$A$214,0))*$H527</f>
        <v>4918.3515618779074</v>
      </c>
    </row>
    <row r="528" spans="1:13">
      <c r="A528" s="187" t="s">
        <v>437</v>
      </c>
      <c r="B528" s="187" t="s">
        <v>436</v>
      </c>
      <c r="C528" s="187" t="s">
        <v>750</v>
      </c>
      <c r="D528" s="187" t="s">
        <v>402</v>
      </c>
      <c r="E528" s="187">
        <f>COUNTIF($D$5:D528,D528)</f>
        <v>3</v>
      </c>
      <c r="F528" s="187" t="str">
        <f t="shared" si="16"/>
        <v>Somerset3</v>
      </c>
      <c r="G528" s="187" t="str">
        <f t="shared" si="17"/>
        <v>NHS North Somerset CCG</v>
      </c>
      <c r="H528" s="188">
        <v>8.7965413385918973E-3</v>
      </c>
      <c r="I528" s="188">
        <v>3.3564423855404891E-3</v>
      </c>
      <c r="J528" s="189">
        <f>INDEX('Monthly CCG'!O$4:O$214,MATCH(Mapping!$A528,'Monthly CCG'!$A$4:$A$214,0))*$H528</f>
        <v>45.953131952804071</v>
      </c>
      <c r="K528" s="189">
        <f>INDEX('Monthly CCG'!P$4:P$214,MATCH(Mapping!$A528,'Monthly CCG'!$A$4:$A$214,0))*$H528</f>
        <v>44.616057669338105</v>
      </c>
      <c r="L528" s="189">
        <f>INDEX('Monthly CCG'!Q$4:Q$214,MATCH(Mapping!$A528,'Monthly CCG'!$A$4:$A$214,0))*$H528</f>
        <v>43.947520527605121</v>
      </c>
      <c r="M528" s="189">
        <f>INDEX('Monthly CCG'!R$4:R$214,MATCH(Mapping!$A528,'Monthly CCG'!$A$4:$A$214,0))*$H528</f>
        <v>43.648438122092998</v>
      </c>
    </row>
    <row r="529" spans="1:13">
      <c r="A529" s="187" t="s">
        <v>440</v>
      </c>
      <c r="B529" s="187" t="s">
        <v>439</v>
      </c>
      <c r="C529" s="187" t="s">
        <v>663</v>
      </c>
      <c r="D529" s="187" t="s">
        <v>110</v>
      </c>
      <c r="E529" s="187">
        <f>COUNTIF($D$5:D529,D529)</f>
        <v>3</v>
      </c>
      <c r="F529" s="187" t="str">
        <f t="shared" si="16"/>
        <v>Cheshire East3</v>
      </c>
      <c r="G529" s="187" t="str">
        <f t="shared" si="17"/>
        <v>NHS North Staffordshire CCG</v>
      </c>
      <c r="H529" s="188">
        <v>1.0774140194644701E-2</v>
      </c>
      <c r="I529" s="188">
        <v>5.9355429889294152E-3</v>
      </c>
      <c r="J529" s="189">
        <f>INDEX('Monthly CCG'!O$4:O$214,MATCH(Mapping!$A529,'Monthly CCG'!$A$4:$A$214,0))*$H529</f>
        <v>62.824011474973254</v>
      </c>
      <c r="K529" s="189">
        <f>INDEX('Monthly CCG'!P$4:P$214,MATCH(Mapping!$A529,'Monthly CCG'!$A$4:$A$214,0))*$H529</f>
        <v>64.838775691371808</v>
      </c>
      <c r="L529" s="189">
        <f>INDEX('Monthly CCG'!Q$4:Q$214,MATCH(Mapping!$A529,'Monthly CCG'!$A$4:$A$214,0))*$H529</f>
        <v>59.150029668599409</v>
      </c>
      <c r="M529" s="189">
        <f>INDEX('Monthly CCG'!R$4:R$214,MATCH(Mapping!$A529,'Monthly CCG'!$A$4:$A$214,0))*$H529</f>
        <v>60.486023052735355</v>
      </c>
    </row>
    <row r="530" spans="1:13">
      <c r="A530" s="187" t="s">
        <v>440</v>
      </c>
      <c r="B530" s="187" t="s">
        <v>439</v>
      </c>
      <c r="C530" s="187" t="s">
        <v>747</v>
      </c>
      <c r="D530" s="187" t="s">
        <v>393</v>
      </c>
      <c r="E530" s="187">
        <f>COUNTIF($D$5:D530,D530)</f>
        <v>2</v>
      </c>
      <c r="F530" s="187" t="str">
        <f t="shared" si="16"/>
        <v>Shropshire2</v>
      </c>
      <c r="G530" s="187" t="str">
        <f t="shared" si="17"/>
        <v>NHS North Staffordshire CCG</v>
      </c>
      <c r="H530" s="188">
        <v>3.9947484242936777E-3</v>
      </c>
      <c r="I530" s="188">
        <v>2.8644943413673185E-3</v>
      </c>
      <c r="J530" s="189">
        <f>INDEX('Monthly CCG'!O$4:O$214,MATCH(Mapping!$A530,'Monthly CCG'!$A$4:$A$214,0))*$H530</f>
        <v>23.293378062056433</v>
      </c>
      <c r="K530" s="189">
        <f>INDEX('Monthly CCG'!P$4:P$214,MATCH(Mapping!$A530,'Monthly CCG'!$A$4:$A$214,0))*$H530</f>
        <v>24.040396017399353</v>
      </c>
      <c r="L530" s="189">
        <f>INDEX('Monthly CCG'!Q$4:Q$214,MATCH(Mapping!$A530,'Monthly CCG'!$A$4:$A$214,0))*$H530</f>
        <v>21.931168849372291</v>
      </c>
      <c r="M530" s="189">
        <f>INDEX('Monthly CCG'!R$4:R$214,MATCH(Mapping!$A530,'Monthly CCG'!$A$4:$A$214,0))*$H530</f>
        <v>22.426517653984707</v>
      </c>
    </row>
    <row r="531" spans="1:13">
      <c r="A531" s="187" t="s">
        <v>440</v>
      </c>
      <c r="B531" s="187" t="s">
        <v>439</v>
      </c>
      <c r="C531" s="187" t="s">
        <v>757</v>
      </c>
      <c r="D531" s="187" t="s">
        <v>423</v>
      </c>
      <c r="E531" s="187">
        <f>COUNTIF($D$5:D531,D531)</f>
        <v>7</v>
      </c>
      <c r="F531" s="187" t="str">
        <f t="shared" si="16"/>
        <v>Staffordshire7</v>
      </c>
      <c r="G531" s="187" t="str">
        <f t="shared" si="17"/>
        <v>NHS North Staffordshire CCG</v>
      </c>
      <c r="H531" s="188">
        <v>0.95193219673785578</v>
      </c>
      <c r="I531" s="188">
        <v>0.23427568094637979</v>
      </c>
      <c r="J531" s="189">
        <f>INDEX('Monthly CCG'!O$4:O$214,MATCH(Mapping!$A531,'Monthly CCG'!$A$4:$A$214,0))*$H531</f>
        <v>5550.7166391784367</v>
      </c>
      <c r="K531" s="189">
        <f>INDEX('Monthly CCG'!P$4:P$214,MATCH(Mapping!$A531,'Monthly CCG'!$A$4:$A$214,0))*$H531</f>
        <v>5728.7279599684161</v>
      </c>
      <c r="L531" s="189">
        <f>INDEX('Monthly CCG'!Q$4:Q$214,MATCH(Mapping!$A531,'Monthly CCG'!$A$4:$A$214,0))*$H531</f>
        <v>5226.1077600908284</v>
      </c>
      <c r="M531" s="189">
        <f>INDEX('Monthly CCG'!R$4:R$214,MATCH(Mapping!$A531,'Monthly CCG'!$A$4:$A$214,0))*$H531</f>
        <v>5344.1473524863222</v>
      </c>
    </row>
    <row r="532" spans="1:13">
      <c r="A532" s="187" t="s">
        <v>440</v>
      </c>
      <c r="B532" s="187" t="s">
        <v>439</v>
      </c>
      <c r="C532" s="187" t="s">
        <v>760</v>
      </c>
      <c r="D532" s="187" t="s">
        <v>432</v>
      </c>
      <c r="E532" s="187">
        <f>COUNTIF($D$5:D532,D532)</f>
        <v>1</v>
      </c>
      <c r="F532" s="187" t="str">
        <f t="shared" si="16"/>
        <v>Stoke-on-Trent1</v>
      </c>
      <c r="G532" s="187" t="str">
        <f t="shared" si="17"/>
        <v>NHS North Staffordshire CCG</v>
      </c>
      <c r="H532" s="188">
        <v>3.329891464320589E-2</v>
      </c>
      <c r="I532" s="188">
        <v>2.6883383375831738E-2</v>
      </c>
      <c r="J532" s="189">
        <f>INDEX('Monthly CCG'!O$4:O$214,MATCH(Mapping!$A532,'Monthly CCG'!$A$4:$A$214,0))*$H532</f>
        <v>194.16597128453355</v>
      </c>
      <c r="K532" s="189">
        <f>INDEX('Monthly CCG'!P$4:P$214,MATCH(Mapping!$A532,'Monthly CCG'!$A$4:$A$214,0))*$H532</f>
        <v>200.39286832281306</v>
      </c>
      <c r="L532" s="189">
        <f>INDEX('Monthly CCG'!Q$4:Q$214,MATCH(Mapping!$A532,'Monthly CCG'!$A$4:$A$214,0))*$H532</f>
        <v>182.81104139120035</v>
      </c>
      <c r="M532" s="189">
        <f>INDEX('Monthly CCG'!R$4:R$214,MATCH(Mapping!$A532,'Monthly CCG'!$A$4:$A$214,0))*$H532</f>
        <v>186.94010680695786</v>
      </c>
    </row>
    <row r="533" spans="1:13">
      <c r="A533" s="187" t="s">
        <v>443</v>
      </c>
      <c r="B533" s="187" t="s">
        <v>442</v>
      </c>
      <c r="C533" s="187" t="s">
        <v>720</v>
      </c>
      <c r="D533" s="187" t="s">
        <v>309</v>
      </c>
      <c r="E533" s="187">
        <f>COUNTIF($D$5:D533,D533)</f>
        <v>3</v>
      </c>
      <c r="F533" s="187" t="str">
        <f t="shared" si="16"/>
        <v>Newcastle upon Tyne3</v>
      </c>
      <c r="G533" s="187" t="str">
        <f t="shared" si="17"/>
        <v>NHS North Tyneside CCG</v>
      </c>
      <c r="H533" s="188">
        <v>6.0108125136082949E-2</v>
      </c>
      <c r="I533" s="188">
        <v>4.2578396755181602E-2</v>
      </c>
      <c r="J533" s="189">
        <f>INDEX('Monthly CCG'!O$4:O$214,MATCH(Mapping!$A533,'Monthly CCG'!$A$4:$A$214,0))*$H533</f>
        <v>390.70281338453918</v>
      </c>
      <c r="K533" s="189">
        <f>INDEX('Monthly CCG'!P$4:P$214,MATCH(Mapping!$A533,'Monthly CCG'!$A$4:$A$214,0))*$H533</f>
        <v>434.70196098415187</v>
      </c>
      <c r="L533" s="189">
        <f>INDEX('Monthly CCG'!Q$4:Q$214,MATCH(Mapping!$A533,'Monthly CCG'!$A$4:$A$214,0))*$H533</f>
        <v>461.63040104511703</v>
      </c>
      <c r="M533" s="189">
        <f>INDEX('Monthly CCG'!R$4:R$214,MATCH(Mapping!$A533,'Monthly CCG'!$A$4:$A$214,0))*$H533</f>
        <v>478.10002733240378</v>
      </c>
    </row>
    <row r="534" spans="1:13">
      <c r="A534" s="187" t="s">
        <v>443</v>
      </c>
      <c r="B534" s="187" t="s">
        <v>442</v>
      </c>
      <c r="C534" s="187" t="s">
        <v>726</v>
      </c>
      <c r="D534" s="187" t="s">
        <v>327</v>
      </c>
      <c r="E534" s="187">
        <f>COUNTIF($D$5:D534,D534)</f>
        <v>3</v>
      </c>
      <c r="F534" s="187" t="str">
        <f t="shared" si="16"/>
        <v>North Tyneside3</v>
      </c>
      <c r="G534" s="187" t="str">
        <f t="shared" si="17"/>
        <v>NHS North Tyneside CCG</v>
      </c>
      <c r="H534" s="188">
        <v>0.93095093601901235</v>
      </c>
      <c r="I534" s="188">
        <v>0.96469684604675721</v>
      </c>
      <c r="J534" s="189">
        <f>INDEX('Monthly CCG'!O$4:O$214,MATCH(Mapping!$A534,'Monthly CCG'!$A$4:$A$214,0))*$H534</f>
        <v>6051.1810841235801</v>
      </c>
      <c r="K534" s="189">
        <f>INDEX('Monthly CCG'!P$4:P$214,MATCH(Mapping!$A534,'Monthly CCG'!$A$4:$A$214,0))*$H534</f>
        <v>6732.6371692894973</v>
      </c>
      <c r="L534" s="189">
        <f>INDEX('Monthly CCG'!Q$4:Q$214,MATCH(Mapping!$A534,'Monthly CCG'!$A$4:$A$214,0))*$H534</f>
        <v>7149.7031886260147</v>
      </c>
      <c r="M534" s="189">
        <f>INDEX('Monthly CCG'!R$4:R$214,MATCH(Mapping!$A534,'Monthly CCG'!$A$4:$A$214,0))*$H534</f>
        <v>7404.7837450952238</v>
      </c>
    </row>
    <row r="535" spans="1:13">
      <c r="A535" s="187" t="s">
        <v>443</v>
      </c>
      <c r="B535" s="187" t="s">
        <v>442</v>
      </c>
      <c r="C535" s="187" t="s">
        <v>1620</v>
      </c>
      <c r="D535" s="187" t="s">
        <v>336</v>
      </c>
      <c r="E535" s="187">
        <f>COUNTIF($D$5:D535,D535)</f>
        <v>4</v>
      </c>
      <c r="F535" s="187" t="str">
        <f t="shared" si="16"/>
        <v>Northumberland4</v>
      </c>
      <c r="G535" s="187" t="str">
        <f t="shared" si="17"/>
        <v>NHS North Tyneside CCG</v>
      </c>
      <c r="H535" s="188">
        <v>8.9409388449048239E-3</v>
      </c>
      <c r="I535" s="188">
        <v>6.0566500762573037E-3</v>
      </c>
      <c r="J535" s="189">
        <f>INDEX('Monthly CCG'!O$4:O$214,MATCH(Mapping!$A535,'Monthly CCG'!$A$4:$A$214,0))*$H535</f>
        <v>58.116102491881357</v>
      </c>
      <c r="K535" s="189">
        <f>INDEX('Monthly CCG'!P$4:P$214,MATCH(Mapping!$A535,'Monthly CCG'!$A$4:$A$214,0))*$H535</f>
        <v>64.660869726351692</v>
      </c>
      <c r="L535" s="189">
        <f>INDEX('Monthly CCG'!Q$4:Q$214,MATCH(Mapping!$A535,'Monthly CCG'!$A$4:$A$214,0))*$H535</f>
        <v>68.666410328869048</v>
      </c>
      <c r="M535" s="189">
        <f>INDEX('Monthly CCG'!R$4:R$214,MATCH(Mapping!$A535,'Monthly CCG'!$A$4:$A$214,0))*$H535</f>
        <v>71.116227572372964</v>
      </c>
    </row>
    <row r="536" spans="1:13">
      <c r="A536" s="187" t="s">
        <v>446</v>
      </c>
      <c r="B536" s="187" t="s">
        <v>445</v>
      </c>
      <c r="C536" s="187" t="s">
        <v>696</v>
      </c>
      <c r="D536" s="187" t="s">
        <v>234</v>
      </c>
      <c r="E536" s="187">
        <f>COUNTIF($D$5:D536,D536)</f>
        <v>5</v>
      </c>
      <c r="F536" s="187" t="str">
        <f t="shared" si="16"/>
        <v>Hounslow5</v>
      </c>
      <c r="G536" s="187" t="str">
        <f t="shared" si="17"/>
        <v>NHS North West Surrey CCG</v>
      </c>
      <c r="H536" s="188">
        <v>3.2991906542420351E-3</v>
      </c>
      <c r="I536" s="188">
        <v>3.9782321877591311E-3</v>
      </c>
      <c r="J536" s="189">
        <f>INDEX('Monthly CCG'!O$4:O$214,MATCH(Mapping!$A536,'Monthly CCG'!$A$4:$A$214,0))*$H536</f>
        <v>21.83734294042803</v>
      </c>
      <c r="K536" s="189">
        <f>INDEX('Monthly CCG'!P$4:P$214,MATCH(Mapping!$A536,'Monthly CCG'!$A$4:$A$214,0))*$H536</f>
        <v>21.989105710523162</v>
      </c>
      <c r="L536" s="189">
        <f>INDEX('Monthly CCG'!Q$4:Q$214,MATCH(Mapping!$A536,'Monthly CCG'!$A$4:$A$214,0))*$H536</f>
        <v>23.196609489975749</v>
      </c>
      <c r="M536" s="189">
        <f>INDEX('Monthly CCG'!R$4:R$214,MATCH(Mapping!$A536,'Monthly CCG'!$A$4:$A$214,0))*$H536</f>
        <v>24.305137549801074</v>
      </c>
    </row>
    <row r="537" spans="1:13">
      <c r="A537" s="187" t="s">
        <v>446</v>
      </c>
      <c r="B537" s="187" t="s">
        <v>445</v>
      </c>
      <c r="C537" s="187" t="s">
        <v>763</v>
      </c>
      <c r="D537" s="187" t="s">
        <v>441</v>
      </c>
      <c r="E537" s="187">
        <f>COUNTIF($D$5:D537,D537)</f>
        <v>14</v>
      </c>
      <c r="F537" s="187" t="str">
        <f t="shared" si="16"/>
        <v>Surrey14</v>
      </c>
      <c r="G537" s="187" t="str">
        <f t="shared" si="17"/>
        <v>NHS North West Surrey CCG</v>
      </c>
      <c r="H537" s="188">
        <v>0.99482152353005038</v>
      </c>
      <c r="I537" s="188">
        <v>0.29465477005285856</v>
      </c>
      <c r="J537" s="189">
        <f>INDEX('Monthly CCG'!O$4:O$214,MATCH(Mapping!$A537,'Monthly CCG'!$A$4:$A$214,0))*$H537</f>
        <v>6584.7236642454036</v>
      </c>
      <c r="K537" s="189">
        <f>INDEX('Monthly CCG'!P$4:P$214,MATCH(Mapping!$A537,'Monthly CCG'!$A$4:$A$214,0))*$H537</f>
        <v>6630.4854543277861</v>
      </c>
      <c r="L537" s="189">
        <f>INDEX('Monthly CCG'!Q$4:Q$214,MATCH(Mapping!$A537,'Monthly CCG'!$A$4:$A$214,0))*$H537</f>
        <v>6994.5901319397844</v>
      </c>
      <c r="M537" s="189">
        <f>INDEX('Monthly CCG'!R$4:R$214,MATCH(Mapping!$A537,'Monthly CCG'!$A$4:$A$214,0))*$H537</f>
        <v>7328.8501638458811</v>
      </c>
    </row>
    <row r="538" spans="1:13">
      <c r="A538" s="187" t="s">
        <v>446</v>
      </c>
      <c r="B538" s="187" t="s">
        <v>445</v>
      </c>
      <c r="C538" s="187" t="s">
        <v>783</v>
      </c>
      <c r="D538" s="187" t="s">
        <v>501</v>
      </c>
      <c r="E538" s="187">
        <f>COUNTIF($D$5:D538,D538)</f>
        <v>3</v>
      </c>
      <c r="F538" s="187" t="str">
        <f t="shared" si="16"/>
        <v>Windsor and Maidenhead3</v>
      </c>
      <c r="G538" s="187" t="str">
        <f t="shared" si="17"/>
        <v>NHS North West Surrey CCG</v>
      </c>
      <c r="H538" s="188">
        <v>1.8792858157074884E-3</v>
      </c>
      <c r="I538" s="188">
        <v>4.3328390687284559E-3</v>
      </c>
      <c r="J538" s="189">
        <f>INDEX('Monthly CCG'!O$4:O$214,MATCH(Mapping!$A538,'Monthly CCG'!$A$4:$A$214,0))*$H538</f>
        <v>12.438992814167866</v>
      </c>
      <c r="K538" s="189">
        <f>INDEX('Monthly CCG'!P$4:P$214,MATCH(Mapping!$A538,'Monthly CCG'!$A$4:$A$214,0))*$H538</f>
        <v>12.52543996169041</v>
      </c>
      <c r="L538" s="189">
        <f>INDEX('Monthly CCG'!Q$4:Q$214,MATCH(Mapping!$A538,'Monthly CCG'!$A$4:$A$214,0))*$H538</f>
        <v>13.213258570239351</v>
      </c>
      <c r="M538" s="189">
        <f>INDEX('Monthly CCG'!R$4:R$214,MATCH(Mapping!$A538,'Monthly CCG'!$A$4:$A$214,0))*$H538</f>
        <v>13.844698604317067</v>
      </c>
    </row>
    <row r="539" spans="1:13">
      <c r="A539" s="187" t="s">
        <v>449</v>
      </c>
      <c r="B539" s="187" t="s">
        <v>448</v>
      </c>
      <c r="C539" s="187" t="s">
        <v>666</v>
      </c>
      <c r="D539" s="187" t="s">
        <v>121</v>
      </c>
      <c r="E539" s="187">
        <f>COUNTIF($D$5:D539,D539)</f>
        <v>2</v>
      </c>
      <c r="F539" s="187" t="str">
        <f t="shared" si="16"/>
        <v>Cornwall2</v>
      </c>
      <c r="G539" s="187" t="str">
        <f t="shared" si="17"/>
        <v>NHS North, East, West Devon CCG</v>
      </c>
      <c r="H539" s="188">
        <v>3.3523287598700101E-3</v>
      </c>
      <c r="I539" s="188">
        <v>5.4190732118752421E-3</v>
      </c>
      <c r="J539" s="189">
        <f>INDEX('Monthly CCG'!O$4:O$214,MATCH(Mapping!$A539,'Monthly CCG'!$A$4:$A$214,0))*$H539</f>
        <v>77.110266134529979</v>
      </c>
      <c r="K539" s="189">
        <f>INDEX('Monthly CCG'!P$4:P$214,MATCH(Mapping!$A539,'Monthly CCG'!$A$4:$A$214,0))*$H539</f>
        <v>76.44985736883558</v>
      </c>
      <c r="L539" s="189">
        <f>INDEX('Monthly CCG'!Q$4:Q$214,MATCH(Mapping!$A539,'Monthly CCG'!$A$4:$A$214,0))*$H539</f>
        <v>77.6332294210697</v>
      </c>
      <c r="M539" s="189">
        <f>INDEX('Monthly CCG'!R$4:R$214,MATCH(Mapping!$A539,'Monthly CCG'!$A$4:$A$214,0))*$H539</f>
        <v>79.698263937149619</v>
      </c>
    </row>
    <row r="540" spans="1:13">
      <c r="A540" s="187" t="s">
        <v>449</v>
      </c>
      <c r="B540" s="187" t="s">
        <v>448</v>
      </c>
      <c r="C540" s="187" t="s">
        <v>674</v>
      </c>
      <c r="D540" s="187" t="s">
        <v>150</v>
      </c>
      <c r="E540" s="187">
        <f>COUNTIF($D$5:D540,D540)</f>
        <v>3</v>
      </c>
      <c r="F540" s="187" t="str">
        <f t="shared" si="16"/>
        <v>Devon3</v>
      </c>
      <c r="G540" s="187" t="str">
        <f t="shared" si="17"/>
        <v>NHS North, East, West Devon CCG</v>
      </c>
      <c r="H540" s="188">
        <v>0.69837424740826048</v>
      </c>
      <c r="I540" s="188">
        <v>0.80499040648773179</v>
      </c>
      <c r="J540" s="189">
        <f>INDEX('Monthly CCG'!O$4:O$214,MATCH(Mapping!$A540,'Monthly CCG'!$A$4:$A$214,0))*$H540</f>
        <v>16064.004438884807</v>
      </c>
      <c r="K540" s="189">
        <f>INDEX('Monthly CCG'!P$4:P$214,MATCH(Mapping!$A540,'Monthly CCG'!$A$4:$A$214,0))*$H540</f>
        <v>15926.424712145381</v>
      </c>
      <c r="L540" s="189">
        <f>INDEX('Monthly CCG'!Q$4:Q$214,MATCH(Mapping!$A540,'Monthly CCG'!$A$4:$A$214,0))*$H540</f>
        <v>16172.950821480496</v>
      </c>
      <c r="M540" s="189">
        <f>INDEX('Monthly CCG'!R$4:R$214,MATCH(Mapping!$A540,'Monthly CCG'!$A$4:$A$214,0))*$H540</f>
        <v>16603.149357883984</v>
      </c>
    </row>
    <row r="541" spans="1:13">
      <c r="A541" s="187" t="s">
        <v>449</v>
      </c>
      <c r="B541" s="187" t="s">
        <v>448</v>
      </c>
      <c r="C541" s="187" t="s">
        <v>734</v>
      </c>
      <c r="D541" s="187" t="s">
        <v>354</v>
      </c>
      <c r="E541" s="187">
        <f>COUNTIF($D$5:D541,D541)</f>
        <v>1</v>
      </c>
      <c r="F541" s="187" t="str">
        <f t="shared" si="16"/>
        <v>Plymouth1</v>
      </c>
      <c r="G541" s="187" t="str">
        <f t="shared" si="17"/>
        <v>NHS North, East, West Devon CCG</v>
      </c>
      <c r="H541" s="188">
        <v>0.29550243013499766</v>
      </c>
      <c r="I541" s="188">
        <v>0.99999999999999989</v>
      </c>
      <c r="J541" s="189">
        <f>INDEX('Monthly CCG'!O$4:O$214,MATCH(Mapping!$A541,'Monthly CCG'!$A$4:$A$214,0))*$H541</f>
        <v>6797.1468979652163</v>
      </c>
      <c r="K541" s="189">
        <f>INDEX('Monthly CCG'!P$4:P$214,MATCH(Mapping!$A541,'Monthly CCG'!$A$4:$A$214,0))*$H541</f>
        <v>6738.9329192286214</v>
      </c>
      <c r="L541" s="189">
        <f>INDEX('Monthly CCG'!Q$4:Q$214,MATCH(Mapping!$A541,'Monthly CCG'!$A$4:$A$214,0))*$H541</f>
        <v>6843.2452770662758</v>
      </c>
      <c r="M541" s="189">
        <f>INDEX('Monthly CCG'!R$4:R$214,MATCH(Mapping!$A541,'Monthly CCG'!$A$4:$A$214,0))*$H541</f>
        <v>7025.2747740294344</v>
      </c>
    </row>
    <row r="542" spans="1:13">
      <c r="A542" s="187" t="s">
        <v>449</v>
      </c>
      <c r="B542" s="187" t="s">
        <v>448</v>
      </c>
      <c r="C542" s="187" t="s">
        <v>750</v>
      </c>
      <c r="D542" s="187" t="s">
        <v>402</v>
      </c>
      <c r="E542" s="187">
        <f>COUNTIF($D$5:D542,D542)</f>
        <v>4</v>
      </c>
      <c r="F542" s="187" t="str">
        <f t="shared" si="16"/>
        <v>Somerset4</v>
      </c>
      <c r="G542" s="187" t="str">
        <f t="shared" si="17"/>
        <v>NHS North, East, West Devon CCG</v>
      </c>
      <c r="H542" s="188">
        <v>2.7709936968718218E-3</v>
      </c>
      <c r="I542" s="188">
        <v>4.4895544581883429E-3</v>
      </c>
      <c r="J542" s="189">
        <f>INDEX('Monthly CCG'!O$4:O$214,MATCH(Mapping!$A542,'Monthly CCG'!$A$4:$A$214,0))*$H542</f>
        <v>63.738397015445642</v>
      </c>
      <c r="K542" s="189">
        <f>INDEX('Monthly CCG'!P$4:P$214,MATCH(Mapping!$A542,'Monthly CCG'!$A$4:$A$214,0))*$H542</f>
        <v>63.192511257161897</v>
      </c>
      <c r="L542" s="189">
        <f>INDEX('Monthly CCG'!Q$4:Q$214,MATCH(Mapping!$A542,'Monthly CCG'!$A$4:$A$214,0))*$H542</f>
        <v>64.170672032157654</v>
      </c>
      <c r="M542" s="189">
        <f>INDEX('Monthly CCG'!R$4:R$214,MATCH(Mapping!$A542,'Monthly CCG'!$A$4:$A$214,0))*$H542</f>
        <v>65.877604149430695</v>
      </c>
    </row>
    <row r="543" spans="1:13">
      <c r="A543" s="187" t="s">
        <v>452</v>
      </c>
      <c r="B543" s="187" t="s">
        <v>451</v>
      </c>
      <c r="C543" s="187" t="s">
        <v>1619</v>
      </c>
      <c r="D543" s="187" t="s">
        <v>184</v>
      </c>
      <c r="E543" s="187">
        <f>COUNTIF($D$5:D543,D543)</f>
        <v>3</v>
      </c>
      <c r="F543" s="187" t="str">
        <f t="shared" si="16"/>
        <v>Gateshead3</v>
      </c>
      <c r="G543" s="187" t="str">
        <f t="shared" si="17"/>
        <v>NHS Northumberland CCG</v>
      </c>
      <c r="H543" s="188">
        <v>4.524196986150481E-3</v>
      </c>
      <c r="I543" s="188">
        <v>7.157378646989618E-3</v>
      </c>
      <c r="J543" s="189">
        <f>INDEX('Monthly CCG'!O$4:O$214,MATCH(Mapping!$A543,'Monthly CCG'!$A$4:$A$214,0))*$H543</f>
        <v>38.27470650283307</v>
      </c>
      <c r="K543" s="189">
        <f>INDEX('Monthly CCG'!P$4:P$214,MATCH(Mapping!$A543,'Monthly CCG'!$A$4:$A$214,0))*$H543</f>
        <v>42.210757880783987</v>
      </c>
      <c r="L543" s="189">
        <f>INDEX('Monthly CCG'!Q$4:Q$214,MATCH(Mapping!$A543,'Monthly CCG'!$A$4:$A$214,0))*$H543</f>
        <v>43.373476506224662</v>
      </c>
      <c r="M543" s="189">
        <f>INDEX('Monthly CCG'!R$4:R$214,MATCH(Mapping!$A543,'Monthly CCG'!$A$4:$A$214,0))*$H543</f>
        <v>46.829963003643627</v>
      </c>
    </row>
    <row r="544" spans="1:13">
      <c r="A544" s="187" t="s">
        <v>452</v>
      </c>
      <c r="B544" s="187" t="s">
        <v>451</v>
      </c>
      <c r="C544" s="187" t="s">
        <v>720</v>
      </c>
      <c r="D544" s="187" t="s">
        <v>309</v>
      </c>
      <c r="E544" s="187">
        <f>COUNTIF($D$5:D544,D544)</f>
        <v>4</v>
      </c>
      <c r="F544" s="187" t="str">
        <f t="shared" si="16"/>
        <v>Newcastle upon Tyne4</v>
      </c>
      <c r="G544" s="187" t="str">
        <f t="shared" si="17"/>
        <v>NHS Northumberland CCG</v>
      </c>
      <c r="H544" s="188">
        <v>8.273617459542042E-3</v>
      </c>
      <c r="I544" s="188">
        <v>8.7256999593085059E-3</v>
      </c>
      <c r="J544" s="189">
        <f>INDEX('Monthly CCG'!O$4:O$214,MATCH(Mapping!$A544,'Monthly CCG'!$A$4:$A$214,0))*$H544</f>
        <v>69.99480370772568</v>
      </c>
      <c r="K544" s="189">
        <f>INDEX('Monthly CCG'!P$4:P$214,MATCH(Mapping!$A544,'Monthly CCG'!$A$4:$A$214,0))*$H544</f>
        <v>77.192850897527251</v>
      </c>
      <c r="L544" s="189">
        <f>INDEX('Monthly CCG'!Q$4:Q$214,MATCH(Mapping!$A544,'Monthly CCG'!$A$4:$A$214,0))*$H544</f>
        <v>79.31917058462956</v>
      </c>
      <c r="M544" s="189">
        <f>INDEX('Monthly CCG'!R$4:R$214,MATCH(Mapping!$A544,'Monthly CCG'!$A$4:$A$214,0))*$H544</f>
        <v>85.640214323719675</v>
      </c>
    </row>
    <row r="545" spans="1:13">
      <c r="A545" s="187" t="s">
        <v>452</v>
      </c>
      <c r="B545" s="187" t="s">
        <v>451</v>
      </c>
      <c r="C545" s="187" t="s">
        <v>726</v>
      </c>
      <c r="D545" s="187" t="s">
        <v>327</v>
      </c>
      <c r="E545" s="187">
        <f>COUNTIF($D$5:D545,D545)</f>
        <v>4</v>
      </c>
      <c r="F545" s="187" t="str">
        <f t="shared" si="16"/>
        <v>North Tyneside4</v>
      </c>
      <c r="G545" s="187" t="str">
        <f t="shared" si="17"/>
        <v>NHS Northumberland CCG</v>
      </c>
      <c r="H545" s="188">
        <v>7.6917571869078325E-3</v>
      </c>
      <c r="I545" s="188">
        <v>1.1866929096058758E-2</v>
      </c>
      <c r="J545" s="189">
        <f>INDEX('Monthly CCG'!O$4:O$214,MATCH(Mapping!$A545,'Monthly CCG'!$A$4:$A$214,0))*$H545</f>
        <v>65.072265801240263</v>
      </c>
      <c r="K545" s="189">
        <f>INDEX('Monthly CCG'!P$4:P$214,MATCH(Mapping!$A545,'Monthly CCG'!$A$4:$A$214,0))*$H545</f>
        <v>71.764094553850072</v>
      </c>
      <c r="L545" s="189">
        <f>INDEX('Monthly CCG'!Q$4:Q$214,MATCH(Mapping!$A545,'Monthly CCG'!$A$4:$A$214,0))*$H545</f>
        <v>73.740876150885384</v>
      </c>
      <c r="M545" s="189">
        <f>INDEX('Monthly CCG'!R$4:R$214,MATCH(Mapping!$A545,'Monthly CCG'!$A$4:$A$214,0))*$H545</f>
        <v>79.617378641682976</v>
      </c>
    </row>
    <row r="546" spans="1:13">
      <c r="A546" s="187" t="s">
        <v>452</v>
      </c>
      <c r="B546" s="187" t="s">
        <v>451</v>
      </c>
      <c r="C546" s="187" t="s">
        <v>1620</v>
      </c>
      <c r="D546" s="187" t="s">
        <v>336</v>
      </c>
      <c r="E546" s="187">
        <f>COUNTIF($D$5:D546,D546)</f>
        <v>5</v>
      </c>
      <c r="F546" s="187" t="str">
        <f t="shared" si="16"/>
        <v>Northumberland5</v>
      </c>
      <c r="G546" s="187" t="str">
        <f t="shared" si="17"/>
        <v>NHS Northumberland CCG</v>
      </c>
      <c r="H546" s="188">
        <v>0.97951042836739965</v>
      </c>
      <c r="I546" s="188">
        <v>0.98788669984748534</v>
      </c>
      <c r="J546" s="189">
        <f>INDEX('Monthly CCG'!O$4:O$214,MATCH(Mapping!$A546,'Monthly CCG'!$A$4:$A$214,0))*$H546</f>
        <v>8286.6582239882009</v>
      </c>
      <c r="K546" s="189">
        <f>INDEX('Monthly CCG'!P$4:P$214,MATCH(Mapping!$A546,'Monthly CCG'!$A$4:$A$214,0))*$H546</f>
        <v>9138.8322966678388</v>
      </c>
      <c r="L546" s="189">
        <f>INDEX('Monthly CCG'!Q$4:Q$214,MATCH(Mapping!$A546,'Monthly CCG'!$A$4:$A$214,0))*$H546</f>
        <v>9390.5664767582603</v>
      </c>
      <c r="M546" s="189">
        <f>INDEX('Monthly CCG'!R$4:R$214,MATCH(Mapping!$A546,'Monthly CCG'!$A$4:$A$214,0))*$H546</f>
        <v>10138.912444030953</v>
      </c>
    </row>
    <row r="547" spans="1:13">
      <c r="A547" s="187" t="s">
        <v>455</v>
      </c>
      <c r="B547" s="187" t="s">
        <v>454</v>
      </c>
      <c r="C547" s="187" t="s">
        <v>722</v>
      </c>
      <c r="D547" s="187" t="s">
        <v>315</v>
      </c>
      <c r="E547" s="187">
        <f>COUNTIF($D$5:D547,D547)</f>
        <v>5</v>
      </c>
      <c r="F547" s="187" t="str">
        <f t="shared" si="16"/>
        <v>Norfolk5</v>
      </c>
      <c r="G547" s="187" t="str">
        <f t="shared" si="17"/>
        <v>NHS Norwich CCG</v>
      </c>
      <c r="H547" s="188">
        <v>1</v>
      </c>
      <c r="I547" s="188">
        <v>0.23721878203722521</v>
      </c>
      <c r="J547" s="189">
        <f>INDEX('Monthly CCG'!O$4:O$214,MATCH(Mapping!$A547,'Monthly CCG'!$A$4:$A$214,0))*$H547</f>
        <v>5121</v>
      </c>
      <c r="K547" s="189">
        <f>INDEX('Monthly CCG'!P$4:P$214,MATCH(Mapping!$A547,'Monthly CCG'!$A$4:$A$214,0))*$H547</f>
        <v>5212</v>
      </c>
      <c r="L547" s="189">
        <f>INDEX('Monthly CCG'!Q$4:Q$214,MATCH(Mapping!$A547,'Monthly CCG'!$A$4:$A$214,0))*$H547</f>
        <v>5067</v>
      </c>
      <c r="M547" s="189">
        <f>INDEX('Monthly CCG'!R$4:R$214,MATCH(Mapping!$A547,'Monthly CCG'!$A$4:$A$214,0))*$H547</f>
        <v>5334</v>
      </c>
    </row>
    <row r="548" spans="1:13">
      <c r="A548" s="187" t="s">
        <v>458</v>
      </c>
      <c r="B548" s="187" t="s">
        <v>457</v>
      </c>
      <c r="C548" s="187" t="s">
        <v>729</v>
      </c>
      <c r="D548" s="187" t="s">
        <v>339</v>
      </c>
      <c r="E548" s="187">
        <f>COUNTIF($D$5:D548,D548)</f>
        <v>1</v>
      </c>
      <c r="F548" s="187" t="str">
        <f t="shared" si="16"/>
        <v>Nottingham1</v>
      </c>
      <c r="G548" s="187" t="str">
        <f t="shared" si="17"/>
        <v>NHS Nottingham City CCG</v>
      </c>
      <c r="H548" s="188">
        <v>0.89689050546583127</v>
      </c>
      <c r="I548" s="188">
        <v>0.9496154858154332</v>
      </c>
      <c r="J548" s="189">
        <f>INDEX('Monthly CCG'!O$4:O$214,MATCH(Mapping!$A548,'Monthly CCG'!$A$4:$A$214,0))*$H548</f>
        <v>7003.8179571826768</v>
      </c>
      <c r="K548" s="189">
        <f>INDEX('Monthly CCG'!P$4:P$214,MATCH(Mapping!$A548,'Monthly CCG'!$A$4:$A$214,0))*$H548</f>
        <v>7329.3892106667727</v>
      </c>
      <c r="L548" s="189">
        <f>INDEX('Monthly CCG'!Q$4:Q$214,MATCH(Mapping!$A548,'Monthly CCG'!$A$4:$A$214,0))*$H548</f>
        <v>7202.9276493960906</v>
      </c>
      <c r="M548" s="189">
        <f>INDEX('Monthly CCG'!R$4:R$214,MATCH(Mapping!$A548,'Monthly CCG'!$A$4:$A$214,0))*$H548</f>
        <v>7147.3204380572097</v>
      </c>
    </row>
    <row r="549" spans="1:13">
      <c r="A549" s="187" t="s">
        <v>458</v>
      </c>
      <c r="B549" s="187" t="s">
        <v>457</v>
      </c>
      <c r="C549" s="187" t="s">
        <v>730</v>
      </c>
      <c r="D549" s="187" t="s">
        <v>342</v>
      </c>
      <c r="E549" s="187">
        <f>COUNTIF($D$5:D549,D549)</f>
        <v>9</v>
      </c>
      <c r="F549" s="187" t="str">
        <f t="shared" si="16"/>
        <v>Nottinghamshire9</v>
      </c>
      <c r="G549" s="187" t="str">
        <f t="shared" si="17"/>
        <v>NHS Nottingham City CCG</v>
      </c>
      <c r="H549" s="188">
        <v>0.10310949453416887</v>
      </c>
      <c r="I549" s="188">
        <v>4.4607830560615555E-2</v>
      </c>
      <c r="J549" s="189">
        <f>INDEX('Monthly CCG'!O$4:O$214,MATCH(Mapping!$A549,'Monthly CCG'!$A$4:$A$214,0))*$H549</f>
        <v>805.18204281732471</v>
      </c>
      <c r="K549" s="189">
        <f>INDEX('Monthly CCG'!P$4:P$214,MATCH(Mapping!$A549,'Monthly CCG'!$A$4:$A$214,0))*$H549</f>
        <v>842.61078933322801</v>
      </c>
      <c r="L549" s="189">
        <f>INDEX('Monthly CCG'!Q$4:Q$214,MATCH(Mapping!$A549,'Monthly CCG'!$A$4:$A$214,0))*$H549</f>
        <v>828.07235060391019</v>
      </c>
      <c r="M549" s="189">
        <f>INDEX('Monthly CCG'!R$4:R$214,MATCH(Mapping!$A549,'Monthly CCG'!$A$4:$A$214,0))*$H549</f>
        <v>821.67956194279179</v>
      </c>
    </row>
    <row r="550" spans="1:13">
      <c r="A550" s="187" t="s">
        <v>461</v>
      </c>
      <c r="B550" s="187" t="s">
        <v>943</v>
      </c>
      <c r="C550" s="187" t="s">
        <v>673</v>
      </c>
      <c r="D550" s="187" t="s">
        <v>146</v>
      </c>
      <c r="E550" s="187">
        <f>COUNTIF($D$5:D550,D550)</f>
        <v>8</v>
      </c>
      <c r="F550" s="187" t="str">
        <f t="shared" si="16"/>
        <v>Derbyshire8</v>
      </c>
      <c r="G550" s="187" t="str">
        <f t="shared" si="17"/>
        <v>NHS Nottingham North and East CCG</v>
      </c>
      <c r="H550" s="188">
        <v>1.9368466516847865E-3</v>
      </c>
      <c r="I550" s="188">
        <v>0</v>
      </c>
      <c r="J550" s="189">
        <f>INDEX('Monthly CCG'!O$4:O$214,MATCH(Mapping!$A550,'Monthly CCG'!$A$4:$A$214,0))*$H550</f>
        <v>6.3741623306946327</v>
      </c>
      <c r="K550" s="189">
        <f>INDEX('Monthly CCG'!P$4:P$214,MATCH(Mapping!$A550,'Monthly CCG'!$A$4:$A$214,0))*$H550</f>
        <v>7.1682694578853949</v>
      </c>
      <c r="L550" s="189">
        <f>INDEX('Monthly CCG'!Q$4:Q$214,MATCH(Mapping!$A550,'Monthly CCG'!$A$4:$A$214,0))*$H550</f>
        <v>6.8312581404922419</v>
      </c>
      <c r="M550" s="189">
        <f>INDEX('Monthly CCG'!R$4:R$214,MATCH(Mapping!$A550,'Monthly CCG'!$A$4:$A$214,0))*$H550</f>
        <v>7.0791745119078948</v>
      </c>
    </row>
    <row r="551" spans="1:13">
      <c r="A551" s="187" t="s">
        <v>461</v>
      </c>
      <c r="B551" s="187" t="s">
        <v>943</v>
      </c>
      <c r="C551" s="187" t="s">
        <v>729</v>
      </c>
      <c r="D551" s="187" t="s">
        <v>339</v>
      </c>
      <c r="E551" s="187">
        <f>COUNTIF($D$5:D551,D551)</f>
        <v>2</v>
      </c>
      <c r="F551" s="187" t="str">
        <f t="shared" si="16"/>
        <v>Nottingham2</v>
      </c>
      <c r="G551" s="187" t="str">
        <f t="shared" si="17"/>
        <v>NHS Nottingham North and East CCG</v>
      </c>
      <c r="H551" s="188">
        <v>4.5249326827688133E-2</v>
      </c>
      <c r="I551" s="188">
        <v>2.0047959623020618E-2</v>
      </c>
      <c r="J551" s="189">
        <f>INDEX('Monthly CCG'!O$4:O$214,MATCH(Mapping!$A551,'Monthly CCG'!$A$4:$A$214,0))*$H551</f>
        <v>148.91553458992163</v>
      </c>
      <c r="K551" s="189">
        <f>INDEX('Monthly CCG'!P$4:P$214,MATCH(Mapping!$A551,'Monthly CCG'!$A$4:$A$214,0))*$H551</f>
        <v>167.46775858927379</v>
      </c>
      <c r="L551" s="189">
        <f>INDEX('Monthly CCG'!Q$4:Q$214,MATCH(Mapping!$A551,'Monthly CCG'!$A$4:$A$214,0))*$H551</f>
        <v>159.59437572125606</v>
      </c>
      <c r="M551" s="189">
        <f>INDEX('Monthly CCG'!R$4:R$214,MATCH(Mapping!$A551,'Monthly CCG'!$A$4:$A$214,0))*$H551</f>
        <v>165.38628955520014</v>
      </c>
    </row>
    <row r="552" spans="1:13">
      <c r="A552" s="187" t="s">
        <v>461</v>
      </c>
      <c r="B552" s="187" t="s">
        <v>943</v>
      </c>
      <c r="C552" s="187" t="s">
        <v>730</v>
      </c>
      <c r="D552" s="187" t="s">
        <v>342</v>
      </c>
      <c r="E552" s="187">
        <f>COUNTIF($D$5:D552,D552)</f>
        <v>10</v>
      </c>
      <c r="F552" s="187" t="str">
        <f t="shared" si="16"/>
        <v>Nottinghamshire10</v>
      </c>
      <c r="G552" s="187" t="str">
        <f t="shared" si="17"/>
        <v>NHS Nottingham North and East CCG</v>
      </c>
      <c r="H552" s="188">
        <v>0.95281382652062696</v>
      </c>
      <c r="I552" s="188">
        <v>0.17249248941064932</v>
      </c>
      <c r="J552" s="189">
        <f>INDEX('Monthly CCG'!O$4:O$214,MATCH(Mapping!$A552,'Monthly CCG'!$A$4:$A$214,0))*$H552</f>
        <v>3135.7103030793833</v>
      </c>
      <c r="K552" s="189">
        <f>INDEX('Monthly CCG'!P$4:P$214,MATCH(Mapping!$A552,'Monthly CCG'!$A$4:$A$214,0))*$H552</f>
        <v>3526.3639719528405</v>
      </c>
      <c r="L552" s="189">
        <f>INDEX('Monthly CCG'!Q$4:Q$214,MATCH(Mapping!$A552,'Monthly CCG'!$A$4:$A$214,0))*$H552</f>
        <v>3360.5743661382512</v>
      </c>
      <c r="M552" s="189">
        <f>INDEX('Monthly CCG'!R$4:R$214,MATCH(Mapping!$A552,'Monthly CCG'!$A$4:$A$214,0))*$H552</f>
        <v>3482.5345359328917</v>
      </c>
    </row>
    <row r="553" spans="1:13">
      <c r="A553" s="187" t="s">
        <v>464</v>
      </c>
      <c r="B553" s="187" t="s">
        <v>463</v>
      </c>
      <c r="C553" s="187" t="s">
        <v>673</v>
      </c>
      <c r="D553" s="187" t="s">
        <v>146</v>
      </c>
      <c r="E553" s="187">
        <f>COUNTIF($D$5:D553,D553)</f>
        <v>9</v>
      </c>
      <c r="F553" s="187" t="str">
        <f t="shared" si="16"/>
        <v>Derbyshire9</v>
      </c>
      <c r="G553" s="187" t="str">
        <f t="shared" si="17"/>
        <v>NHS Nottingham West CCG</v>
      </c>
      <c r="H553" s="188">
        <v>4.9826446017811839E-2</v>
      </c>
      <c r="I553" s="188">
        <v>5.9474937914956155E-3</v>
      </c>
      <c r="J553" s="189">
        <f>INDEX('Monthly CCG'!O$4:O$214,MATCH(Mapping!$A553,'Monthly CCG'!$A$4:$A$214,0))*$H553</f>
        <v>100.49994161792648</v>
      </c>
      <c r="K553" s="189">
        <f>INDEX('Monthly CCG'!P$4:P$214,MATCH(Mapping!$A553,'Monthly CCG'!$A$4:$A$214,0))*$H553</f>
        <v>106.77807381617077</v>
      </c>
      <c r="L553" s="189">
        <f>INDEX('Monthly CCG'!Q$4:Q$214,MATCH(Mapping!$A553,'Monthly CCG'!$A$4:$A$214,0))*$H553</f>
        <v>101.4466440922649</v>
      </c>
      <c r="M553" s="189">
        <f>INDEX('Monthly CCG'!R$4:R$214,MATCH(Mapping!$A553,'Monthly CCG'!$A$4:$A$214,0))*$H553</f>
        <v>108.82095810290106</v>
      </c>
    </row>
    <row r="554" spans="1:13">
      <c r="A554" s="187" t="s">
        <v>464</v>
      </c>
      <c r="B554" s="187" t="s">
        <v>463</v>
      </c>
      <c r="C554" s="187" t="s">
        <v>729</v>
      </c>
      <c r="D554" s="187" t="s">
        <v>339</v>
      </c>
      <c r="E554" s="187">
        <f>COUNTIF($D$5:D554,D554)</f>
        <v>3</v>
      </c>
      <c r="F554" s="187" t="str">
        <f t="shared" si="16"/>
        <v>Nottingham3</v>
      </c>
      <c r="G554" s="187" t="str">
        <f t="shared" si="17"/>
        <v>NHS Nottingham West CCG</v>
      </c>
      <c r="H554" s="188">
        <v>5.7702718481641491E-2</v>
      </c>
      <c r="I554" s="188">
        <v>1.6253647801750946E-2</v>
      </c>
      <c r="J554" s="189">
        <f>INDEX('Monthly CCG'!O$4:O$214,MATCH(Mapping!$A554,'Monthly CCG'!$A$4:$A$214,0))*$H554</f>
        <v>116.38638317747089</v>
      </c>
      <c r="K554" s="189">
        <f>INDEX('Monthly CCG'!P$4:P$214,MATCH(Mapping!$A554,'Monthly CCG'!$A$4:$A$214,0))*$H554</f>
        <v>123.65692570615771</v>
      </c>
      <c r="L554" s="189">
        <f>INDEX('Monthly CCG'!Q$4:Q$214,MATCH(Mapping!$A554,'Monthly CCG'!$A$4:$A$214,0))*$H554</f>
        <v>117.48273482862207</v>
      </c>
      <c r="M554" s="189">
        <f>INDEX('Monthly CCG'!R$4:R$214,MATCH(Mapping!$A554,'Monthly CCG'!$A$4:$A$214,0))*$H554</f>
        <v>126.02273716390502</v>
      </c>
    </row>
    <row r="555" spans="1:13">
      <c r="A555" s="187" t="s">
        <v>464</v>
      </c>
      <c r="B555" s="187" t="s">
        <v>463</v>
      </c>
      <c r="C555" s="187" t="s">
        <v>730</v>
      </c>
      <c r="D555" s="187" t="s">
        <v>342</v>
      </c>
      <c r="E555" s="187">
        <f>COUNTIF($D$5:D555,D555)</f>
        <v>11</v>
      </c>
      <c r="F555" s="187" t="str">
        <f t="shared" si="16"/>
        <v>Nottinghamshire11</v>
      </c>
      <c r="G555" s="187" t="str">
        <f t="shared" si="17"/>
        <v>NHS Nottingham West CCG</v>
      </c>
      <c r="H555" s="188">
        <v>0.89247083550054673</v>
      </c>
      <c r="I555" s="188">
        <v>0.10271945031893279</v>
      </c>
      <c r="J555" s="189">
        <f>INDEX('Monthly CCG'!O$4:O$214,MATCH(Mapping!$A555,'Monthly CCG'!$A$4:$A$214,0))*$H555</f>
        <v>1800.1136752046027</v>
      </c>
      <c r="K555" s="189">
        <f>INDEX('Monthly CCG'!P$4:P$214,MATCH(Mapping!$A555,'Monthly CCG'!$A$4:$A$214,0))*$H555</f>
        <v>1912.5650004776717</v>
      </c>
      <c r="L555" s="189">
        <f>INDEX('Monthly CCG'!Q$4:Q$214,MATCH(Mapping!$A555,'Monthly CCG'!$A$4:$A$214,0))*$H555</f>
        <v>1817.0706210791132</v>
      </c>
      <c r="M555" s="189">
        <f>INDEX('Monthly CCG'!R$4:R$214,MATCH(Mapping!$A555,'Monthly CCG'!$A$4:$A$214,0))*$H555</f>
        <v>1949.156304733194</v>
      </c>
    </row>
    <row r="556" spans="1:13">
      <c r="A556" s="187" t="s">
        <v>467</v>
      </c>
      <c r="B556" s="187" t="s">
        <v>466</v>
      </c>
      <c r="C556" s="187" t="s">
        <v>715</v>
      </c>
      <c r="D556" s="187" t="s">
        <v>294</v>
      </c>
      <c r="E556" s="187">
        <f>COUNTIF($D$5:D556,D556)</f>
        <v>5</v>
      </c>
      <c r="F556" s="187" t="str">
        <f t="shared" si="16"/>
        <v>Manchester5</v>
      </c>
      <c r="G556" s="187" t="str">
        <f t="shared" si="17"/>
        <v>NHS Oldham CCG</v>
      </c>
      <c r="H556" s="188">
        <v>8.5047054722899949E-3</v>
      </c>
      <c r="I556" s="188">
        <v>3.7479918245347083E-3</v>
      </c>
      <c r="J556" s="189">
        <f>INDEX('Monthly CCG'!O$4:O$214,MATCH(Mapping!$A556,'Monthly CCG'!$A$4:$A$214,0))*$H556</f>
        <v>63.360055768560464</v>
      </c>
      <c r="K556" s="189">
        <f>INDEX('Monthly CCG'!P$4:P$214,MATCH(Mapping!$A556,'Monthly CCG'!$A$4:$A$214,0))*$H556</f>
        <v>62.092854653189249</v>
      </c>
      <c r="L556" s="189">
        <f>INDEX('Monthly CCG'!Q$4:Q$214,MATCH(Mapping!$A556,'Monthly CCG'!$A$4:$A$214,0))*$H556</f>
        <v>64.32959219240152</v>
      </c>
      <c r="M556" s="189">
        <f>INDEX('Monthly CCG'!R$4:R$214,MATCH(Mapping!$A556,'Monthly CCG'!$A$4:$A$214,0))*$H556</f>
        <v>65.834925060996852</v>
      </c>
    </row>
    <row r="557" spans="1:13">
      <c r="A557" s="187" t="s">
        <v>467</v>
      </c>
      <c r="B557" s="187" t="s">
        <v>466</v>
      </c>
      <c r="C557" s="187" t="s">
        <v>731</v>
      </c>
      <c r="D557" s="187" t="s">
        <v>345</v>
      </c>
      <c r="E557" s="187">
        <f>COUNTIF($D$5:D557,D557)</f>
        <v>3</v>
      </c>
      <c r="F557" s="187" t="str">
        <f t="shared" si="16"/>
        <v>Oldham3</v>
      </c>
      <c r="G557" s="187" t="str">
        <f t="shared" si="17"/>
        <v>NHS Oldham CCG</v>
      </c>
      <c r="H557" s="188">
        <v>0.94653599327496762</v>
      </c>
      <c r="I557" s="188">
        <v>0.96335264264966114</v>
      </c>
      <c r="J557" s="189">
        <f>INDEX('Monthly CCG'!O$4:O$214,MATCH(Mapping!$A557,'Monthly CCG'!$A$4:$A$214,0))*$H557</f>
        <v>7051.6931498985086</v>
      </c>
      <c r="K557" s="189">
        <f>INDEX('Monthly CCG'!P$4:P$214,MATCH(Mapping!$A557,'Monthly CCG'!$A$4:$A$214,0))*$H557</f>
        <v>6910.659286900539</v>
      </c>
      <c r="L557" s="189">
        <f>INDEX('Monthly CCG'!Q$4:Q$214,MATCH(Mapping!$A557,'Monthly CCG'!$A$4:$A$214,0))*$H557</f>
        <v>7159.598253131855</v>
      </c>
      <c r="M557" s="189">
        <f>INDEX('Monthly CCG'!R$4:R$214,MATCH(Mapping!$A557,'Monthly CCG'!$A$4:$A$214,0))*$H557</f>
        <v>7327.1351239415244</v>
      </c>
    </row>
    <row r="558" spans="1:13">
      <c r="A558" s="187" t="s">
        <v>467</v>
      </c>
      <c r="B558" s="187" t="s">
        <v>466</v>
      </c>
      <c r="C558" s="187" t="s">
        <v>740</v>
      </c>
      <c r="D558" s="187" t="s">
        <v>372</v>
      </c>
      <c r="E558" s="187">
        <f>COUNTIF($D$5:D558,D558)</f>
        <v>5</v>
      </c>
      <c r="F558" s="187" t="str">
        <f t="shared" si="16"/>
        <v>Rochdale5</v>
      </c>
      <c r="G558" s="187" t="str">
        <f t="shared" si="17"/>
        <v>NHS Oldham CCG</v>
      </c>
      <c r="H558" s="188">
        <v>8.3775859594447753E-3</v>
      </c>
      <c r="I558" s="188">
        <v>9.0900596660304089E-3</v>
      </c>
      <c r="J558" s="189">
        <f>INDEX('Monthly CCG'!O$4:O$214,MATCH(Mapping!$A558,'Monthly CCG'!$A$4:$A$214,0))*$H558</f>
        <v>62.413015397863575</v>
      </c>
      <c r="K558" s="189">
        <f>INDEX('Monthly CCG'!P$4:P$214,MATCH(Mapping!$A558,'Monthly CCG'!$A$4:$A$214,0))*$H558</f>
        <v>61.164755089906301</v>
      </c>
      <c r="L558" s="189">
        <f>INDEX('Monthly CCG'!Q$4:Q$214,MATCH(Mapping!$A558,'Monthly CCG'!$A$4:$A$214,0))*$H558</f>
        <v>63.368060197240283</v>
      </c>
      <c r="M558" s="189">
        <f>INDEX('Monthly CCG'!R$4:R$214,MATCH(Mapping!$A558,'Monthly CCG'!$A$4:$A$214,0))*$H558</f>
        <v>64.850892912062008</v>
      </c>
    </row>
    <row r="559" spans="1:13">
      <c r="A559" s="187" t="s">
        <v>467</v>
      </c>
      <c r="B559" s="187" t="s">
        <v>466</v>
      </c>
      <c r="C559" s="187" t="s">
        <v>766</v>
      </c>
      <c r="D559" s="187" t="s">
        <v>450</v>
      </c>
      <c r="E559" s="187">
        <f>COUNTIF($D$5:D559,D559)</f>
        <v>3</v>
      </c>
      <c r="F559" s="187" t="str">
        <f t="shared" si="16"/>
        <v>Tameside3</v>
      </c>
      <c r="G559" s="187" t="str">
        <f t="shared" si="17"/>
        <v>NHS Oldham CCG</v>
      </c>
      <c r="H559" s="188">
        <v>3.6581715293297519E-2</v>
      </c>
      <c r="I559" s="188">
        <v>3.8194280919128826E-2</v>
      </c>
      <c r="J559" s="189">
        <f>INDEX('Monthly CCG'!O$4:O$214,MATCH(Mapping!$A559,'Monthly CCG'!$A$4:$A$214,0))*$H559</f>
        <v>272.53377893506649</v>
      </c>
      <c r="K559" s="189">
        <f>INDEX('Monthly CCG'!P$4:P$214,MATCH(Mapping!$A559,'Monthly CCG'!$A$4:$A$214,0))*$H559</f>
        <v>267.0831033563652</v>
      </c>
      <c r="L559" s="189">
        <f>INDEX('Monthly CCG'!Q$4:Q$214,MATCH(Mapping!$A559,'Monthly CCG'!$A$4:$A$214,0))*$H559</f>
        <v>276.70409447850244</v>
      </c>
      <c r="M559" s="189">
        <f>INDEX('Monthly CCG'!R$4:R$214,MATCH(Mapping!$A559,'Monthly CCG'!$A$4:$A$214,0))*$H559</f>
        <v>283.1790580854161</v>
      </c>
    </row>
    <row r="560" spans="1:13">
      <c r="A560" s="187" t="s">
        <v>470</v>
      </c>
      <c r="B560" s="187" t="s">
        <v>469</v>
      </c>
      <c r="C560" s="187" t="s">
        <v>657</v>
      </c>
      <c r="D560" s="187" t="s">
        <v>86</v>
      </c>
      <c r="E560" s="187">
        <f>COUNTIF($D$5:D560,D560)</f>
        <v>8</v>
      </c>
      <c r="F560" s="187" t="str">
        <f t="shared" si="16"/>
        <v>Buckinghamshire8</v>
      </c>
      <c r="G560" s="187" t="str">
        <f t="shared" si="17"/>
        <v>NHS Oxfordshire CCG</v>
      </c>
      <c r="H560" s="188">
        <v>5.6658353546416972E-3</v>
      </c>
      <c r="I560" s="188">
        <v>7.4736365498026388E-3</v>
      </c>
      <c r="J560" s="189">
        <f>INDEX('Monthly CCG'!O$4:O$214,MATCH(Mapping!$A560,'Monthly CCG'!$A$4:$A$214,0))*$H560</f>
        <v>71.440517986677165</v>
      </c>
      <c r="K560" s="189">
        <f>INDEX('Monthly CCG'!P$4:P$214,MATCH(Mapping!$A560,'Monthly CCG'!$A$4:$A$214,0))*$H560</f>
        <v>75.157305979322118</v>
      </c>
      <c r="L560" s="189">
        <f>INDEX('Monthly CCG'!Q$4:Q$214,MATCH(Mapping!$A560,'Monthly CCG'!$A$4:$A$214,0))*$H560</f>
        <v>75.412268570280986</v>
      </c>
      <c r="M560" s="189">
        <f>INDEX('Monthly CCG'!R$4:R$214,MATCH(Mapping!$A560,'Monthly CCG'!$A$4:$A$214,0))*$H560</f>
        <v>75.650233655175938</v>
      </c>
    </row>
    <row r="561" spans="1:13">
      <c r="A561" s="187" t="s">
        <v>470</v>
      </c>
      <c r="B561" s="187" t="s">
        <v>469</v>
      </c>
      <c r="C561" s="187" t="s">
        <v>683</v>
      </c>
      <c r="D561" s="187" t="s">
        <v>188</v>
      </c>
      <c r="E561" s="187">
        <f>COUNTIF($D$5:D561,D561)</f>
        <v>3</v>
      </c>
      <c r="F561" s="187" t="str">
        <f t="shared" si="16"/>
        <v>Gloucestershire3</v>
      </c>
      <c r="G561" s="187" t="str">
        <f t="shared" si="17"/>
        <v>NHS Oxfordshire CCG</v>
      </c>
      <c r="H561" s="188">
        <v>1.5453573051247465E-3</v>
      </c>
      <c r="I561" s="188">
        <v>1.7507709039625513E-3</v>
      </c>
      <c r="J561" s="189">
        <f>INDEX('Monthly CCG'!O$4:O$214,MATCH(Mapping!$A561,'Monthly CCG'!$A$4:$A$214,0))*$H561</f>
        <v>19.485410260317927</v>
      </c>
      <c r="K561" s="189">
        <f>INDEX('Monthly CCG'!P$4:P$214,MATCH(Mapping!$A561,'Monthly CCG'!$A$4:$A$214,0))*$H561</f>
        <v>20.499164652479763</v>
      </c>
      <c r="L561" s="189">
        <f>INDEX('Monthly CCG'!Q$4:Q$214,MATCH(Mapping!$A561,'Monthly CCG'!$A$4:$A$214,0))*$H561</f>
        <v>20.568705731210375</v>
      </c>
      <c r="M561" s="189">
        <f>INDEX('Monthly CCG'!R$4:R$214,MATCH(Mapping!$A561,'Monthly CCG'!$A$4:$A$214,0))*$H561</f>
        <v>20.633610738025613</v>
      </c>
    </row>
    <row r="562" spans="1:13">
      <c r="A562" s="187" t="s">
        <v>470</v>
      </c>
      <c r="B562" s="187" t="s">
        <v>469</v>
      </c>
      <c r="C562" s="187" t="s">
        <v>728</v>
      </c>
      <c r="D562" s="187" t="s">
        <v>333</v>
      </c>
      <c r="E562" s="187">
        <f>COUNTIF($D$5:D562,D562)</f>
        <v>9</v>
      </c>
      <c r="F562" s="187" t="str">
        <f t="shared" si="16"/>
        <v>Northamptonshire9</v>
      </c>
      <c r="G562" s="187" t="str">
        <f t="shared" si="17"/>
        <v>NHS Oxfordshire CCG</v>
      </c>
      <c r="H562" s="188">
        <v>1.1874326131635957E-2</v>
      </c>
      <c r="I562" s="188">
        <v>1.10887364932087E-2</v>
      </c>
      <c r="J562" s="189">
        <f>INDEX('Monthly CCG'!O$4:O$214,MATCH(Mapping!$A562,'Monthly CCG'!$A$4:$A$214,0))*$H562</f>
        <v>149.72337819379777</v>
      </c>
      <c r="K562" s="189">
        <f>INDEX('Monthly CCG'!P$4:P$214,MATCH(Mapping!$A562,'Monthly CCG'!$A$4:$A$214,0))*$H562</f>
        <v>157.51293613615096</v>
      </c>
      <c r="L562" s="189">
        <f>INDEX('Monthly CCG'!Q$4:Q$214,MATCH(Mapping!$A562,'Monthly CCG'!$A$4:$A$214,0))*$H562</f>
        <v>158.04728081207458</v>
      </c>
      <c r="M562" s="189">
        <f>INDEX('Monthly CCG'!R$4:R$214,MATCH(Mapping!$A562,'Monthly CCG'!$A$4:$A$214,0))*$H562</f>
        <v>158.54600250960328</v>
      </c>
    </row>
    <row r="563" spans="1:13">
      <c r="A563" s="187" t="s">
        <v>470</v>
      </c>
      <c r="B563" s="187" t="s">
        <v>469</v>
      </c>
      <c r="C563" s="187" t="s">
        <v>732</v>
      </c>
      <c r="D563" s="187" t="s">
        <v>348</v>
      </c>
      <c r="E563" s="187">
        <f>COUNTIF($D$5:D563,D563)</f>
        <v>6</v>
      </c>
      <c r="F563" s="187" t="str">
        <f t="shared" si="16"/>
        <v>Oxfordshire6</v>
      </c>
      <c r="G563" s="187" t="str">
        <f t="shared" si="17"/>
        <v>NHS Oxfordshire CCG</v>
      </c>
      <c r="H563" s="188">
        <v>0.97314069303221884</v>
      </c>
      <c r="I563" s="188">
        <v>0.96569820526519612</v>
      </c>
      <c r="J563" s="189">
        <f>INDEX('Monthly CCG'!O$4:O$214,MATCH(Mapping!$A563,'Monthly CCG'!$A$4:$A$214,0))*$H563</f>
        <v>12270.330998443247</v>
      </c>
      <c r="K563" s="189">
        <f>INDEX('Monthly CCG'!P$4:P$214,MATCH(Mapping!$A563,'Monthly CCG'!$A$4:$A$214,0))*$H563</f>
        <v>12908.711293072383</v>
      </c>
      <c r="L563" s="189">
        <f>INDEX('Monthly CCG'!Q$4:Q$214,MATCH(Mapping!$A563,'Monthly CCG'!$A$4:$A$214,0))*$H563</f>
        <v>12952.502624258832</v>
      </c>
      <c r="M563" s="189">
        <f>INDEX('Monthly CCG'!R$4:R$214,MATCH(Mapping!$A563,'Monthly CCG'!$A$4:$A$214,0))*$H563</f>
        <v>12993.374533366186</v>
      </c>
    </row>
    <row r="564" spans="1:13">
      <c r="A564" s="187" t="s">
        <v>470</v>
      </c>
      <c r="B564" s="187" t="s">
        <v>469</v>
      </c>
      <c r="C564" s="187" t="s">
        <v>736</v>
      </c>
      <c r="D564" s="187" t="s">
        <v>360</v>
      </c>
      <c r="E564" s="187">
        <f>COUNTIF($D$5:D564,D564)</f>
        <v>2</v>
      </c>
      <c r="F564" s="187" t="str">
        <f t="shared" si="16"/>
        <v>Reading2</v>
      </c>
      <c r="G564" s="187" t="str">
        <f t="shared" si="17"/>
        <v>NHS Oxfordshire CCG</v>
      </c>
      <c r="H564" s="188">
        <v>1.5581759371488229E-3</v>
      </c>
      <c r="I564" s="188">
        <v>6.0966095272062589E-3</v>
      </c>
      <c r="J564" s="189">
        <f>INDEX('Monthly CCG'!O$4:O$214,MATCH(Mapping!$A564,'Monthly CCG'!$A$4:$A$214,0))*$H564</f>
        <v>19.64704039150951</v>
      </c>
      <c r="K564" s="189">
        <f>INDEX('Monthly CCG'!P$4:P$214,MATCH(Mapping!$A564,'Monthly CCG'!$A$4:$A$214,0))*$H564</f>
        <v>20.669203806279135</v>
      </c>
      <c r="L564" s="189">
        <f>INDEX('Monthly CCG'!Q$4:Q$214,MATCH(Mapping!$A564,'Monthly CCG'!$A$4:$A$214,0))*$H564</f>
        <v>20.739321723450832</v>
      </c>
      <c r="M564" s="189">
        <f>INDEX('Monthly CCG'!R$4:R$214,MATCH(Mapping!$A564,'Monthly CCG'!$A$4:$A$214,0))*$H564</f>
        <v>20.804765112811083</v>
      </c>
    </row>
    <row r="565" spans="1:13">
      <c r="A565" s="187" t="s">
        <v>470</v>
      </c>
      <c r="B565" s="187" t="s">
        <v>469</v>
      </c>
      <c r="C565" s="187" t="s">
        <v>777</v>
      </c>
      <c r="D565" s="187" t="s">
        <v>483</v>
      </c>
      <c r="E565" s="187">
        <f>COUNTIF($D$5:D565,D565)</f>
        <v>5</v>
      </c>
      <c r="F565" s="187" t="str">
        <f t="shared" si="16"/>
        <v>Warwickshire5</v>
      </c>
      <c r="G565" s="187" t="str">
        <f t="shared" si="17"/>
        <v>NHS Oxfordshire CCG</v>
      </c>
      <c r="H565" s="188">
        <v>2.6520325365366618E-3</v>
      </c>
      <c r="I565" s="188">
        <v>3.2408084267981094E-3</v>
      </c>
      <c r="J565" s="189">
        <f>INDEX('Monthly CCG'!O$4:O$214,MATCH(Mapping!$A565,'Monthly CCG'!$A$4:$A$214,0))*$H565</f>
        <v>33.439478253190771</v>
      </c>
      <c r="K565" s="189">
        <f>INDEX('Monthly CCG'!P$4:P$214,MATCH(Mapping!$A565,'Monthly CCG'!$A$4:$A$214,0))*$H565</f>
        <v>35.179211597158819</v>
      </c>
      <c r="L565" s="189">
        <f>INDEX('Monthly CCG'!Q$4:Q$214,MATCH(Mapping!$A565,'Monthly CCG'!$A$4:$A$214,0))*$H565</f>
        <v>35.298553061302968</v>
      </c>
      <c r="M565" s="189">
        <f>INDEX('Monthly CCG'!R$4:R$214,MATCH(Mapping!$A565,'Monthly CCG'!$A$4:$A$214,0))*$H565</f>
        <v>35.40993842783751</v>
      </c>
    </row>
    <row r="566" spans="1:13">
      <c r="A566" s="187" t="s">
        <v>470</v>
      </c>
      <c r="B566" s="187" t="s">
        <v>469</v>
      </c>
      <c r="C566" s="187" t="s">
        <v>778</v>
      </c>
      <c r="D566" s="187" t="s">
        <v>486</v>
      </c>
      <c r="E566" s="187">
        <f>COUNTIF($D$5:D566,D566)</f>
        <v>4</v>
      </c>
      <c r="F566" s="187" t="str">
        <f t="shared" si="16"/>
        <v>West Berkshire4</v>
      </c>
      <c r="G566" s="187" t="str">
        <f t="shared" si="17"/>
        <v>NHS Oxfordshire CCG</v>
      </c>
      <c r="H566" s="188">
        <v>2.4184485752090502E-3</v>
      </c>
      <c r="I566" s="188">
        <v>1.0398931935377191E-2</v>
      </c>
      <c r="J566" s="189">
        <f>INDEX('Monthly CCG'!O$4:O$214,MATCH(Mapping!$A566,'Monthly CCG'!$A$4:$A$214,0))*$H566</f>
        <v>30.494218084810914</v>
      </c>
      <c r="K566" s="189">
        <f>INDEX('Monthly CCG'!P$4:P$214,MATCH(Mapping!$A566,'Monthly CCG'!$A$4:$A$214,0))*$H566</f>
        <v>32.080720350148049</v>
      </c>
      <c r="L566" s="189">
        <f>INDEX('Monthly CCG'!Q$4:Q$214,MATCH(Mapping!$A566,'Monthly CCG'!$A$4:$A$214,0))*$H566</f>
        <v>32.189550536032456</v>
      </c>
      <c r="M566" s="189">
        <f>INDEX('Monthly CCG'!R$4:R$214,MATCH(Mapping!$A566,'Monthly CCG'!$A$4:$A$214,0))*$H566</f>
        <v>32.291125376191239</v>
      </c>
    </row>
    <row r="567" spans="1:13">
      <c r="A567" s="187" t="s">
        <v>470</v>
      </c>
      <c r="B567" s="187" t="s">
        <v>469</v>
      </c>
      <c r="C567" s="187" t="s">
        <v>783</v>
      </c>
      <c r="D567" s="187" t="s">
        <v>501</v>
      </c>
      <c r="E567" s="187">
        <f>COUNTIF($D$5:D567,D567)</f>
        <v>4</v>
      </c>
      <c r="F567" s="187" t="str">
        <f t="shared" si="16"/>
        <v>Windsor and Maidenhead4</v>
      </c>
      <c r="G567" s="187" t="str">
        <f t="shared" si="17"/>
        <v>NHS Oxfordshire CCG</v>
      </c>
      <c r="H567" s="188">
        <v>0</v>
      </c>
      <c r="I567" s="188">
        <v>1.6111742314827298E-3</v>
      </c>
      <c r="J567" s="189">
        <f>INDEX('Monthly CCG'!O$4:O$214,MATCH(Mapping!$A567,'Monthly CCG'!$A$4:$A$214,0))*$H567</f>
        <v>0</v>
      </c>
      <c r="K567" s="189">
        <f>INDEX('Monthly CCG'!P$4:P$214,MATCH(Mapping!$A567,'Monthly CCG'!$A$4:$A$214,0))*$H567</f>
        <v>0</v>
      </c>
      <c r="L567" s="189">
        <f>INDEX('Monthly CCG'!Q$4:Q$214,MATCH(Mapping!$A567,'Monthly CCG'!$A$4:$A$214,0))*$H567</f>
        <v>0</v>
      </c>
      <c r="M567" s="189">
        <f>INDEX('Monthly CCG'!R$4:R$214,MATCH(Mapping!$A567,'Monthly CCG'!$A$4:$A$214,0))*$H567</f>
        <v>0</v>
      </c>
    </row>
    <row r="568" spans="1:13">
      <c r="A568" s="187" t="s">
        <v>470</v>
      </c>
      <c r="B568" s="187" t="s">
        <v>469</v>
      </c>
      <c r="C568" s="187" t="s">
        <v>785</v>
      </c>
      <c r="D568" s="187" t="s">
        <v>507</v>
      </c>
      <c r="E568" s="187">
        <f>COUNTIF($D$5:D568,D568)</f>
        <v>3</v>
      </c>
      <c r="F568" s="187" t="str">
        <f t="shared" si="16"/>
        <v>Wokingham3</v>
      </c>
      <c r="G568" s="187" t="str">
        <f t="shared" si="17"/>
        <v>NHS Oxfordshire CCG</v>
      </c>
      <c r="H568" s="188">
        <v>1.1451311274841439E-3</v>
      </c>
      <c r="I568" s="188">
        <v>4.8157842720319135E-3</v>
      </c>
      <c r="J568" s="189">
        <f>INDEX('Monthly CCG'!O$4:O$214,MATCH(Mapping!$A568,'Monthly CCG'!$A$4:$A$214,0))*$H568</f>
        <v>14.43895838644757</v>
      </c>
      <c r="K568" s="189">
        <f>INDEX('Monthly CCG'!P$4:P$214,MATCH(Mapping!$A568,'Monthly CCG'!$A$4:$A$214,0))*$H568</f>
        <v>15.190164406077168</v>
      </c>
      <c r="L568" s="189">
        <f>INDEX('Monthly CCG'!Q$4:Q$214,MATCH(Mapping!$A568,'Monthly CCG'!$A$4:$A$214,0))*$H568</f>
        <v>15.241695306813956</v>
      </c>
      <c r="M568" s="189">
        <f>INDEX('Monthly CCG'!R$4:R$214,MATCH(Mapping!$A568,'Monthly CCG'!$A$4:$A$214,0))*$H568</f>
        <v>15.289790814168288</v>
      </c>
    </row>
    <row r="569" spans="1:13">
      <c r="A569" s="187" t="s">
        <v>473</v>
      </c>
      <c r="B569" s="187" t="s">
        <v>472</v>
      </c>
      <c r="C569" s="187" t="s">
        <v>688</v>
      </c>
      <c r="D569" s="187" t="s">
        <v>205</v>
      </c>
      <c r="E569" s="187">
        <f>COUNTIF($D$5:D569,D569)</f>
        <v>10</v>
      </c>
      <c r="F569" s="187" t="str">
        <f t="shared" si="16"/>
        <v>Hampshire10</v>
      </c>
      <c r="G569" s="187" t="str">
        <f t="shared" si="17"/>
        <v>NHS Portsmouth CCG</v>
      </c>
      <c r="H569" s="188">
        <v>4.6129598183711568E-2</v>
      </c>
      <c r="I569" s="188">
        <v>7.2429663902496156E-3</v>
      </c>
      <c r="J569" s="189">
        <f>INDEX('Monthly CCG'!O$4:O$214,MATCH(Mapping!$A569,'Monthly CCG'!$A$4:$A$214,0))*$H569</f>
        <v>232.53930444409002</v>
      </c>
      <c r="K569" s="189">
        <f>INDEX('Monthly CCG'!P$4:P$214,MATCH(Mapping!$A569,'Monthly CCG'!$A$4:$A$214,0))*$H569</f>
        <v>211.82711485960351</v>
      </c>
      <c r="L569" s="189">
        <f>INDEX('Monthly CCG'!Q$4:Q$214,MATCH(Mapping!$A569,'Monthly CCG'!$A$4:$A$214,0))*$H569</f>
        <v>215.84038990158643</v>
      </c>
      <c r="M569" s="189">
        <f>INDEX('Monthly CCG'!R$4:R$214,MATCH(Mapping!$A569,'Monthly CCG'!$A$4:$A$214,0))*$H569</f>
        <v>216.39394507979097</v>
      </c>
    </row>
    <row r="570" spans="1:13">
      <c r="A570" s="187" t="s">
        <v>473</v>
      </c>
      <c r="B570" s="187" t="s">
        <v>472</v>
      </c>
      <c r="C570" s="187" t="s">
        <v>735</v>
      </c>
      <c r="D570" s="187" t="s">
        <v>357</v>
      </c>
      <c r="E570" s="187">
        <f>COUNTIF($D$5:D570,D570)</f>
        <v>2</v>
      </c>
      <c r="F570" s="187" t="str">
        <f t="shared" si="16"/>
        <v>Portsmouth2</v>
      </c>
      <c r="G570" s="187" t="str">
        <f t="shared" si="17"/>
        <v>NHS Portsmouth CCG</v>
      </c>
      <c r="H570" s="188">
        <v>0.95387040181628835</v>
      </c>
      <c r="I570" s="188">
        <v>0.9847026977293748</v>
      </c>
      <c r="J570" s="189">
        <f>INDEX('Monthly CCG'!O$4:O$214,MATCH(Mapping!$A570,'Monthly CCG'!$A$4:$A$214,0))*$H570</f>
        <v>4808.4606955559093</v>
      </c>
      <c r="K570" s="189">
        <f>INDEX('Monthly CCG'!P$4:P$214,MATCH(Mapping!$A570,'Monthly CCG'!$A$4:$A$214,0))*$H570</f>
        <v>4380.1728851403959</v>
      </c>
      <c r="L570" s="189">
        <f>INDEX('Monthly CCG'!Q$4:Q$214,MATCH(Mapping!$A570,'Monthly CCG'!$A$4:$A$214,0))*$H570</f>
        <v>4463.1596100984134</v>
      </c>
      <c r="M570" s="189">
        <f>INDEX('Monthly CCG'!R$4:R$214,MATCH(Mapping!$A570,'Monthly CCG'!$A$4:$A$214,0))*$H570</f>
        <v>4474.6060549202084</v>
      </c>
    </row>
    <row r="571" spans="1:13">
      <c r="A571" s="187" t="s">
        <v>476</v>
      </c>
      <c r="B571" s="187" t="s">
        <v>475</v>
      </c>
      <c r="C571" s="187" t="s">
        <v>641</v>
      </c>
      <c r="D571" s="187" t="s">
        <v>9</v>
      </c>
      <c r="E571" s="187">
        <f>COUNTIF($D$5:D571,D571)</f>
        <v>4</v>
      </c>
      <c r="F571" s="187" t="str">
        <f t="shared" si="16"/>
        <v>Barking and Dagenham4</v>
      </c>
      <c r="G571" s="187" t="str">
        <f t="shared" si="17"/>
        <v>NHS Redbridge CCG</v>
      </c>
      <c r="H571" s="188">
        <v>1.9996590521650186E-2</v>
      </c>
      <c r="I571" s="188">
        <v>2.8186816355562392E-2</v>
      </c>
      <c r="J571" s="189">
        <f>INDEX('Monthly CCG'!O$4:O$214,MATCH(Mapping!$A571,'Monthly CCG'!$A$4:$A$214,0))*$H571</f>
        <v>143.41554722127515</v>
      </c>
      <c r="K571" s="189">
        <f>INDEX('Monthly CCG'!P$4:P$214,MATCH(Mapping!$A571,'Monthly CCG'!$A$4:$A$214,0))*$H571</f>
        <v>140.2960790998977</v>
      </c>
      <c r="L571" s="189">
        <f>INDEX('Monthly CCG'!Q$4:Q$214,MATCH(Mapping!$A571,'Monthly CCG'!$A$4:$A$214,0))*$H571</f>
        <v>137.45656324582339</v>
      </c>
      <c r="M571" s="189">
        <f>INDEX('Monthly CCG'!R$4:R$214,MATCH(Mapping!$A571,'Monthly CCG'!$A$4:$A$214,0))*$H571</f>
        <v>146.89495397204226</v>
      </c>
    </row>
    <row r="572" spans="1:13">
      <c r="A572" s="187" t="s">
        <v>476</v>
      </c>
      <c r="B572" s="187" t="s">
        <v>475</v>
      </c>
      <c r="C572" s="187" t="s">
        <v>682</v>
      </c>
      <c r="D572" s="187" t="s">
        <v>180</v>
      </c>
      <c r="E572" s="187">
        <f>COUNTIF($D$5:D572,D572)</f>
        <v>9</v>
      </c>
      <c r="F572" s="187" t="str">
        <f t="shared" si="16"/>
        <v>Essex9</v>
      </c>
      <c r="G572" s="187" t="str">
        <f t="shared" si="17"/>
        <v>NHS Redbridge CCG</v>
      </c>
      <c r="H572" s="188">
        <v>3.1963859529491982E-2</v>
      </c>
      <c r="I572" s="188">
        <v>6.3673978363751943E-3</v>
      </c>
      <c r="J572" s="189">
        <f>INDEX('Monthly CCG'!O$4:O$214,MATCH(Mapping!$A572,'Monthly CCG'!$A$4:$A$214,0))*$H572</f>
        <v>229.24480054551648</v>
      </c>
      <c r="K572" s="189">
        <f>INDEX('Monthly CCG'!P$4:P$214,MATCH(Mapping!$A572,'Monthly CCG'!$A$4:$A$214,0))*$H572</f>
        <v>224.25843845891575</v>
      </c>
      <c r="L572" s="189">
        <f>INDEX('Monthly CCG'!Q$4:Q$214,MATCH(Mapping!$A572,'Monthly CCG'!$A$4:$A$214,0))*$H572</f>
        <v>219.71957040572789</v>
      </c>
      <c r="M572" s="189">
        <f>INDEX('Monthly CCG'!R$4:R$214,MATCH(Mapping!$A572,'Monthly CCG'!$A$4:$A$214,0))*$H572</f>
        <v>234.80651210364809</v>
      </c>
    </row>
    <row r="573" spans="1:13">
      <c r="A573" s="187" t="s">
        <v>476</v>
      </c>
      <c r="B573" s="187" t="s">
        <v>475</v>
      </c>
      <c r="C573" s="187" t="s">
        <v>692</v>
      </c>
      <c r="D573" s="187" t="s">
        <v>219</v>
      </c>
      <c r="E573" s="187">
        <f>COUNTIF($D$5:D573,D573)</f>
        <v>3</v>
      </c>
      <c r="F573" s="187" t="str">
        <f t="shared" si="16"/>
        <v>Havering3</v>
      </c>
      <c r="G573" s="187" t="str">
        <f t="shared" si="17"/>
        <v>NHS Redbridge CCG</v>
      </c>
      <c r="H573" s="188">
        <v>4.1970678486191607E-3</v>
      </c>
      <c r="I573" s="188">
        <v>4.9460991710964589E-3</v>
      </c>
      <c r="J573" s="189">
        <f>INDEX('Monthly CCG'!O$4:O$214,MATCH(Mapping!$A573,'Monthly CCG'!$A$4:$A$214,0))*$H573</f>
        <v>30.10137061029662</v>
      </c>
      <c r="K573" s="189">
        <f>INDEX('Monthly CCG'!P$4:P$214,MATCH(Mapping!$A573,'Monthly CCG'!$A$4:$A$214,0))*$H573</f>
        <v>29.44662802591203</v>
      </c>
      <c r="L573" s="189">
        <f>INDEX('Monthly CCG'!Q$4:Q$214,MATCH(Mapping!$A573,'Monthly CCG'!$A$4:$A$214,0))*$H573</f>
        <v>28.85064439140811</v>
      </c>
      <c r="M573" s="189">
        <f>INDEX('Monthly CCG'!R$4:R$214,MATCH(Mapping!$A573,'Monthly CCG'!$A$4:$A$214,0))*$H573</f>
        <v>30.831660415956353</v>
      </c>
    </row>
    <row r="574" spans="1:13">
      <c r="A574" s="187" t="s">
        <v>476</v>
      </c>
      <c r="B574" s="187" t="s">
        <v>475</v>
      </c>
      <c r="C574" s="187" t="s">
        <v>721</v>
      </c>
      <c r="D574" s="187" t="s">
        <v>312</v>
      </c>
      <c r="E574" s="187">
        <f>COUNTIF($D$5:D574,D574)</f>
        <v>3</v>
      </c>
      <c r="F574" s="187" t="str">
        <f t="shared" si="16"/>
        <v>Newham3</v>
      </c>
      <c r="G574" s="187" t="str">
        <f t="shared" si="17"/>
        <v>NHS Redbridge CCG</v>
      </c>
      <c r="H574" s="188">
        <v>2.0661438799863619E-3</v>
      </c>
      <c r="I574" s="188">
        <v>1.6736170565329058E-3</v>
      </c>
      <c r="J574" s="189">
        <f>INDEX('Monthly CCG'!O$4:O$214,MATCH(Mapping!$A574,'Monthly CCG'!$A$4:$A$214,0))*$H574</f>
        <v>14.818383907262188</v>
      </c>
      <c r="K574" s="189">
        <f>INDEX('Monthly CCG'!P$4:P$214,MATCH(Mapping!$A574,'Monthly CCG'!$A$4:$A$214,0))*$H574</f>
        <v>14.496065461984315</v>
      </c>
      <c r="L574" s="189">
        <f>INDEX('Monthly CCG'!Q$4:Q$214,MATCH(Mapping!$A574,'Monthly CCG'!$A$4:$A$214,0))*$H574</f>
        <v>14.202673031026251</v>
      </c>
      <c r="M574" s="189">
        <f>INDEX('Monthly CCG'!R$4:R$214,MATCH(Mapping!$A574,'Monthly CCG'!$A$4:$A$214,0))*$H574</f>
        <v>15.177892942379815</v>
      </c>
    </row>
    <row r="575" spans="1:13">
      <c r="A575" s="187" t="s">
        <v>476</v>
      </c>
      <c r="B575" s="187" t="s">
        <v>475</v>
      </c>
      <c r="C575" s="187" t="s">
        <v>737</v>
      </c>
      <c r="D575" s="187" t="s">
        <v>363</v>
      </c>
      <c r="E575" s="187">
        <f>COUNTIF($D$5:D575,D575)</f>
        <v>4</v>
      </c>
      <c r="F575" s="187" t="str">
        <f t="shared" si="16"/>
        <v>Redbridge4</v>
      </c>
      <c r="G575" s="187" t="str">
        <f t="shared" si="17"/>
        <v>NHS Redbridge CCG</v>
      </c>
      <c r="H575" s="188">
        <v>0.92780429594272062</v>
      </c>
      <c r="I575" s="188">
        <v>0.88672703633584993</v>
      </c>
      <c r="J575" s="189">
        <f>INDEX('Monthly CCG'!O$4:O$214,MATCH(Mapping!$A575,'Monthly CCG'!$A$4:$A$214,0))*$H575</f>
        <v>6654.2124105011926</v>
      </c>
      <c r="K575" s="189">
        <f>INDEX('Monthly CCG'!P$4:P$214,MATCH(Mapping!$A575,'Monthly CCG'!$A$4:$A$214,0))*$H575</f>
        <v>6509.4749403341275</v>
      </c>
      <c r="L575" s="189">
        <f>INDEX('Monthly CCG'!Q$4:Q$214,MATCH(Mapping!$A575,'Monthly CCG'!$A$4:$A$214,0))*$H575</f>
        <v>6377.7267303102617</v>
      </c>
      <c r="M575" s="189">
        <f>INDEX('Monthly CCG'!R$4:R$214,MATCH(Mapping!$A575,'Monthly CCG'!$A$4:$A$214,0))*$H575</f>
        <v>6815.6503579952259</v>
      </c>
    </row>
    <row r="576" spans="1:13">
      <c r="A576" s="187" t="s">
        <v>476</v>
      </c>
      <c r="B576" s="187" t="s">
        <v>475</v>
      </c>
      <c r="C576" s="187" t="s">
        <v>774</v>
      </c>
      <c r="D576" s="187" t="s">
        <v>474</v>
      </c>
      <c r="E576" s="187">
        <f>COUNTIF($D$5:D576,D576)</f>
        <v>3</v>
      </c>
      <c r="F576" s="187" t="str">
        <f t="shared" si="16"/>
        <v>Waltham Forest3</v>
      </c>
      <c r="G576" s="187" t="str">
        <f t="shared" si="17"/>
        <v>NHS Redbridge CCG</v>
      </c>
      <c r="H576" s="188">
        <v>1.3972042277531536E-2</v>
      </c>
      <c r="I576" s="188">
        <v>1.4237719185482948E-2</v>
      </c>
      <c r="J576" s="189">
        <f>INDEX('Monthly CCG'!O$4:O$214,MATCH(Mapping!$A576,'Monthly CCG'!$A$4:$A$214,0))*$H576</f>
        <v>100.20748721445618</v>
      </c>
      <c r="K576" s="189">
        <f>INDEX('Monthly CCG'!P$4:P$214,MATCH(Mapping!$A576,'Monthly CCG'!$A$4:$A$214,0))*$H576</f>
        <v>98.027848619161261</v>
      </c>
      <c r="L576" s="189">
        <f>INDEX('Monthly CCG'!Q$4:Q$214,MATCH(Mapping!$A576,'Monthly CCG'!$A$4:$A$214,0))*$H576</f>
        <v>96.043818615751775</v>
      </c>
      <c r="M576" s="189">
        <f>INDEX('Monthly CCG'!R$4:R$214,MATCH(Mapping!$A576,'Monthly CCG'!$A$4:$A$214,0))*$H576</f>
        <v>102.63862257074666</v>
      </c>
    </row>
    <row r="577" spans="1:13">
      <c r="A577" s="187" t="s">
        <v>479</v>
      </c>
      <c r="B577" s="187" t="s">
        <v>478</v>
      </c>
      <c r="C577" s="187" t="s">
        <v>647</v>
      </c>
      <c r="D577" s="187" t="s">
        <v>45</v>
      </c>
      <c r="E577" s="187">
        <f>COUNTIF($D$5:D577,D577)</f>
        <v>4</v>
      </c>
      <c r="F577" s="187" t="str">
        <f t="shared" si="16"/>
        <v>Birmingham4</v>
      </c>
      <c r="G577" s="187" t="str">
        <f t="shared" si="17"/>
        <v>NHS Redditch and Bromsgrove CCG</v>
      </c>
      <c r="H577" s="188">
        <v>2.771769699570318E-2</v>
      </c>
      <c r="I577" s="188">
        <v>4.0197522890723283E-3</v>
      </c>
      <c r="J577" s="189">
        <f>INDEX('Monthly CCG'!O$4:O$214,MATCH(Mapping!$A577,'Monthly CCG'!$A$4:$A$214,0))*$H577</f>
        <v>119.3801209604936</v>
      </c>
      <c r="K577" s="189">
        <f>INDEX('Monthly CCG'!P$4:P$214,MATCH(Mapping!$A577,'Monthly CCG'!$A$4:$A$214,0))*$H577</f>
        <v>119.51870944547211</v>
      </c>
      <c r="L577" s="189">
        <f>INDEX('Monthly CCG'!Q$4:Q$214,MATCH(Mapping!$A577,'Monthly CCG'!$A$4:$A$214,0))*$H577</f>
        <v>113.78114616736156</v>
      </c>
      <c r="M577" s="189">
        <f>INDEX('Monthly CCG'!R$4:R$214,MATCH(Mapping!$A577,'Monthly CCG'!$A$4:$A$214,0))*$H577</f>
        <v>124.23071793474165</v>
      </c>
    </row>
    <row r="578" spans="1:13">
      <c r="A578" s="187" t="s">
        <v>479</v>
      </c>
      <c r="B578" s="187" t="s">
        <v>478</v>
      </c>
      <c r="C578" s="187" t="s">
        <v>749</v>
      </c>
      <c r="D578" s="187" t="s">
        <v>399</v>
      </c>
      <c r="E578" s="187">
        <f>COUNTIF($D$5:D578,D578)</f>
        <v>3</v>
      </c>
      <c r="F578" s="187" t="str">
        <f t="shared" si="16"/>
        <v>Solihull3</v>
      </c>
      <c r="G578" s="187" t="str">
        <f t="shared" si="17"/>
        <v>NHS Redditch and Bromsgrove CCG</v>
      </c>
      <c r="H578" s="188">
        <v>4.6969319176819188E-3</v>
      </c>
      <c r="I578" s="188">
        <v>3.6819520709843998E-3</v>
      </c>
      <c r="J578" s="189">
        <f>INDEX('Monthly CCG'!O$4:O$214,MATCH(Mapping!$A578,'Monthly CCG'!$A$4:$A$214,0))*$H578</f>
        <v>20.229685769456026</v>
      </c>
      <c r="K578" s="189">
        <f>INDEX('Monthly CCG'!P$4:P$214,MATCH(Mapping!$A578,'Monthly CCG'!$A$4:$A$214,0))*$H578</f>
        <v>20.253170429044435</v>
      </c>
      <c r="L578" s="189">
        <f>INDEX('Monthly CCG'!Q$4:Q$214,MATCH(Mapping!$A578,'Monthly CCG'!$A$4:$A$214,0))*$H578</f>
        <v>19.280905522084275</v>
      </c>
      <c r="M578" s="189">
        <f>INDEX('Monthly CCG'!R$4:R$214,MATCH(Mapping!$A578,'Monthly CCG'!$A$4:$A$214,0))*$H578</f>
        <v>21.05164885505036</v>
      </c>
    </row>
    <row r="579" spans="1:13">
      <c r="A579" s="187" t="s">
        <v>479</v>
      </c>
      <c r="B579" s="187" t="s">
        <v>478</v>
      </c>
      <c r="C579" s="187" t="s">
        <v>777</v>
      </c>
      <c r="D579" s="187" t="s">
        <v>483</v>
      </c>
      <c r="E579" s="187">
        <f>COUNTIF($D$5:D579,D579)</f>
        <v>6</v>
      </c>
      <c r="F579" s="187" t="str">
        <f t="shared" si="16"/>
        <v>Warwickshire6</v>
      </c>
      <c r="G579" s="187" t="str">
        <f t="shared" si="17"/>
        <v>NHS Redditch and Bromsgrove CCG</v>
      </c>
      <c r="H579" s="188">
        <v>7.9789855786794091E-3</v>
      </c>
      <c r="I579" s="188">
        <v>2.3949260984286783E-3</v>
      </c>
      <c r="J579" s="189">
        <f>INDEX('Monthly CCG'!O$4:O$214,MATCH(Mapping!$A579,'Monthly CCG'!$A$4:$A$214,0))*$H579</f>
        <v>34.365490887372218</v>
      </c>
      <c r="K579" s="189">
        <f>INDEX('Monthly CCG'!P$4:P$214,MATCH(Mapping!$A579,'Monthly CCG'!$A$4:$A$214,0))*$H579</f>
        <v>34.40538581526561</v>
      </c>
      <c r="L579" s="189">
        <f>INDEX('Monthly CCG'!Q$4:Q$214,MATCH(Mapping!$A579,'Monthly CCG'!$A$4:$A$214,0))*$H579</f>
        <v>32.753735800478978</v>
      </c>
      <c r="M579" s="189">
        <f>INDEX('Monthly CCG'!R$4:R$214,MATCH(Mapping!$A579,'Monthly CCG'!$A$4:$A$214,0))*$H579</f>
        <v>35.76181336364111</v>
      </c>
    </row>
    <row r="580" spans="1:13">
      <c r="A580" s="187" t="s">
        <v>479</v>
      </c>
      <c r="B580" s="187" t="s">
        <v>478</v>
      </c>
      <c r="C580" s="187" t="s">
        <v>787</v>
      </c>
      <c r="D580" s="187" t="s">
        <v>513</v>
      </c>
      <c r="E580" s="187">
        <f>COUNTIF($D$5:D580,D580)</f>
        <v>6</v>
      </c>
      <c r="F580" s="187" t="str">
        <f t="shared" si="16"/>
        <v>Worcestershire6</v>
      </c>
      <c r="G580" s="187" t="str">
        <f t="shared" si="17"/>
        <v>NHS Redditch and Bromsgrove CCG</v>
      </c>
      <c r="H580" s="188">
        <v>0.95960638550793553</v>
      </c>
      <c r="I580" s="188">
        <v>0.2806634013310087</v>
      </c>
      <c r="J580" s="189">
        <f>INDEX('Monthly CCG'!O$4:O$214,MATCH(Mapping!$A580,'Monthly CCG'!$A$4:$A$214,0))*$H580</f>
        <v>4133.0247023826787</v>
      </c>
      <c r="K580" s="189">
        <f>INDEX('Monthly CCG'!P$4:P$214,MATCH(Mapping!$A580,'Monthly CCG'!$A$4:$A$214,0))*$H580</f>
        <v>4137.822734310218</v>
      </c>
      <c r="L580" s="189">
        <f>INDEX('Monthly CCG'!Q$4:Q$214,MATCH(Mapping!$A580,'Monthly CCG'!$A$4:$A$214,0))*$H580</f>
        <v>3939.1842125100752</v>
      </c>
      <c r="M580" s="189">
        <f>INDEX('Monthly CCG'!R$4:R$214,MATCH(Mapping!$A580,'Monthly CCG'!$A$4:$A$214,0))*$H580</f>
        <v>4300.9558198465675</v>
      </c>
    </row>
    <row r="581" spans="1:13">
      <c r="A581" s="187" t="s">
        <v>482</v>
      </c>
      <c r="B581" s="187" t="s">
        <v>481</v>
      </c>
      <c r="C581" s="187" t="s">
        <v>696</v>
      </c>
      <c r="D581" s="187" t="s">
        <v>234</v>
      </c>
      <c r="E581" s="187">
        <f>COUNTIF($D$5:D581,D581)</f>
        <v>6</v>
      </c>
      <c r="F581" s="187" t="str">
        <f t="shared" ref="F581:F644" si="18">D581&amp;E581</f>
        <v>Hounslow6</v>
      </c>
      <c r="G581" s="187" t="str">
        <f t="shared" ref="G581:G644" si="19">B581</f>
        <v>NHS Richmond CCG</v>
      </c>
      <c r="H581" s="188">
        <v>5.0092249575262503E-2</v>
      </c>
      <c r="I581" s="188">
        <v>3.4545155453199541E-2</v>
      </c>
      <c r="J581" s="189">
        <f>INDEX('Monthly CCG'!O$4:O$214,MATCH(Mapping!$A581,'Monthly CCG'!$A$4:$A$214,0))*$H581</f>
        <v>164.55303985473734</v>
      </c>
      <c r="K581" s="189">
        <f>INDEX('Monthly CCG'!P$4:P$214,MATCH(Mapping!$A581,'Monthly CCG'!$A$4:$A$214,0))*$H581</f>
        <v>165.5047925966673</v>
      </c>
      <c r="L581" s="189">
        <f>INDEX('Monthly CCG'!Q$4:Q$214,MATCH(Mapping!$A581,'Monthly CCG'!$A$4:$A$214,0))*$H581</f>
        <v>164.45285535558679</v>
      </c>
      <c r="M581" s="189">
        <f>INDEX('Monthly CCG'!R$4:R$214,MATCH(Mapping!$A581,'Monthly CCG'!$A$4:$A$214,0))*$H581</f>
        <v>175.97407275789718</v>
      </c>
    </row>
    <row r="582" spans="1:13">
      <c r="A582" s="187" t="s">
        <v>482</v>
      </c>
      <c r="B582" s="187" t="s">
        <v>481</v>
      </c>
      <c r="C582" s="187" t="s">
        <v>703</v>
      </c>
      <c r="D582" s="187" t="s">
        <v>258</v>
      </c>
      <c r="E582" s="187">
        <f>COUNTIF($D$5:D582,D582)</f>
        <v>3</v>
      </c>
      <c r="F582" s="187" t="str">
        <f t="shared" si="18"/>
        <v>Kingston upon Thames3</v>
      </c>
      <c r="G582" s="187" t="str">
        <f t="shared" si="19"/>
        <v>NHS Richmond CCG</v>
      </c>
      <c r="H582" s="188">
        <v>7.6915213147633384E-3</v>
      </c>
      <c r="I582" s="188">
        <v>8.8970476442532392E-3</v>
      </c>
      <c r="J582" s="189">
        <f>INDEX('Monthly CCG'!O$4:O$214,MATCH(Mapping!$A582,'Monthly CCG'!$A$4:$A$214,0))*$H582</f>
        <v>25.266647518997566</v>
      </c>
      <c r="K582" s="189">
        <f>INDEX('Monthly CCG'!P$4:P$214,MATCH(Mapping!$A582,'Monthly CCG'!$A$4:$A$214,0))*$H582</f>
        <v>25.412786423978069</v>
      </c>
      <c r="L582" s="189">
        <f>INDEX('Monthly CCG'!Q$4:Q$214,MATCH(Mapping!$A582,'Monthly CCG'!$A$4:$A$214,0))*$H582</f>
        <v>25.251264476368039</v>
      </c>
      <c r="M582" s="189">
        <f>INDEX('Monthly CCG'!R$4:R$214,MATCH(Mapping!$A582,'Monthly CCG'!$A$4:$A$214,0))*$H582</f>
        <v>27.020314378763608</v>
      </c>
    </row>
    <row r="583" spans="1:13">
      <c r="A583" s="187" t="s">
        <v>482</v>
      </c>
      <c r="B583" s="187" t="s">
        <v>481</v>
      </c>
      <c r="C583" s="187" t="s">
        <v>739</v>
      </c>
      <c r="D583" s="187" t="s">
        <v>369</v>
      </c>
      <c r="E583" s="187">
        <f>COUNTIF($D$5:D583,D583)</f>
        <v>4</v>
      </c>
      <c r="F583" s="187" t="str">
        <f t="shared" si="18"/>
        <v>Richmond upon Thames4</v>
      </c>
      <c r="G583" s="187" t="str">
        <f t="shared" si="19"/>
        <v>NHS Richmond CCG</v>
      </c>
      <c r="H583" s="188">
        <v>0.92534843078361007</v>
      </c>
      <c r="I583" s="188">
        <v>0.90451242666057596</v>
      </c>
      <c r="J583" s="189">
        <f>INDEX('Monthly CCG'!O$4:O$214,MATCH(Mapping!$A583,'Monthly CCG'!$A$4:$A$214,0))*$H583</f>
        <v>3039.769595124159</v>
      </c>
      <c r="K583" s="189">
        <f>INDEX('Monthly CCG'!P$4:P$214,MATCH(Mapping!$A583,'Monthly CCG'!$A$4:$A$214,0))*$H583</f>
        <v>3057.3512153090478</v>
      </c>
      <c r="L583" s="189">
        <f>INDEX('Monthly CCG'!Q$4:Q$214,MATCH(Mapping!$A583,'Monthly CCG'!$A$4:$A$214,0))*$H583</f>
        <v>3037.9188982625919</v>
      </c>
      <c r="M583" s="189">
        <f>INDEX('Monthly CCG'!R$4:R$214,MATCH(Mapping!$A583,'Monthly CCG'!$A$4:$A$214,0))*$H583</f>
        <v>3250.7490373428222</v>
      </c>
    </row>
    <row r="584" spans="1:13">
      <c r="A584" s="187" t="s">
        <v>482</v>
      </c>
      <c r="B584" s="187" t="s">
        <v>481</v>
      </c>
      <c r="C584" s="187" t="s">
        <v>763</v>
      </c>
      <c r="D584" s="187" t="s">
        <v>441</v>
      </c>
      <c r="E584" s="187">
        <f>COUNTIF($D$5:D584,D584)</f>
        <v>15</v>
      </c>
      <c r="F584" s="187" t="str">
        <f t="shared" si="18"/>
        <v>Surrey15</v>
      </c>
      <c r="G584" s="187" t="str">
        <f t="shared" si="19"/>
        <v>NHS Richmond CCG</v>
      </c>
      <c r="H584" s="188">
        <v>4.0112744071930323E-3</v>
      </c>
      <c r="I584" s="188">
        <v>0</v>
      </c>
      <c r="J584" s="189">
        <f>INDEX('Monthly CCG'!O$4:O$214,MATCH(Mapping!$A584,'Monthly CCG'!$A$4:$A$214,0))*$H584</f>
        <v>13.177036427629112</v>
      </c>
      <c r="K584" s="189">
        <f>INDEX('Monthly CCG'!P$4:P$214,MATCH(Mapping!$A584,'Monthly CCG'!$A$4:$A$214,0))*$H584</f>
        <v>13.25325064136578</v>
      </c>
      <c r="L584" s="189">
        <f>INDEX('Monthly CCG'!Q$4:Q$214,MATCH(Mapping!$A584,'Monthly CCG'!$A$4:$A$214,0))*$H584</f>
        <v>13.169013878814726</v>
      </c>
      <c r="M584" s="189">
        <f>INDEX('Monthly CCG'!R$4:R$214,MATCH(Mapping!$A584,'Monthly CCG'!$A$4:$A$214,0))*$H584</f>
        <v>14.091606992469123</v>
      </c>
    </row>
    <row r="585" spans="1:13">
      <c r="A585" s="187" t="s">
        <v>482</v>
      </c>
      <c r="B585" s="187" t="s">
        <v>481</v>
      </c>
      <c r="C585" s="187" t="s">
        <v>775</v>
      </c>
      <c r="D585" s="187" t="s">
        <v>477</v>
      </c>
      <c r="E585" s="187">
        <f>COUNTIF($D$5:D585,D585)</f>
        <v>5</v>
      </c>
      <c r="F585" s="187" t="str">
        <f t="shared" si="18"/>
        <v>Wandsworth5</v>
      </c>
      <c r="G585" s="187" t="str">
        <f t="shared" si="19"/>
        <v>NHS Richmond CCG</v>
      </c>
      <c r="H585" s="188">
        <v>1.2856523919170871E-2</v>
      </c>
      <c r="I585" s="188">
        <v>7.5493811279764471E-3</v>
      </c>
      <c r="J585" s="189">
        <f>INDEX('Monthly CCG'!O$4:O$214,MATCH(Mapping!$A585,'Monthly CCG'!$A$4:$A$214,0))*$H585</f>
        <v>42.233681074476316</v>
      </c>
      <c r="K585" s="189">
        <f>INDEX('Monthly CCG'!P$4:P$214,MATCH(Mapping!$A585,'Monthly CCG'!$A$4:$A$214,0))*$H585</f>
        <v>42.477955028940556</v>
      </c>
      <c r="L585" s="189">
        <f>INDEX('Monthly CCG'!Q$4:Q$214,MATCH(Mapping!$A585,'Monthly CCG'!$A$4:$A$214,0))*$H585</f>
        <v>42.207968026637971</v>
      </c>
      <c r="M585" s="189">
        <f>INDEX('Monthly CCG'!R$4:R$214,MATCH(Mapping!$A585,'Monthly CCG'!$A$4:$A$214,0))*$H585</f>
        <v>45.164968528047268</v>
      </c>
    </row>
    <row r="586" spans="1:13">
      <c r="A586" s="187" t="s">
        <v>485</v>
      </c>
      <c r="B586" s="187" t="s">
        <v>484</v>
      </c>
      <c r="C586" s="187" t="s">
        <v>643</v>
      </c>
      <c r="D586" s="187" t="s">
        <v>23</v>
      </c>
      <c r="E586" s="187">
        <f>COUNTIF($D$5:D586,D586)</f>
        <v>4</v>
      </c>
      <c r="F586" s="187" t="str">
        <f t="shared" si="18"/>
        <v>Barnsley4</v>
      </c>
      <c r="G586" s="187" t="str">
        <f t="shared" si="19"/>
        <v>NHS Rotherham CCG</v>
      </c>
      <c r="H586" s="188">
        <v>2.9941627383613064E-3</v>
      </c>
      <c r="I586" s="188">
        <v>3.1807688984170223E-3</v>
      </c>
      <c r="J586" s="189">
        <f>INDEX('Monthly CCG'!O$4:O$214,MATCH(Mapping!$A586,'Monthly CCG'!$A$4:$A$214,0))*$H586</f>
        <v>21.189689699382967</v>
      </c>
      <c r="K586" s="189">
        <f>INDEX('Monthly CCG'!P$4:P$214,MATCH(Mapping!$A586,'Monthly CCG'!$A$4:$A$214,0))*$H586</f>
        <v>21.560965878939768</v>
      </c>
      <c r="L586" s="189">
        <f>INDEX('Monthly CCG'!Q$4:Q$214,MATCH(Mapping!$A586,'Monthly CCG'!$A$4:$A$214,0))*$H586</f>
        <v>21.26753793058036</v>
      </c>
      <c r="M586" s="189">
        <f>INDEX('Monthly CCG'!R$4:R$214,MATCH(Mapping!$A586,'Monthly CCG'!$A$4:$A$214,0))*$H586</f>
        <v>22.096921009106442</v>
      </c>
    </row>
    <row r="587" spans="1:13">
      <c r="A587" s="187" t="s">
        <v>485</v>
      </c>
      <c r="B587" s="187" t="s">
        <v>484</v>
      </c>
      <c r="C587" s="187" t="s">
        <v>675</v>
      </c>
      <c r="D587" s="187" t="s">
        <v>154</v>
      </c>
      <c r="E587" s="187">
        <f>COUNTIF($D$5:D587,D587)</f>
        <v>4</v>
      </c>
      <c r="F587" s="187" t="str">
        <f t="shared" si="18"/>
        <v>Doncaster4</v>
      </c>
      <c r="G587" s="187" t="str">
        <f t="shared" si="19"/>
        <v>NHS Rotherham CCG</v>
      </c>
      <c r="H587" s="188">
        <v>1.5768740631136972E-2</v>
      </c>
      <c r="I587" s="188">
        <v>1.3217274988149584E-2</v>
      </c>
      <c r="J587" s="189">
        <f>INDEX('Monthly CCG'!O$4:O$214,MATCH(Mapping!$A587,'Monthly CCG'!$A$4:$A$214,0))*$H587</f>
        <v>111.59537744655636</v>
      </c>
      <c r="K587" s="189">
        <f>INDEX('Monthly CCG'!P$4:P$214,MATCH(Mapping!$A587,'Monthly CCG'!$A$4:$A$214,0))*$H587</f>
        <v>113.55070128481734</v>
      </c>
      <c r="L587" s="189">
        <f>INDEX('Monthly CCG'!Q$4:Q$214,MATCH(Mapping!$A587,'Monthly CCG'!$A$4:$A$214,0))*$H587</f>
        <v>112.00536470296592</v>
      </c>
      <c r="M587" s="189">
        <f>INDEX('Monthly CCG'!R$4:R$214,MATCH(Mapping!$A587,'Monthly CCG'!$A$4:$A$214,0))*$H587</f>
        <v>116.37330585779085</v>
      </c>
    </row>
    <row r="588" spans="1:13">
      <c r="A588" s="187" t="s">
        <v>485</v>
      </c>
      <c r="B588" s="187" t="s">
        <v>484</v>
      </c>
      <c r="C588" s="187" t="s">
        <v>741</v>
      </c>
      <c r="D588" s="187" t="s">
        <v>375</v>
      </c>
      <c r="E588" s="187">
        <f>COUNTIF($D$5:D588,D588)</f>
        <v>4</v>
      </c>
      <c r="F588" s="187" t="str">
        <f t="shared" si="18"/>
        <v>Rotherham4</v>
      </c>
      <c r="G588" s="187" t="str">
        <f t="shared" si="19"/>
        <v>NHS Rotherham CCG</v>
      </c>
      <c r="H588" s="188">
        <v>0.97859928961261822</v>
      </c>
      <c r="I588" s="188">
        <v>0.93634621727899081</v>
      </c>
      <c r="J588" s="189">
        <f>INDEX('Monthly CCG'!O$4:O$214,MATCH(Mapping!$A588,'Monthly CCG'!$A$4:$A$214,0))*$H588</f>
        <v>6925.5471725884991</v>
      </c>
      <c r="K588" s="189">
        <f>INDEX('Monthly CCG'!P$4:P$214,MATCH(Mapping!$A588,'Monthly CCG'!$A$4:$A$214,0))*$H588</f>
        <v>7046.8934845004642</v>
      </c>
      <c r="L588" s="189">
        <f>INDEX('Monthly CCG'!Q$4:Q$214,MATCH(Mapping!$A588,'Monthly CCG'!$A$4:$A$214,0))*$H588</f>
        <v>6950.9907541184275</v>
      </c>
      <c r="M588" s="189">
        <f>INDEX('Monthly CCG'!R$4:R$214,MATCH(Mapping!$A588,'Monthly CCG'!$A$4:$A$214,0))*$H588</f>
        <v>7222.0627573411221</v>
      </c>
    </row>
    <row r="589" spans="1:13">
      <c r="A589" s="187" t="s">
        <v>485</v>
      </c>
      <c r="B589" s="187" t="s">
        <v>484</v>
      </c>
      <c r="C589" s="187" t="s">
        <v>746</v>
      </c>
      <c r="D589" s="187" t="s">
        <v>390</v>
      </c>
      <c r="E589" s="187">
        <f>COUNTIF($D$5:D589,D589)</f>
        <v>4</v>
      </c>
      <c r="F589" s="187" t="str">
        <f t="shared" si="18"/>
        <v>Sheffield4</v>
      </c>
      <c r="G589" s="187" t="str">
        <f t="shared" si="19"/>
        <v>NHS Rotherham CCG</v>
      </c>
      <c r="H589" s="188">
        <v>2.6378070178836345E-3</v>
      </c>
      <c r="I589" s="188">
        <v>1.1820823395856984E-3</v>
      </c>
      <c r="J589" s="189">
        <f>INDEX('Monthly CCG'!O$4:O$214,MATCH(Mapping!$A589,'Monthly CCG'!$A$4:$A$214,0))*$H589</f>
        <v>18.667760265562482</v>
      </c>
      <c r="K589" s="189">
        <f>INDEX('Monthly CCG'!P$4:P$214,MATCH(Mapping!$A589,'Monthly CCG'!$A$4:$A$214,0))*$H589</f>
        <v>18.994848335780052</v>
      </c>
      <c r="L589" s="189">
        <f>INDEX('Monthly CCG'!Q$4:Q$214,MATCH(Mapping!$A589,'Monthly CCG'!$A$4:$A$214,0))*$H589</f>
        <v>18.736343248027456</v>
      </c>
      <c r="M589" s="189">
        <f>INDEX('Monthly CCG'!R$4:R$214,MATCH(Mapping!$A589,'Monthly CCG'!$A$4:$A$214,0))*$H589</f>
        <v>19.467015791981222</v>
      </c>
    </row>
    <row r="590" spans="1:13">
      <c r="A590" s="187" t="s">
        <v>488</v>
      </c>
      <c r="B590" s="187" t="s">
        <v>487</v>
      </c>
      <c r="C590" s="187" t="s">
        <v>710</v>
      </c>
      <c r="D590" s="187" t="s">
        <v>279</v>
      </c>
      <c r="E590" s="187">
        <f>COUNTIF($D$5:D590,D590)</f>
        <v>4</v>
      </c>
      <c r="F590" s="187" t="str">
        <f t="shared" si="18"/>
        <v>Leicestershire4</v>
      </c>
      <c r="G590" s="187" t="str">
        <f t="shared" si="19"/>
        <v>NHS Rushcliffe CCG</v>
      </c>
      <c r="H590" s="188">
        <v>5.43739837398374E-2</v>
      </c>
      <c r="I590" s="188">
        <v>9.8195539502855707E-3</v>
      </c>
      <c r="J590" s="189">
        <f>INDEX('Monthly CCG'!O$4:O$214,MATCH(Mapping!$A590,'Monthly CCG'!$A$4:$A$214,0))*$H590</f>
        <v>127.12637398373984</v>
      </c>
      <c r="K590" s="189">
        <f>INDEX('Monthly CCG'!P$4:P$214,MATCH(Mapping!$A590,'Monthly CCG'!$A$4:$A$214,0))*$H590</f>
        <v>136.09808130081302</v>
      </c>
      <c r="L590" s="189">
        <f>INDEX('Monthly CCG'!Q$4:Q$214,MATCH(Mapping!$A590,'Monthly CCG'!$A$4:$A$214,0))*$H590</f>
        <v>133.5968780487805</v>
      </c>
      <c r="M590" s="189">
        <f>INDEX('Monthly CCG'!R$4:R$214,MATCH(Mapping!$A590,'Monthly CCG'!$A$4:$A$214,0))*$H590</f>
        <v>139.63239024390245</v>
      </c>
    </row>
    <row r="591" spans="1:13">
      <c r="A591" s="187" t="s">
        <v>488</v>
      </c>
      <c r="B591" s="187" t="s">
        <v>487</v>
      </c>
      <c r="C591" s="187" t="s">
        <v>729</v>
      </c>
      <c r="D591" s="187" t="s">
        <v>339</v>
      </c>
      <c r="E591" s="187">
        <f>COUNTIF($D$5:D591,D591)</f>
        <v>4</v>
      </c>
      <c r="F591" s="187" t="str">
        <f t="shared" si="18"/>
        <v>Nottingham4</v>
      </c>
      <c r="G591" s="187" t="str">
        <f t="shared" si="19"/>
        <v>NHS Rushcliffe CCG</v>
      </c>
      <c r="H591" s="188">
        <v>3.8292682926829268E-2</v>
      </c>
      <c r="I591" s="188">
        <v>1.4082906759795245E-2</v>
      </c>
      <c r="J591" s="189">
        <f>INDEX('Monthly CCG'!O$4:O$214,MATCH(Mapping!$A591,'Monthly CCG'!$A$4:$A$214,0))*$H591</f>
        <v>89.528292682926832</v>
      </c>
      <c r="K591" s="189">
        <f>INDEX('Monthly CCG'!P$4:P$214,MATCH(Mapping!$A591,'Monthly CCG'!$A$4:$A$214,0))*$H591</f>
        <v>95.846585365853656</v>
      </c>
      <c r="L591" s="189">
        <f>INDEX('Monthly CCG'!Q$4:Q$214,MATCH(Mapping!$A591,'Monthly CCG'!$A$4:$A$214,0))*$H591</f>
        <v>94.085121951219506</v>
      </c>
      <c r="M591" s="189">
        <f>INDEX('Monthly CCG'!R$4:R$214,MATCH(Mapping!$A591,'Monthly CCG'!$A$4:$A$214,0))*$H591</f>
        <v>98.335609756097554</v>
      </c>
    </row>
    <row r="592" spans="1:13">
      <c r="A592" s="187" t="s">
        <v>488</v>
      </c>
      <c r="B592" s="187" t="s">
        <v>487</v>
      </c>
      <c r="C592" s="187" t="s">
        <v>730</v>
      </c>
      <c r="D592" s="187" t="s">
        <v>342</v>
      </c>
      <c r="E592" s="187">
        <f>COUNTIF($D$5:D592,D592)</f>
        <v>12</v>
      </c>
      <c r="F592" s="187" t="str">
        <f t="shared" si="18"/>
        <v>Nottinghamshire12</v>
      </c>
      <c r="G592" s="187" t="str">
        <f t="shared" si="19"/>
        <v>NHS Rushcliffe CCG</v>
      </c>
      <c r="H592" s="188">
        <v>0.90733333333333333</v>
      </c>
      <c r="I592" s="188">
        <v>0.13634758726516807</v>
      </c>
      <c r="J592" s="189">
        <f>INDEX('Monthly CCG'!O$4:O$214,MATCH(Mapping!$A592,'Monthly CCG'!$A$4:$A$214,0))*$H592</f>
        <v>2121.3453333333332</v>
      </c>
      <c r="K592" s="189">
        <f>INDEX('Monthly CCG'!P$4:P$214,MATCH(Mapping!$A592,'Monthly CCG'!$A$4:$A$214,0))*$H592</f>
        <v>2271.0553333333332</v>
      </c>
      <c r="L592" s="189">
        <f>INDEX('Monthly CCG'!Q$4:Q$214,MATCH(Mapping!$A592,'Monthly CCG'!$A$4:$A$214,0))*$H592</f>
        <v>2229.3179999999998</v>
      </c>
      <c r="M592" s="189">
        <f>INDEX('Monthly CCG'!R$4:R$214,MATCH(Mapping!$A592,'Monthly CCG'!$A$4:$A$214,0))*$H592</f>
        <v>2330.0320000000002</v>
      </c>
    </row>
    <row r="593" spans="1:13">
      <c r="A593" s="187" t="s">
        <v>491</v>
      </c>
      <c r="B593" s="187" t="s">
        <v>490</v>
      </c>
      <c r="C593" s="187" t="s">
        <v>650</v>
      </c>
      <c r="D593" s="187" t="s">
        <v>56</v>
      </c>
      <c r="E593" s="187">
        <f>COUNTIF($D$5:D593,D593)</f>
        <v>4</v>
      </c>
      <c r="F593" s="187" t="str">
        <f t="shared" si="18"/>
        <v>Bolton4</v>
      </c>
      <c r="G593" s="187" t="str">
        <f t="shared" si="19"/>
        <v>NHS Salford CCG</v>
      </c>
      <c r="H593" s="188">
        <v>5.9883533600006301E-3</v>
      </c>
      <c r="I593" s="188">
        <v>5.1185254347723879E-3</v>
      </c>
      <c r="J593" s="189">
        <f>INDEX('Monthly CCG'!O$4:O$214,MATCH(Mapping!$A593,'Monthly CCG'!$A$4:$A$214,0))*$H593</f>
        <v>50.314144930725291</v>
      </c>
      <c r="K593" s="189">
        <f>INDEX('Monthly CCG'!P$4:P$214,MATCH(Mapping!$A593,'Monthly CCG'!$A$4:$A$214,0))*$H593</f>
        <v>51.242339701525388</v>
      </c>
      <c r="L593" s="189">
        <f>INDEX('Monthly CCG'!Q$4:Q$214,MATCH(Mapping!$A593,'Monthly CCG'!$A$4:$A$214,0))*$H593</f>
        <v>48.984730484805155</v>
      </c>
      <c r="M593" s="189">
        <f>INDEX('Monthly CCG'!R$4:R$214,MATCH(Mapping!$A593,'Monthly CCG'!$A$4:$A$214,0))*$H593</f>
        <v>52.739428041525549</v>
      </c>
    </row>
    <row r="594" spans="1:13">
      <c r="A594" s="187" t="s">
        <v>491</v>
      </c>
      <c r="B594" s="187" t="s">
        <v>490</v>
      </c>
      <c r="C594" s="187" t="s">
        <v>658</v>
      </c>
      <c r="D594" s="187" t="s">
        <v>90</v>
      </c>
      <c r="E594" s="187">
        <f>COUNTIF($D$5:D594,D594)</f>
        <v>6</v>
      </c>
      <c r="F594" s="187" t="str">
        <f t="shared" si="18"/>
        <v>Bury6</v>
      </c>
      <c r="G594" s="187" t="str">
        <f t="shared" si="19"/>
        <v>NHS Salford CCG</v>
      </c>
      <c r="H594" s="188">
        <v>1.4365761078846654E-2</v>
      </c>
      <c r="I594" s="188">
        <v>1.8488550853628934E-2</v>
      </c>
      <c r="J594" s="189">
        <f>INDEX('Monthly CCG'!O$4:O$214,MATCH(Mapping!$A594,'Monthly CCG'!$A$4:$A$214,0))*$H594</f>
        <v>120.7011245844696</v>
      </c>
      <c r="K594" s="189">
        <f>INDEX('Monthly CCG'!P$4:P$214,MATCH(Mapping!$A594,'Monthly CCG'!$A$4:$A$214,0))*$H594</f>
        <v>122.92781755169082</v>
      </c>
      <c r="L594" s="189">
        <f>INDEX('Monthly CCG'!Q$4:Q$214,MATCH(Mapping!$A594,'Monthly CCG'!$A$4:$A$214,0))*$H594</f>
        <v>117.51192562496563</v>
      </c>
      <c r="M594" s="189">
        <f>INDEX('Monthly CCG'!R$4:R$214,MATCH(Mapping!$A594,'Monthly CCG'!$A$4:$A$214,0))*$H594</f>
        <v>126.51925782140249</v>
      </c>
    </row>
    <row r="595" spans="1:13">
      <c r="A595" s="187" t="s">
        <v>491</v>
      </c>
      <c r="B595" s="187" t="s">
        <v>490</v>
      </c>
      <c r="C595" s="187" t="s">
        <v>715</v>
      </c>
      <c r="D595" s="187" t="s">
        <v>294</v>
      </c>
      <c r="E595" s="187">
        <f>COUNTIF($D$5:D595,D595)</f>
        <v>6</v>
      </c>
      <c r="F595" s="187" t="str">
        <f t="shared" si="18"/>
        <v>Manchester6</v>
      </c>
      <c r="G595" s="187" t="str">
        <f t="shared" si="19"/>
        <v>NHS Salford CCG</v>
      </c>
      <c r="H595" s="188">
        <v>2.4365996840789963E-2</v>
      </c>
      <c r="I595" s="188">
        <v>1.1206025701031689E-2</v>
      </c>
      <c r="J595" s="189">
        <f>INDEX('Monthly CCG'!O$4:O$214,MATCH(Mapping!$A595,'Monthly CCG'!$A$4:$A$214,0))*$H595</f>
        <v>204.72310545631726</v>
      </c>
      <c r="K595" s="189">
        <f>INDEX('Monthly CCG'!P$4:P$214,MATCH(Mapping!$A595,'Monthly CCG'!$A$4:$A$214,0))*$H595</f>
        <v>208.49983496663972</v>
      </c>
      <c r="L595" s="189">
        <f>INDEX('Monthly CCG'!Q$4:Q$214,MATCH(Mapping!$A595,'Monthly CCG'!$A$4:$A$214,0))*$H595</f>
        <v>199.31385415766189</v>
      </c>
      <c r="M595" s="189">
        <f>INDEX('Monthly CCG'!R$4:R$214,MATCH(Mapping!$A595,'Monthly CCG'!$A$4:$A$214,0))*$H595</f>
        <v>214.59133417683719</v>
      </c>
    </row>
    <row r="596" spans="1:13">
      <c r="A596" s="187" t="s">
        <v>491</v>
      </c>
      <c r="B596" s="187" t="s">
        <v>490</v>
      </c>
      <c r="C596" s="187" t="s">
        <v>743</v>
      </c>
      <c r="D596" s="187" t="s">
        <v>381</v>
      </c>
      <c r="E596" s="187">
        <f>COUNTIF($D$5:D596,D596)</f>
        <v>5</v>
      </c>
      <c r="F596" s="187" t="str">
        <f t="shared" si="18"/>
        <v>Salford5</v>
      </c>
      <c r="G596" s="187" t="str">
        <f t="shared" si="19"/>
        <v>NHS Salford CCG</v>
      </c>
      <c r="H596" s="188">
        <v>0.93877655268886506</v>
      </c>
      <c r="I596" s="188">
        <v>0.95211015024110313</v>
      </c>
      <c r="J596" s="189">
        <f>INDEX('Monthly CCG'!O$4:O$214,MATCH(Mapping!$A596,'Monthly CCG'!$A$4:$A$214,0))*$H596</f>
        <v>7887.6005956918443</v>
      </c>
      <c r="K596" s="189">
        <f>INDEX('Monthly CCG'!P$4:P$214,MATCH(Mapping!$A596,'Monthly CCG'!$A$4:$A$214,0))*$H596</f>
        <v>8033.1109613586186</v>
      </c>
      <c r="L596" s="189">
        <f>INDEX('Monthly CCG'!Q$4:Q$214,MATCH(Mapping!$A596,'Monthly CCG'!$A$4:$A$214,0))*$H596</f>
        <v>7679.1922009949158</v>
      </c>
      <c r="M596" s="189">
        <f>INDEX('Monthly CCG'!R$4:R$214,MATCH(Mapping!$A596,'Monthly CCG'!$A$4:$A$214,0))*$H596</f>
        <v>8267.8050995308349</v>
      </c>
    </row>
    <row r="597" spans="1:13">
      <c r="A597" s="187" t="s">
        <v>491</v>
      </c>
      <c r="B597" s="187" t="s">
        <v>490</v>
      </c>
      <c r="C597" s="187" t="s">
        <v>771</v>
      </c>
      <c r="D597" s="187" t="s">
        <v>465</v>
      </c>
      <c r="E597" s="187">
        <f>COUNTIF($D$5:D597,D597)</f>
        <v>2</v>
      </c>
      <c r="F597" s="187" t="str">
        <f t="shared" si="18"/>
        <v>Trafford2</v>
      </c>
      <c r="G597" s="187" t="str">
        <f t="shared" si="19"/>
        <v>NHS Salford CCG</v>
      </c>
      <c r="H597" s="188">
        <v>0</v>
      </c>
      <c r="I597" s="188">
        <v>9.3450215018193832E-4</v>
      </c>
      <c r="J597" s="189">
        <f>INDEX('Monthly CCG'!O$4:O$214,MATCH(Mapping!$A597,'Monthly CCG'!$A$4:$A$214,0))*$H597</f>
        <v>0</v>
      </c>
      <c r="K597" s="189">
        <f>INDEX('Monthly CCG'!P$4:P$214,MATCH(Mapping!$A597,'Monthly CCG'!$A$4:$A$214,0))*$H597</f>
        <v>0</v>
      </c>
      <c r="L597" s="189">
        <f>INDEX('Monthly CCG'!Q$4:Q$214,MATCH(Mapping!$A597,'Monthly CCG'!$A$4:$A$214,0))*$H597</f>
        <v>0</v>
      </c>
      <c r="M597" s="189">
        <f>INDEX('Monthly CCG'!R$4:R$214,MATCH(Mapping!$A597,'Monthly CCG'!$A$4:$A$214,0))*$H597</f>
        <v>0</v>
      </c>
    </row>
    <row r="598" spans="1:13">
      <c r="A598" s="187" t="s">
        <v>491</v>
      </c>
      <c r="B598" s="187" t="s">
        <v>490</v>
      </c>
      <c r="C598" s="187" t="s">
        <v>776</v>
      </c>
      <c r="D598" s="187" t="s">
        <v>480</v>
      </c>
      <c r="E598" s="187">
        <f>COUNTIF($D$5:D598,D598)</f>
        <v>2</v>
      </c>
      <c r="F598" s="187" t="str">
        <f t="shared" si="18"/>
        <v>Warrington2</v>
      </c>
      <c r="G598" s="187" t="str">
        <f t="shared" si="19"/>
        <v>NHS Salford CCG</v>
      </c>
      <c r="H598" s="188">
        <v>4.9588595408929098E-3</v>
      </c>
      <c r="I598" s="188">
        <v>5.8988501449004395E-3</v>
      </c>
      <c r="J598" s="189">
        <f>INDEX('Monthly CCG'!O$4:O$214,MATCH(Mapping!$A598,'Monthly CCG'!$A$4:$A$214,0))*$H598</f>
        <v>41.664337862582229</v>
      </c>
      <c r="K598" s="189">
        <f>INDEX('Monthly CCG'!P$4:P$214,MATCH(Mapping!$A598,'Monthly CCG'!$A$4:$A$214,0))*$H598</f>
        <v>42.43296109142063</v>
      </c>
      <c r="L598" s="189">
        <f>INDEX('Monthly CCG'!Q$4:Q$214,MATCH(Mapping!$A598,'Monthly CCG'!$A$4:$A$214,0))*$H598</f>
        <v>40.563471044504006</v>
      </c>
      <c r="M598" s="189">
        <f>INDEX('Monthly CCG'!R$4:R$214,MATCH(Mapping!$A598,'Monthly CCG'!$A$4:$A$214,0))*$H598</f>
        <v>43.672675976643859</v>
      </c>
    </row>
    <row r="599" spans="1:13">
      <c r="A599" s="187" t="s">
        <v>491</v>
      </c>
      <c r="B599" s="187" t="s">
        <v>490</v>
      </c>
      <c r="C599" s="187" t="s">
        <v>781</v>
      </c>
      <c r="D599" s="187" t="s">
        <v>495</v>
      </c>
      <c r="E599" s="187">
        <f>COUNTIF($D$5:D599,D599)</f>
        <v>2</v>
      </c>
      <c r="F599" s="187" t="str">
        <f t="shared" si="18"/>
        <v>Wigan2</v>
      </c>
      <c r="G599" s="187" t="str">
        <f t="shared" si="19"/>
        <v>NHS Salford CCG</v>
      </c>
      <c r="H599" s="188">
        <v>1.1544476490604888E-2</v>
      </c>
      <c r="I599" s="188">
        <v>9.0318574331448888E-3</v>
      </c>
      <c r="J599" s="189">
        <f>INDEX('Monthly CCG'!O$4:O$214,MATCH(Mapping!$A599,'Monthly CCG'!$A$4:$A$214,0))*$H599</f>
        <v>96.996691474062274</v>
      </c>
      <c r="K599" s="189">
        <f>INDEX('Monthly CCG'!P$4:P$214,MATCH(Mapping!$A599,'Monthly CCG'!$A$4:$A$214,0))*$H599</f>
        <v>98.786085330106033</v>
      </c>
      <c r="L599" s="189">
        <f>INDEX('Monthly CCG'!Q$4:Q$214,MATCH(Mapping!$A599,'Monthly CCG'!$A$4:$A$214,0))*$H599</f>
        <v>94.433817693147986</v>
      </c>
      <c r="M599" s="189">
        <f>INDEX('Monthly CCG'!R$4:R$214,MATCH(Mapping!$A599,'Monthly CCG'!$A$4:$A$214,0))*$H599</f>
        <v>101.67220445275724</v>
      </c>
    </row>
    <row r="600" spans="1:13">
      <c r="A600" s="187" t="s">
        <v>494</v>
      </c>
      <c r="B600" s="187" t="s">
        <v>493</v>
      </c>
      <c r="C600" s="187" t="s">
        <v>647</v>
      </c>
      <c r="D600" s="187" t="s">
        <v>45</v>
      </c>
      <c r="E600" s="187">
        <f>COUNTIF($D$5:D600,D600)</f>
        <v>5</v>
      </c>
      <c r="F600" s="187" t="str">
        <f t="shared" si="18"/>
        <v>Birmingham5</v>
      </c>
      <c r="G600" s="187" t="str">
        <f t="shared" si="19"/>
        <v>NHS Sandwell and West Birmingham CCG</v>
      </c>
      <c r="H600" s="188">
        <v>0.39898720487544659</v>
      </c>
      <c r="I600" s="188">
        <v>0.1836673596114127</v>
      </c>
      <c r="J600" s="189">
        <f>INDEX('Monthly CCG'!O$4:O$214,MATCH(Mapping!$A600,'Monthly CCG'!$A$4:$A$214,0))*$H600</f>
        <v>6165.1502897354003</v>
      </c>
      <c r="K600" s="189">
        <f>INDEX('Monthly CCG'!P$4:P$214,MATCH(Mapping!$A600,'Monthly CCG'!$A$4:$A$214,0))*$H600</f>
        <v>6035.0804609460047</v>
      </c>
      <c r="L600" s="189">
        <f>INDEX('Monthly CCG'!Q$4:Q$214,MATCH(Mapping!$A600,'Monthly CCG'!$A$4:$A$214,0))*$H600</f>
        <v>5760.5772639916977</v>
      </c>
      <c r="M600" s="189">
        <f>INDEX('Monthly CCG'!R$4:R$214,MATCH(Mapping!$A600,'Monthly CCG'!$A$4:$A$214,0))*$H600</f>
        <v>5876.6825406104526</v>
      </c>
    </row>
    <row r="601" spans="1:13">
      <c r="A601" s="187" t="s">
        <v>494</v>
      </c>
      <c r="B601" s="187" t="s">
        <v>493</v>
      </c>
      <c r="C601" s="187" t="s">
        <v>677</v>
      </c>
      <c r="D601" s="187" t="s">
        <v>162</v>
      </c>
      <c r="E601" s="187">
        <f>COUNTIF($D$5:D601,D601)</f>
        <v>3</v>
      </c>
      <c r="F601" s="187" t="str">
        <f t="shared" si="18"/>
        <v>Dudley3</v>
      </c>
      <c r="G601" s="187" t="str">
        <f t="shared" si="19"/>
        <v>NHS Sandwell and West Birmingham CCG</v>
      </c>
      <c r="H601" s="188">
        <v>4.0109902154929877E-2</v>
      </c>
      <c r="I601" s="188">
        <v>6.8432437149749725E-2</v>
      </c>
      <c r="J601" s="189">
        <f>INDEX('Monthly CCG'!O$4:O$214,MATCH(Mapping!$A601,'Monthly CCG'!$A$4:$A$214,0))*$H601</f>
        <v>619.77820809797652</v>
      </c>
      <c r="K601" s="189">
        <f>INDEX('Monthly CCG'!P$4:P$214,MATCH(Mapping!$A601,'Monthly CCG'!$A$4:$A$214,0))*$H601</f>
        <v>606.7023799954693</v>
      </c>
      <c r="L601" s="189">
        <f>INDEX('Monthly CCG'!Q$4:Q$214,MATCH(Mapping!$A601,'Monthly CCG'!$A$4:$A$214,0))*$H601</f>
        <v>579.10676731287754</v>
      </c>
      <c r="M601" s="189">
        <f>INDEX('Monthly CCG'!R$4:R$214,MATCH(Mapping!$A601,'Monthly CCG'!$A$4:$A$214,0))*$H601</f>
        <v>590.77874883996219</v>
      </c>
    </row>
    <row r="602" spans="1:13">
      <c r="A602" s="187" t="s">
        <v>494</v>
      </c>
      <c r="B602" s="187" t="s">
        <v>493</v>
      </c>
      <c r="C602" s="187" t="s">
        <v>744</v>
      </c>
      <c r="D602" s="187" t="s">
        <v>384</v>
      </c>
      <c r="E602" s="187">
        <f>COUNTIF($D$5:D602,D602)</f>
        <v>4</v>
      </c>
      <c r="F602" s="187" t="str">
        <f t="shared" si="18"/>
        <v>Sandwell4</v>
      </c>
      <c r="G602" s="187" t="str">
        <f t="shared" si="19"/>
        <v>NHS Sandwell and West Birmingham CCG</v>
      </c>
      <c r="H602" s="188">
        <v>0.54575298321507637</v>
      </c>
      <c r="I602" s="188">
        <v>0.89370963254585334</v>
      </c>
      <c r="J602" s="189">
        <f>INDEX('Monthly CCG'!O$4:O$214,MATCH(Mapping!$A602,'Monthly CCG'!$A$4:$A$214,0))*$H602</f>
        <v>8432.9750966393603</v>
      </c>
      <c r="K602" s="189">
        <f>INDEX('Monthly CCG'!P$4:P$214,MATCH(Mapping!$A602,'Monthly CCG'!$A$4:$A$214,0))*$H602</f>
        <v>8255.0596241112453</v>
      </c>
      <c r="L602" s="189">
        <f>INDEX('Monthly CCG'!Q$4:Q$214,MATCH(Mapping!$A602,'Monthly CCG'!$A$4:$A$214,0))*$H602</f>
        <v>7879.5815716592724</v>
      </c>
      <c r="M602" s="189">
        <f>INDEX('Monthly CCG'!R$4:R$214,MATCH(Mapping!$A602,'Monthly CCG'!$A$4:$A$214,0))*$H602</f>
        <v>8038.3956897748594</v>
      </c>
    </row>
    <row r="603" spans="1:13">
      <c r="A603" s="187" t="s">
        <v>494</v>
      </c>
      <c r="B603" s="187" t="s">
        <v>493</v>
      </c>
      <c r="C603" s="187" t="s">
        <v>773</v>
      </c>
      <c r="D603" s="187" t="s">
        <v>471</v>
      </c>
      <c r="E603" s="187">
        <f>COUNTIF($D$5:D603,D603)</f>
        <v>3</v>
      </c>
      <c r="F603" s="187" t="str">
        <f t="shared" si="18"/>
        <v>Walsall3</v>
      </c>
      <c r="G603" s="187" t="str">
        <f t="shared" si="19"/>
        <v>NHS Sandwell and West Birmingham CCG</v>
      </c>
      <c r="H603" s="188">
        <v>1.4141499024472228E-2</v>
      </c>
      <c r="I603" s="188">
        <v>2.77668175589879E-2</v>
      </c>
      <c r="J603" s="189">
        <f>INDEX('Monthly CCG'!O$4:O$214,MATCH(Mapping!$A603,'Monthly CCG'!$A$4:$A$214,0))*$H603</f>
        <v>218.51444292614488</v>
      </c>
      <c r="K603" s="189">
        <f>INDEX('Monthly CCG'!P$4:P$214,MATCH(Mapping!$A603,'Monthly CCG'!$A$4:$A$214,0))*$H603</f>
        <v>213.90431424416693</v>
      </c>
      <c r="L603" s="189">
        <f>INDEX('Monthly CCG'!Q$4:Q$214,MATCH(Mapping!$A603,'Monthly CCG'!$A$4:$A$214,0))*$H603</f>
        <v>204.17496291533004</v>
      </c>
      <c r="M603" s="189">
        <f>INDEX('Monthly CCG'!R$4:R$214,MATCH(Mapping!$A603,'Monthly CCG'!$A$4:$A$214,0))*$H603</f>
        <v>208.29013913145144</v>
      </c>
    </row>
    <row r="604" spans="1:13">
      <c r="A604" s="187" t="s">
        <v>494</v>
      </c>
      <c r="B604" s="187" t="s">
        <v>493</v>
      </c>
      <c r="C604" s="187" t="s">
        <v>786</v>
      </c>
      <c r="D604" s="187" t="s">
        <v>510</v>
      </c>
      <c r="E604" s="187">
        <f>COUNTIF($D$5:D604,D604)</f>
        <v>2</v>
      </c>
      <c r="F604" s="187" t="str">
        <f t="shared" si="18"/>
        <v>Wolverhampton2</v>
      </c>
      <c r="G604" s="187" t="str">
        <f t="shared" si="19"/>
        <v>NHS Sandwell and West Birmingham CCG</v>
      </c>
      <c r="H604" s="188">
        <v>1.0084107300747539E-3</v>
      </c>
      <c r="I604" s="188">
        <v>2.0753596162088588E-3</v>
      </c>
      <c r="J604" s="189">
        <f>INDEX('Monthly CCG'!O$4:O$214,MATCH(Mapping!$A604,'Monthly CCG'!$A$4:$A$214,0))*$H604</f>
        <v>15.581962601115096</v>
      </c>
      <c r="K604" s="189">
        <f>INDEX('Monthly CCG'!P$4:P$214,MATCH(Mapping!$A604,'Monthly CCG'!$A$4:$A$214,0))*$H604</f>
        <v>15.253220703110728</v>
      </c>
      <c r="L604" s="189">
        <f>INDEX('Monthly CCG'!Q$4:Q$214,MATCH(Mapping!$A604,'Monthly CCG'!$A$4:$A$214,0))*$H604</f>
        <v>14.559434120819295</v>
      </c>
      <c r="M604" s="189">
        <f>INDEX('Monthly CCG'!R$4:R$214,MATCH(Mapping!$A604,'Monthly CCG'!$A$4:$A$214,0))*$H604</f>
        <v>14.852881643271049</v>
      </c>
    </row>
    <row r="605" spans="1:13">
      <c r="A605" s="187" t="s">
        <v>497</v>
      </c>
      <c r="B605" s="187" t="s">
        <v>496</v>
      </c>
      <c r="C605" s="187" t="s">
        <v>679</v>
      </c>
      <c r="D605" s="187" t="s">
        <v>169</v>
      </c>
      <c r="E605" s="187">
        <f>COUNTIF($D$5:D605,D605)</f>
        <v>3</v>
      </c>
      <c r="F605" s="187" t="str">
        <f t="shared" si="18"/>
        <v>East Riding of Yorkshire3</v>
      </c>
      <c r="G605" s="187" t="str">
        <f t="shared" si="19"/>
        <v>NHS Scarborough and Ryedale CCG</v>
      </c>
      <c r="H605" s="188">
        <v>6.6593895700589783E-3</v>
      </c>
      <c r="I605" s="188">
        <v>2.2928429504547815E-3</v>
      </c>
      <c r="J605" s="189">
        <f>INDEX('Monthly CCG'!O$4:O$214,MATCH(Mapping!$A605,'Monthly CCG'!$A$4:$A$214,0))*$H605</f>
        <v>18.273364980241837</v>
      </c>
      <c r="K605" s="189">
        <f>INDEX('Monthly CCG'!P$4:P$214,MATCH(Mapping!$A605,'Monthly CCG'!$A$4:$A$214,0))*$H605</f>
        <v>18.166814747120892</v>
      </c>
      <c r="L605" s="189">
        <f>INDEX('Monthly CCG'!Q$4:Q$214,MATCH(Mapping!$A605,'Monthly CCG'!$A$4:$A$214,0))*$H605</f>
        <v>19.332207921881214</v>
      </c>
      <c r="M605" s="189">
        <f>INDEX('Monthly CCG'!R$4:R$214,MATCH(Mapping!$A605,'Monthly CCG'!$A$4:$A$214,0))*$H605</f>
        <v>20.624129498472655</v>
      </c>
    </row>
    <row r="606" spans="1:13">
      <c r="A606" s="187" t="s">
        <v>497</v>
      </c>
      <c r="B606" s="187" t="s">
        <v>496</v>
      </c>
      <c r="C606" s="187" t="s">
        <v>727</v>
      </c>
      <c r="D606" s="187" t="s">
        <v>330</v>
      </c>
      <c r="E606" s="187">
        <f>COUNTIF($D$5:D606,D606)</f>
        <v>13</v>
      </c>
      <c r="F606" s="187" t="str">
        <f t="shared" si="18"/>
        <v>North Yorkshire13</v>
      </c>
      <c r="G606" s="187" t="str">
        <f t="shared" si="19"/>
        <v>NHS Scarborough and Ryedale CCG</v>
      </c>
      <c r="H606" s="188">
        <v>0.99334061042994104</v>
      </c>
      <c r="I606" s="188">
        <v>0.19246609480338919</v>
      </c>
      <c r="J606" s="189">
        <f>INDEX('Monthly CCG'!O$4:O$214,MATCH(Mapping!$A606,'Monthly CCG'!$A$4:$A$214,0))*$H606</f>
        <v>2725.7266350197583</v>
      </c>
      <c r="K606" s="189">
        <f>INDEX('Monthly CCG'!P$4:P$214,MATCH(Mapping!$A606,'Monthly CCG'!$A$4:$A$214,0))*$H606</f>
        <v>2709.833185252879</v>
      </c>
      <c r="L606" s="189">
        <f>INDEX('Monthly CCG'!Q$4:Q$214,MATCH(Mapping!$A606,'Monthly CCG'!$A$4:$A$214,0))*$H606</f>
        <v>2883.667792078119</v>
      </c>
      <c r="M606" s="189">
        <f>INDEX('Monthly CCG'!R$4:R$214,MATCH(Mapping!$A606,'Monthly CCG'!$A$4:$A$214,0))*$H606</f>
        <v>3076.3758705015275</v>
      </c>
    </row>
    <row r="607" spans="1:13">
      <c r="A607" s="187" t="s">
        <v>500</v>
      </c>
      <c r="B607" s="187" t="s">
        <v>499</v>
      </c>
      <c r="C607" s="187" t="s">
        <v>643</v>
      </c>
      <c r="D607" s="187" t="s">
        <v>23</v>
      </c>
      <c r="E607" s="187">
        <f>COUNTIF($D$5:D607,D607)</f>
        <v>5</v>
      </c>
      <c r="F607" s="187" t="str">
        <f t="shared" si="18"/>
        <v>Barnsley5</v>
      </c>
      <c r="G607" s="187" t="str">
        <f t="shared" si="19"/>
        <v>NHS Sheffield CCG</v>
      </c>
      <c r="H607" s="188">
        <v>1.5784679717635369E-3</v>
      </c>
      <c r="I607" s="188">
        <v>3.7650757335725427E-3</v>
      </c>
      <c r="J607" s="189">
        <f>INDEX('Monthly CCG'!O$4:O$214,MATCH(Mapping!$A607,'Monthly CCG'!$A$4:$A$214,0))*$H607</f>
        <v>24.328926848791394</v>
      </c>
      <c r="K607" s="189">
        <f>INDEX('Monthly CCG'!P$4:P$214,MATCH(Mapping!$A607,'Monthly CCG'!$A$4:$A$214,0))*$H607</f>
        <v>24.602001807906486</v>
      </c>
      <c r="L607" s="189">
        <f>INDEX('Monthly CCG'!Q$4:Q$214,MATCH(Mapping!$A607,'Monthly CCG'!$A$4:$A$214,0))*$H607</f>
        <v>24.011654786466924</v>
      </c>
      <c r="M607" s="189">
        <f>INDEX('Monthly CCG'!R$4:R$214,MATCH(Mapping!$A607,'Monthly CCG'!$A$4:$A$214,0))*$H607</f>
        <v>25.271272227934226</v>
      </c>
    </row>
    <row r="608" spans="1:13">
      <c r="A608" s="187" t="s">
        <v>500</v>
      </c>
      <c r="B608" s="187" t="s">
        <v>499</v>
      </c>
      <c r="C608" s="187" t="s">
        <v>673</v>
      </c>
      <c r="D608" s="187" t="s">
        <v>146</v>
      </c>
      <c r="E608" s="187">
        <f>COUNTIF($D$5:D608,D608)</f>
        <v>10</v>
      </c>
      <c r="F608" s="187" t="str">
        <f t="shared" si="18"/>
        <v>Derbyshire10</v>
      </c>
      <c r="G608" s="187" t="str">
        <f t="shared" si="19"/>
        <v>NHS Sheffield CCG</v>
      </c>
      <c r="H608" s="188">
        <v>5.7325126449947906E-3</v>
      </c>
      <c r="I608" s="188">
        <v>4.2103796056966198E-3</v>
      </c>
      <c r="J608" s="189">
        <f>INDEX('Monthly CCG'!O$4:O$214,MATCH(Mapping!$A608,'Monthly CCG'!$A$4:$A$214,0))*$H608</f>
        <v>88.355217397304713</v>
      </c>
      <c r="K608" s="189">
        <f>INDEX('Monthly CCG'!P$4:P$214,MATCH(Mapping!$A608,'Monthly CCG'!$A$4:$A$214,0))*$H608</f>
        <v>89.346942084888809</v>
      </c>
      <c r="L608" s="189">
        <f>INDEX('Monthly CCG'!Q$4:Q$214,MATCH(Mapping!$A608,'Monthly CCG'!$A$4:$A$214,0))*$H608</f>
        <v>87.202982355660751</v>
      </c>
      <c r="M608" s="189">
        <f>INDEX('Monthly CCG'!R$4:R$214,MATCH(Mapping!$A608,'Monthly CCG'!$A$4:$A$214,0))*$H608</f>
        <v>91.777527446366591</v>
      </c>
    </row>
    <row r="609" spans="1:13">
      <c r="A609" s="187" t="s">
        <v>500</v>
      </c>
      <c r="B609" s="187" t="s">
        <v>499</v>
      </c>
      <c r="C609" s="187" t="s">
        <v>741</v>
      </c>
      <c r="D609" s="187" t="s">
        <v>375</v>
      </c>
      <c r="E609" s="187">
        <f>COUNTIF($D$5:D609,D609)</f>
        <v>5</v>
      </c>
      <c r="F609" s="187" t="str">
        <f t="shared" si="18"/>
        <v>Rotherham5</v>
      </c>
      <c r="G609" s="187" t="str">
        <f t="shared" si="19"/>
        <v>NHS Sheffield CCG</v>
      </c>
      <c r="H609" s="188">
        <v>6.7468723907838177E-3</v>
      </c>
      <c r="I609" s="188">
        <v>1.4494902138099987E-2</v>
      </c>
      <c r="J609" s="189">
        <f>INDEX('Monthly CCG'!O$4:O$214,MATCH(Mapping!$A609,'Monthly CCG'!$A$4:$A$214,0))*$H609</f>
        <v>103.98954415915098</v>
      </c>
      <c r="K609" s="189">
        <f>INDEX('Monthly CCG'!P$4:P$214,MATCH(Mapping!$A609,'Monthly CCG'!$A$4:$A$214,0))*$H609</f>
        <v>105.15675308275658</v>
      </c>
      <c r="L609" s="189">
        <f>INDEX('Monthly CCG'!Q$4:Q$214,MATCH(Mapping!$A609,'Monthly CCG'!$A$4:$A$214,0))*$H609</f>
        <v>102.63342280860344</v>
      </c>
      <c r="M609" s="189">
        <f>INDEX('Monthly CCG'!R$4:R$214,MATCH(Mapping!$A609,'Monthly CCG'!$A$4:$A$214,0))*$H609</f>
        <v>108.01742697644892</v>
      </c>
    </row>
    <row r="610" spans="1:13">
      <c r="A610" s="187" t="s">
        <v>500</v>
      </c>
      <c r="B610" s="187" t="s">
        <v>499</v>
      </c>
      <c r="C610" s="187" t="s">
        <v>746</v>
      </c>
      <c r="D610" s="187" t="s">
        <v>390</v>
      </c>
      <c r="E610" s="187">
        <f>COUNTIF($D$5:D610,D610)</f>
        <v>5</v>
      </c>
      <c r="F610" s="187" t="str">
        <f t="shared" si="18"/>
        <v>Sheffield5</v>
      </c>
      <c r="G610" s="187" t="str">
        <f t="shared" si="19"/>
        <v>NHS Sheffield CCG</v>
      </c>
      <c r="H610" s="188">
        <v>0.98594214699245797</v>
      </c>
      <c r="I610" s="188">
        <v>0.99205869793890666</v>
      </c>
      <c r="J610" s="189">
        <f>INDEX('Monthly CCG'!O$4:O$214,MATCH(Mapping!$A610,'Monthly CCG'!$A$4:$A$214,0))*$H610</f>
        <v>15196.326311594754</v>
      </c>
      <c r="K610" s="189">
        <f>INDEX('Monthly CCG'!P$4:P$214,MATCH(Mapping!$A610,'Monthly CCG'!$A$4:$A$214,0))*$H610</f>
        <v>15366.89430302445</v>
      </c>
      <c r="L610" s="189">
        <f>INDEX('Monthly CCG'!Q$4:Q$214,MATCH(Mapping!$A610,'Monthly CCG'!$A$4:$A$214,0))*$H610</f>
        <v>14998.151940049271</v>
      </c>
      <c r="M610" s="189">
        <f>INDEX('Monthly CCG'!R$4:R$214,MATCH(Mapping!$A610,'Monthly CCG'!$A$4:$A$214,0))*$H610</f>
        <v>15784.933773349252</v>
      </c>
    </row>
    <row r="611" spans="1:13">
      <c r="A611" s="187" t="s">
        <v>503</v>
      </c>
      <c r="B611" s="187" t="s">
        <v>502</v>
      </c>
      <c r="C611" s="187" t="s">
        <v>663</v>
      </c>
      <c r="D611" s="187" t="s">
        <v>110</v>
      </c>
      <c r="E611" s="187">
        <f>COUNTIF($D$5:D611,D611)</f>
        <v>4</v>
      </c>
      <c r="F611" s="187" t="str">
        <f t="shared" si="18"/>
        <v>Cheshire East4</v>
      </c>
      <c r="G611" s="187" t="str">
        <f t="shared" si="19"/>
        <v>NHS Shropshire CCG</v>
      </c>
      <c r="H611" s="188">
        <v>1.090047393364929E-3</v>
      </c>
      <c r="I611" s="188">
        <v>0</v>
      </c>
      <c r="J611" s="189">
        <f>INDEX('Monthly CCG'!O$4:O$214,MATCH(Mapping!$A611,'Monthly CCG'!$A$4:$A$214,0))*$H611</f>
        <v>7.8341706161137443</v>
      </c>
      <c r="K611" s="189">
        <f>INDEX('Monthly CCG'!P$4:P$214,MATCH(Mapping!$A611,'Monthly CCG'!$A$4:$A$214,0))*$H611</f>
        <v>7.7938388625592419</v>
      </c>
      <c r="L611" s="189">
        <f>INDEX('Monthly CCG'!Q$4:Q$214,MATCH(Mapping!$A611,'Monthly CCG'!$A$4:$A$214,0))*$H611</f>
        <v>7.548578199052133</v>
      </c>
      <c r="M611" s="189">
        <f>INDEX('Monthly CCG'!R$4:R$214,MATCH(Mapping!$A611,'Monthly CCG'!$A$4:$A$214,0))*$H611</f>
        <v>8.0707109004739337</v>
      </c>
    </row>
    <row r="612" spans="1:13">
      <c r="A612" s="187" t="s">
        <v>503</v>
      </c>
      <c r="B612" s="187" t="s">
        <v>502</v>
      </c>
      <c r="C612" s="187" t="s">
        <v>693</v>
      </c>
      <c r="D612" s="187" t="s">
        <v>223</v>
      </c>
      <c r="E612" s="187">
        <f>COUNTIF($D$5:D612,D612)</f>
        <v>3</v>
      </c>
      <c r="F612" s="187" t="str">
        <f t="shared" si="18"/>
        <v>Herefordshire, County of3</v>
      </c>
      <c r="G612" s="187" t="str">
        <f t="shared" si="19"/>
        <v>NHS Shropshire CCG</v>
      </c>
      <c r="H612" s="188">
        <v>2.7928232904536224E-3</v>
      </c>
      <c r="I612" s="188">
        <v>4.5366811290562048E-3</v>
      </c>
      <c r="J612" s="189">
        <f>INDEX('Monthly CCG'!O$4:O$214,MATCH(Mapping!$A612,'Monthly CCG'!$A$4:$A$214,0))*$H612</f>
        <v>20.072020988490184</v>
      </c>
      <c r="K612" s="189">
        <f>INDEX('Monthly CCG'!P$4:P$214,MATCH(Mapping!$A612,'Monthly CCG'!$A$4:$A$214,0))*$H612</f>
        <v>19.968686526743401</v>
      </c>
      <c r="L612" s="189">
        <f>INDEX('Monthly CCG'!Q$4:Q$214,MATCH(Mapping!$A612,'Monthly CCG'!$A$4:$A$214,0))*$H612</f>
        <v>19.340301286391334</v>
      </c>
      <c r="M612" s="189">
        <f>INDEX('Monthly CCG'!R$4:R$214,MATCH(Mapping!$A612,'Monthly CCG'!$A$4:$A$214,0))*$H612</f>
        <v>20.67806364251862</v>
      </c>
    </row>
    <row r="613" spans="1:13">
      <c r="A613" s="187" t="s">
        <v>503</v>
      </c>
      <c r="B613" s="187" t="s">
        <v>502</v>
      </c>
      <c r="C613" s="187" t="s">
        <v>747</v>
      </c>
      <c r="D613" s="187" t="s">
        <v>393</v>
      </c>
      <c r="E613" s="187">
        <f>COUNTIF($D$5:D613,D613)</f>
        <v>3</v>
      </c>
      <c r="F613" s="187" t="str">
        <f t="shared" si="18"/>
        <v>Shropshire3</v>
      </c>
      <c r="G613" s="187" t="str">
        <f t="shared" si="19"/>
        <v>NHS Shropshire CCG</v>
      </c>
      <c r="H613" s="188">
        <v>0.96423493568043328</v>
      </c>
      <c r="I613" s="188">
        <v>0.95427864996884237</v>
      </c>
      <c r="J613" s="189">
        <f>INDEX('Monthly CCG'!O$4:O$214,MATCH(Mapping!$A613,'Monthly CCG'!$A$4:$A$214,0))*$H613</f>
        <v>6929.9564827352742</v>
      </c>
      <c r="K613" s="189">
        <f>INDEX('Monthly CCG'!P$4:P$214,MATCH(Mapping!$A613,'Monthly CCG'!$A$4:$A$214,0))*$H613</f>
        <v>6894.279790115098</v>
      </c>
      <c r="L613" s="189">
        <f>INDEX('Monthly CCG'!Q$4:Q$214,MATCH(Mapping!$A613,'Monthly CCG'!$A$4:$A$214,0))*$H613</f>
        <v>6677.3269295870004</v>
      </c>
      <c r="M613" s="189">
        <f>INDEX('Monthly CCG'!R$4:R$214,MATCH(Mapping!$A613,'Monthly CCG'!$A$4:$A$214,0))*$H613</f>
        <v>7139.1954637779281</v>
      </c>
    </row>
    <row r="614" spans="1:13">
      <c r="A614" s="187" t="s">
        <v>503</v>
      </c>
      <c r="B614" s="187" t="s">
        <v>502</v>
      </c>
      <c r="C614" s="187" t="s">
        <v>757</v>
      </c>
      <c r="D614" s="187" t="s">
        <v>423</v>
      </c>
      <c r="E614" s="187">
        <f>COUNTIF($D$5:D614,D614)</f>
        <v>8</v>
      </c>
      <c r="F614" s="187" t="str">
        <f t="shared" si="18"/>
        <v>Staffordshire8</v>
      </c>
      <c r="G614" s="187" t="str">
        <f t="shared" si="19"/>
        <v>NHS Shropshire CCG</v>
      </c>
      <c r="H614" s="188">
        <v>1.1401489505754909E-2</v>
      </c>
      <c r="I614" s="188">
        <v>3.8727244294400648E-3</v>
      </c>
      <c r="J614" s="189">
        <f>INDEX('Monthly CCG'!O$4:O$214,MATCH(Mapping!$A614,'Monthly CCG'!$A$4:$A$214,0))*$H614</f>
        <v>81.942505077860531</v>
      </c>
      <c r="K614" s="189">
        <f>INDEX('Monthly CCG'!P$4:P$214,MATCH(Mapping!$A614,'Monthly CCG'!$A$4:$A$214,0))*$H614</f>
        <v>81.520649966147602</v>
      </c>
      <c r="L614" s="189">
        <f>INDEX('Monthly CCG'!Q$4:Q$214,MATCH(Mapping!$A614,'Monthly CCG'!$A$4:$A$214,0))*$H614</f>
        <v>78.955314827352751</v>
      </c>
      <c r="M614" s="189">
        <f>INDEX('Monthly CCG'!R$4:R$214,MATCH(Mapping!$A614,'Monthly CCG'!$A$4:$A$214,0))*$H614</f>
        <v>84.416628300609347</v>
      </c>
    </row>
    <row r="615" spans="1:13">
      <c r="A615" s="187" t="s">
        <v>503</v>
      </c>
      <c r="B615" s="187" t="s">
        <v>502</v>
      </c>
      <c r="C615" s="187" t="s">
        <v>767</v>
      </c>
      <c r="D615" s="187" t="s">
        <v>453</v>
      </c>
      <c r="E615" s="187">
        <f>COUNTIF($D$5:D615,D615)</f>
        <v>1</v>
      </c>
      <c r="F615" s="187" t="str">
        <f t="shared" si="18"/>
        <v>Telford and Wrekin1</v>
      </c>
      <c r="G615" s="187" t="str">
        <f t="shared" si="19"/>
        <v>NHS Shropshire CCG</v>
      </c>
      <c r="H615" s="188">
        <v>1.7948544346648613E-2</v>
      </c>
      <c r="I615" s="188">
        <v>3.0254095601116124E-2</v>
      </c>
      <c r="J615" s="189">
        <f>INDEX('Monthly CCG'!O$4:O$214,MATCH(Mapping!$A615,'Monthly CCG'!$A$4:$A$214,0))*$H615</f>
        <v>128.99618821936357</v>
      </c>
      <c r="K615" s="189">
        <f>INDEX('Monthly CCG'!P$4:P$214,MATCH(Mapping!$A615,'Monthly CCG'!$A$4:$A$214,0))*$H615</f>
        <v>128.33209207853758</v>
      </c>
      <c r="L615" s="189">
        <f>INDEX('Monthly CCG'!Q$4:Q$214,MATCH(Mapping!$A615,'Monthly CCG'!$A$4:$A$214,0))*$H615</f>
        <v>124.29366960054165</v>
      </c>
      <c r="M615" s="189">
        <f>INDEX('Monthly CCG'!R$4:R$214,MATCH(Mapping!$A615,'Monthly CCG'!$A$4:$A$214,0))*$H615</f>
        <v>132.89102234258633</v>
      </c>
    </row>
    <row r="616" spans="1:13">
      <c r="A616" s="187" t="s">
        <v>503</v>
      </c>
      <c r="B616" s="187" t="s">
        <v>502</v>
      </c>
      <c r="C616" s="187" t="s">
        <v>787</v>
      </c>
      <c r="D616" s="187" t="s">
        <v>513</v>
      </c>
      <c r="E616" s="187">
        <f>COUNTIF($D$5:D616,D616)</f>
        <v>7</v>
      </c>
      <c r="F616" s="187" t="str">
        <f t="shared" si="18"/>
        <v>Worcestershire7</v>
      </c>
      <c r="G616" s="187" t="str">
        <f t="shared" si="19"/>
        <v>NHS Shropshire CCG</v>
      </c>
      <c r="H616" s="188">
        <v>2.5321597833446179E-3</v>
      </c>
      <c r="I616" s="188">
        <v>1.2685964709952715E-3</v>
      </c>
      <c r="J616" s="189">
        <f>INDEX('Monthly CCG'!O$4:O$214,MATCH(Mapping!$A616,'Monthly CCG'!$A$4:$A$214,0))*$H616</f>
        <v>18.198632362897769</v>
      </c>
      <c r="K616" s="189">
        <f>INDEX('Monthly CCG'!P$4:P$214,MATCH(Mapping!$A616,'Monthly CCG'!$A$4:$A$214,0))*$H616</f>
        <v>18.104942450914017</v>
      </c>
      <c r="L616" s="189">
        <f>INDEX('Monthly CCG'!Q$4:Q$214,MATCH(Mapping!$A616,'Monthly CCG'!$A$4:$A$214,0))*$H616</f>
        <v>17.535206499661477</v>
      </c>
      <c r="M616" s="189">
        <f>INDEX('Monthly CCG'!R$4:R$214,MATCH(Mapping!$A616,'Monthly CCG'!$A$4:$A$214,0))*$H616</f>
        <v>18.74811103588355</v>
      </c>
    </row>
    <row r="617" spans="1:13">
      <c r="A617" s="187" t="s">
        <v>506</v>
      </c>
      <c r="B617" s="187" t="s">
        <v>505</v>
      </c>
      <c r="C617" s="187" t="s">
        <v>657</v>
      </c>
      <c r="D617" s="187" t="s">
        <v>86</v>
      </c>
      <c r="E617" s="187">
        <f>COUNTIF($D$5:D617,D617)</f>
        <v>9</v>
      </c>
      <c r="F617" s="187" t="str">
        <f t="shared" si="18"/>
        <v>Buckinghamshire9</v>
      </c>
      <c r="G617" s="187" t="str">
        <f t="shared" si="19"/>
        <v>NHS Slough CCG</v>
      </c>
      <c r="H617" s="188">
        <v>2.8323851557913064E-2</v>
      </c>
      <c r="I617" s="188">
        <v>7.8850810959079122E-3</v>
      </c>
      <c r="J617" s="189">
        <f>INDEX('Monthly CCG'!O$4:O$214,MATCH(Mapping!$A617,'Monthly CCG'!$A$4:$A$214,0))*$H617</f>
        <v>109.07515234952321</v>
      </c>
      <c r="K617" s="189">
        <f>INDEX('Monthly CCG'!P$4:P$214,MATCH(Mapping!$A617,'Monthly CCG'!$A$4:$A$214,0))*$H617</f>
        <v>114.11679792683174</v>
      </c>
      <c r="L617" s="189">
        <f>INDEX('Monthly CCG'!Q$4:Q$214,MATCH(Mapping!$A617,'Monthly CCG'!$A$4:$A$214,0))*$H617</f>
        <v>118.50699491830825</v>
      </c>
      <c r="M617" s="189">
        <f>INDEX('Monthly CCG'!R$4:R$214,MATCH(Mapping!$A617,'Monthly CCG'!$A$4:$A$214,0))*$H617</f>
        <v>122.16077176927904</v>
      </c>
    </row>
    <row r="618" spans="1:13">
      <c r="A618" s="187" t="s">
        <v>506</v>
      </c>
      <c r="B618" s="187" t="s">
        <v>505</v>
      </c>
      <c r="C618" s="187" t="s">
        <v>748</v>
      </c>
      <c r="D618" s="187" t="s">
        <v>396</v>
      </c>
      <c r="E618" s="187">
        <f>COUNTIF($D$5:D618,D618)</f>
        <v>2</v>
      </c>
      <c r="F618" s="187" t="str">
        <f t="shared" si="18"/>
        <v>Slough2</v>
      </c>
      <c r="G618" s="187" t="str">
        <f t="shared" si="19"/>
        <v>NHS Slough CCG</v>
      </c>
      <c r="H618" s="188">
        <v>0.966196289622686</v>
      </c>
      <c r="I618" s="188">
        <v>0.92821669843492682</v>
      </c>
      <c r="J618" s="189">
        <f>INDEX('Monthly CCG'!O$4:O$214,MATCH(Mapping!$A618,'Monthly CCG'!$A$4:$A$214,0))*$H618</f>
        <v>3720.8219113369637</v>
      </c>
      <c r="K618" s="189">
        <f>INDEX('Monthly CCG'!P$4:P$214,MATCH(Mapping!$A618,'Monthly CCG'!$A$4:$A$214,0))*$H618</f>
        <v>3892.8048508898019</v>
      </c>
      <c r="L618" s="189">
        <f>INDEX('Monthly CCG'!Q$4:Q$214,MATCH(Mapping!$A618,'Monthly CCG'!$A$4:$A$214,0))*$H618</f>
        <v>4042.5652757813182</v>
      </c>
      <c r="M618" s="189">
        <f>INDEX('Monthly CCG'!R$4:R$214,MATCH(Mapping!$A618,'Monthly CCG'!$A$4:$A$214,0))*$H618</f>
        <v>4167.2045971426451</v>
      </c>
    </row>
    <row r="619" spans="1:13">
      <c r="A619" s="187" t="s">
        <v>506</v>
      </c>
      <c r="B619" s="187" t="s">
        <v>505</v>
      </c>
      <c r="C619" s="187" t="s">
        <v>783</v>
      </c>
      <c r="D619" s="187" t="s">
        <v>501</v>
      </c>
      <c r="E619" s="187">
        <f>COUNTIF($D$5:D619,D619)</f>
        <v>5</v>
      </c>
      <c r="F619" s="187" t="str">
        <f t="shared" si="18"/>
        <v>Windsor and Maidenhead5</v>
      </c>
      <c r="G619" s="187" t="str">
        <f t="shared" si="19"/>
        <v>NHS Slough CCG</v>
      </c>
      <c r="H619" s="188">
        <v>5.4798588194008594E-3</v>
      </c>
      <c r="I619" s="188">
        <v>5.2122449241592686E-3</v>
      </c>
      <c r="J619" s="189">
        <f>INDEX('Monthly CCG'!O$4:O$214,MATCH(Mapping!$A619,'Monthly CCG'!$A$4:$A$214,0))*$H619</f>
        <v>21.102936313512711</v>
      </c>
      <c r="K619" s="189">
        <f>INDEX('Monthly CCG'!P$4:P$214,MATCH(Mapping!$A619,'Monthly CCG'!$A$4:$A$214,0))*$H619</f>
        <v>22.078351183366063</v>
      </c>
      <c r="L619" s="189">
        <f>INDEX('Monthly CCG'!Q$4:Q$214,MATCH(Mapping!$A619,'Monthly CCG'!$A$4:$A$214,0))*$H619</f>
        <v>22.927729300373198</v>
      </c>
      <c r="M619" s="189">
        <f>INDEX('Monthly CCG'!R$4:R$214,MATCH(Mapping!$A619,'Monthly CCG'!$A$4:$A$214,0))*$H619</f>
        <v>23.634631088075906</v>
      </c>
    </row>
    <row r="620" spans="1:13">
      <c r="A620" s="187" t="s">
        <v>509</v>
      </c>
      <c r="B620" s="187" t="s">
        <v>508</v>
      </c>
      <c r="C620" s="187" t="s">
        <v>647</v>
      </c>
      <c r="D620" s="187" t="s">
        <v>45</v>
      </c>
      <c r="E620" s="187">
        <f>COUNTIF($D$5:D620,D620)</f>
        <v>6</v>
      </c>
      <c r="F620" s="187" t="str">
        <f t="shared" si="18"/>
        <v>Birmingham6</v>
      </c>
      <c r="G620" s="187" t="str">
        <f t="shared" si="19"/>
        <v>NHS Solihull CCG</v>
      </c>
      <c r="H620" s="188">
        <v>0.14868166399600441</v>
      </c>
      <c r="I620" s="188">
        <v>3.0041341218102671E-2</v>
      </c>
      <c r="J620" s="189">
        <f>INDEX('Monthly CCG'!O$4:O$214,MATCH(Mapping!$A620,'Monthly CCG'!$A$4:$A$214,0))*$H620</f>
        <v>989.03042890142137</v>
      </c>
      <c r="K620" s="189">
        <f>INDEX('Monthly CCG'!P$4:P$214,MATCH(Mapping!$A620,'Monthly CCG'!$A$4:$A$214,0))*$H620</f>
        <v>1076.306565667076</v>
      </c>
      <c r="L620" s="189">
        <f>INDEX('Monthly CCG'!Q$4:Q$214,MATCH(Mapping!$A620,'Monthly CCG'!$A$4:$A$214,0))*$H620</f>
        <v>107.64552473310719</v>
      </c>
      <c r="M620" s="189">
        <f>INDEX('Monthly CCG'!R$4:R$214,MATCH(Mapping!$A620,'Monthly CCG'!$A$4:$A$214,0))*$H620</f>
        <v>104.6718914531871</v>
      </c>
    </row>
    <row r="621" spans="1:13">
      <c r="A621" s="187" t="s">
        <v>509</v>
      </c>
      <c r="B621" s="187" t="s">
        <v>508</v>
      </c>
      <c r="C621" s="187" t="s">
        <v>749</v>
      </c>
      <c r="D621" s="187" t="s">
        <v>399</v>
      </c>
      <c r="E621" s="187">
        <f>COUNTIF($D$5:D621,D621)</f>
        <v>4</v>
      </c>
      <c r="F621" s="187" t="str">
        <f t="shared" si="18"/>
        <v>Solihull4</v>
      </c>
      <c r="G621" s="187" t="str">
        <f t="shared" si="19"/>
        <v>NHS Solihull CCG</v>
      </c>
      <c r="H621" s="188">
        <v>0.84012652695981527</v>
      </c>
      <c r="I621" s="188">
        <v>0.91754700170915304</v>
      </c>
      <c r="J621" s="189">
        <f>INDEX('Monthly CCG'!O$4:O$214,MATCH(Mapping!$A621,'Monthly CCG'!$A$4:$A$214,0))*$H621</f>
        <v>5588.5216573366915</v>
      </c>
      <c r="K621" s="189">
        <f>INDEX('Monthly CCG'!P$4:P$214,MATCH(Mapping!$A621,'Monthly CCG'!$A$4:$A$214,0))*$H621</f>
        <v>6081.6759286621027</v>
      </c>
      <c r="L621" s="189">
        <f>INDEX('Monthly CCG'!Q$4:Q$214,MATCH(Mapping!$A621,'Monthly CCG'!$A$4:$A$214,0))*$H621</f>
        <v>608.25160551890622</v>
      </c>
      <c r="M621" s="189">
        <f>INDEX('Monthly CCG'!R$4:R$214,MATCH(Mapping!$A621,'Monthly CCG'!$A$4:$A$214,0))*$H621</f>
        <v>591.44907497970996</v>
      </c>
    </row>
    <row r="622" spans="1:13">
      <c r="A622" s="187" t="s">
        <v>509</v>
      </c>
      <c r="B622" s="187" t="s">
        <v>508</v>
      </c>
      <c r="C622" s="187" t="s">
        <v>777</v>
      </c>
      <c r="D622" s="187" t="s">
        <v>483</v>
      </c>
      <c r="E622" s="187">
        <f>COUNTIF($D$5:D622,D622)</f>
        <v>7</v>
      </c>
      <c r="F622" s="187" t="str">
        <f t="shared" si="18"/>
        <v>Warwickshire7</v>
      </c>
      <c r="G622" s="187" t="str">
        <f t="shared" si="19"/>
        <v>NHS Solihull CCG</v>
      </c>
      <c r="H622" s="188">
        <v>6.2888893513412276E-3</v>
      </c>
      <c r="I622" s="188">
        <v>2.6298934118646313E-3</v>
      </c>
      <c r="J622" s="189">
        <f>INDEX('Monthly CCG'!O$4:O$214,MATCH(Mapping!$A622,'Monthly CCG'!$A$4:$A$214,0))*$H622</f>
        <v>41.833691965121844</v>
      </c>
      <c r="K622" s="189">
        <f>INDEX('Monthly CCG'!P$4:P$214,MATCH(Mapping!$A622,'Monthly CCG'!$A$4:$A$214,0))*$H622</f>
        <v>45.525270014359144</v>
      </c>
      <c r="L622" s="189">
        <f>INDEX('Monthly CCG'!Q$4:Q$214,MATCH(Mapping!$A622,'Monthly CCG'!$A$4:$A$214,0))*$H622</f>
        <v>4.5531558903710492</v>
      </c>
      <c r="M622" s="189">
        <f>INDEX('Monthly CCG'!R$4:R$214,MATCH(Mapping!$A622,'Monthly CCG'!$A$4:$A$214,0))*$H622</f>
        <v>4.4273781033442239</v>
      </c>
    </row>
    <row r="623" spans="1:13">
      <c r="A623" s="187" t="s">
        <v>509</v>
      </c>
      <c r="B623" s="187" t="s">
        <v>508</v>
      </c>
      <c r="C623" s="187" t="s">
        <v>787</v>
      </c>
      <c r="D623" s="187" t="s">
        <v>513</v>
      </c>
      <c r="E623" s="187">
        <f>COUNTIF($D$5:D623,D623)</f>
        <v>8</v>
      </c>
      <c r="F623" s="187" t="str">
        <f t="shared" si="18"/>
        <v>Worcestershire8</v>
      </c>
      <c r="G623" s="187" t="str">
        <f t="shared" si="19"/>
        <v>NHS Solihull CCG</v>
      </c>
      <c r="H623" s="188">
        <v>4.9029196928391571E-3</v>
      </c>
      <c r="I623" s="188">
        <v>1.9978698433588634E-3</v>
      </c>
      <c r="J623" s="189">
        <f>INDEX('Monthly CCG'!O$4:O$214,MATCH(Mapping!$A623,'Monthly CCG'!$A$4:$A$214,0))*$H623</f>
        <v>32.614221796766074</v>
      </c>
      <c r="K623" s="189">
        <f>INDEX('Monthly CCG'!P$4:P$214,MATCH(Mapping!$A623,'Monthly CCG'!$A$4:$A$214,0))*$H623</f>
        <v>35.492235656462661</v>
      </c>
      <c r="L623" s="189">
        <f>INDEX('Monthly CCG'!Q$4:Q$214,MATCH(Mapping!$A623,'Monthly CCG'!$A$4:$A$214,0))*$H623</f>
        <v>3.5497138576155498</v>
      </c>
      <c r="M623" s="189">
        <f>INDEX('Monthly CCG'!R$4:R$214,MATCH(Mapping!$A623,'Monthly CCG'!$A$4:$A$214,0))*$H623</f>
        <v>3.4516554637587666</v>
      </c>
    </row>
    <row r="624" spans="1:13">
      <c r="A624" s="187" t="s">
        <v>512</v>
      </c>
      <c r="B624" s="187" t="s">
        <v>511</v>
      </c>
      <c r="C624" s="187" t="s">
        <v>644</v>
      </c>
      <c r="D624" s="187" t="s">
        <v>29</v>
      </c>
      <c r="E624" s="187">
        <f>COUNTIF($D$5:D624,D624)</f>
        <v>3</v>
      </c>
      <c r="F624" s="187" t="str">
        <f t="shared" si="18"/>
        <v>Bath and North East Somerset3</v>
      </c>
      <c r="G624" s="187" t="str">
        <f t="shared" si="19"/>
        <v>NHS Somerset CCG</v>
      </c>
      <c r="H624" s="188">
        <v>1.8296375979678728E-3</v>
      </c>
      <c r="I624" s="188">
        <v>5.2969594824472796E-3</v>
      </c>
      <c r="J624" s="189">
        <f>INDEX('Monthly CCG'!O$4:O$214,MATCH(Mapping!$A624,'Monthly CCG'!$A$4:$A$214,0))*$H624</f>
        <v>26.818827911013077</v>
      </c>
      <c r="K624" s="189">
        <f>INDEX('Monthly CCG'!P$4:P$214,MATCH(Mapping!$A624,'Monthly CCG'!$A$4:$A$214,0))*$H624</f>
        <v>26.877376314148052</v>
      </c>
      <c r="L624" s="189">
        <f>INDEX('Monthly CCG'!Q$4:Q$214,MATCH(Mapping!$A624,'Monthly CCG'!$A$4:$A$214,0))*$H624</f>
        <v>26.716368205526877</v>
      </c>
      <c r="M624" s="189">
        <f>INDEX('Monthly CCG'!R$4:R$214,MATCH(Mapping!$A624,'Monthly CCG'!$A$4:$A$214,0))*$H624</f>
        <v>23.437657629968449</v>
      </c>
    </row>
    <row r="625" spans="1:13">
      <c r="A625" s="187" t="s">
        <v>512</v>
      </c>
      <c r="B625" s="187" t="s">
        <v>511</v>
      </c>
      <c r="C625" s="187" t="s">
        <v>674</v>
      </c>
      <c r="D625" s="187" t="s">
        <v>150</v>
      </c>
      <c r="E625" s="187">
        <f>COUNTIF($D$5:D625,D625)</f>
        <v>4</v>
      </c>
      <c r="F625" s="187" t="str">
        <f t="shared" si="18"/>
        <v>Devon4</v>
      </c>
      <c r="G625" s="187" t="str">
        <f t="shared" si="19"/>
        <v>NHS Somerset CCG</v>
      </c>
      <c r="H625" s="188">
        <v>4.1492275566563912E-3</v>
      </c>
      <c r="I625" s="188">
        <v>2.9181061173421965E-3</v>
      </c>
      <c r="J625" s="189">
        <f>INDEX('Monthly CCG'!O$4:O$214,MATCH(Mapping!$A625,'Monthly CCG'!$A$4:$A$214,0))*$H625</f>
        <v>60.819377525469385</v>
      </c>
      <c r="K625" s="189">
        <f>INDEX('Monthly CCG'!P$4:P$214,MATCH(Mapping!$A625,'Monthly CCG'!$A$4:$A$214,0))*$H625</f>
        <v>60.952152807282388</v>
      </c>
      <c r="L625" s="189">
        <f>INDEX('Monthly CCG'!Q$4:Q$214,MATCH(Mapping!$A625,'Monthly CCG'!$A$4:$A$214,0))*$H625</f>
        <v>60.587020782296626</v>
      </c>
      <c r="M625" s="189">
        <f>INDEX('Monthly CCG'!R$4:R$214,MATCH(Mapping!$A625,'Monthly CCG'!$A$4:$A$214,0))*$H625</f>
        <v>53.15160500076837</v>
      </c>
    </row>
    <row r="626" spans="1:13">
      <c r="A626" s="187" t="s">
        <v>512</v>
      </c>
      <c r="B626" s="187" t="s">
        <v>511</v>
      </c>
      <c r="C626" s="187" t="s">
        <v>676</v>
      </c>
      <c r="D626" s="187" t="s">
        <v>158</v>
      </c>
      <c r="E626" s="187">
        <f>COUNTIF($D$5:D626,D626)</f>
        <v>2</v>
      </c>
      <c r="F626" s="187" t="str">
        <f t="shared" si="18"/>
        <v>Dorset2</v>
      </c>
      <c r="G626" s="187" t="str">
        <f t="shared" si="19"/>
        <v>NHS Somerset CCG</v>
      </c>
      <c r="H626" s="188">
        <v>5.7745676757997881E-3</v>
      </c>
      <c r="I626" s="188">
        <v>7.4477040132258539E-3</v>
      </c>
      <c r="J626" s="189">
        <f>INDEX('Monthly CCG'!O$4:O$214,MATCH(Mapping!$A626,'Monthly CCG'!$A$4:$A$214,0))*$H626</f>
        <v>84.643612991873297</v>
      </c>
      <c r="K626" s="189">
        <f>INDEX('Monthly CCG'!P$4:P$214,MATCH(Mapping!$A626,'Monthly CCG'!$A$4:$A$214,0))*$H626</f>
        <v>84.828399157498893</v>
      </c>
      <c r="L626" s="189">
        <f>INDEX('Monthly CCG'!Q$4:Q$214,MATCH(Mapping!$A626,'Monthly CCG'!$A$4:$A$214,0))*$H626</f>
        <v>84.320237202028508</v>
      </c>
      <c r="M626" s="189">
        <f>INDEX('Monthly CCG'!R$4:R$214,MATCH(Mapping!$A626,'Monthly CCG'!$A$4:$A$214,0))*$H626</f>
        <v>73.972211926995286</v>
      </c>
    </row>
    <row r="627" spans="1:13">
      <c r="A627" s="187" t="s">
        <v>512</v>
      </c>
      <c r="B627" s="187" t="s">
        <v>511</v>
      </c>
      <c r="C627" s="187" t="s">
        <v>725</v>
      </c>
      <c r="D627" s="187" t="s">
        <v>324</v>
      </c>
      <c r="E627" s="187">
        <f>COUNTIF($D$5:D627,D627)</f>
        <v>4</v>
      </c>
      <c r="F627" s="187" t="str">
        <f t="shared" si="18"/>
        <v>North Somerset4</v>
      </c>
      <c r="G627" s="187" t="str">
        <f t="shared" si="19"/>
        <v>NHS Somerset CCG</v>
      </c>
      <c r="H627" s="188">
        <v>0</v>
      </c>
      <c r="I627" s="188">
        <v>1.9664957138702576E-3</v>
      </c>
      <c r="J627" s="189">
        <f>INDEX('Monthly CCG'!O$4:O$214,MATCH(Mapping!$A627,'Monthly CCG'!$A$4:$A$214,0))*$H627</f>
        <v>0</v>
      </c>
      <c r="K627" s="189">
        <f>INDEX('Monthly CCG'!P$4:P$214,MATCH(Mapping!$A627,'Monthly CCG'!$A$4:$A$214,0))*$H627</f>
        <v>0</v>
      </c>
      <c r="L627" s="189">
        <f>INDEX('Monthly CCG'!Q$4:Q$214,MATCH(Mapping!$A627,'Monthly CCG'!$A$4:$A$214,0))*$H627</f>
        <v>0</v>
      </c>
      <c r="M627" s="189">
        <f>INDEX('Monthly CCG'!R$4:R$214,MATCH(Mapping!$A627,'Monthly CCG'!$A$4:$A$214,0))*$H627</f>
        <v>0</v>
      </c>
    </row>
    <row r="628" spans="1:13">
      <c r="A628" s="187" t="s">
        <v>512</v>
      </c>
      <c r="B628" s="187" t="s">
        <v>511</v>
      </c>
      <c r="C628" s="187" t="s">
        <v>750</v>
      </c>
      <c r="D628" s="187" t="s">
        <v>402</v>
      </c>
      <c r="E628" s="187">
        <f>COUNTIF($D$5:D628,D628)</f>
        <v>5</v>
      </c>
      <c r="F628" s="187" t="str">
        <f t="shared" si="18"/>
        <v>Somerset5</v>
      </c>
      <c r="G628" s="187" t="str">
        <f t="shared" si="19"/>
        <v>NHS Somerset CCG</v>
      </c>
      <c r="H628" s="188">
        <v>0.9848494436057601</v>
      </c>
      <c r="I628" s="188">
        <v>0.97357382475367316</v>
      </c>
      <c r="J628" s="189">
        <f>INDEX('Monthly CCG'!O$4:O$214,MATCH(Mapping!$A628,'Monthly CCG'!$A$4:$A$214,0))*$H628</f>
        <v>14435.923144373231</v>
      </c>
      <c r="K628" s="189">
        <f>INDEX('Monthly CCG'!P$4:P$214,MATCH(Mapping!$A628,'Monthly CCG'!$A$4:$A$214,0))*$H628</f>
        <v>14467.438326568616</v>
      </c>
      <c r="L628" s="189">
        <f>INDEX('Monthly CCG'!Q$4:Q$214,MATCH(Mapping!$A628,'Monthly CCG'!$A$4:$A$214,0))*$H628</f>
        <v>14380.771575531309</v>
      </c>
      <c r="M628" s="189">
        <f>INDEX('Monthly CCG'!R$4:R$214,MATCH(Mapping!$A628,'Monthly CCG'!$A$4:$A$214,0))*$H628</f>
        <v>12615.921372589786</v>
      </c>
    </row>
    <row r="629" spans="1:13">
      <c r="A629" s="187" t="s">
        <v>512</v>
      </c>
      <c r="B629" s="187" t="s">
        <v>511</v>
      </c>
      <c r="C629" s="187" t="s">
        <v>782</v>
      </c>
      <c r="D629" s="187" t="s">
        <v>498</v>
      </c>
      <c r="E629" s="187">
        <f>COUNTIF($D$5:D629,D629)</f>
        <v>5</v>
      </c>
      <c r="F629" s="187" t="str">
        <f t="shared" si="18"/>
        <v>Wiltshire5</v>
      </c>
      <c r="G629" s="187" t="str">
        <f t="shared" si="19"/>
        <v>NHS Somerset CCG</v>
      </c>
      <c r="H629" s="188">
        <v>3.3971235638158427E-3</v>
      </c>
      <c r="I629" s="188">
        <v>3.9283324970730889E-3</v>
      </c>
      <c r="J629" s="189">
        <f>INDEX('Monthly CCG'!O$4:O$214,MATCH(Mapping!$A629,'Monthly CCG'!$A$4:$A$214,0))*$H629</f>
        <v>49.795037198412622</v>
      </c>
      <c r="K629" s="189">
        <f>INDEX('Monthly CCG'!P$4:P$214,MATCH(Mapping!$A629,'Monthly CCG'!$A$4:$A$214,0))*$H629</f>
        <v>49.903745152454732</v>
      </c>
      <c r="L629" s="189">
        <f>INDEX('Monthly CCG'!Q$4:Q$214,MATCH(Mapping!$A629,'Monthly CCG'!$A$4:$A$214,0))*$H629</f>
        <v>49.604798278838935</v>
      </c>
      <c r="M629" s="189">
        <f>INDEX('Monthly CCG'!R$4:R$214,MATCH(Mapping!$A629,'Monthly CCG'!$A$4:$A$214,0))*$H629</f>
        <v>43.517152852480947</v>
      </c>
    </row>
    <row r="630" spans="1:13">
      <c r="A630" s="187" t="s">
        <v>515</v>
      </c>
      <c r="B630" s="187" t="s">
        <v>514</v>
      </c>
      <c r="C630" s="187" t="s">
        <v>663</v>
      </c>
      <c r="D630" s="187" t="s">
        <v>110</v>
      </c>
      <c r="E630" s="187">
        <f>COUNTIF($D$5:D630,D630)</f>
        <v>5</v>
      </c>
      <c r="F630" s="187" t="str">
        <f t="shared" si="18"/>
        <v>Cheshire East5</v>
      </c>
      <c r="G630" s="187" t="str">
        <f t="shared" si="19"/>
        <v>NHS South Cheshire CCG</v>
      </c>
      <c r="H630" s="188">
        <v>0.98632197441285308</v>
      </c>
      <c r="I630" s="188">
        <v>0.45065597273665609</v>
      </c>
      <c r="J630" s="189">
        <f>INDEX('Monthly CCG'!O$4:O$214,MATCH(Mapping!$A630,'Monthly CCG'!$A$4:$A$214,0))*$H630</f>
        <v>3796.3532795150713</v>
      </c>
      <c r="K630" s="189">
        <f>INDEX('Monthly CCG'!P$4:P$214,MATCH(Mapping!$A630,'Monthly CCG'!$A$4:$A$214,0))*$H630</f>
        <v>5324.1660178805805</v>
      </c>
      <c r="L630" s="189">
        <f>INDEX('Monthly CCG'!Q$4:Q$214,MATCH(Mapping!$A630,'Monthly CCG'!$A$4:$A$214,0))*$H630</f>
        <v>5268.9319873134609</v>
      </c>
      <c r="M630" s="189">
        <f>INDEX('Monthly CCG'!R$4:R$214,MATCH(Mapping!$A630,'Monthly CCG'!$A$4:$A$214,0))*$H630</f>
        <v>5715.7358417224832</v>
      </c>
    </row>
    <row r="631" spans="1:13">
      <c r="A631" s="187" t="s">
        <v>515</v>
      </c>
      <c r="B631" s="187" t="s">
        <v>514</v>
      </c>
      <c r="C631" s="187" t="s">
        <v>664</v>
      </c>
      <c r="D631" s="187" t="s">
        <v>114</v>
      </c>
      <c r="E631" s="187">
        <f>COUNTIF($D$5:D631,D631)</f>
        <v>3</v>
      </c>
      <c r="F631" s="187" t="str">
        <f t="shared" si="18"/>
        <v>Cheshire West and Chester3</v>
      </c>
      <c r="G631" s="187" t="str">
        <f t="shared" si="19"/>
        <v>NHS South Cheshire CCG</v>
      </c>
      <c r="H631" s="188">
        <v>4.625065488899279E-3</v>
      </c>
      <c r="I631" s="188">
        <v>2.3515461200921137E-3</v>
      </c>
      <c r="J631" s="189">
        <f>INDEX('Monthly CCG'!O$4:O$214,MATCH(Mapping!$A631,'Monthly CCG'!$A$4:$A$214,0))*$H631</f>
        <v>17.801877066773326</v>
      </c>
      <c r="K631" s="189">
        <f>INDEX('Monthly CCG'!P$4:P$214,MATCH(Mapping!$A631,'Monthly CCG'!$A$4:$A$214,0))*$H631</f>
        <v>24.966103509078309</v>
      </c>
      <c r="L631" s="189">
        <f>INDEX('Monthly CCG'!Q$4:Q$214,MATCH(Mapping!$A631,'Monthly CCG'!$A$4:$A$214,0))*$H631</f>
        <v>24.707099841699947</v>
      </c>
      <c r="M631" s="189">
        <f>INDEX('Monthly CCG'!R$4:R$214,MATCH(Mapping!$A631,'Monthly CCG'!$A$4:$A$214,0))*$H631</f>
        <v>26.802254508171323</v>
      </c>
    </row>
    <row r="632" spans="1:13">
      <c r="A632" s="187" t="s">
        <v>515</v>
      </c>
      <c r="B632" s="187" t="s">
        <v>514</v>
      </c>
      <c r="C632" s="187" t="s">
        <v>747</v>
      </c>
      <c r="D632" s="187" t="s">
        <v>393</v>
      </c>
      <c r="E632" s="187">
        <f>COUNTIF($D$5:D632,D632)</f>
        <v>4</v>
      </c>
      <c r="F632" s="187" t="str">
        <f t="shared" si="18"/>
        <v>Shropshire4</v>
      </c>
      <c r="G632" s="187" t="str">
        <f t="shared" si="19"/>
        <v>NHS South Cheshire CCG</v>
      </c>
      <c r="H632" s="188">
        <v>4.6363323963022002E-3</v>
      </c>
      <c r="I632" s="188">
        <v>2.7572851964272555E-3</v>
      </c>
      <c r="J632" s="189">
        <f>INDEX('Monthly CCG'!O$4:O$214,MATCH(Mapping!$A632,'Monthly CCG'!$A$4:$A$214,0))*$H632</f>
        <v>17.84524339336717</v>
      </c>
      <c r="K632" s="189">
        <f>INDEX('Monthly CCG'!P$4:P$214,MATCH(Mapping!$A632,'Monthly CCG'!$A$4:$A$214,0))*$H632</f>
        <v>25.026922275239276</v>
      </c>
      <c r="L632" s="189">
        <f>INDEX('Monthly CCG'!Q$4:Q$214,MATCH(Mapping!$A632,'Monthly CCG'!$A$4:$A$214,0))*$H632</f>
        <v>24.767287661046353</v>
      </c>
      <c r="M632" s="189">
        <f>INDEX('Monthly CCG'!R$4:R$214,MATCH(Mapping!$A632,'Monthly CCG'!$A$4:$A$214,0))*$H632</f>
        <v>26.867546236571251</v>
      </c>
    </row>
    <row r="633" spans="1:13">
      <c r="A633" s="187" t="s">
        <v>515</v>
      </c>
      <c r="B633" s="187" t="s">
        <v>514</v>
      </c>
      <c r="C633" s="187" t="s">
        <v>757</v>
      </c>
      <c r="D633" s="187" t="s">
        <v>423</v>
      </c>
      <c r="E633" s="187">
        <f>COUNTIF($D$5:D633,D633)</f>
        <v>9</v>
      </c>
      <c r="F633" s="187" t="str">
        <f t="shared" si="18"/>
        <v>Staffordshire9</v>
      </c>
      <c r="G633" s="187" t="str">
        <f t="shared" si="19"/>
        <v>NHS South Cheshire CCG</v>
      </c>
      <c r="H633" s="188">
        <v>4.4166277019452313E-3</v>
      </c>
      <c r="I633" s="188">
        <v>9.0148929711431427E-4</v>
      </c>
      <c r="J633" s="189">
        <f>INDEX('Monthly CCG'!O$4:O$214,MATCH(Mapping!$A633,'Monthly CCG'!$A$4:$A$214,0))*$H633</f>
        <v>16.999600024787195</v>
      </c>
      <c r="K633" s="189">
        <f>INDEX('Monthly CCG'!P$4:P$214,MATCH(Mapping!$A633,'Monthly CCG'!$A$4:$A$214,0))*$H633</f>
        <v>23.840956335100358</v>
      </c>
      <c r="L633" s="189">
        <f>INDEX('Monthly CCG'!Q$4:Q$214,MATCH(Mapping!$A633,'Monthly CCG'!$A$4:$A$214,0))*$H633</f>
        <v>23.593625183791424</v>
      </c>
      <c r="M633" s="189">
        <f>INDEX('Monthly CCG'!R$4:R$214,MATCH(Mapping!$A633,'Monthly CCG'!$A$4:$A$214,0))*$H633</f>
        <v>25.594357532772616</v>
      </c>
    </row>
    <row r="634" spans="1:13">
      <c r="A634" s="187" t="s">
        <v>518</v>
      </c>
      <c r="B634" s="187" t="s">
        <v>517</v>
      </c>
      <c r="C634" s="187" t="s">
        <v>674</v>
      </c>
      <c r="D634" s="187" t="s">
        <v>150</v>
      </c>
      <c r="E634" s="187">
        <f>COUNTIF($D$5:D634,D634)</f>
        <v>5</v>
      </c>
      <c r="F634" s="187" t="str">
        <f t="shared" si="18"/>
        <v>Devon5</v>
      </c>
      <c r="G634" s="187" t="str">
        <f t="shared" si="19"/>
        <v>NHS South Devon and Torbay CCG</v>
      </c>
      <c r="H634" s="188">
        <v>0.51012407016764738</v>
      </c>
      <c r="I634" s="188">
        <v>0.18694951739992294</v>
      </c>
      <c r="J634" s="189">
        <f>INDEX('Monthly CCG'!O$4:O$214,MATCH(Mapping!$A634,'Monthly CCG'!$A$4:$A$214,0))*$H634</f>
        <v>3740.7398065393581</v>
      </c>
      <c r="K634" s="189">
        <f>INDEX('Monthly CCG'!P$4:P$214,MATCH(Mapping!$A634,'Monthly CCG'!$A$4:$A$214,0))*$H634</f>
        <v>3671.8730570667258</v>
      </c>
      <c r="L634" s="189">
        <f>INDEX('Monthly CCG'!Q$4:Q$214,MATCH(Mapping!$A634,'Monthly CCG'!$A$4:$A$214,0))*$H634</f>
        <v>3903.9795089930053</v>
      </c>
      <c r="M634" s="189">
        <f>INDEX('Monthly CCG'!R$4:R$214,MATCH(Mapping!$A634,'Monthly CCG'!$A$4:$A$214,0))*$H634</f>
        <v>4147.8188145331405</v>
      </c>
    </row>
    <row r="635" spans="1:13">
      <c r="A635" s="187" t="s">
        <v>518</v>
      </c>
      <c r="B635" s="187" t="s">
        <v>517</v>
      </c>
      <c r="C635" s="187" t="s">
        <v>769</v>
      </c>
      <c r="D635" s="187" t="s">
        <v>459</v>
      </c>
      <c r="E635" s="187">
        <f>COUNTIF($D$5:D635,D635)</f>
        <v>1</v>
      </c>
      <c r="F635" s="187" t="str">
        <f t="shared" si="18"/>
        <v>Torbay1</v>
      </c>
      <c r="G635" s="187" t="str">
        <f t="shared" si="19"/>
        <v>NHS South Devon and Torbay CCG</v>
      </c>
      <c r="H635" s="188">
        <v>0.48987592983235262</v>
      </c>
      <c r="I635" s="188">
        <v>1</v>
      </c>
      <c r="J635" s="189">
        <f>INDEX('Monthly CCG'!O$4:O$214,MATCH(Mapping!$A635,'Monthly CCG'!$A$4:$A$214,0))*$H635</f>
        <v>3592.2601934606419</v>
      </c>
      <c r="K635" s="189">
        <f>INDEX('Monthly CCG'!P$4:P$214,MATCH(Mapping!$A635,'Monthly CCG'!$A$4:$A$214,0))*$H635</f>
        <v>3526.1269429332742</v>
      </c>
      <c r="L635" s="189">
        <f>INDEX('Monthly CCG'!Q$4:Q$214,MATCH(Mapping!$A635,'Monthly CCG'!$A$4:$A$214,0))*$H635</f>
        <v>3749.0204910069947</v>
      </c>
      <c r="M635" s="189">
        <f>INDEX('Monthly CCG'!R$4:R$214,MATCH(Mapping!$A635,'Monthly CCG'!$A$4:$A$214,0))*$H635</f>
        <v>3983.181185466859</v>
      </c>
    </row>
    <row r="636" spans="1:13">
      <c r="A636" s="187" t="s">
        <v>520</v>
      </c>
      <c r="B636" s="187" t="s">
        <v>947</v>
      </c>
      <c r="C636" s="187" t="s">
        <v>747</v>
      </c>
      <c r="D636" s="187" t="s">
        <v>393</v>
      </c>
      <c r="E636" s="187">
        <f>COUNTIF($D$5:D636,D636)</f>
        <v>5</v>
      </c>
      <c r="F636" s="187" t="str">
        <f t="shared" si="18"/>
        <v>Shropshire5</v>
      </c>
      <c r="G636" s="187" t="str">
        <f t="shared" si="19"/>
        <v>NHS South East Staffs and Seisdon Peninsular CCG</v>
      </c>
      <c r="H636" s="188">
        <v>1.2553500368806052E-2</v>
      </c>
      <c r="I636" s="188">
        <v>8.9519636024952918E-3</v>
      </c>
      <c r="J636" s="189">
        <f>INDEX('Monthly CCG'!O$4:O$214,MATCH(Mapping!$A636,'Monthly CCG'!$A$4:$A$214,0))*$H636</f>
        <v>66.608872956884909</v>
      </c>
      <c r="K636" s="189">
        <f>INDEX('Monthly CCG'!P$4:P$214,MATCH(Mapping!$A636,'Monthly CCG'!$A$4:$A$214,0))*$H636</f>
        <v>70.249388063838666</v>
      </c>
      <c r="L636" s="189">
        <f>INDEX('Monthly CCG'!Q$4:Q$214,MATCH(Mapping!$A636,'Monthly CCG'!$A$4:$A$214,0))*$H636</f>
        <v>41.916137731443406</v>
      </c>
      <c r="M636" s="189">
        <f>INDEX('Monthly CCG'!R$4:R$214,MATCH(Mapping!$A636,'Monthly CCG'!$A$4:$A$214,0))*$H636</f>
        <v>41.200588210421465</v>
      </c>
    </row>
    <row r="637" spans="1:13">
      <c r="A637" s="187" t="s">
        <v>520</v>
      </c>
      <c r="B637" s="187" t="s">
        <v>947</v>
      </c>
      <c r="C637" s="187" t="s">
        <v>757</v>
      </c>
      <c r="D637" s="187" t="s">
        <v>423</v>
      </c>
      <c r="E637" s="187">
        <f>COUNTIF($D$5:D637,D637)</f>
        <v>10</v>
      </c>
      <c r="F637" s="187" t="str">
        <f t="shared" si="18"/>
        <v>Staffordshire10</v>
      </c>
      <c r="G637" s="187" t="str">
        <f t="shared" si="19"/>
        <v>NHS South East Staffs and Seisdon Peninsular CCG</v>
      </c>
      <c r="H637" s="188">
        <v>0.96192606025868099</v>
      </c>
      <c r="I637" s="188">
        <v>0.23542783946131415</v>
      </c>
      <c r="J637" s="189">
        <f>INDEX('Monthly CCG'!O$4:O$214,MATCH(Mapping!$A637,'Monthly CCG'!$A$4:$A$214,0))*$H637</f>
        <v>5103.9796757325612</v>
      </c>
      <c r="K637" s="189">
        <f>INDEX('Monthly CCG'!P$4:P$214,MATCH(Mapping!$A637,'Monthly CCG'!$A$4:$A$214,0))*$H637</f>
        <v>5382.9382332075793</v>
      </c>
      <c r="L637" s="189">
        <f>INDEX('Monthly CCG'!Q$4:Q$214,MATCH(Mapping!$A637,'Monthly CCG'!$A$4:$A$214,0))*$H637</f>
        <v>3211.8711152037358</v>
      </c>
      <c r="M637" s="189">
        <f>INDEX('Monthly CCG'!R$4:R$214,MATCH(Mapping!$A637,'Monthly CCG'!$A$4:$A$214,0))*$H637</f>
        <v>3157.0413297689911</v>
      </c>
    </row>
    <row r="638" spans="1:13">
      <c r="A638" s="187" t="s">
        <v>520</v>
      </c>
      <c r="B638" s="187" t="s">
        <v>947</v>
      </c>
      <c r="C638" s="187" t="s">
        <v>777</v>
      </c>
      <c r="D638" s="187" t="s">
        <v>483</v>
      </c>
      <c r="E638" s="187">
        <f>COUNTIF($D$5:D638,D638)</f>
        <v>8</v>
      </c>
      <c r="F638" s="187" t="str">
        <f t="shared" si="18"/>
        <v>Warwickshire8</v>
      </c>
      <c r="G638" s="187" t="str">
        <f t="shared" si="19"/>
        <v>NHS South East Staffs and Seisdon Peninsular CCG</v>
      </c>
      <c r="H638" s="188">
        <v>8.2546781990988916E-3</v>
      </c>
      <c r="I638" s="188">
        <v>3.0580560719034792E-3</v>
      </c>
      <c r="J638" s="189">
        <f>INDEX('Monthly CCG'!O$4:O$214,MATCH(Mapping!$A638,'Monthly CCG'!$A$4:$A$214,0))*$H638</f>
        <v>43.79932252441872</v>
      </c>
      <c r="K638" s="189">
        <f>INDEX('Monthly CCG'!P$4:P$214,MATCH(Mapping!$A638,'Monthly CCG'!$A$4:$A$214,0))*$H638</f>
        <v>46.193179202157395</v>
      </c>
      <c r="L638" s="189">
        <f>INDEX('Monthly CCG'!Q$4:Q$214,MATCH(Mapping!$A638,'Monthly CCG'!$A$4:$A$214,0))*$H638</f>
        <v>27.562370506791201</v>
      </c>
      <c r="M638" s="189">
        <f>INDEX('Monthly CCG'!R$4:R$214,MATCH(Mapping!$A638,'Monthly CCG'!$A$4:$A$214,0))*$H638</f>
        <v>27.091853849442561</v>
      </c>
    </row>
    <row r="639" spans="1:13">
      <c r="A639" s="187" t="s">
        <v>520</v>
      </c>
      <c r="B639" s="187" t="s">
        <v>947</v>
      </c>
      <c r="C639" s="187" t="s">
        <v>786</v>
      </c>
      <c r="D639" s="187" t="s">
        <v>510</v>
      </c>
      <c r="E639" s="187">
        <f>COUNTIF($D$5:D639,D639)</f>
        <v>3</v>
      </c>
      <c r="F639" s="187" t="str">
        <f t="shared" si="18"/>
        <v>Wolverhampton3</v>
      </c>
      <c r="G639" s="187" t="str">
        <f t="shared" si="19"/>
        <v>NHS South East Staffs and Seisdon Peninsular CCG</v>
      </c>
      <c r="H639" s="188">
        <v>1.7265761173414013E-2</v>
      </c>
      <c r="I639" s="188">
        <v>1.3816932227477459E-2</v>
      </c>
      <c r="J639" s="189">
        <f>INDEX('Monthly CCG'!O$4:O$214,MATCH(Mapping!$A639,'Monthly CCG'!$A$4:$A$214,0))*$H639</f>
        <v>91.612128786134761</v>
      </c>
      <c r="K639" s="189">
        <f>INDEX('Monthly CCG'!P$4:P$214,MATCH(Mapping!$A639,'Monthly CCG'!$A$4:$A$214,0))*$H639</f>
        <v>96.619199526424822</v>
      </c>
      <c r="L639" s="189">
        <f>INDEX('Monthly CCG'!Q$4:Q$214,MATCH(Mapping!$A639,'Monthly CCG'!$A$4:$A$214,0))*$H639</f>
        <v>57.650376558029393</v>
      </c>
      <c r="M639" s="189">
        <f>INDEX('Monthly CCG'!R$4:R$214,MATCH(Mapping!$A639,'Monthly CCG'!$A$4:$A$214,0))*$H639</f>
        <v>56.666228171144795</v>
      </c>
    </row>
    <row r="640" spans="1:13">
      <c r="A640" s="187" t="s">
        <v>522</v>
      </c>
      <c r="B640" s="187" t="s">
        <v>521</v>
      </c>
      <c r="C640" s="187" t="s">
        <v>688</v>
      </c>
      <c r="D640" s="187" t="s">
        <v>205</v>
      </c>
      <c r="E640" s="187">
        <f>COUNTIF($D$5:D640,D640)</f>
        <v>11</v>
      </c>
      <c r="F640" s="187" t="str">
        <f t="shared" si="18"/>
        <v>Hampshire11</v>
      </c>
      <c r="G640" s="187" t="str">
        <f t="shared" si="19"/>
        <v>NHS South Eastern Hampshire CCG</v>
      </c>
      <c r="H640" s="188">
        <v>0.95341951186791496</v>
      </c>
      <c r="I640" s="188">
        <v>0.14656216879484965</v>
      </c>
      <c r="J640" s="189">
        <f>INDEX('Monthly CCG'!O$4:O$214,MATCH(Mapping!$A640,'Monthly CCG'!$A$4:$A$214,0))*$H640</f>
        <v>4219.8347595273917</v>
      </c>
      <c r="K640" s="189">
        <f>INDEX('Monthly CCG'!P$4:P$214,MATCH(Mapping!$A640,'Monthly CCG'!$A$4:$A$214,0))*$H640</f>
        <v>4293.2480619412208</v>
      </c>
      <c r="L640" s="189">
        <f>INDEX('Monthly CCG'!Q$4:Q$214,MATCH(Mapping!$A640,'Monthly CCG'!$A$4:$A$214,0))*$H640</f>
        <v>4114.0051937100534</v>
      </c>
      <c r="M640" s="189">
        <f>INDEX('Monthly CCG'!R$4:R$214,MATCH(Mapping!$A640,'Monthly CCG'!$A$4:$A$214,0))*$H640</f>
        <v>4271.3194131682594</v>
      </c>
    </row>
    <row r="641" spans="1:13">
      <c r="A641" s="187" t="s">
        <v>522</v>
      </c>
      <c r="B641" s="187" t="s">
        <v>521</v>
      </c>
      <c r="C641" s="187" t="s">
        <v>735</v>
      </c>
      <c r="D641" s="187" t="s">
        <v>357</v>
      </c>
      <c r="E641" s="187">
        <f>COUNTIF($D$5:D641,D641)</f>
        <v>3</v>
      </c>
      <c r="F641" s="187" t="str">
        <f t="shared" si="18"/>
        <v>Portsmouth3</v>
      </c>
      <c r="G641" s="187" t="str">
        <f t="shared" si="19"/>
        <v>NHS South Eastern Hampshire CCG</v>
      </c>
      <c r="H641" s="188">
        <v>2.5968550264955873E-3</v>
      </c>
      <c r="I641" s="188">
        <v>2.6246083667865981E-3</v>
      </c>
      <c r="J641" s="189">
        <f>INDEX('Monthly CCG'!O$4:O$214,MATCH(Mapping!$A641,'Monthly CCG'!$A$4:$A$214,0))*$H641</f>
        <v>11.49368034726947</v>
      </c>
      <c r="K641" s="189">
        <f>INDEX('Monthly CCG'!P$4:P$214,MATCH(Mapping!$A641,'Monthly CCG'!$A$4:$A$214,0))*$H641</f>
        <v>11.693638184309629</v>
      </c>
      <c r="L641" s="189">
        <f>INDEX('Monthly CCG'!Q$4:Q$214,MATCH(Mapping!$A641,'Monthly CCG'!$A$4:$A$214,0))*$H641</f>
        <v>11.205429439328459</v>
      </c>
      <c r="M641" s="189">
        <f>INDEX('Monthly CCG'!R$4:R$214,MATCH(Mapping!$A641,'Monthly CCG'!$A$4:$A$214,0))*$H641</f>
        <v>11.633910518700231</v>
      </c>
    </row>
    <row r="642" spans="1:13">
      <c r="A642" s="187" t="s">
        <v>522</v>
      </c>
      <c r="B642" s="187" t="s">
        <v>521</v>
      </c>
      <c r="C642" s="187" t="s">
        <v>763</v>
      </c>
      <c r="D642" s="187" t="s">
        <v>441</v>
      </c>
      <c r="E642" s="187">
        <f>COUNTIF($D$5:D642,D642)</f>
        <v>16</v>
      </c>
      <c r="F642" s="187" t="str">
        <f t="shared" si="18"/>
        <v>Surrey16</v>
      </c>
      <c r="G642" s="187" t="str">
        <f t="shared" si="19"/>
        <v>NHS South Eastern Hampshire CCG</v>
      </c>
      <c r="H642" s="188">
        <v>1.034909014249164E-3</v>
      </c>
      <c r="I642" s="188">
        <v>0</v>
      </c>
      <c r="J642" s="189">
        <f>INDEX('Monthly CCG'!O$4:O$214,MATCH(Mapping!$A642,'Monthly CCG'!$A$4:$A$214,0))*$H642</f>
        <v>4.5805072970667995</v>
      </c>
      <c r="K642" s="189">
        <f>INDEX('Monthly CCG'!P$4:P$214,MATCH(Mapping!$A642,'Monthly CCG'!$A$4:$A$214,0))*$H642</f>
        <v>4.6601952911639852</v>
      </c>
      <c r="L642" s="189">
        <f>INDEX('Monthly CCG'!Q$4:Q$214,MATCH(Mapping!$A642,'Monthly CCG'!$A$4:$A$214,0))*$H642</f>
        <v>4.4656323964851428</v>
      </c>
      <c r="M642" s="189">
        <f>INDEX('Monthly CCG'!R$4:R$214,MATCH(Mapping!$A642,'Monthly CCG'!$A$4:$A$214,0))*$H642</f>
        <v>4.6363923838362551</v>
      </c>
    </row>
    <row r="643" spans="1:13">
      <c r="A643" s="187" t="s">
        <v>522</v>
      </c>
      <c r="B643" s="187" t="s">
        <v>521</v>
      </c>
      <c r="C643" s="187" t="s">
        <v>779</v>
      </c>
      <c r="D643" s="187" t="s">
        <v>489</v>
      </c>
      <c r="E643" s="187">
        <f>COUNTIF($D$5:D643,D643)</f>
        <v>8</v>
      </c>
      <c r="F643" s="187" t="str">
        <f t="shared" si="18"/>
        <v>West Sussex8</v>
      </c>
      <c r="G643" s="187" t="str">
        <f t="shared" si="19"/>
        <v>NHS South Eastern Hampshire CCG</v>
      </c>
      <c r="H643" s="188">
        <v>4.2948724091340304E-2</v>
      </c>
      <c r="I643" s="188">
        <v>1.0469797717060841E-2</v>
      </c>
      <c r="J643" s="189">
        <f>INDEX('Monthly CCG'!O$4:O$214,MATCH(Mapping!$A643,'Monthly CCG'!$A$4:$A$214,0))*$H643</f>
        <v>190.09105282827218</v>
      </c>
      <c r="K643" s="189">
        <f>INDEX('Monthly CCG'!P$4:P$214,MATCH(Mapping!$A643,'Monthly CCG'!$A$4:$A$214,0))*$H643</f>
        <v>193.39810458330538</v>
      </c>
      <c r="L643" s="189">
        <f>INDEX('Monthly CCG'!Q$4:Q$214,MATCH(Mapping!$A643,'Monthly CCG'!$A$4:$A$214,0))*$H643</f>
        <v>185.32374445413342</v>
      </c>
      <c r="M643" s="189">
        <f>INDEX('Monthly CCG'!R$4:R$214,MATCH(Mapping!$A643,'Monthly CCG'!$A$4:$A$214,0))*$H643</f>
        <v>192.41028392920455</v>
      </c>
    </row>
    <row r="644" spans="1:13">
      <c r="A644" s="187" t="s">
        <v>524</v>
      </c>
      <c r="B644" s="187" t="s">
        <v>523</v>
      </c>
      <c r="C644" s="187" t="s">
        <v>655</v>
      </c>
      <c r="D644" s="187" t="s">
        <v>79</v>
      </c>
      <c r="E644" s="187">
        <f>COUNTIF($D$5:D644,D644)</f>
        <v>2</v>
      </c>
      <c r="F644" s="187" t="str">
        <f t="shared" si="18"/>
        <v>Bristol, City of2</v>
      </c>
      <c r="G644" s="187" t="str">
        <f t="shared" si="19"/>
        <v>NHS South Gloucestershire CCG</v>
      </c>
      <c r="H644" s="188">
        <v>3.9144901459672768E-2</v>
      </c>
      <c r="I644" s="188">
        <v>2.175533055491273E-2</v>
      </c>
      <c r="J644" s="189">
        <f>INDEX('Monthly CCG'!O$4:O$214,MATCH(Mapping!$A644,'Monthly CCG'!$A$4:$A$214,0))*$H644</f>
        <v>204.41467542241119</v>
      </c>
      <c r="K644" s="189">
        <f>INDEX('Monthly CCG'!P$4:P$214,MATCH(Mapping!$A644,'Monthly CCG'!$A$4:$A$214,0))*$H644</f>
        <v>202.77058956110494</v>
      </c>
      <c r="L644" s="189">
        <f>INDEX('Monthly CCG'!Q$4:Q$214,MATCH(Mapping!$A644,'Monthly CCG'!$A$4:$A$214,0))*$H644</f>
        <v>209.81667182384604</v>
      </c>
      <c r="M644" s="189">
        <f>INDEX('Monthly CCG'!R$4:R$214,MATCH(Mapping!$A644,'Monthly CCG'!$A$4:$A$214,0))*$H644</f>
        <v>210.91272906471687</v>
      </c>
    </row>
    <row r="645" spans="1:13">
      <c r="A645" s="187" t="s">
        <v>524</v>
      </c>
      <c r="B645" s="187" t="s">
        <v>523</v>
      </c>
      <c r="C645" s="187" t="s">
        <v>683</v>
      </c>
      <c r="D645" s="187" t="s">
        <v>188</v>
      </c>
      <c r="E645" s="187">
        <f>COUNTIF($D$5:D645,D645)</f>
        <v>4</v>
      </c>
      <c r="F645" s="187" t="str">
        <f t="shared" ref="F645:F708" si="20">D645&amp;E645</f>
        <v>Gloucestershire4</v>
      </c>
      <c r="G645" s="187" t="str">
        <f t="shared" ref="G645:G708" si="21">B645</f>
        <v>NHS South Gloucestershire CCG</v>
      </c>
      <c r="H645" s="188">
        <v>2.7734164594244584E-3</v>
      </c>
      <c r="I645" s="188">
        <v>1.1714835726053569E-3</v>
      </c>
      <c r="J645" s="189">
        <f>INDEX('Monthly CCG'!O$4:O$214,MATCH(Mapping!$A645,'Monthly CCG'!$A$4:$A$214,0))*$H645</f>
        <v>14.482780751114522</v>
      </c>
      <c r="K645" s="189">
        <f>INDEX('Monthly CCG'!P$4:P$214,MATCH(Mapping!$A645,'Monthly CCG'!$A$4:$A$214,0))*$H645</f>
        <v>14.366297259818694</v>
      </c>
      <c r="L645" s="189">
        <f>INDEX('Monthly CCG'!Q$4:Q$214,MATCH(Mapping!$A645,'Monthly CCG'!$A$4:$A$214,0))*$H645</f>
        <v>14.865512222515097</v>
      </c>
      <c r="M645" s="189">
        <f>INDEX('Monthly CCG'!R$4:R$214,MATCH(Mapping!$A645,'Monthly CCG'!$A$4:$A$214,0))*$H645</f>
        <v>14.943167883378981</v>
      </c>
    </row>
    <row r="646" spans="1:13">
      <c r="A646" s="187" t="s">
        <v>524</v>
      </c>
      <c r="B646" s="187" t="s">
        <v>523</v>
      </c>
      <c r="C646" s="187" t="s">
        <v>751</v>
      </c>
      <c r="D646" s="187" t="s">
        <v>405</v>
      </c>
      <c r="E646" s="187">
        <f>COUNTIF($D$5:D646,D646)</f>
        <v>4</v>
      </c>
      <c r="F646" s="187" t="str">
        <f t="shared" si="20"/>
        <v>South Gloucestershire4</v>
      </c>
      <c r="G646" s="187" t="str">
        <f t="shared" si="21"/>
        <v>NHS South Gloucestershire CCG</v>
      </c>
      <c r="H646" s="188">
        <v>0.94901268666124206</v>
      </c>
      <c r="I646" s="188">
        <v>0.89568641024531648</v>
      </c>
      <c r="J646" s="189">
        <f>INDEX('Monthly CCG'!O$4:O$214,MATCH(Mapping!$A646,'Monthly CCG'!$A$4:$A$214,0))*$H646</f>
        <v>4955.7442497450056</v>
      </c>
      <c r="K646" s="189">
        <f>INDEX('Monthly CCG'!P$4:P$214,MATCH(Mapping!$A646,'Monthly CCG'!$A$4:$A$214,0))*$H646</f>
        <v>4915.8857169052335</v>
      </c>
      <c r="L646" s="189">
        <f>INDEX('Monthly CCG'!Q$4:Q$214,MATCH(Mapping!$A646,'Monthly CCG'!$A$4:$A$214,0))*$H646</f>
        <v>5086.7080005042571</v>
      </c>
      <c r="M646" s="189">
        <f>INDEX('Monthly CCG'!R$4:R$214,MATCH(Mapping!$A646,'Monthly CCG'!$A$4:$A$214,0))*$H646</f>
        <v>5113.2803557307725</v>
      </c>
    </row>
    <row r="647" spans="1:13">
      <c r="A647" s="187" t="s">
        <v>524</v>
      </c>
      <c r="B647" s="187" t="s">
        <v>523</v>
      </c>
      <c r="C647" s="187" t="s">
        <v>782</v>
      </c>
      <c r="D647" s="187" t="s">
        <v>498</v>
      </c>
      <c r="E647" s="187">
        <f>COUNTIF($D$5:D647,D647)</f>
        <v>6</v>
      </c>
      <c r="F647" s="187" t="str">
        <f t="shared" si="20"/>
        <v>Wiltshire6</v>
      </c>
      <c r="G647" s="187" t="str">
        <f t="shared" si="21"/>
        <v>NHS South Gloucestershire CCG</v>
      </c>
      <c r="H647" s="188">
        <v>9.0689954196606949E-3</v>
      </c>
      <c r="I647" s="188">
        <v>4.9632045492557283E-3</v>
      </c>
      <c r="J647" s="189">
        <f>INDEX('Monthly CCG'!O$4:O$214,MATCH(Mapping!$A647,'Monthly CCG'!$A$4:$A$214,0))*$H647</f>
        <v>47.358294081468152</v>
      </c>
      <c r="K647" s="189">
        <f>INDEX('Monthly CCG'!P$4:P$214,MATCH(Mapping!$A647,'Monthly CCG'!$A$4:$A$214,0))*$H647</f>
        <v>46.977396273842402</v>
      </c>
      <c r="L647" s="189">
        <f>INDEX('Monthly CCG'!Q$4:Q$214,MATCH(Mapping!$A647,'Monthly CCG'!$A$4:$A$214,0))*$H647</f>
        <v>48.609815449381323</v>
      </c>
      <c r="M647" s="189">
        <f>INDEX('Monthly CCG'!R$4:R$214,MATCH(Mapping!$A647,'Monthly CCG'!$A$4:$A$214,0))*$H647</f>
        <v>48.863747321131825</v>
      </c>
    </row>
    <row r="648" spans="1:13">
      <c r="A648" s="187" t="s">
        <v>526</v>
      </c>
      <c r="B648" s="187" t="s">
        <v>525</v>
      </c>
      <c r="C648" s="187" t="s">
        <v>701</v>
      </c>
      <c r="D648" s="187" t="s">
        <v>252</v>
      </c>
      <c r="E648" s="187">
        <f>COUNTIF($D$5:D648,D648)</f>
        <v>11</v>
      </c>
      <c r="F648" s="187" t="str">
        <f t="shared" si="20"/>
        <v>Kent11</v>
      </c>
      <c r="G648" s="187" t="str">
        <f t="shared" si="21"/>
        <v>NHS South Kent Coast CCG</v>
      </c>
      <c r="H648" s="188">
        <v>0.99999999999999989</v>
      </c>
      <c r="I648" s="188">
        <v>0.13165149605898838</v>
      </c>
      <c r="J648" s="189">
        <f>INDEX('Monthly CCG'!O$4:O$214,MATCH(Mapping!$A648,'Monthly CCG'!$A$4:$A$214,0))*$H648</f>
        <v>4995.9999999999991</v>
      </c>
      <c r="K648" s="189">
        <f>INDEX('Monthly CCG'!P$4:P$214,MATCH(Mapping!$A648,'Monthly CCG'!$A$4:$A$214,0))*$H648</f>
        <v>5083.9999999999991</v>
      </c>
      <c r="L648" s="189">
        <f>INDEX('Monthly CCG'!Q$4:Q$214,MATCH(Mapping!$A648,'Monthly CCG'!$A$4:$A$214,0))*$H648</f>
        <v>5129.9999999999991</v>
      </c>
      <c r="M648" s="189">
        <f>INDEX('Monthly CCG'!R$4:R$214,MATCH(Mapping!$A648,'Monthly CCG'!$A$4:$A$214,0))*$H648</f>
        <v>5583.9999999999991</v>
      </c>
    </row>
    <row r="649" spans="1:13">
      <c r="A649" s="187" t="s">
        <v>528</v>
      </c>
      <c r="B649" s="187" t="s">
        <v>527</v>
      </c>
      <c r="C649" s="187" t="s">
        <v>660</v>
      </c>
      <c r="D649" s="187" t="s">
        <v>98</v>
      </c>
      <c r="E649" s="187">
        <f>COUNTIF($D$5:D649,D649)</f>
        <v>4</v>
      </c>
      <c r="F649" s="187" t="str">
        <f t="shared" si="20"/>
        <v>Cambridgeshire4</v>
      </c>
      <c r="G649" s="187" t="str">
        <f t="shared" si="21"/>
        <v>NHS South Lincolnshire CCG</v>
      </c>
      <c r="H649" s="188">
        <v>3.4866810028713843E-3</v>
      </c>
      <c r="I649" s="188">
        <v>0</v>
      </c>
      <c r="J649" s="189">
        <f>INDEX('Monthly CCG'!O$4:O$214,MATCH(Mapping!$A649,'Monthly CCG'!$A$4:$A$214,0))*$H649</f>
        <v>12.904206391626992</v>
      </c>
      <c r="K649" s="189">
        <f>INDEX('Monthly CCG'!P$4:P$214,MATCH(Mapping!$A649,'Monthly CCG'!$A$4:$A$214,0))*$H649</f>
        <v>12.893746348618379</v>
      </c>
      <c r="L649" s="189">
        <f>INDEX('Monthly CCG'!Q$4:Q$214,MATCH(Mapping!$A649,'Monthly CCG'!$A$4:$A$214,0))*$H649</f>
        <v>12.64619199741451</v>
      </c>
      <c r="M649" s="189">
        <f>INDEX('Monthly CCG'!R$4:R$214,MATCH(Mapping!$A649,'Monthly CCG'!$A$4:$A$214,0))*$H649</f>
        <v>13.165707466842347</v>
      </c>
    </row>
    <row r="650" spans="1:13">
      <c r="A650" s="187" t="s">
        <v>528</v>
      </c>
      <c r="B650" s="187" t="s">
        <v>527</v>
      </c>
      <c r="C650" s="187" t="s">
        <v>712</v>
      </c>
      <c r="D650" s="187" t="s">
        <v>285</v>
      </c>
      <c r="E650" s="187">
        <f>COUNTIF($D$5:D650,D650)</f>
        <v>8</v>
      </c>
      <c r="F650" s="187" t="str">
        <f t="shared" si="20"/>
        <v>Lincolnshire8</v>
      </c>
      <c r="G650" s="187" t="str">
        <f t="shared" si="21"/>
        <v>NHS South Lincolnshire CCG</v>
      </c>
      <c r="H650" s="188">
        <v>0.90597148504021185</v>
      </c>
      <c r="I650" s="188">
        <v>0.1944686062520678</v>
      </c>
      <c r="J650" s="189">
        <f>INDEX('Monthly CCG'!O$4:O$214,MATCH(Mapping!$A650,'Monthly CCG'!$A$4:$A$214,0))*$H650</f>
        <v>3353.0004661338239</v>
      </c>
      <c r="K650" s="189">
        <f>INDEX('Monthly CCG'!P$4:P$214,MATCH(Mapping!$A650,'Monthly CCG'!$A$4:$A$214,0))*$H650</f>
        <v>3350.2825516787034</v>
      </c>
      <c r="L650" s="189">
        <f>INDEX('Monthly CCG'!Q$4:Q$214,MATCH(Mapping!$A650,'Monthly CCG'!$A$4:$A$214,0))*$H650</f>
        <v>3285.9585762408483</v>
      </c>
      <c r="M650" s="189">
        <f>INDEX('Monthly CCG'!R$4:R$214,MATCH(Mapping!$A650,'Monthly CCG'!$A$4:$A$214,0))*$H650</f>
        <v>3420.94832751184</v>
      </c>
    </row>
    <row r="651" spans="1:13">
      <c r="A651" s="187" t="s">
        <v>528</v>
      </c>
      <c r="B651" s="187" t="s">
        <v>527</v>
      </c>
      <c r="C651" s="187" t="s">
        <v>722</v>
      </c>
      <c r="D651" s="187" t="s">
        <v>315</v>
      </c>
      <c r="E651" s="187">
        <f>COUNTIF($D$5:D651,D651)</f>
        <v>6</v>
      </c>
      <c r="F651" s="187" t="str">
        <f t="shared" si="20"/>
        <v>Norfolk6</v>
      </c>
      <c r="G651" s="187" t="str">
        <f t="shared" si="21"/>
        <v>NHS South Lincolnshire CCG</v>
      </c>
      <c r="H651" s="188">
        <v>2.0323434722619299E-3</v>
      </c>
      <c r="I651" s="188">
        <v>0</v>
      </c>
      <c r="J651" s="189">
        <f>INDEX('Monthly CCG'!O$4:O$214,MATCH(Mapping!$A651,'Monthly CCG'!$A$4:$A$214,0))*$H651</f>
        <v>7.5217031908414027</v>
      </c>
      <c r="K651" s="189">
        <f>INDEX('Monthly CCG'!P$4:P$214,MATCH(Mapping!$A651,'Monthly CCG'!$A$4:$A$214,0))*$H651</f>
        <v>7.5156061604246167</v>
      </c>
      <c r="L651" s="189">
        <f>INDEX('Monthly CCG'!Q$4:Q$214,MATCH(Mapping!$A651,'Monthly CCG'!$A$4:$A$214,0))*$H651</f>
        <v>7.3713097738940201</v>
      </c>
      <c r="M651" s="189">
        <f>INDEX('Monthly CCG'!R$4:R$214,MATCH(Mapping!$A651,'Monthly CCG'!$A$4:$A$214,0))*$H651</f>
        <v>7.6741289512610473</v>
      </c>
    </row>
    <row r="652" spans="1:13">
      <c r="A652" s="187" t="s">
        <v>528</v>
      </c>
      <c r="B652" s="187" t="s">
        <v>527</v>
      </c>
      <c r="C652" s="187" t="s">
        <v>728</v>
      </c>
      <c r="D652" s="187" t="s">
        <v>333</v>
      </c>
      <c r="E652" s="187">
        <f>COUNTIF($D$5:D652,D652)</f>
        <v>10</v>
      </c>
      <c r="F652" s="187" t="str">
        <f t="shared" si="20"/>
        <v>Northamptonshire10</v>
      </c>
      <c r="G652" s="187" t="str">
        <f t="shared" si="21"/>
        <v>NHS South Lincolnshire CCG</v>
      </c>
      <c r="H652" s="188">
        <v>8.9932752427003444E-3</v>
      </c>
      <c r="I652" s="188">
        <v>1.9246013800735262E-3</v>
      </c>
      <c r="J652" s="189">
        <f>INDEX('Monthly CCG'!O$4:O$214,MATCH(Mapping!$A652,'Monthly CCG'!$A$4:$A$214,0))*$H652</f>
        <v>33.284111673233973</v>
      </c>
      <c r="K652" s="189">
        <f>INDEX('Monthly CCG'!P$4:P$214,MATCH(Mapping!$A652,'Monthly CCG'!$A$4:$A$214,0))*$H652</f>
        <v>33.257131847505875</v>
      </c>
      <c r="L652" s="189">
        <f>INDEX('Monthly CCG'!Q$4:Q$214,MATCH(Mapping!$A652,'Monthly CCG'!$A$4:$A$214,0))*$H652</f>
        <v>32.618609305274148</v>
      </c>
      <c r="M652" s="189">
        <f>INDEX('Monthly CCG'!R$4:R$214,MATCH(Mapping!$A652,'Monthly CCG'!$A$4:$A$214,0))*$H652</f>
        <v>33.958607316436499</v>
      </c>
    </row>
    <row r="653" spans="1:13">
      <c r="A653" s="187" t="s">
        <v>528</v>
      </c>
      <c r="B653" s="187" t="s">
        <v>527</v>
      </c>
      <c r="C653" s="187" t="s">
        <v>733</v>
      </c>
      <c r="D653" s="187" t="s">
        <v>351</v>
      </c>
      <c r="E653" s="187">
        <f>COUNTIF($D$5:D653,D653)</f>
        <v>2</v>
      </c>
      <c r="F653" s="187" t="str">
        <f t="shared" si="20"/>
        <v>Peterborough2</v>
      </c>
      <c r="G653" s="187" t="str">
        <f t="shared" si="21"/>
        <v>NHS South Lincolnshire CCG</v>
      </c>
      <c r="H653" s="188">
        <v>5.1908662630983607E-2</v>
      </c>
      <c r="I653" s="188">
        <v>3.9860830720329886E-2</v>
      </c>
      <c r="J653" s="189">
        <f>INDEX('Monthly CCG'!O$4:O$214,MATCH(Mapping!$A653,'Monthly CCG'!$A$4:$A$214,0))*$H653</f>
        <v>192.11396039727032</v>
      </c>
      <c r="K653" s="189">
        <f>INDEX('Monthly CCG'!P$4:P$214,MATCH(Mapping!$A653,'Monthly CCG'!$A$4:$A$214,0))*$H653</f>
        <v>191.95823440937738</v>
      </c>
      <c r="L653" s="189">
        <f>INDEX('Monthly CCG'!Q$4:Q$214,MATCH(Mapping!$A653,'Monthly CCG'!$A$4:$A$214,0))*$H653</f>
        <v>188.27271936257753</v>
      </c>
      <c r="M653" s="189">
        <f>INDEX('Monthly CCG'!R$4:R$214,MATCH(Mapping!$A653,'Monthly CCG'!$A$4:$A$214,0))*$H653</f>
        <v>196.00711009459411</v>
      </c>
    </row>
    <row r="654" spans="1:13">
      <c r="A654" s="187" t="s">
        <v>528</v>
      </c>
      <c r="B654" s="187" t="s">
        <v>527</v>
      </c>
      <c r="C654" s="187" t="s">
        <v>742</v>
      </c>
      <c r="D654" s="187" t="s">
        <v>378</v>
      </c>
      <c r="E654" s="187">
        <f>COUNTIF($D$5:D654,D654)</f>
        <v>4</v>
      </c>
      <c r="F654" s="187" t="str">
        <f t="shared" si="20"/>
        <v>Rutland4</v>
      </c>
      <c r="G654" s="187" t="str">
        <f t="shared" si="21"/>
        <v>NHS South Lincolnshire CCG</v>
      </c>
      <c r="H654" s="188">
        <v>2.7607552610970927E-2</v>
      </c>
      <c r="I654" s="188">
        <v>0.12143579649525686</v>
      </c>
      <c r="J654" s="189">
        <f>INDEX('Monthly CCG'!O$4:O$214,MATCH(Mapping!$A654,'Monthly CCG'!$A$4:$A$214,0))*$H654</f>
        <v>102.1755522132034</v>
      </c>
      <c r="K654" s="189">
        <f>INDEX('Monthly CCG'!P$4:P$214,MATCH(Mapping!$A654,'Monthly CCG'!$A$4:$A$214,0))*$H654</f>
        <v>102.09272955537048</v>
      </c>
      <c r="L654" s="189">
        <f>INDEX('Monthly CCG'!Q$4:Q$214,MATCH(Mapping!$A654,'Monthly CCG'!$A$4:$A$214,0))*$H654</f>
        <v>100.13259331999156</v>
      </c>
      <c r="M654" s="189">
        <f>INDEX('Monthly CCG'!R$4:R$214,MATCH(Mapping!$A654,'Monthly CCG'!$A$4:$A$214,0))*$H654</f>
        <v>104.24611865902622</v>
      </c>
    </row>
    <row r="655" spans="1:13">
      <c r="A655" s="187" t="s">
        <v>530</v>
      </c>
      <c r="B655" s="187" t="s">
        <v>529</v>
      </c>
      <c r="C655" s="187" t="s">
        <v>715</v>
      </c>
      <c r="D655" s="187" t="s">
        <v>294</v>
      </c>
      <c r="E655" s="187">
        <f>COUNTIF($D$5:D655,D655)</f>
        <v>7</v>
      </c>
      <c r="F655" s="187" t="str">
        <f t="shared" si="20"/>
        <v>Manchester7</v>
      </c>
      <c r="G655" s="187" t="str">
        <f t="shared" si="21"/>
        <v>NHS South Manchester CCG</v>
      </c>
      <c r="H655" s="188">
        <v>0.94036029855336478</v>
      </c>
      <c r="I655" s="188">
        <v>0.28733037807009137</v>
      </c>
      <c r="J655" s="189">
        <f>INDEX('Monthly CCG'!O$4:O$214,MATCH(Mapping!$A655,'Monthly CCG'!$A$4:$A$214,0))*$H655</f>
        <v>4336.9416969281183</v>
      </c>
      <c r="K655" s="189">
        <f>INDEX('Monthly CCG'!P$4:P$214,MATCH(Mapping!$A655,'Monthly CCG'!$A$4:$A$214,0))*$H655</f>
        <v>4521.252315444578</v>
      </c>
      <c r="L655" s="189">
        <f>INDEX('Monthly CCG'!Q$4:Q$214,MATCH(Mapping!$A655,'Monthly CCG'!$A$4:$A$214,0))*$H655</f>
        <v>4454.486734247289</v>
      </c>
      <c r="M655" s="189">
        <f>INDEX('Monthly CCG'!R$4:R$214,MATCH(Mapping!$A655,'Monthly CCG'!$A$4:$A$214,0))*$H655</f>
        <v>4849.4380596397023</v>
      </c>
    </row>
    <row r="656" spans="1:13">
      <c r="A656" s="187" t="s">
        <v>530</v>
      </c>
      <c r="B656" s="187" t="s">
        <v>529</v>
      </c>
      <c r="C656" s="187" t="s">
        <v>758</v>
      </c>
      <c r="D656" s="187" t="s">
        <v>426</v>
      </c>
      <c r="E656" s="187">
        <f>COUNTIF($D$5:D656,D656)</f>
        <v>3</v>
      </c>
      <c r="F656" s="187" t="str">
        <f t="shared" si="20"/>
        <v>Stockport3</v>
      </c>
      <c r="G656" s="187" t="str">
        <f t="shared" si="21"/>
        <v>NHS South Manchester CCG</v>
      </c>
      <c r="H656" s="188">
        <v>2.9464993316852182E-2</v>
      </c>
      <c r="I656" s="188">
        <v>1.6621348858158039E-2</v>
      </c>
      <c r="J656" s="189">
        <f>INDEX('Monthly CCG'!O$4:O$214,MATCH(Mapping!$A656,'Monthly CCG'!$A$4:$A$214,0))*$H656</f>
        <v>135.89254917732225</v>
      </c>
      <c r="K656" s="189">
        <f>INDEX('Monthly CCG'!P$4:P$214,MATCH(Mapping!$A656,'Monthly CCG'!$A$4:$A$214,0))*$H656</f>
        <v>141.66768786742529</v>
      </c>
      <c r="L656" s="189">
        <f>INDEX('Monthly CCG'!Q$4:Q$214,MATCH(Mapping!$A656,'Monthly CCG'!$A$4:$A$214,0))*$H656</f>
        <v>139.57567334192879</v>
      </c>
      <c r="M656" s="189">
        <f>INDEX('Monthly CCG'!R$4:R$214,MATCH(Mapping!$A656,'Monthly CCG'!$A$4:$A$214,0))*$H656</f>
        <v>151.95097053500669</v>
      </c>
    </row>
    <row r="657" spans="1:13">
      <c r="A657" s="187" t="s">
        <v>530</v>
      </c>
      <c r="B657" s="187" t="s">
        <v>529</v>
      </c>
      <c r="C657" s="187" t="s">
        <v>771</v>
      </c>
      <c r="D657" s="187" t="s">
        <v>465</v>
      </c>
      <c r="E657" s="187">
        <f>COUNTIF($D$5:D657,D657)</f>
        <v>3</v>
      </c>
      <c r="F657" s="187" t="str">
        <f t="shared" si="20"/>
        <v>Trafford3</v>
      </c>
      <c r="G657" s="187" t="str">
        <f t="shared" si="21"/>
        <v>NHS South Manchester CCG</v>
      </c>
      <c r="H657" s="188">
        <v>3.0174708129783186E-2</v>
      </c>
      <c r="I657" s="188">
        <v>2.1096592788620572E-2</v>
      </c>
      <c r="J657" s="189">
        <f>INDEX('Monthly CCG'!O$4:O$214,MATCH(Mapping!$A657,'Monthly CCG'!$A$4:$A$214,0))*$H657</f>
        <v>139.16575389456005</v>
      </c>
      <c r="K657" s="189">
        <f>INDEX('Monthly CCG'!P$4:P$214,MATCH(Mapping!$A657,'Monthly CCG'!$A$4:$A$214,0))*$H657</f>
        <v>145.07999668799755</v>
      </c>
      <c r="L657" s="189">
        <f>INDEX('Monthly CCG'!Q$4:Q$214,MATCH(Mapping!$A657,'Monthly CCG'!$A$4:$A$214,0))*$H657</f>
        <v>142.93759241078294</v>
      </c>
      <c r="M657" s="189">
        <f>INDEX('Monthly CCG'!R$4:R$214,MATCH(Mapping!$A657,'Monthly CCG'!$A$4:$A$214,0))*$H657</f>
        <v>155.61096982529187</v>
      </c>
    </row>
    <row r="658" spans="1:13">
      <c r="A658" s="187" t="s">
        <v>532</v>
      </c>
      <c r="B658" s="187" t="s">
        <v>531</v>
      </c>
      <c r="C658" s="187" t="s">
        <v>722</v>
      </c>
      <c r="D658" s="187" t="s">
        <v>315</v>
      </c>
      <c r="E658" s="187">
        <f>COUNTIF($D$5:D658,D658)</f>
        <v>7</v>
      </c>
      <c r="F658" s="187" t="str">
        <f t="shared" si="20"/>
        <v>Norfolk7</v>
      </c>
      <c r="G658" s="187" t="str">
        <f t="shared" si="21"/>
        <v>NHS South Norfolk CCG</v>
      </c>
      <c r="H658" s="188">
        <v>0.98728404920558033</v>
      </c>
      <c r="I658" s="188">
        <v>0.25184194913226077</v>
      </c>
      <c r="J658" s="189">
        <f>INDEX('Monthly CCG'!O$4:O$214,MATCH(Mapping!$A658,'Monthly CCG'!$A$4:$A$214,0))*$H658</f>
        <v>5426.1131344338692</v>
      </c>
      <c r="K658" s="189">
        <f>INDEX('Monthly CCG'!P$4:P$214,MATCH(Mapping!$A658,'Monthly CCG'!$A$4:$A$214,0))*$H658</f>
        <v>5471.5282006973266</v>
      </c>
      <c r="L658" s="189">
        <f>INDEX('Monthly CCG'!Q$4:Q$214,MATCH(Mapping!$A658,'Monthly CCG'!$A$4:$A$214,0))*$H658</f>
        <v>5527.8033915020442</v>
      </c>
      <c r="M658" s="189">
        <f>INDEX('Monthly CCG'!R$4:R$214,MATCH(Mapping!$A658,'Monthly CCG'!$A$4:$A$214,0))*$H658</f>
        <v>5623.5699442749856</v>
      </c>
    </row>
    <row r="659" spans="1:13">
      <c r="A659" s="187" t="s">
        <v>532</v>
      </c>
      <c r="B659" s="187" t="s">
        <v>531</v>
      </c>
      <c r="C659" s="187" t="s">
        <v>761</v>
      </c>
      <c r="D659" s="187" t="s">
        <v>435</v>
      </c>
      <c r="E659" s="187">
        <f>COUNTIF($D$5:D659,D659)</f>
        <v>5</v>
      </c>
      <c r="F659" s="187" t="str">
        <f t="shared" si="20"/>
        <v>Suffolk5</v>
      </c>
      <c r="G659" s="187" t="str">
        <f t="shared" si="21"/>
        <v>NHS South Norfolk CCG</v>
      </c>
      <c r="H659" s="188">
        <v>1.2715950794419643E-2</v>
      </c>
      <c r="I659" s="188">
        <v>3.908618275271886E-3</v>
      </c>
      <c r="J659" s="189">
        <f>INDEX('Monthly CCG'!O$4:O$214,MATCH(Mapping!$A659,'Monthly CCG'!$A$4:$A$214,0))*$H659</f>
        <v>69.886865566130353</v>
      </c>
      <c r="K659" s="189">
        <f>INDEX('Monthly CCG'!P$4:P$214,MATCH(Mapping!$A659,'Monthly CCG'!$A$4:$A$214,0))*$H659</f>
        <v>70.471799302673659</v>
      </c>
      <c r="L659" s="189">
        <f>INDEX('Monthly CCG'!Q$4:Q$214,MATCH(Mapping!$A659,'Monthly CCG'!$A$4:$A$214,0))*$H659</f>
        <v>71.19660849795558</v>
      </c>
      <c r="M659" s="189">
        <f>INDEX('Monthly CCG'!R$4:R$214,MATCH(Mapping!$A659,'Monthly CCG'!$A$4:$A$214,0))*$H659</f>
        <v>72.430055725014284</v>
      </c>
    </row>
    <row r="660" spans="1:13">
      <c r="A660" s="187" t="s">
        <v>534</v>
      </c>
      <c r="B660" s="187" t="s">
        <v>533</v>
      </c>
      <c r="C660" s="187" t="s">
        <v>736</v>
      </c>
      <c r="D660" s="187" t="s">
        <v>360</v>
      </c>
      <c r="E660" s="187">
        <f>COUNTIF($D$5:D660,D660)</f>
        <v>3</v>
      </c>
      <c r="F660" s="187" t="str">
        <f t="shared" si="20"/>
        <v>Reading3</v>
      </c>
      <c r="G660" s="187" t="str">
        <f t="shared" si="21"/>
        <v>NHS South Reading CCG</v>
      </c>
      <c r="H660" s="188">
        <v>0.80045981847688874</v>
      </c>
      <c r="I660" s="188">
        <v>0.59371168721160916</v>
      </c>
      <c r="J660" s="189">
        <f>INDEX('Monthly CCG'!O$4:O$214,MATCH(Mapping!$A660,'Monthly CCG'!$A$4:$A$214,0))*$H660</f>
        <v>1692.1720562601429</v>
      </c>
      <c r="K660" s="189">
        <f>INDEX('Monthly CCG'!P$4:P$214,MATCH(Mapping!$A660,'Monthly CCG'!$A$4:$A$214,0))*$H660</f>
        <v>1700.1766544449117</v>
      </c>
      <c r="L660" s="189">
        <f>INDEX('Monthly CCG'!Q$4:Q$214,MATCH(Mapping!$A660,'Monthly CCG'!$A$4:$A$214,0))*$H660</f>
        <v>1622.5320520526534</v>
      </c>
      <c r="M660" s="189">
        <f>INDEX('Monthly CCG'!R$4:R$214,MATCH(Mapping!$A660,'Monthly CCG'!$A$4:$A$214,0))*$H660</f>
        <v>1754.6079221013401</v>
      </c>
    </row>
    <row r="661" spans="1:13">
      <c r="A661" s="187" t="s">
        <v>534</v>
      </c>
      <c r="B661" s="187" t="s">
        <v>533</v>
      </c>
      <c r="C661" s="187" t="s">
        <v>778</v>
      </c>
      <c r="D661" s="187" t="s">
        <v>486</v>
      </c>
      <c r="E661" s="187">
        <f>COUNTIF($D$5:D661,D661)</f>
        <v>5</v>
      </c>
      <c r="F661" s="187" t="str">
        <f t="shared" si="20"/>
        <v>West Berkshire5</v>
      </c>
      <c r="G661" s="187" t="str">
        <f t="shared" si="21"/>
        <v>NHS South Reading CCG</v>
      </c>
      <c r="H661" s="188">
        <v>9.3601610867343865E-2</v>
      </c>
      <c r="I661" s="188">
        <v>7.6295579535293909E-2</v>
      </c>
      <c r="J661" s="189">
        <f>INDEX('Monthly CCG'!O$4:O$214,MATCH(Mapping!$A661,'Monthly CCG'!$A$4:$A$214,0))*$H661</f>
        <v>197.87380537356492</v>
      </c>
      <c r="K661" s="189">
        <f>INDEX('Monthly CCG'!P$4:P$214,MATCH(Mapping!$A661,'Monthly CCG'!$A$4:$A$214,0))*$H661</f>
        <v>198.80982148223836</v>
      </c>
      <c r="L661" s="189">
        <f>INDEX('Monthly CCG'!Q$4:Q$214,MATCH(Mapping!$A661,'Monthly CCG'!$A$4:$A$214,0))*$H661</f>
        <v>189.73046522810603</v>
      </c>
      <c r="M661" s="189">
        <f>INDEX('Monthly CCG'!R$4:R$214,MATCH(Mapping!$A661,'Monthly CCG'!$A$4:$A$214,0))*$H661</f>
        <v>205.17473102121775</v>
      </c>
    </row>
    <row r="662" spans="1:13">
      <c r="A662" s="187" t="s">
        <v>534</v>
      </c>
      <c r="B662" s="187" t="s">
        <v>533</v>
      </c>
      <c r="C662" s="187" t="s">
        <v>785</v>
      </c>
      <c r="D662" s="187" t="s">
        <v>507</v>
      </c>
      <c r="E662" s="187">
        <f>COUNTIF($D$5:D662,D662)</f>
        <v>4</v>
      </c>
      <c r="F662" s="187" t="str">
        <f t="shared" si="20"/>
        <v>Wokingham4</v>
      </c>
      <c r="G662" s="187" t="str">
        <f t="shared" si="21"/>
        <v>NHS South Reading CCG</v>
      </c>
      <c r="H662" s="188">
        <v>0.10593857065576726</v>
      </c>
      <c r="I662" s="188">
        <v>8.4455918203544755E-2</v>
      </c>
      <c r="J662" s="189">
        <f>INDEX('Monthly CCG'!O$4:O$214,MATCH(Mapping!$A662,'Monthly CCG'!$A$4:$A$214,0))*$H662</f>
        <v>223.95413836629197</v>
      </c>
      <c r="K662" s="189">
        <f>INDEX('Monthly CCG'!P$4:P$214,MATCH(Mapping!$A662,'Monthly CCG'!$A$4:$A$214,0))*$H662</f>
        <v>225.01352407284966</v>
      </c>
      <c r="L662" s="189">
        <f>INDEX('Monthly CCG'!Q$4:Q$214,MATCH(Mapping!$A662,'Monthly CCG'!$A$4:$A$214,0))*$H662</f>
        <v>214.73748271924023</v>
      </c>
      <c r="M662" s="189">
        <f>INDEX('Monthly CCG'!R$4:R$214,MATCH(Mapping!$A662,'Monthly CCG'!$A$4:$A$214,0))*$H662</f>
        <v>232.21734687744183</v>
      </c>
    </row>
    <row r="663" spans="1:13">
      <c r="A663" s="187" t="s">
        <v>536</v>
      </c>
      <c r="B663" s="187" t="s">
        <v>535</v>
      </c>
      <c r="C663" s="187" t="s">
        <v>705</v>
      </c>
      <c r="D663" s="187" t="s">
        <v>264</v>
      </c>
      <c r="E663" s="187">
        <f>COUNTIF($D$5:D663,D663)</f>
        <v>4</v>
      </c>
      <c r="F663" s="187" t="str">
        <f t="shared" si="20"/>
        <v>Knowsley4</v>
      </c>
      <c r="G663" s="187" t="str">
        <f t="shared" si="21"/>
        <v>NHS South Sefton CCG</v>
      </c>
      <c r="H663" s="188">
        <v>1.3443987693580494E-3</v>
      </c>
      <c r="I663" s="188">
        <v>1.3090487998288168E-3</v>
      </c>
      <c r="J663" s="189">
        <f>INDEX('Monthly CCG'!O$4:O$214,MATCH(Mapping!$A663,'Monthly CCG'!$A$4:$A$214,0))*$H663</f>
        <v>5.6007652731456341</v>
      </c>
      <c r="K663" s="189">
        <f>INDEX('Monthly CCG'!P$4:P$214,MATCH(Mapping!$A663,'Monthly CCG'!$A$4:$A$214,0))*$H663</f>
        <v>5.6397528374570172</v>
      </c>
      <c r="L663" s="189">
        <f>INDEX('Monthly CCG'!Q$4:Q$214,MATCH(Mapping!$A663,'Monthly CCG'!$A$4:$A$214,0))*$H663</f>
        <v>5.7634375242379576</v>
      </c>
      <c r="M663" s="189">
        <f>INDEX('Monthly CCG'!R$4:R$214,MATCH(Mapping!$A663,'Monthly CCG'!$A$4:$A$214,0))*$H663</f>
        <v>6.9841516068150664</v>
      </c>
    </row>
    <row r="664" spans="1:13">
      <c r="A664" s="187" t="s">
        <v>536</v>
      </c>
      <c r="B664" s="187" t="s">
        <v>535</v>
      </c>
      <c r="C664" s="187" t="s">
        <v>707</v>
      </c>
      <c r="D664" s="187" t="s">
        <v>270</v>
      </c>
      <c r="E664" s="187">
        <f>COUNTIF($D$5:D664,D664)</f>
        <v>13</v>
      </c>
      <c r="F664" s="187" t="str">
        <f t="shared" si="20"/>
        <v>Lancashire13</v>
      </c>
      <c r="G664" s="187" t="str">
        <f t="shared" si="21"/>
        <v>NHS South Sefton CCG</v>
      </c>
      <c r="H664" s="188">
        <v>4.951007006385893E-3</v>
      </c>
      <c r="I664" s="188">
        <v>0</v>
      </c>
      <c r="J664" s="189">
        <f>INDEX('Monthly CCG'!O$4:O$214,MATCH(Mapping!$A664,'Monthly CCG'!$A$4:$A$214,0))*$H664</f>
        <v>20.625895188603629</v>
      </c>
      <c r="K664" s="189">
        <f>INDEX('Monthly CCG'!P$4:P$214,MATCH(Mapping!$A664,'Monthly CCG'!$A$4:$A$214,0))*$H664</f>
        <v>20.769474391788822</v>
      </c>
      <c r="L664" s="189">
        <f>INDEX('Monthly CCG'!Q$4:Q$214,MATCH(Mapping!$A664,'Monthly CCG'!$A$4:$A$214,0))*$H664</f>
        <v>21.224967036376324</v>
      </c>
      <c r="M664" s="189">
        <f>INDEX('Monthly CCG'!R$4:R$214,MATCH(Mapping!$A664,'Monthly CCG'!$A$4:$A$214,0))*$H664</f>
        <v>25.720481398174716</v>
      </c>
    </row>
    <row r="665" spans="1:13">
      <c r="A665" s="187" t="s">
        <v>536</v>
      </c>
      <c r="B665" s="187" t="s">
        <v>535</v>
      </c>
      <c r="C665" s="187" t="s">
        <v>713</v>
      </c>
      <c r="D665" s="187" t="s">
        <v>288</v>
      </c>
      <c r="E665" s="187">
        <f>COUNTIF($D$5:D665,D665)</f>
        <v>3</v>
      </c>
      <c r="F665" s="187" t="str">
        <f t="shared" si="20"/>
        <v>Liverpool3</v>
      </c>
      <c r="G665" s="187" t="str">
        <f t="shared" si="21"/>
        <v>NHS South Sefton CCG</v>
      </c>
      <c r="H665" s="188">
        <v>3.245301067762868E-2</v>
      </c>
      <c r="I665" s="188">
        <v>1.0278529521345196E-2</v>
      </c>
      <c r="J665" s="189">
        <f>INDEX('Monthly CCG'!O$4:O$214,MATCH(Mapping!$A665,'Monthly CCG'!$A$4:$A$214,0))*$H665</f>
        <v>135.19924248300109</v>
      </c>
      <c r="K665" s="189">
        <f>INDEX('Monthly CCG'!P$4:P$214,MATCH(Mapping!$A665,'Monthly CCG'!$A$4:$A$214,0))*$H665</f>
        <v>136.14037979265231</v>
      </c>
      <c r="L665" s="189">
        <f>INDEX('Monthly CCG'!Q$4:Q$214,MATCH(Mapping!$A665,'Monthly CCG'!$A$4:$A$214,0))*$H665</f>
        <v>139.12605677499414</v>
      </c>
      <c r="M665" s="189">
        <f>INDEX('Monthly CCG'!R$4:R$214,MATCH(Mapping!$A665,'Monthly CCG'!$A$4:$A$214,0))*$H665</f>
        <v>168.59339047028098</v>
      </c>
    </row>
    <row r="666" spans="1:13">
      <c r="A666" s="187" t="s">
        <v>536</v>
      </c>
      <c r="B666" s="187" t="s">
        <v>535</v>
      </c>
      <c r="C666" s="187" t="s">
        <v>745</v>
      </c>
      <c r="D666" s="187" t="s">
        <v>387</v>
      </c>
      <c r="E666" s="187">
        <f>COUNTIF($D$5:D666,D666)</f>
        <v>3</v>
      </c>
      <c r="F666" s="187" t="str">
        <f t="shared" si="20"/>
        <v>Sefton3</v>
      </c>
      <c r="G666" s="187" t="str">
        <f t="shared" si="21"/>
        <v>NHS South Sefton CCG</v>
      </c>
      <c r="H666" s="188">
        <v>0.96125158354662732</v>
      </c>
      <c r="I666" s="188">
        <v>0.52129762697605941</v>
      </c>
      <c r="J666" s="189">
        <f>INDEX('Monthly CCG'!O$4:O$214,MATCH(Mapping!$A666,'Monthly CCG'!$A$4:$A$214,0))*$H666</f>
        <v>4004.5740970552492</v>
      </c>
      <c r="K666" s="189">
        <f>INDEX('Monthly CCG'!P$4:P$214,MATCH(Mapping!$A666,'Monthly CCG'!$A$4:$A$214,0))*$H666</f>
        <v>4032.4503929781017</v>
      </c>
      <c r="L666" s="189">
        <f>INDEX('Monthly CCG'!Q$4:Q$214,MATCH(Mapping!$A666,'Monthly CCG'!$A$4:$A$214,0))*$H666</f>
        <v>4120.8855386643909</v>
      </c>
      <c r="M666" s="189">
        <f>INDEX('Monthly CCG'!R$4:R$214,MATCH(Mapping!$A666,'Monthly CCG'!$A$4:$A$214,0))*$H666</f>
        <v>4993.7019765247287</v>
      </c>
    </row>
    <row r="667" spans="1:13">
      <c r="A667" s="187" t="s">
        <v>538</v>
      </c>
      <c r="B667" s="187" t="s">
        <v>537</v>
      </c>
      <c r="C667" s="187" t="s">
        <v>718</v>
      </c>
      <c r="D667" s="187" t="s">
        <v>303</v>
      </c>
      <c r="E667" s="187">
        <f>COUNTIF($D$5:D667,D667)</f>
        <v>3</v>
      </c>
      <c r="F667" s="187" t="str">
        <f t="shared" si="20"/>
        <v>Middlesbrough3</v>
      </c>
      <c r="G667" s="187" t="str">
        <f t="shared" si="21"/>
        <v>NHS South Tees CCG</v>
      </c>
      <c r="H667" s="188">
        <v>0.51803820177652338</v>
      </c>
      <c r="I667" s="188">
        <v>0.99598634830310995</v>
      </c>
      <c r="J667" s="189">
        <f>INDEX('Monthly CCG'!O$4:O$214,MATCH(Mapping!$A667,'Monthly CCG'!$A$4:$A$214,0))*$H667</f>
        <v>4216.8309624609001</v>
      </c>
      <c r="K667" s="189">
        <f>INDEX('Monthly CCG'!P$4:P$214,MATCH(Mapping!$A667,'Monthly CCG'!$A$4:$A$214,0))*$H667</f>
        <v>4182.1224029418736</v>
      </c>
      <c r="L667" s="189">
        <f>INDEX('Monthly CCG'!Q$4:Q$214,MATCH(Mapping!$A667,'Monthly CCG'!$A$4:$A$214,0))*$H667</f>
        <v>3909.1162706056452</v>
      </c>
      <c r="M667" s="189">
        <f>INDEX('Monthly CCG'!R$4:R$214,MATCH(Mapping!$A667,'Monthly CCG'!$A$4:$A$214,0))*$H667</f>
        <v>4062.4555783314963</v>
      </c>
    </row>
    <row r="668" spans="1:13">
      <c r="A668" s="187" t="s">
        <v>538</v>
      </c>
      <c r="B668" s="187" t="s">
        <v>537</v>
      </c>
      <c r="C668" s="187" t="s">
        <v>738</v>
      </c>
      <c r="D668" s="187" t="s">
        <v>366</v>
      </c>
      <c r="E668" s="187">
        <f>COUNTIF($D$5:D668,D668)</f>
        <v>2</v>
      </c>
      <c r="F668" s="187" t="str">
        <f t="shared" si="20"/>
        <v>Redcar and Cleveland2</v>
      </c>
      <c r="G668" s="187" t="str">
        <f t="shared" si="21"/>
        <v>NHS South Tees CCG</v>
      </c>
      <c r="H668" s="188">
        <v>0.4791703148230172</v>
      </c>
      <c r="I668" s="188">
        <v>0.99036987623481332</v>
      </c>
      <c r="J668" s="189">
        <f>INDEX('Monthly CCG'!O$4:O$214,MATCH(Mapping!$A668,'Monthly CCG'!$A$4:$A$214,0))*$H668</f>
        <v>3900.4463626593601</v>
      </c>
      <c r="K668" s="189">
        <f>INDEX('Monthly CCG'!P$4:P$214,MATCH(Mapping!$A668,'Monthly CCG'!$A$4:$A$214,0))*$H668</f>
        <v>3868.3419515662176</v>
      </c>
      <c r="L668" s="189">
        <f>INDEX('Monthly CCG'!Q$4:Q$214,MATCH(Mapping!$A668,'Monthly CCG'!$A$4:$A$214,0))*$H668</f>
        <v>3615.8191956544879</v>
      </c>
      <c r="M668" s="189">
        <f>INDEX('Monthly CCG'!R$4:R$214,MATCH(Mapping!$A668,'Monthly CCG'!$A$4:$A$214,0))*$H668</f>
        <v>3757.6536088421008</v>
      </c>
    </row>
    <row r="669" spans="1:13">
      <c r="A669" s="187" t="s">
        <v>538</v>
      </c>
      <c r="B669" s="187" t="s">
        <v>537</v>
      </c>
      <c r="C669" s="187" t="s">
        <v>759</v>
      </c>
      <c r="D669" s="187" t="s">
        <v>429</v>
      </c>
      <c r="E669" s="187">
        <f>COUNTIF($D$5:D669,D669)</f>
        <v>5</v>
      </c>
      <c r="F669" s="187" t="str">
        <f t="shared" si="20"/>
        <v>Stockton-on-Tees5</v>
      </c>
      <c r="G669" s="187" t="str">
        <f t="shared" si="21"/>
        <v>NHS South Tees CCG</v>
      </c>
      <c r="H669" s="188">
        <v>2.7914834004594104E-3</v>
      </c>
      <c r="I669" s="188">
        <v>4.1113763249453839E-3</v>
      </c>
      <c r="J669" s="189">
        <f>INDEX('Monthly CCG'!O$4:O$214,MATCH(Mapping!$A669,'Monthly CCG'!$A$4:$A$214,0))*$H669</f>
        <v>22.7226748797396</v>
      </c>
      <c r="K669" s="189">
        <f>INDEX('Monthly CCG'!P$4:P$214,MATCH(Mapping!$A669,'Monthly CCG'!$A$4:$A$214,0))*$H669</f>
        <v>22.53564549190882</v>
      </c>
      <c r="L669" s="189">
        <f>INDEX('Monthly CCG'!Q$4:Q$214,MATCH(Mapping!$A669,'Monthly CCG'!$A$4:$A$214,0))*$H669</f>
        <v>21.064533739866711</v>
      </c>
      <c r="M669" s="189">
        <f>INDEX('Monthly CCG'!R$4:R$214,MATCH(Mapping!$A669,'Monthly CCG'!$A$4:$A$214,0))*$H669</f>
        <v>21.890812826402698</v>
      </c>
    </row>
    <row r="670" spans="1:13">
      <c r="A670" s="187" t="s">
        <v>540</v>
      </c>
      <c r="B670" s="187" t="s">
        <v>539</v>
      </c>
      <c r="C670" s="187" t="s">
        <v>1619</v>
      </c>
      <c r="D670" s="187" t="s">
        <v>184</v>
      </c>
      <c r="E670" s="187">
        <f>COUNTIF($D$5:D670,D670)</f>
        <v>4</v>
      </c>
      <c r="F670" s="187" t="str">
        <f t="shared" si="20"/>
        <v>Gateshead4</v>
      </c>
      <c r="G670" s="187" t="str">
        <f t="shared" si="21"/>
        <v>NHS South Tyneside CCG</v>
      </c>
      <c r="H670" s="188">
        <v>3.2817597467618463E-3</v>
      </c>
      <c r="I670" s="188">
        <v>2.500652237050018E-3</v>
      </c>
      <c r="J670" s="189">
        <f>INDEX('Monthly CCG'!O$4:O$214,MATCH(Mapping!$A670,'Monthly CCG'!$A$4:$A$214,0))*$H670</f>
        <v>13.192674181982623</v>
      </c>
      <c r="K670" s="189">
        <f>INDEX('Monthly CCG'!P$4:P$214,MATCH(Mapping!$A670,'Monthly CCG'!$A$4:$A$214,0))*$H670</f>
        <v>13.451933201976809</v>
      </c>
      <c r="L670" s="189">
        <f>INDEX('Monthly CCG'!Q$4:Q$214,MATCH(Mapping!$A670,'Monthly CCG'!$A$4:$A$214,0))*$H670</f>
        <v>13.343635130333666</v>
      </c>
      <c r="M670" s="189">
        <f>INDEX('Monthly CCG'!R$4:R$214,MATCH(Mapping!$A670,'Monthly CCG'!$A$4:$A$214,0))*$H670</f>
        <v>13.579921832100521</v>
      </c>
    </row>
    <row r="671" spans="1:13">
      <c r="A671" s="187" t="s">
        <v>540</v>
      </c>
      <c r="B671" s="187" t="s">
        <v>539</v>
      </c>
      <c r="C671" s="187" t="s">
        <v>752</v>
      </c>
      <c r="D671" s="187" t="s">
        <v>408</v>
      </c>
      <c r="E671" s="187">
        <f>COUNTIF($D$5:D671,D671)</f>
        <v>2</v>
      </c>
      <c r="F671" s="187" t="str">
        <f t="shared" si="20"/>
        <v>South Tyneside2</v>
      </c>
      <c r="G671" s="187" t="str">
        <f t="shared" si="21"/>
        <v>NHS South Tyneside CCG</v>
      </c>
      <c r="H671" s="188">
        <v>0.99245453664524053</v>
      </c>
      <c r="I671" s="188">
        <v>0.99228145870741868</v>
      </c>
      <c r="J671" s="189">
        <f>INDEX('Monthly CCG'!O$4:O$214,MATCH(Mapping!$A671,'Monthly CCG'!$A$4:$A$214,0))*$H671</f>
        <v>3989.6672373138667</v>
      </c>
      <c r="K671" s="189">
        <f>INDEX('Monthly CCG'!P$4:P$214,MATCH(Mapping!$A671,'Monthly CCG'!$A$4:$A$214,0))*$H671</f>
        <v>4068.071145708841</v>
      </c>
      <c r="L671" s="189">
        <f>INDEX('Monthly CCG'!Q$4:Q$214,MATCH(Mapping!$A671,'Monthly CCG'!$A$4:$A$214,0))*$H671</f>
        <v>4035.320145999548</v>
      </c>
      <c r="M671" s="189">
        <f>INDEX('Monthly CCG'!R$4:R$214,MATCH(Mapping!$A671,'Monthly CCG'!$A$4:$A$214,0))*$H671</f>
        <v>4106.7768726380054</v>
      </c>
    </row>
    <row r="672" spans="1:13">
      <c r="A672" s="187" t="s">
        <v>540</v>
      </c>
      <c r="B672" s="187" t="s">
        <v>539</v>
      </c>
      <c r="C672" s="187" t="s">
        <v>762</v>
      </c>
      <c r="D672" s="187" t="s">
        <v>438</v>
      </c>
      <c r="E672" s="187">
        <f>COUNTIF($D$5:D672,D672)</f>
        <v>4</v>
      </c>
      <c r="F672" s="187" t="str">
        <f t="shared" si="20"/>
        <v>Sunderland4</v>
      </c>
      <c r="G672" s="187" t="str">
        <f t="shared" si="21"/>
        <v>NHS South Tyneside CCG</v>
      </c>
      <c r="H672" s="188">
        <v>4.2637036079976745E-3</v>
      </c>
      <c r="I672" s="188">
        <v>2.2772048345748698E-3</v>
      </c>
      <c r="J672" s="189">
        <f>INDEX('Monthly CCG'!O$4:O$214,MATCH(Mapping!$A672,'Monthly CCG'!$A$4:$A$214,0))*$H672</f>
        <v>17.140088504150651</v>
      </c>
      <c r="K672" s="189">
        <f>INDEX('Monthly CCG'!P$4:P$214,MATCH(Mapping!$A672,'Monthly CCG'!$A$4:$A$214,0))*$H672</f>
        <v>17.476921089182468</v>
      </c>
      <c r="L672" s="189">
        <f>INDEX('Monthly CCG'!Q$4:Q$214,MATCH(Mapping!$A672,'Monthly CCG'!$A$4:$A$214,0))*$H672</f>
        <v>17.336218870118543</v>
      </c>
      <c r="M672" s="189">
        <f>INDEX('Monthly CCG'!R$4:R$214,MATCH(Mapping!$A672,'Monthly CCG'!$A$4:$A$214,0))*$H672</f>
        <v>17.643205529894377</v>
      </c>
    </row>
    <row r="673" spans="1:13">
      <c r="A673" s="187" t="s">
        <v>542</v>
      </c>
      <c r="B673" s="187" t="s">
        <v>541</v>
      </c>
      <c r="C673" s="187" t="s">
        <v>683</v>
      </c>
      <c r="D673" s="187" t="s">
        <v>188</v>
      </c>
      <c r="E673" s="187">
        <f>COUNTIF($D$5:D673,D673)</f>
        <v>5</v>
      </c>
      <c r="F673" s="187" t="str">
        <f t="shared" si="20"/>
        <v>Gloucestershire5</v>
      </c>
      <c r="G673" s="187" t="str">
        <f t="shared" si="21"/>
        <v>NHS South Warwickshire CCG</v>
      </c>
      <c r="H673" s="188">
        <v>5.5972131153546063E-3</v>
      </c>
      <c r="I673" s="188">
        <v>2.4656017891749107E-3</v>
      </c>
      <c r="J673" s="189">
        <f>INDEX('Monthly CCG'!O$4:O$214,MATCH(Mapping!$A673,'Monthly CCG'!$A$4:$A$214,0))*$H673</f>
        <v>33.392973446205581</v>
      </c>
      <c r="K673" s="189">
        <f>INDEX('Monthly CCG'!P$4:P$214,MATCH(Mapping!$A673,'Monthly CCG'!$A$4:$A$214,0))*$H673</f>
        <v>34.316513610239092</v>
      </c>
      <c r="L673" s="189">
        <f>INDEX('Monthly CCG'!Q$4:Q$214,MATCH(Mapping!$A673,'Monthly CCG'!$A$4:$A$214,0))*$H673</f>
        <v>32.978779675669337</v>
      </c>
      <c r="M673" s="189">
        <f>INDEX('Monthly CCG'!R$4:R$214,MATCH(Mapping!$A673,'Monthly CCG'!$A$4:$A$214,0))*$H673</f>
        <v>34.635554757814305</v>
      </c>
    </row>
    <row r="674" spans="1:13">
      <c r="A674" s="187" t="s">
        <v>542</v>
      </c>
      <c r="B674" s="187" t="s">
        <v>541</v>
      </c>
      <c r="C674" s="187" t="s">
        <v>732</v>
      </c>
      <c r="D674" s="187" t="s">
        <v>348</v>
      </c>
      <c r="E674" s="187">
        <f>COUNTIF($D$5:D674,D674)</f>
        <v>7</v>
      </c>
      <c r="F674" s="187" t="str">
        <f t="shared" si="20"/>
        <v>Oxfordshire7</v>
      </c>
      <c r="G674" s="187" t="str">
        <f t="shared" si="21"/>
        <v>NHS South Warwickshire CCG</v>
      </c>
      <c r="H674" s="188">
        <v>6.8206877099412809E-3</v>
      </c>
      <c r="I674" s="188">
        <v>2.6317500431086872E-3</v>
      </c>
      <c r="J674" s="189">
        <f>INDEX('Monthly CCG'!O$4:O$214,MATCH(Mapping!$A674,'Monthly CCG'!$A$4:$A$214,0))*$H674</f>
        <v>40.692222877509678</v>
      </c>
      <c r="K674" s="189">
        <f>INDEX('Monthly CCG'!P$4:P$214,MATCH(Mapping!$A674,'Monthly CCG'!$A$4:$A$214,0))*$H674</f>
        <v>41.817636349649995</v>
      </c>
      <c r="L674" s="189">
        <f>INDEX('Monthly CCG'!Q$4:Q$214,MATCH(Mapping!$A674,'Monthly CCG'!$A$4:$A$214,0))*$H674</f>
        <v>40.187491986974024</v>
      </c>
      <c r="M674" s="189">
        <f>INDEX('Monthly CCG'!R$4:R$214,MATCH(Mapping!$A674,'Monthly CCG'!$A$4:$A$214,0))*$H674</f>
        <v>42.206415549116649</v>
      </c>
    </row>
    <row r="675" spans="1:13">
      <c r="A675" s="187" t="s">
        <v>542</v>
      </c>
      <c r="B675" s="187" t="s">
        <v>541</v>
      </c>
      <c r="C675" s="187" t="s">
        <v>749</v>
      </c>
      <c r="D675" s="187" t="s">
        <v>399</v>
      </c>
      <c r="E675" s="187">
        <f>COUNTIF($D$5:D675,D675)</f>
        <v>5</v>
      </c>
      <c r="F675" s="187" t="str">
        <f t="shared" si="20"/>
        <v>Solihull5</v>
      </c>
      <c r="G675" s="187" t="str">
        <f t="shared" si="21"/>
        <v>NHS South Warwickshire CCG</v>
      </c>
      <c r="H675" s="188">
        <v>3.8425893704234172E-3</v>
      </c>
      <c r="I675" s="188">
        <v>4.7683552129168336E-3</v>
      </c>
      <c r="J675" s="189">
        <f>INDEX('Monthly CCG'!O$4:O$214,MATCH(Mapping!$A675,'Monthly CCG'!$A$4:$A$214,0))*$H675</f>
        <v>22.924888183946106</v>
      </c>
      <c r="K675" s="189">
        <f>INDEX('Monthly CCG'!P$4:P$214,MATCH(Mapping!$A675,'Monthly CCG'!$A$4:$A$214,0))*$H675</f>
        <v>23.558915430065969</v>
      </c>
      <c r="L675" s="189">
        <f>INDEX('Monthly CCG'!Q$4:Q$214,MATCH(Mapping!$A675,'Monthly CCG'!$A$4:$A$214,0))*$H675</f>
        <v>22.640536570534774</v>
      </c>
      <c r="M675" s="189">
        <f>INDEX('Monthly CCG'!R$4:R$214,MATCH(Mapping!$A675,'Monthly CCG'!$A$4:$A$214,0))*$H675</f>
        <v>23.777943024180107</v>
      </c>
    </row>
    <row r="676" spans="1:13">
      <c r="A676" s="187" t="s">
        <v>542</v>
      </c>
      <c r="B676" s="187" t="s">
        <v>541</v>
      </c>
      <c r="C676" s="187" t="s">
        <v>777</v>
      </c>
      <c r="D676" s="187" t="s">
        <v>483</v>
      </c>
      <c r="E676" s="187">
        <f>COUNTIF($D$5:D676,D676)</f>
        <v>9</v>
      </c>
      <c r="F676" s="187" t="str">
        <f t="shared" si="20"/>
        <v>Warwickshire9</v>
      </c>
      <c r="G676" s="187" t="str">
        <f t="shared" si="21"/>
        <v>NHS South Warwickshire CCG</v>
      </c>
      <c r="H676" s="188">
        <v>0.96062902711791143</v>
      </c>
      <c r="I676" s="188">
        <v>0.45643706008897433</v>
      </c>
      <c r="J676" s="189">
        <f>INDEX('Monthly CCG'!O$4:O$214,MATCH(Mapping!$A676,'Monthly CCG'!$A$4:$A$214,0))*$H676</f>
        <v>5731.1127757854592</v>
      </c>
      <c r="K676" s="189">
        <f>INDEX('Monthly CCG'!P$4:P$214,MATCH(Mapping!$A676,'Monthly CCG'!$A$4:$A$214,0))*$H676</f>
        <v>5889.6165652599148</v>
      </c>
      <c r="L676" s="189">
        <f>INDEX('Monthly CCG'!Q$4:Q$214,MATCH(Mapping!$A676,'Monthly CCG'!$A$4:$A$214,0))*$H676</f>
        <v>5660.0262277787342</v>
      </c>
      <c r="M676" s="189">
        <f>INDEX('Monthly CCG'!R$4:R$214,MATCH(Mapping!$A676,'Monthly CCG'!$A$4:$A$214,0))*$H676</f>
        <v>5944.3724198056361</v>
      </c>
    </row>
    <row r="677" spans="1:13">
      <c r="A677" s="187" t="s">
        <v>542</v>
      </c>
      <c r="B677" s="187" t="s">
        <v>541</v>
      </c>
      <c r="C677" s="187" t="s">
        <v>787</v>
      </c>
      <c r="D677" s="187" t="s">
        <v>513</v>
      </c>
      <c r="E677" s="187">
        <f>COUNTIF($D$5:D677,D677)</f>
        <v>9</v>
      </c>
      <c r="F677" s="187" t="str">
        <f t="shared" si="20"/>
        <v>Worcestershire9</v>
      </c>
      <c r="G677" s="187" t="str">
        <f t="shared" si="21"/>
        <v>NHS South Warwickshire CCG</v>
      </c>
      <c r="H677" s="188">
        <v>2.3110482686369248E-2</v>
      </c>
      <c r="I677" s="188">
        <v>1.0699966758702096E-2</v>
      </c>
      <c r="J677" s="189">
        <f>INDEX('Monthly CCG'!O$4:O$214,MATCH(Mapping!$A677,'Monthly CCG'!$A$4:$A$214,0))*$H677</f>
        <v>137.87713970687892</v>
      </c>
      <c r="K677" s="189">
        <f>INDEX('Monthly CCG'!P$4:P$214,MATCH(Mapping!$A677,'Monthly CCG'!$A$4:$A$214,0))*$H677</f>
        <v>141.69036935012986</v>
      </c>
      <c r="L677" s="189">
        <f>INDEX('Monthly CCG'!Q$4:Q$214,MATCH(Mapping!$A677,'Monthly CCG'!$A$4:$A$214,0))*$H677</f>
        <v>136.16696398808762</v>
      </c>
      <c r="M677" s="189">
        <f>INDEX('Monthly CCG'!R$4:R$214,MATCH(Mapping!$A677,'Monthly CCG'!$A$4:$A$214,0))*$H677</f>
        <v>143.00766686325289</v>
      </c>
    </row>
    <row r="678" spans="1:13">
      <c r="A678" s="187" t="s">
        <v>544</v>
      </c>
      <c r="B678" s="187" t="s">
        <v>946</v>
      </c>
      <c r="C678" s="187" t="s">
        <v>710</v>
      </c>
      <c r="D678" s="187" t="s">
        <v>279</v>
      </c>
      <c r="E678" s="187">
        <f>COUNTIF($D$5:D678,D678)</f>
        <v>5</v>
      </c>
      <c r="F678" s="187" t="str">
        <f t="shared" si="20"/>
        <v>Leicestershire5</v>
      </c>
      <c r="G678" s="187" t="str">
        <f t="shared" si="21"/>
        <v>NHS South West Lincolnshire CCG</v>
      </c>
      <c r="H678" s="188">
        <v>5.7482769686874415E-2</v>
      </c>
      <c r="I678" s="188">
        <v>1.1045529959329897E-2</v>
      </c>
      <c r="J678" s="189">
        <f>INDEX('Monthly CCG'!O$4:O$214,MATCH(Mapping!$A678,'Monthly CCG'!$A$4:$A$214,0))*$H678</f>
        <v>164.05582468633958</v>
      </c>
      <c r="K678" s="189">
        <f>INDEX('Monthly CCG'!P$4:P$214,MATCH(Mapping!$A678,'Monthly CCG'!$A$4:$A$214,0))*$H678</f>
        <v>157.33034063297526</v>
      </c>
      <c r="L678" s="189">
        <f>INDEX('Monthly CCG'!Q$4:Q$214,MATCH(Mapping!$A678,'Monthly CCG'!$A$4:$A$214,0))*$H678</f>
        <v>158.53747879639963</v>
      </c>
      <c r="M678" s="189">
        <f>INDEX('Monthly CCG'!R$4:R$214,MATCH(Mapping!$A678,'Monthly CCG'!$A$4:$A$214,0))*$H678</f>
        <v>157.79020279047026</v>
      </c>
    </row>
    <row r="679" spans="1:13">
      <c r="A679" s="187" t="s">
        <v>544</v>
      </c>
      <c r="B679" s="187" t="s">
        <v>946</v>
      </c>
      <c r="C679" s="187" t="s">
        <v>712</v>
      </c>
      <c r="D679" s="187" t="s">
        <v>285</v>
      </c>
      <c r="E679" s="187">
        <f>COUNTIF($D$5:D679,D679)</f>
        <v>9</v>
      </c>
      <c r="F679" s="187" t="str">
        <f t="shared" si="20"/>
        <v>Lincolnshire9</v>
      </c>
      <c r="G679" s="187" t="str">
        <f t="shared" si="21"/>
        <v>NHS South West Lincolnshire CCG</v>
      </c>
      <c r="H679" s="188">
        <v>0.93130033467304452</v>
      </c>
      <c r="I679" s="188">
        <v>0.16260259133163277</v>
      </c>
      <c r="J679" s="189">
        <f>INDEX('Monthly CCG'!O$4:O$214,MATCH(Mapping!$A679,'Monthly CCG'!$A$4:$A$214,0))*$H679</f>
        <v>2657.931155156869</v>
      </c>
      <c r="K679" s="189">
        <f>INDEX('Monthly CCG'!P$4:P$214,MATCH(Mapping!$A679,'Monthly CCG'!$A$4:$A$214,0))*$H679</f>
        <v>2548.9690160001228</v>
      </c>
      <c r="L679" s="189">
        <f>INDEX('Monthly CCG'!Q$4:Q$214,MATCH(Mapping!$A679,'Monthly CCG'!$A$4:$A$214,0))*$H679</f>
        <v>2568.5263230282567</v>
      </c>
      <c r="M679" s="189">
        <f>INDEX('Monthly CCG'!R$4:R$214,MATCH(Mapping!$A679,'Monthly CCG'!$A$4:$A$214,0))*$H679</f>
        <v>2556.4194186775071</v>
      </c>
    </row>
    <row r="680" spans="1:13">
      <c r="A680" s="187" t="s">
        <v>544</v>
      </c>
      <c r="B680" s="187" t="s">
        <v>946</v>
      </c>
      <c r="C680" s="187" t="s">
        <v>730</v>
      </c>
      <c r="D680" s="187" t="s">
        <v>342</v>
      </c>
      <c r="E680" s="187">
        <f>COUNTIF($D$5:D680,D680)</f>
        <v>13</v>
      </c>
      <c r="F680" s="187" t="str">
        <f t="shared" si="20"/>
        <v>Nottinghamshire13</v>
      </c>
      <c r="G680" s="187" t="str">
        <f t="shared" si="21"/>
        <v>NHS South West Lincolnshire CCG</v>
      </c>
      <c r="H680" s="188">
        <v>6.9074071244097394E-3</v>
      </c>
      <c r="I680" s="188">
        <v>1.1044445340380276E-3</v>
      </c>
      <c r="J680" s="189">
        <f>INDEX('Monthly CCG'!O$4:O$214,MATCH(Mapping!$A680,'Monthly CCG'!$A$4:$A$214,0))*$H680</f>
        <v>19.713739933065398</v>
      </c>
      <c r="K680" s="189">
        <f>INDEX('Monthly CCG'!P$4:P$214,MATCH(Mapping!$A680,'Monthly CCG'!$A$4:$A$214,0))*$H680</f>
        <v>18.905573299509456</v>
      </c>
      <c r="L680" s="189">
        <f>INDEX('Monthly CCG'!Q$4:Q$214,MATCH(Mapping!$A680,'Monthly CCG'!$A$4:$A$214,0))*$H680</f>
        <v>19.050628849122063</v>
      </c>
      <c r="M680" s="189">
        <f>INDEX('Monthly CCG'!R$4:R$214,MATCH(Mapping!$A680,'Monthly CCG'!$A$4:$A$214,0))*$H680</f>
        <v>18.960832556504734</v>
      </c>
    </row>
    <row r="681" spans="1:13">
      <c r="A681" s="187" t="s">
        <v>544</v>
      </c>
      <c r="B681" s="187" t="s">
        <v>946</v>
      </c>
      <c r="C681" s="187" t="s">
        <v>742</v>
      </c>
      <c r="D681" s="187" t="s">
        <v>378</v>
      </c>
      <c r="E681" s="187">
        <f>COUNTIF($D$5:D681,D681)</f>
        <v>5</v>
      </c>
      <c r="F681" s="187" t="str">
        <f t="shared" si="20"/>
        <v>Rutland5</v>
      </c>
      <c r="G681" s="187" t="str">
        <f t="shared" si="21"/>
        <v>NHS South West Lincolnshire CCG</v>
      </c>
      <c r="H681" s="188">
        <v>4.3094885156715629E-3</v>
      </c>
      <c r="I681" s="188">
        <v>1.5418682850816044E-2</v>
      </c>
      <c r="J681" s="189">
        <f>INDEX('Monthly CCG'!O$4:O$214,MATCH(Mapping!$A681,'Monthly CCG'!$A$4:$A$214,0))*$H681</f>
        <v>12.29928022372664</v>
      </c>
      <c r="K681" s="189">
        <f>INDEX('Monthly CCG'!P$4:P$214,MATCH(Mapping!$A681,'Monthly CCG'!$A$4:$A$214,0))*$H681</f>
        <v>11.795070067393068</v>
      </c>
      <c r="L681" s="189">
        <f>INDEX('Monthly CCG'!Q$4:Q$214,MATCH(Mapping!$A681,'Monthly CCG'!$A$4:$A$214,0))*$H681</f>
        <v>11.885569326222171</v>
      </c>
      <c r="M681" s="189">
        <f>INDEX('Monthly CCG'!R$4:R$214,MATCH(Mapping!$A681,'Monthly CCG'!$A$4:$A$214,0))*$H681</f>
        <v>11.829545975518441</v>
      </c>
    </row>
    <row r="682" spans="1:13">
      <c r="A682" s="187" t="s">
        <v>546</v>
      </c>
      <c r="B682" s="187" t="s">
        <v>545</v>
      </c>
      <c r="C682" s="187" t="s">
        <v>683</v>
      </c>
      <c r="D682" s="187" t="s">
        <v>188</v>
      </c>
      <c r="E682" s="187">
        <f>COUNTIF($D$5:D682,D682)</f>
        <v>6</v>
      </c>
      <c r="F682" s="187" t="str">
        <f t="shared" si="20"/>
        <v>Gloucestershire6</v>
      </c>
      <c r="G682" s="187" t="str">
        <f t="shared" si="21"/>
        <v>NHS South Worcestershire CCG</v>
      </c>
      <c r="H682" s="188">
        <v>1.1464098203811449E-2</v>
      </c>
      <c r="I682" s="188">
        <v>5.4717641800341122E-3</v>
      </c>
      <c r="J682" s="189">
        <f>INDEX('Monthly CCG'!O$4:O$214,MATCH(Mapping!$A682,'Monthly CCG'!$A$4:$A$214,0))*$H682</f>
        <v>72.200890487604511</v>
      </c>
      <c r="K682" s="189">
        <f>INDEX('Monthly CCG'!P$4:P$214,MATCH(Mapping!$A682,'Monthly CCG'!$A$4:$A$214,0))*$H682</f>
        <v>73.576582272061884</v>
      </c>
      <c r="L682" s="189">
        <f>INDEX('Monthly CCG'!Q$4:Q$214,MATCH(Mapping!$A682,'Monthly CCG'!$A$4:$A$214,0))*$H682</f>
        <v>73.049233754686554</v>
      </c>
      <c r="M682" s="189">
        <f>INDEX('Monthly CCG'!R$4:R$214,MATCH(Mapping!$A682,'Monthly CCG'!$A$4:$A$214,0))*$H682</f>
        <v>72.831415888814135</v>
      </c>
    </row>
    <row r="683" spans="1:13">
      <c r="A683" s="187" t="s">
        <v>546</v>
      </c>
      <c r="B683" s="187" t="s">
        <v>545</v>
      </c>
      <c r="C683" s="187" t="s">
        <v>693</v>
      </c>
      <c r="D683" s="187" t="s">
        <v>223</v>
      </c>
      <c r="E683" s="187">
        <f>COUNTIF($D$5:D683,D683)</f>
        <v>4</v>
      </c>
      <c r="F683" s="187" t="str">
        <f t="shared" si="20"/>
        <v>Herefordshire, County of4</v>
      </c>
      <c r="G683" s="187" t="str">
        <f t="shared" si="21"/>
        <v>NHS South Worcestershire CCG</v>
      </c>
      <c r="H683" s="188">
        <v>7.6404783074650179E-3</v>
      </c>
      <c r="I683" s="188">
        <v>1.2427756789899424E-2</v>
      </c>
      <c r="J683" s="189">
        <f>INDEX('Monthly CCG'!O$4:O$214,MATCH(Mapping!$A683,'Monthly CCG'!$A$4:$A$214,0))*$H683</f>
        <v>48.119732380414682</v>
      </c>
      <c r="K683" s="189">
        <f>INDEX('Monthly CCG'!P$4:P$214,MATCH(Mapping!$A683,'Monthly CCG'!$A$4:$A$214,0))*$H683</f>
        <v>49.036589777310482</v>
      </c>
      <c r="L683" s="189">
        <f>INDEX('Monthly CCG'!Q$4:Q$214,MATCH(Mapping!$A683,'Monthly CCG'!$A$4:$A$214,0))*$H683</f>
        <v>48.685127775167096</v>
      </c>
      <c r="M683" s="189">
        <f>INDEX('Monthly CCG'!R$4:R$214,MATCH(Mapping!$A683,'Monthly CCG'!$A$4:$A$214,0))*$H683</f>
        <v>48.53995868732526</v>
      </c>
    </row>
    <row r="684" spans="1:13">
      <c r="A684" s="187" t="s">
        <v>546</v>
      </c>
      <c r="B684" s="187" t="s">
        <v>545</v>
      </c>
      <c r="C684" s="187" t="s">
        <v>747</v>
      </c>
      <c r="D684" s="187" t="s">
        <v>393</v>
      </c>
      <c r="E684" s="187">
        <f>COUNTIF($D$5:D684,D684)</f>
        <v>6</v>
      </c>
      <c r="F684" s="187" t="str">
        <f t="shared" si="20"/>
        <v>Shropshire6</v>
      </c>
      <c r="G684" s="187" t="str">
        <f t="shared" si="21"/>
        <v>NHS South Worcestershire CCG</v>
      </c>
      <c r="H684" s="188">
        <v>1.0625674035558651E-2</v>
      </c>
      <c r="I684" s="188">
        <v>1.0529948204581851E-2</v>
      </c>
      <c r="J684" s="189">
        <f>INDEX('Monthly CCG'!O$4:O$214,MATCH(Mapping!$A684,'Monthly CCG'!$A$4:$A$214,0))*$H684</f>
        <v>66.920495075948381</v>
      </c>
      <c r="K684" s="189">
        <f>INDEX('Monthly CCG'!P$4:P$214,MATCH(Mapping!$A684,'Monthly CCG'!$A$4:$A$214,0))*$H684</f>
        <v>68.195575960215422</v>
      </c>
      <c r="L684" s="189">
        <f>INDEX('Monthly CCG'!Q$4:Q$214,MATCH(Mapping!$A684,'Monthly CCG'!$A$4:$A$214,0))*$H684</f>
        <v>67.706794954579721</v>
      </c>
      <c r="M684" s="189">
        <f>INDEX('Monthly CCG'!R$4:R$214,MATCH(Mapping!$A684,'Monthly CCG'!$A$4:$A$214,0))*$H684</f>
        <v>67.504907147904106</v>
      </c>
    </row>
    <row r="685" spans="1:13">
      <c r="A685" s="187" t="s">
        <v>546</v>
      </c>
      <c r="B685" s="187" t="s">
        <v>545</v>
      </c>
      <c r="C685" s="187" t="s">
        <v>787</v>
      </c>
      <c r="D685" s="187" t="s">
        <v>513</v>
      </c>
      <c r="E685" s="187">
        <f>COUNTIF($D$5:D685,D685)</f>
        <v>10</v>
      </c>
      <c r="F685" s="187" t="str">
        <f t="shared" si="20"/>
        <v>Worcestershire10</v>
      </c>
      <c r="G685" s="187" t="str">
        <f t="shared" si="21"/>
        <v>NHS South Worcestershire CCG</v>
      </c>
      <c r="H685" s="188">
        <v>0.9702697494531648</v>
      </c>
      <c r="I685" s="188">
        <v>0.48674588045343842</v>
      </c>
      <c r="J685" s="189">
        <f>INDEX('Monthly CCG'!O$4:O$214,MATCH(Mapping!$A685,'Monthly CCG'!$A$4:$A$214,0))*$H685</f>
        <v>6110.7588820560322</v>
      </c>
      <c r="K685" s="189">
        <f>INDEX('Monthly CCG'!P$4:P$214,MATCH(Mapping!$A685,'Monthly CCG'!$A$4:$A$214,0))*$H685</f>
        <v>6227.1912519904117</v>
      </c>
      <c r="L685" s="189">
        <f>INDEX('Monthly CCG'!Q$4:Q$214,MATCH(Mapping!$A685,'Monthly CCG'!$A$4:$A$214,0))*$H685</f>
        <v>6182.558843515566</v>
      </c>
      <c r="M685" s="189">
        <f>INDEX('Monthly CCG'!R$4:R$214,MATCH(Mapping!$A685,'Monthly CCG'!$A$4:$A$214,0))*$H685</f>
        <v>6164.123718275956</v>
      </c>
    </row>
    <row r="686" spans="1:13">
      <c r="A686" s="187" t="s">
        <v>548</v>
      </c>
      <c r="B686" s="187" t="s">
        <v>547</v>
      </c>
      <c r="C686" s="187" t="s">
        <v>688</v>
      </c>
      <c r="D686" s="187" t="s">
        <v>205</v>
      </c>
      <c r="E686" s="187">
        <f>COUNTIF($D$5:D686,D686)</f>
        <v>12</v>
      </c>
      <c r="F686" s="187" t="str">
        <f t="shared" si="20"/>
        <v>Hampshire12</v>
      </c>
      <c r="G686" s="187" t="str">
        <f t="shared" si="21"/>
        <v>NHS Southampton CCG</v>
      </c>
      <c r="H686" s="188">
        <v>5.7157993214531265E-2</v>
      </c>
      <c r="I686" s="188">
        <v>1.1204723174178097E-2</v>
      </c>
      <c r="J686" s="189">
        <f>INDEX('Monthly CCG'!O$4:O$214,MATCH(Mapping!$A686,'Monthly CCG'!$A$4:$A$214,0))*$H686</f>
        <v>419.25388022858681</v>
      </c>
      <c r="K686" s="189">
        <f>INDEX('Monthly CCG'!P$4:P$214,MATCH(Mapping!$A686,'Monthly CCG'!$A$4:$A$214,0))*$H686</f>
        <v>434.28643244400854</v>
      </c>
      <c r="L686" s="189">
        <f>INDEX('Monthly CCG'!Q$4:Q$214,MATCH(Mapping!$A686,'Monthly CCG'!$A$4:$A$214,0))*$H686</f>
        <v>422.39756985538605</v>
      </c>
      <c r="M686" s="189">
        <f>INDEX('Monthly CCG'!R$4:R$214,MATCH(Mapping!$A686,'Monthly CCG'!$A$4:$A$214,0))*$H686</f>
        <v>438.11601798938216</v>
      </c>
    </row>
    <row r="687" spans="1:13">
      <c r="A687" s="187" t="s">
        <v>548</v>
      </c>
      <c r="B687" s="187" t="s">
        <v>547</v>
      </c>
      <c r="C687" s="187" t="s">
        <v>753</v>
      </c>
      <c r="D687" s="187" t="s">
        <v>411</v>
      </c>
      <c r="E687" s="187">
        <f>COUNTIF($D$5:D687,D687)</f>
        <v>1</v>
      </c>
      <c r="F687" s="187" t="str">
        <f t="shared" si="20"/>
        <v>Southampton1</v>
      </c>
      <c r="G687" s="187" t="str">
        <f t="shared" si="21"/>
        <v>NHS Southampton CCG</v>
      </c>
      <c r="H687" s="188">
        <v>0.94284200678546859</v>
      </c>
      <c r="I687" s="188">
        <v>0.99555273441374248</v>
      </c>
      <c r="J687" s="189">
        <f>INDEX('Monthly CCG'!O$4:O$214,MATCH(Mapping!$A687,'Monthly CCG'!$A$4:$A$214,0))*$H687</f>
        <v>6915.7461197714119</v>
      </c>
      <c r="K687" s="189">
        <f>INDEX('Monthly CCG'!P$4:P$214,MATCH(Mapping!$A687,'Monthly CCG'!$A$4:$A$214,0))*$H687</f>
        <v>7163.7135675559903</v>
      </c>
      <c r="L687" s="189">
        <f>INDEX('Monthly CCG'!Q$4:Q$214,MATCH(Mapping!$A687,'Monthly CCG'!$A$4:$A$214,0))*$H687</f>
        <v>6967.6024301446132</v>
      </c>
      <c r="M687" s="189">
        <f>INDEX('Monthly CCG'!R$4:R$214,MATCH(Mapping!$A687,'Monthly CCG'!$A$4:$A$214,0))*$H687</f>
        <v>7226.8839820106168</v>
      </c>
    </row>
    <row r="688" spans="1:13">
      <c r="A688" s="187" t="s">
        <v>550</v>
      </c>
      <c r="B688" s="187" t="s">
        <v>549</v>
      </c>
      <c r="C688" s="187" t="s">
        <v>682</v>
      </c>
      <c r="D688" s="187" t="s">
        <v>180</v>
      </c>
      <c r="E688" s="187">
        <f>COUNTIF($D$5:D688,D688)</f>
        <v>10</v>
      </c>
      <c r="F688" s="187" t="str">
        <f t="shared" si="20"/>
        <v>Essex10</v>
      </c>
      <c r="G688" s="187" t="str">
        <f t="shared" si="21"/>
        <v>NHS Southend CCG</v>
      </c>
      <c r="H688" s="188">
        <v>3.5286025325779659E-2</v>
      </c>
      <c r="I688" s="188">
        <v>4.4249170030916688E-3</v>
      </c>
      <c r="J688" s="189">
        <f>INDEX('Monthly CCG'!O$4:O$214,MATCH(Mapping!$A688,'Monthly CCG'!$A$4:$A$214,0))*$H688</f>
        <v>171.10193680470556</v>
      </c>
      <c r="K688" s="189">
        <f>INDEX('Monthly CCG'!P$4:P$214,MATCH(Mapping!$A688,'Monthly CCG'!$A$4:$A$214,0))*$H688</f>
        <v>177.31227726204278</v>
      </c>
      <c r="L688" s="189">
        <f>INDEX('Monthly CCG'!Q$4:Q$214,MATCH(Mapping!$A688,'Monthly CCG'!$A$4:$A$214,0))*$H688</f>
        <v>176.04198035031473</v>
      </c>
      <c r="M688" s="189">
        <f>INDEX('Monthly CCG'!R$4:R$214,MATCH(Mapping!$A688,'Monthly CCG'!$A$4:$A$214,0))*$H688</f>
        <v>180.66444966799185</v>
      </c>
    </row>
    <row r="689" spans="1:13">
      <c r="A689" s="187" t="s">
        <v>550</v>
      </c>
      <c r="B689" s="187" t="s">
        <v>549</v>
      </c>
      <c r="C689" s="187" t="s">
        <v>754</v>
      </c>
      <c r="D689" s="187" t="s">
        <v>414</v>
      </c>
      <c r="E689" s="187">
        <f>COUNTIF($D$5:D689,D689)</f>
        <v>2</v>
      </c>
      <c r="F689" s="187" t="str">
        <f t="shared" si="20"/>
        <v>Southend-on-Sea2</v>
      </c>
      <c r="G689" s="187" t="str">
        <f t="shared" si="21"/>
        <v>NHS Southend CCG</v>
      </c>
      <c r="H689" s="188">
        <v>0.96471397467422049</v>
      </c>
      <c r="I689" s="188">
        <v>0.95807716512562335</v>
      </c>
      <c r="J689" s="189">
        <f>INDEX('Monthly CCG'!O$4:O$214,MATCH(Mapping!$A689,'Monthly CCG'!$A$4:$A$214,0))*$H689</f>
        <v>4677.8980631952954</v>
      </c>
      <c r="K689" s="189">
        <f>INDEX('Monthly CCG'!P$4:P$214,MATCH(Mapping!$A689,'Monthly CCG'!$A$4:$A$214,0))*$H689</f>
        <v>4847.6877227379582</v>
      </c>
      <c r="L689" s="189">
        <f>INDEX('Monthly CCG'!Q$4:Q$214,MATCH(Mapping!$A689,'Monthly CCG'!$A$4:$A$214,0))*$H689</f>
        <v>4812.9580196496863</v>
      </c>
      <c r="M689" s="189">
        <f>INDEX('Monthly CCG'!R$4:R$214,MATCH(Mapping!$A689,'Monthly CCG'!$A$4:$A$214,0))*$H689</f>
        <v>4939.335550332009</v>
      </c>
    </row>
    <row r="690" spans="1:13">
      <c r="A690" s="187" t="s">
        <v>552</v>
      </c>
      <c r="B690" s="187" t="s">
        <v>551</v>
      </c>
      <c r="C690" s="187" t="s">
        <v>672</v>
      </c>
      <c r="D690" s="187" t="s">
        <v>143</v>
      </c>
      <c r="E690" s="187">
        <f>COUNTIF($D$5:D690,D690)</f>
        <v>1</v>
      </c>
      <c r="F690" s="187" t="str">
        <f t="shared" si="20"/>
        <v>Derby1</v>
      </c>
      <c r="G690" s="187" t="str">
        <f t="shared" si="21"/>
        <v>NHS Southern Derbyshire CCG</v>
      </c>
      <c r="H690" s="188">
        <v>0.5000651075576853</v>
      </c>
      <c r="I690" s="188">
        <v>1</v>
      </c>
      <c r="J690" s="189">
        <f>INDEX('Monthly CCG'!O$4:O$214,MATCH(Mapping!$A690,'Monthly CCG'!$A$4:$A$214,0))*$H690</f>
        <v>7352.4572764206468</v>
      </c>
      <c r="K690" s="189">
        <f>INDEX('Monthly CCG'!P$4:P$214,MATCH(Mapping!$A690,'Monthly CCG'!$A$4:$A$214,0))*$H690</f>
        <v>7568.985467993125</v>
      </c>
      <c r="L690" s="189">
        <f>INDEX('Monthly CCG'!Q$4:Q$214,MATCH(Mapping!$A690,'Monthly CCG'!$A$4:$A$214,0))*$H690</f>
        <v>7385.4615735194539</v>
      </c>
      <c r="M690" s="189">
        <f>INDEX('Monthly CCG'!R$4:R$214,MATCH(Mapping!$A690,'Monthly CCG'!$A$4:$A$214,0))*$H690</f>
        <v>7513.4782410542211</v>
      </c>
    </row>
    <row r="691" spans="1:13">
      <c r="A691" s="187" t="s">
        <v>552</v>
      </c>
      <c r="B691" s="187" t="s">
        <v>551</v>
      </c>
      <c r="C691" s="187" t="s">
        <v>673</v>
      </c>
      <c r="D691" s="187" t="s">
        <v>146</v>
      </c>
      <c r="E691" s="187">
        <f>COUNTIF($D$5:D691,D691)</f>
        <v>11</v>
      </c>
      <c r="F691" s="187" t="str">
        <f t="shared" si="20"/>
        <v>Derbyshire11</v>
      </c>
      <c r="G691" s="187" t="str">
        <f t="shared" si="21"/>
        <v>NHS Southern Derbyshire CCG</v>
      </c>
      <c r="H691" s="188">
        <v>0.48267022836010803</v>
      </c>
      <c r="I691" s="188">
        <v>0.32875931275657594</v>
      </c>
      <c r="J691" s="189">
        <f>INDEX('Monthly CCG'!O$4:O$214,MATCH(Mapping!$A691,'Monthly CCG'!$A$4:$A$214,0))*$H691</f>
        <v>7096.7003675786682</v>
      </c>
      <c r="K691" s="189">
        <f>INDEX('Monthly CCG'!P$4:P$214,MATCH(Mapping!$A691,'Monthly CCG'!$A$4:$A$214,0))*$H691</f>
        <v>7305.6965764585948</v>
      </c>
      <c r="L691" s="189">
        <f>INDEX('Monthly CCG'!Q$4:Q$214,MATCH(Mapping!$A691,'Monthly CCG'!$A$4:$A$214,0))*$H691</f>
        <v>7128.5566026504357</v>
      </c>
      <c r="M691" s="189">
        <f>INDEX('Monthly CCG'!R$4:R$214,MATCH(Mapping!$A691,'Monthly CCG'!$A$4:$A$214,0))*$H691</f>
        <v>7252.120181110623</v>
      </c>
    </row>
    <row r="692" spans="1:13">
      <c r="A692" s="187" t="s">
        <v>552</v>
      </c>
      <c r="B692" s="187" t="s">
        <v>551</v>
      </c>
      <c r="C692" s="187" t="s">
        <v>710</v>
      </c>
      <c r="D692" s="187" t="s">
        <v>279</v>
      </c>
      <c r="E692" s="187">
        <f>COUNTIF($D$5:D692,D692)</f>
        <v>6</v>
      </c>
      <c r="F692" s="187" t="str">
        <f t="shared" si="20"/>
        <v>Leicestershire6</v>
      </c>
      <c r="G692" s="187" t="str">
        <f t="shared" si="21"/>
        <v>NHS Southern Derbyshire CCG</v>
      </c>
      <c r="H692" s="188">
        <v>6.1796373323015335E-3</v>
      </c>
      <c r="I692" s="188">
        <v>4.8774758108326354E-3</v>
      </c>
      <c r="J692" s="189">
        <f>INDEX('Monthly CCG'!O$4:O$214,MATCH(Mapping!$A692,'Monthly CCG'!$A$4:$A$214,0))*$H692</f>
        <v>90.859207696829444</v>
      </c>
      <c r="K692" s="189">
        <f>INDEX('Monthly CCG'!P$4:P$214,MATCH(Mapping!$A692,'Monthly CCG'!$A$4:$A$214,0))*$H692</f>
        <v>93.534990661716009</v>
      </c>
      <c r="L692" s="189">
        <f>INDEX('Monthly CCG'!Q$4:Q$214,MATCH(Mapping!$A692,'Monthly CCG'!$A$4:$A$214,0))*$H692</f>
        <v>91.267063760761346</v>
      </c>
      <c r="M692" s="189">
        <f>INDEX('Monthly CCG'!R$4:R$214,MATCH(Mapping!$A692,'Monthly CCG'!$A$4:$A$214,0))*$H692</f>
        <v>92.849050917830539</v>
      </c>
    </row>
    <row r="693" spans="1:13">
      <c r="A693" s="187" t="s">
        <v>552</v>
      </c>
      <c r="B693" s="187" t="s">
        <v>551</v>
      </c>
      <c r="C693" s="187" t="s">
        <v>730</v>
      </c>
      <c r="D693" s="187" t="s">
        <v>342</v>
      </c>
      <c r="E693" s="187">
        <f>COUNTIF($D$5:D693,D693)</f>
        <v>14</v>
      </c>
      <c r="F693" s="187" t="str">
        <f t="shared" si="20"/>
        <v>Nottinghamshire14</v>
      </c>
      <c r="G693" s="187" t="str">
        <f t="shared" si="21"/>
        <v>NHS Southern Derbyshire CCG</v>
      </c>
      <c r="H693" s="188">
        <v>6.239164242185233E-3</v>
      </c>
      <c r="I693" s="188">
        <v>4.0976846981897611E-3</v>
      </c>
      <c r="J693" s="189">
        <f>INDEX('Monthly CCG'!O$4:O$214,MATCH(Mapping!$A693,'Monthly CCG'!$A$4:$A$214,0))*$H693</f>
        <v>91.734431852849482</v>
      </c>
      <c r="K693" s="189">
        <f>INDEX('Monthly CCG'!P$4:P$214,MATCH(Mapping!$A693,'Monthly CCG'!$A$4:$A$214,0))*$H693</f>
        <v>94.435989969715692</v>
      </c>
      <c r="L693" s="189">
        <f>INDEX('Monthly CCG'!Q$4:Q$214,MATCH(Mapping!$A693,'Monthly CCG'!$A$4:$A$214,0))*$H693</f>
        <v>92.146216692833704</v>
      </c>
      <c r="M693" s="189">
        <f>INDEX('Monthly CCG'!R$4:R$214,MATCH(Mapping!$A693,'Monthly CCG'!$A$4:$A$214,0))*$H693</f>
        <v>93.743442738833124</v>
      </c>
    </row>
    <row r="694" spans="1:13">
      <c r="A694" s="187" t="s">
        <v>552</v>
      </c>
      <c r="B694" s="187" t="s">
        <v>551</v>
      </c>
      <c r="C694" s="187" t="s">
        <v>757</v>
      </c>
      <c r="D694" s="187" t="s">
        <v>423</v>
      </c>
      <c r="E694" s="187">
        <f>COUNTIF($D$5:D694,D694)</f>
        <v>11</v>
      </c>
      <c r="F694" s="187" t="str">
        <f t="shared" si="20"/>
        <v>Staffordshire11</v>
      </c>
      <c r="G694" s="187" t="str">
        <f t="shared" si="21"/>
        <v>NHS Southern Derbyshire CCG</v>
      </c>
      <c r="H694" s="188">
        <v>4.8458625077198959E-3</v>
      </c>
      <c r="I694" s="188">
        <v>2.995382167069884E-3</v>
      </c>
      <c r="J694" s="189">
        <f>INDEX('Monthly CCG'!O$4:O$214,MATCH(Mapping!$A694,'Monthly CCG'!$A$4:$A$214,0))*$H694</f>
        <v>71.248716451005635</v>
      </c>
      <c r="K694" s="189">
        <f>INDEX('Monthly CCG'!P$4:P$214,MATCH(Mapping!$A694,'Monthly CCG'!$A$4:$A$214,0))*$H694</f>
        <v>73.346974916848339</v>
      </c>
      <c r="L694" s="189">
        <f>INDEX('Monthly CCG'!Q$4:Q$214,MATCH(Mapping!$A694,'Monthly CCG'!$A$4:$A$214,0))*$H694</f>
        <v>71.568543376515137</v>
      </c>
      <c r="M694" s="189">
        <f>INDEX('Monthly CCG'!R$4:R$214,MATCH(Mapping!$A694,'Monthly CCG'!$A$4:$A$214,0))*$H694</f>
        <v>72.809084178491432</v>
      </c>
    </row>
    <row r="695" spans="1:13">
      <c r="A695" s="187" t="s">
        <v>554</v>
      </c>
      <c r="B695" s="187" t="s">
        <v>553</v>
      </c>
      <c r="C695" s="187" t="s">
        <v>707</v>
      </c>
      <c r="D695" s="187" t="s">
        <v>270</v>
      </c>
      <c r="E695" s="187">
        <f>COUNTIF($D$5:D695,D695)</f>
        <v>14</v>
      </c>
      <c r="F695" s="187" t="str">
        <f t="shared" si="20"/>
        <v>Lancashire14</v>
      </c>
      <c r="G695" s="187" t="str">
        <f t="shared" si="21"/>
        <v>NHS Southport and Formby CCG</v>
      </c>
      <c r="H695" s="188">
        <v>3.0035494267879728E-2</v>
      </c>
      <c r="I695" s="188">
        <v>3.0015533711415443E-3</v>
      </c>
      <c r="J695" s="189">
        <f>INDEX('Monthly CCG'!O$4:O$214,MATCH(Mapping!$A695,'Monthly CCG'!$A$4:$A$214,0))*$H695</f>
        <v>122.42467463587778</v>
      </c>
      <c r="K695" s="189">
        <f>INDEX('Monthly CCG'!P$4:P$214,MATCH(Mapping!$A695,'Monthly CCG'!$A$4:$A$214,0))*$H695</f>
        <v>123.23563298111053</v>
      </c>
      <c r="L695" s="189">
        <f>INDEX('Monthly CCG'!Q$4:Q$214,MATCH(Mapping!$A695,'Monthly CCG'!$A$4:$A$214,0))*$H695</f>
        <v>117.76917302435642</v>
      </c>
      <c r="M695" s="189">
        <f>INDEX('Monthly CCG'!R$4:R$214,MATCH(Mapping!$A695,'Monthly CCG'!$A$4:$A$214,0))*$H695</f>
        <v>144.02019501448331</v>
      </c>
    </row>
    <row r="696" spans="1:13">
      <c r="A696" s="187" t="s">
        <v>554</v>
      </c>
      <c r="B696" s="187" t="s">
        <v>553</v>
      </c>
      <c r="C696" s="187" t="s">
        <v>745</v>
      </c>
      <c r="D696" s="187" t="s">
        <v>387</v>
      </c>
      <c r="E696" s="187">
        <f>COUNTIF($D$5:D696,D696)</f>
        <v>4</v>
      </c>
      <c r="F696" s="187" t="str">
        <f t="shared" si="20"/>
        <v>Sefton4</v>
      </c>
      <c r="G696" s="187" t="str">
        <f t="shared" si="21"/>
        <v>NHS Southport and Formby CCG</v>
      </c>
      <c r="H696" s="188">
        <v>0.96996450573212023</v>
      </c>
      <c r="I696" s="188">
        <v>0.41667776648322752</v>
      </c>
      <c r="J696" s="189">
        <f>INDEX('Monthly CCG'!O$4:O$214,MATCH(Mapping!$A696,'Monthly CCG'!$A$4:$A$214,0))*$H696</f>
        <v>3953.5753253641219</v>
      </c>
      <c r="K696" s="189">
        <f>INDEX('Monthly CCG'!P$4:P$214,MATCH(Mapping!$A696,'Monthly CCG'!$A$4:$A$214,0))*$H696</f>
        <v>3979.7643670188895</v>
      </c>
      <c r="L696" s="189">
        <f>INDEX('Monthly CCG'!Q$4:Q$214,MATCH(Mapping!$A696,'Monthly CCG'!$A$4:$A$214,0))*$H696</f>
        <v>3803.2308269756436</v>
      </c>
      <c r="M696" s="189">
        <f>INDEX('Monthly CCG'!R$4:R$214,MATCH(Mapping!$A696,'Monthly CCG'!$A$4:$A$214,0))*$H696</f>
        <v>4650.9798049855162</v>
      </c>
    </row>
    <row r="697" spans="1:13">
      <c r="A697" s="187" t="s">
        <v>556</v>
      </c>
      <c r="B697" s="187" t="s">
        <v>555</v>
      </c>
      <c r="C697" s="187" t="s">
        <v>706</v>
      </c>
      <c r="D697" s="187" t="s">
        <v>267</v>
      </c>
      <c r="E697" s="187">
        <f>COUNTIF($D$5:D697,D697)</f>
        <v>5</v>
      </c>
      <c r="F697" s="187" t="str">
        <f t="shared" si="20"/>
        <v>Lambeth5</v>
      </c>
      <c r="G697" s="187" t="str">
        <f t="shared" si="21"/>
        <v>NHS Southwark CCG</v>
      </c>
      <c r="H697" s="188">
        <v>1.7411201557013794E-2</v>
      </c>
      <c r="I697" s="188">
        <v>1.5187143692861815E-2</v>
      </c>
      <c r="J697" s="189">
        <f>INDEX('Monthly CCG'!O$4:O$214,MATCH(Mapping!$A697,'Monthly CCG'!$A$4:$A$214,0))*$H697</f>
        <v>100.93273542600896</v>
      </c>
      <c r="K697" s="189">
        <f>INDEX('Monthly CCG'!P$4:P$214,MATCH(Mapping!$A697,'Monthly CCG'!$A$4:$A$214,0))*$H697</f>
        <v>103.09172441907867</v>
      </c>
      <c r="L697" s="189">
        <f>INDEX('Monthly CCG'!Q$4:Q$214,MATCH(Mapping!$A697,'Monthly CCG'!$A$4:$A$214,0))*$H697</f>
        <v>102.46492116302618</v>
      </c>
      <c r="M697" s="189">
        <f>INDEX('Monthly CCG'!R$4:R$214,MATCH(Mapping!$A697,'Monthly CCG'!$A$4:$A$214,0))*$H697</f>
        <v>109.08117775469142</v>
      </c>
    </row>
    <row r="698" spans="1:13">
      <c r="A698" s="187" t="s">
        <v>556</v>
      </c>
      <c r="B698" s="187" t="s">
        <v>555</v>
      </c>
      <c r="C698" s="187" t="s">
        <v>711</v>
      </c>
      <c r="D698" s="187" t="s">
        <v>282</v>
      </c>
      <c r="E698" s="187">
        <f>COUNTIF($D$5:D698,D698)</f>
        <v>6</v>
      </c>
      <c r="F698" s="187" t="str">
        <f t="shared" si="20"/>
        <v>Lewisham6</v>
      </c>
      <c r="G698" s="187" t="str">
        <f t="shared" si="21"/>
        <v>NHS Southwark CCG</v>
      </c>
      <c r="H698" s="188">
        <v>3.5348421287955491E-2</v>
      </c>
      <c r="I698" s="188">
        <v>3.5419803069584498E-2</v>
      </c>
      <c r="J698" s="189">
        <f>INDEX('Monthly CCG'!O$4:O$214,MATCH(Mapping!$A698,'Monthly CCG'!$A$4:$A$214,0))*$H698</f>
        <v>204.91479820627799</v>
      </c>
      <c r="K698" s="189">
        <f>INDEX('Monthly CCG'!P$4:P$214,MATCH(Mapping!$A698,'Monthly CCG'!$A$4:$A$214,0))*$H698</f>
        <v>209.29800244598445</v>
      </c>
      <c r="L698" s="189">
        <f>INDEX('Monthly CCG'!Q$4:Q$214,MATCH(Mapping!$A698,'Monthly CCG'!$A$4:$A$214,0))*$H698</f>
        <v>208.02545927961808</v>
      </c>
      <c r="M698" s="189">
        <f>INDEX('Monthly CCG'!R$4:R$214,MATCH(Mapping!$A698,'Monthly CCG'!$A$4:$A$214,0))*$H698</f>
        <v>221.45785936904116</v>
      </c>
    </row>
    <row r="699" spans="1:13">
      <c r="A699" s="187" t="s">
        <v>556</v>
      </c>
      <c r="B699" s="187" t="s">
        <v>555</v>
      </c>
      <c r="C699" s="187" t="s">
        <v>755</v>
      </c>
      <c r="D699" s="187" t="s">
        <v>417</v>
      </c>
      <c r="E699" s="187">
        <f>COUNTIF($D$5:D699,D699)</f>
        <v>5</v>
      </c>
      <c r="F699" s="187" t="str">
        <f t="shared" si="20"/>
        <v>Southwark5</v>
      </c>
      <c r="G699" s="187" t="str">
        <f t="shared" si="21"/>
        <v>NHS Southwark CCG</v>
      </c>
      <c r="H699" s="188">
        <v>0.94724037715503062</v>
      </c>
      <c r="I699" s="188">
        <v>0.89136521273732439</v>
      </c>
      <c r="J699" s="189">
        <f>INDEX('Monthly CCG'!O$4:O$214,MATCH(Mapping!$A699,'Monthly CCG'!$A$4:$A$214,0))*$H699</f>
        <v>5491.1524663677128</v>
      </c>
      <c r="K699" s="189">
        <f>INDEX('Monthly CCG'!P$4:P$214,MATCH(Mapping!$A699,'Monthly CCG'!$A$4:$A$214,0))*$H699</f>
        <v>5608.6102731349365</v>
      </c>
      <c r="L699" s="189">
        <f>INDEX('Monthly CCG'!Q$4:Q$214,MATCH(Mapping!$A699,'Monthly CCG'!$A$4:$A$214,0))*$H699</f>
        <v>5574.5096195573551</v>
      </c>
      <c r="M699" s="189">
        <f>INDEX('Monthly CCG'!R$4:R$214,MATCH(Mapping!$A699,'Monthly CCG'!$A$4:$A$214,0))*$H699</f>
        <v>5934.4609628762664</v>
      </c>
    </row>
    <row r="700" spans="1:13">
      <c r="A700" s="187" t="s">
        <v>558</v>
      </c>
      <c r="B700" s="187" t="s">
        <v>557</v>
      </c>
      <c r="C700" s="187" t="s">
        <v>705</v>
      </c>
      <c r="D700" s="187" t="s">
        <v>264</v>
      </c>
      <c r="E700" s="187">
        <f>COUNTIF($D$5:D700,D700)</f>
        <v>5</v>
      </c>
      <c r="F700" s="187" t="str">
        <f t="shared" si="20"/>
        <v>Knowsley5</v>
      </c>
      <c r="G700" s="187" t="str">
        <f t="shared" si="21"/>
        <v>NHS St Helens CCG</v>
      </c>
      <c r="H700" s="188">
        <v>2.3819817594136664E-2</v>
      </c>
      <c r="I700" s="188">
        <v>2.9126335796191175E-2</v>
      </c>
      <c r="J700" s="189">
        <f>INDEX('Monthly CCG'!O$4:O$214,MATCH(Mapping!$A700,'Monthly CCG'!$A$4:$A$214,0))*$H700</f>
        <v>141.08477961007145</v>
      </c>
      <c r="K700" s="189">
        <f>INDEX('Monthly CCG'!P$4:P$214,MATCH(Mapping!$A700,'Monthly CCG'!$A$4:$A$214,0))*$H700</f>
        <v>143.53822082226753</v>
      </c>
      <c r="L700" s="189">
        <f>INDEX('Monthly CCG'!Q$4:Q$214,MATCH(Mapping!$A700,'Monthly CCG'!$A$4:$A$214,0))*$H700</f>
        <v>141.03713997488319</v>
      </c>
      <c r="M700" s="189">
        <f>INDEX('Monthly CCG'!R$4:R$214,MATCH(Mapping!$A700,'Monthly CCG'!$A$4:$A$214,0))*$H700</f>
        <v>147.68286908364732</v>
      </c>
    </row>
    <row r="701" spans="1:13">
      <c r="A701" s="187" t="s">
        <v>558</v>
      </c>
      <c r="B701" s="187" t="s">
        <v>557</v>
      </c>
      <c r="C701" s="187" t="s">
        <v>707</v>
      </c>
      <c r="D701" s="187" t="s">
        <v>270</v>
      </c>
      <c r="E701" s="187">
        <f>COUNTIF($D$5:D701,D701)</f>
        <v>15</v>
      </c>
      <c r="F701" s="187" t="str">
        <f t="shared" si="20"/>
        <v>Lancashire15</v>
      </c>
      <c r="G701" s="187" t="str">
        <f t="shared" si="21"/>
        <v>NHS St Helens CCG</v>
      </c>
      <c r="H701" s="188">
        <v>5.0336606756840232E-3</v>
      </c>
      <c r="I701" s="188">
        <v>0</v>
      </c>
      <c r="J701" s="189">
        <f>INDEX('Monthly CCG'!O$4:O$214,MATCH(Mapping!$A701,'Monthly CCG'!$A$4:$A$214,0))*$H701</f>
        <v>29.814372182076468</v>
      </c>
      <c r="K701" s="189">
        <f>INDEX('Monthly CCG'!P$4:P$214,MATCH(Mapping!$A701,'Monthly CCG'!$A$4:$A$214,0))*$H701</f>
        <v>30.332839231671922</v>
      </c>
      <c r="L701" s="189">
        <f>INDEX('Monthly CCG'!Q$4:Q$214,MATCH(Mapping!$A701,'Monthly CCG'!$A$4:$A$214,0))*$H701</f>
        <v>29.8043048607251</v>
      </c>
      <c r="M701" s="189">
        <f>INDEX('Monthly CCG'!R$4:R$214,MATCH(Mapping!$A701,'Monthly CCG'!$A$4:$A$214,0))*$H701</f>
        <v>31.208696189240943</v>
      </c>
    </row>
    <row r="702" spans="1:13">
      <c r="A702" s="187" t="s">
        <v>558</v>
      </c>
      <c r="B702" s="187" t="s">
        <v>557</v>
      </c>
      <c r="C702" s="187" t="s">
        <v>756</v>
      </c>
      <c r="D702" s="187" t="s">
        <v>420</v>
      </c>
      <c r="E702" s="187">
        <f>COUNTIF($D$5:D702,D702)</f>
        <v>3</v>
      </c>
      <c r="F702" s="187" t="str">
        <f t="shared" si="20"/>
        <v>St. Helens3</v>
      </c>
      <c r="G702" s="187" t="str">
        <f t="shared" si="21"/>
        <v>NHS St Helens CCG</v>
      </c>
      <c r="H702" s="188">
        <v>0.91018158236057078</v>
      </c>
      <c r="I702" s="188">
        <v>0.9646521675094506</v>
      </c>
      <c r="J702" s="189">
        <f>INDEX('Monthly CCG'!O$4:O$214,MATCH(Mapping!$A702,'Monthly CCG'!$A$4:$A$214,0))*$H702</f>
        <v>5391.0055123216607</v>
      </c>
      <c r="K702" s="189">
        <f>INDEX('Monthly CCG'!P$4:P$214,MATCH(Mapping!$A702,'Monthly CCG'!$A$4:$A$214,0))*$H702</f>
        <v>5484.7542153047998</v>
      </c>
      <c r="L702" s="189">
        <f>INDEX('Monthly CCG'!Q$4:Q$214,MATCH(Mapping!$A702,'Monthly CCG'!$A$4:$A$214,0))*$H702</f>
        <v>5389.1851491569396</v>
      </c>
      <c r="M702" s="189">
        <f>INDEX('Monthly CCG'!R$4:R$214,MATCH(Mapping!$A702,'Monthly CCG'!$A$4:$A$214,0))*$H702</f>
        <v>5643.125810635539</v>
      </c>
    </row>
    <row r="703" spans="1:13">
      <c r="A703" s="187" t="s">
        <v>558</v>
      </c>
      <c r="B703" s="187" t="s">
        <v>557</v>
      </c>
      <c r="C703" s="187" t="s">
        <v>776</v>
      </c>
      <c r="D703" s="187" t="s">
        <v>480</v>
      </c>
      <c r="E703" s="187">
        <f>COUNTIF($D$5:D703,D703)</f>
        <v>3</v>
      </c>
      <c r="F703" s="187" t="str">
        <f t="shared" si="20"/>
        <v>Warrington3</v>
      </c>
      <c r="G703" s="187" t="str">
        <f t="shared" si="21"/>
        <v>NHS St Helens CCG</v>
      </c>
      <c r="H703" s="188">
        <v>2.2409569102176112E-2</v>
      </c>
      <c r="I703" s="188">
        <v>2.0351500420678695E-2</v>
      </c>
      <c r="J703" s="189">
        <f>INDEX('Monthly CCG'!O$4:O$214,MATCH(Mapping!$A703,'Monthly CCG'!$A$4:$A$214,0))*$H703</f>
        <v>132.73187779218912</v>
      </c>
      <c r="K703" s="189">
        <f>INDEX('Monthly CCG'!P$4:P$214,MATCH(Mapping!$A703,'Monthly CCG'!$A$4:$A$214,0))*$H703</f>
        <v>135.04006340971324</v>
      </c>
      <c r="L703" s="189">
        <f>INDEX('Monthly CCG'!Q$4:Q$214,MATCH(Mapping!$A703,'Monthly CCG'!$A$4:$A$214,0))*$H703</f>
        <v>132.68705865398476</v>
      </c>
      <c r="M703" s="189">
        <f>INDEX('Monthly CCG'!R$4:R$214,MATCH(Mapping!$A703,'Monthly CCG'!$A$4:$A$214,0))*$H703</f>
        <v>138.93932843349191</v>
      </c>
    </row>
    <row r="704" spans="1:13">
      <c r="A704" s="187" t="s">
        <v>558</v>
      </c>
      <c r="B704" s="187" t="s">
        <v>557</v>
      </c>
      <c r="C704" s="187" t="s">
        <v>781</v>
      </c>
      <c r="D704" s="187" t="s">
        <v>495</v>
      </c>
      <c r="E704" s="187">
        <f>COUNTIF($D$5:D704,D704)</f>
        <v>3</v>
      </c>
      <c r="F704" s="187" t="str">
        <f t="shared" si="20"/>
        <v>Wigan3</v>
      </c>
      <c r="G704" s="187" t="str">
        <f t="shared" si="21"/>
        <v>NHS St Helens CCG</v>
      </c>
      <c r="H704" s="188">
        <v>3.8555370267432526E-2</v>
      </c>
      <c r="I704" s="188">
        <v>2.3028469718069555E-2</v>
      </c>
      <c r="J704" s="189">
        <f>INDEX('Monthly CCG'!O$4:O$214,MATCH(Mapping!$A704,'Monthly CCG'!$A$4:$A$214,0))*$H704</f>
        <v>228.36345809400285</v>
      </c>
      <c r="K704" s="189">
        <f>INDEX('Monthly CCG'!P$4:P$214,MATCH(Mapping!$A704,'Monthly CCG'!$A$4:$A$214,0))*$H704</f>
        <v>232.33466123154841</v>
      </c>
      <c r="L704" s="189">
        <f>INDEX('Monthly CCG'!Q$4:Q$214,MATCH(Mapping!$A704,'Monthly CCG'!$A$4:$A$214,0))*$H704</f>
        <v>228.28634735346799</v>
      </c>
      <c r="M704" s="189">
        <f>INDEX('Monthly CCG'!R$4:R$214,MATCH(Mapping!$A704,'Monthly CCG'!$A$4:$A$214,0))*$H704</f>
        <v>239.04329565808166</v>
      </c>
    </row>
    <row r="705" spans="1:13">
      <c r="A705" s="187" t="s">
        <v>560</v>
      </c>
      <c r="B705" s="187" t="s">
        <v>559</v>
      </c>
      <c r="C705" s="187" t="s">
        <v>757</v>
      </c>
      <c r="D705" s="187" t="s">
        <v>423</v>
      </c>
      <c r="E705" s="187">
        <f>COUNTIF($D$5:D705,D705)</f>
        <v>12</v>
      </c>
      <c r="F705" s="187" t="str">
        <f t="shared" si="20"/>
        <v>Staffordshire12</v>
      </c>
      <c r="G705" s="187" t="str">
        <f t="shared" si="21"/>
        <v>NHS Stafford and Surrounds CCG</v>
      </c>
      <c r="H705" s="188">
        <v>0.99486939011943853</v>
      </c>
      <c r="I705" s="188">
        <v>0.16588782897460191</v>
      </c>
      <c r="J705" s="189">
        <f>INDEX('Monthly CCG'!O$4:O$214,MATCH(Mapping!$A705,'Monthly CCG'!$A$4:$A$214,0))*$H705</f>
        <v>3821.2933274487632</v>
      </c>
      <c r="K705" s="189">
        <f>INDEX('Monthly CCG'!P$4:P$214,MATCH(Mapping!$A705,'Monthly CCG'!$A$4:$A$214,0))*$H705</f>
        <v>3743.6935150194472</v>
      </c>
      <c r="L705" s="189">
        <f>INDEX('Monthly CCG'!Q$4:Q$214,MATCH(Mapping!$A705,'Monthly CCG'!$A$4:$A$214,0))*$H705</f>
        <v>3506.914600171021</v>
      </c>
      <c r="M705" s="189">
        <f>INDEX('Monthly CCG'!R$4:R$214,MATCH(Mapping!$A705,'Monthly CCG'!$A$4:$A$214,0))*$H705</f>
        <v>3989.4262543789487</v>
      </c>
    </row>
    <row r="706" spans="1:13">
      <c r="A706" s="187" t="s">
        <v>560</v>
      </c>
      <c r="B706" s="187" t="s">
        <v>559</v>
      </c>
      <c r="C706" s="187" t="s">
        <v>760</v>
      </c>
      <c r="D706" s="187" t="s">
        <v>432</v>
      </c>
      <c r="E706" s="187">
        <f>COUNTIF($D$5:D706,D706)</f>
        <v>2</v>
      </c>
      <c r="F706" s="187" t="str">
        <f t="shared" si="20"/>
        <v>Stoke-on-Trent2</v>
      </c>
      <c r="G706" s="187" t="str">
        <f t="shared" si="21"/>
        <v>NHS Stafford and Surrounds CCG</v>
      </c>
      <c r="H706" s="188">
        <v>5.1306098805616093E-3</v>
      </c>
      <c r="I706" s="188">
        <v>2.8064034280368758E-3</v>
      </c>
      <c r="J706" s="189">
        <f>INDEX('Monthly CCG'!O$4:O$214,MATCH(Mapping!$A706,'Monthly CCG'!$A$4:$A$214,0))*$H706</f>
        <v>19.706672551237141</v>
      </c>
      <c r="K706" s="189">
        <f>INDEX('Monthly CCG'!P$4:P$214,MATCH(Mapping!$A706,'Monthly CCG'!$A$4:$A$214,0))*$H706</f>
        <v>19.306484980553336</v>
      </c>
      <c r="L706" s="189">
        <f>INDEX('Monthly CCG'!Q$4:Q$214,MATCH(Mapping!$A706,'Monthly CCG'!$A$4:$A$214,0))*$H706</f>
        <v>18.085399828979671</v>
      </c>
      <c r="M706" s="189">
        <f>INDEX('Monthly CCG'!R$4:R$214,MATCH(Mapping!$A706,'Monthly CCG'!$A$4:$A$214,0))*$H706</f>
        <v>20.573745621052055</v>
      </c>
    </row>
    <row r="707" spans="1:13">
      <c r="A707" s="187" t="s">
        <v>562</v>
      </c>
      <c r="B707" s="187" t="s">
        <v>561</v>
      </c>
      <c r="C707" s="187" t="s">
        <v>663</v>
      </c>
      <c r="D707" s="187" t="s">
        <v>110</v>
      </c>
      <c r="E707" s="187">
        <f>COUNTIF($D$5:D707,D707)</f>
        <v>6</v>
      </c>
      <c r="F707" s="187" t="str">
        <f t="shared" si="20"/>
        <v>Cheshire East6</v>
      </c>
      <c r="G707" s="187" t="str">
        <f t="shared" si="21"/>
        <v>NHS Stockport CCG</v>
      </c>
      <c r="H707" s="188">
        <v>1.6356924012519709E-2</v>
      </c>
      <c r="I707" s="188">
        <v>1.2738509216050164E-2</v>
      </c>
      <c r="J707" s="189">
        <f>INDEX('Monthly CCG'!O$4:O$214,MATCH(Mapping!$A707,'Monthly CCG'!$A$4:$A$214,0))*$H707</f>
        <v>156.24133816758825</v>
      </c>
      <c r="K707" s="189">
        <f>INDEX('Monthly CCG'!P$4:P$214,MATCH(Mapping!$A707,'Monthly CCG'!$A$4:$A$214,0))*$H707</f>
        <v>160.85399073911881</v>
      </c>
      <c r="L707" s="189">
        <f>INDEX('Monthly CCG'!Q$4:Q$214,MATCH(Mapping!$A707,'Monthly CCG'!$A$4:$A$214,0))*$H707</f>
        <v>160.69042149899363</v>
      </c>
      <c r="M707" s="189">
        <f>INDEX('Monthly CCG'!R$4:R$214,MATCH(Mapping!$A707,'Monthly CCG'!$A$4:$A$214,0))*$H707</f>
        <v>169.5558743137793</v>
      </c>
    </row>
    <row r="708" spans="1:13">
      <c r="A708" s="187" t="s">
        <v>562</v>
      </c>
      <c r="B708" s="187" t="s">
        <v>561</v>
      </c>
      <c r="C708" s="187" t="s">
        <v>673</v>
      </c>
      <c r="D708" s="187" t="s">
        <v>146</v>
      </c>
      <c r="E708" s="187">
        <f>COUNTIF($D$5:D708,D708)</f>
        <v>12</v>
      </c>
      <c r="F708" s="187" t="str">
        <f t="shared" si="20"/>
        <v>Derbyshire12</v>
      </c>
      <c r="G708" s="187" t="str">
        <f t="shared" si="21"/>
        <v>NHS Stockport CCG</v>
      </c>
      <c r="H708" s="188">
        <v>1.123732908518226E-3</v>
      </c>
      <c r="I708" s="188">
        <v>0</v>
      </c>
      <c r="J708" s="189">
        <f>INDEX('Monthly CCG'!O$4:O$214,MATCH(Mapping!$A708,'Monthly CCG'!$A$4:$A$214,0))*$H708</f>
        <v>10.733896742166095</v>
      </c>
      <c r="K708" s="189">
        <f>INDEX('Monthly CCG'!P$4:P$214,MATCH(Mapping!$A708,'Monthly CCG'!$A$4:$A$214,0))*$H708</f>
        <v>11.050789422368235</v>
      </c>
      <c r="L708" s="189">
        <f>INDEX('Monthly CCG'!Q$4:Q$214,MATCH(Mapping!$A708,'Monthly CCG'!$A$4:$A$214,0))*$H708</f>
        <v>11.039552093283053</v>
      </c>
      <c r="M708" s="189">
        <f>INDEX('Monthly CCG'!R$4:R$214,MATCH(Mapping!$A708,'Monthly CCG'!$A$4:$A$214,0))*$H708</f>
        <v>11.648615329699931</v>
      </c>
    </row>
    <row r="709" spans="1:13">
      <c r="A709" s="187" t="s">
        <v>562</v>
      </c>
      <c r="B709" s="187" t="s">
        <v>561</v>
      </c>
      <c r="C709" s="187" t="s">
        <v>715</v>
      </c>
      <c r="D709" s="187" t="s">
        <v>294</v>
      </c>
      <c r="E709" s="187">
        <f>COUNTIF($D$5:D709,D709)</f>
        <v>8</v>
      </c>
      <c r="F709" s="187" t="str">
        <f t="shared" ref="F709:F772" si="22">D709&amp;E709</f>
        <v>Manchester8</v>
      </c>
      <c r="G709" s="187" t="str">
        <f t="shared" ref="G709:G772" si="23">B709</f>
        <v>NHS Stockport CCG</v>
      </c>
      <c r="H709" s="188">
        <v>1.2126400121627561E-2</v>
      </c>
      <c r="I709" s="188">
        <v>6.6303674080124613E-3</v>
      </c>
      <c r="J709" s="189">
        <f>INDEX('Monthly CCG'!O$4:O$214,MATCH(Mapping!$A709,'Monthly CCG'!$A$4:$A$214,0))*$H709</f>
        <v>115.83137396178647</v>
      </c>
      <c r="K709" s="189">
        <f>INDEX('Monthly CCG'!P$4:P$214,MATCH(Mapping!$A709,'Monthly CCG'!$A$4:$A$214,0))*$H709</f>
        <v>119.25101879608543</v>
      </c>
      <c r="L709" s="189">
        <f>INDEX('Monthly CCG'!Q$4:Q$214,MATCH(Mapping!$A709,'Monthly CCG'!$A$4:$A$214,0))*$H709</f>
        <v>119.12975479486916</v>
      </c>
      <c r="M709" s="189">
        <f>INDEX('Monthly CCG'!R$4:R$214,MATCH(Mapping!$A709,'Monthly CCG'!$A$4:$A$214,0))*$H709</f>
        <v>125.7022636607913</v>
      </c>
    </row>
    <row r="710" spans="1:13">
      <c r="A710" s="187" t="s">
        <v>562</v>
      </c>
      <c r="B710" s="187" t="s">
        <v>561</v>
      </c>
      <c r="C710" s="187" t="s">
        <v>758</v>
      </c>
      <c r="D710" s="187" t="s">
        <v>426</v>
      </c>
      <c r="E710" s="187">
        <f>COUNTIF($D$5:D710,D710)</f>
        <v>4</v>
      </c>
      <c r="F710" s="187" t="str">
        <f t="shared" si="22"/>
        <v>Stockport4</v>
      </c>
      <c r="G710" s="187" t="str">
        <f t="shared" si="23"/>
        <v>NHS Stockport CCG</v>
      </c>
      <c r="H710" s="188">
        <v>0.95504076836890173</v>
      </c>
      <c r="I710" s="188">
        <v>0.96405157889469029</v>
      </c>
      <c r="J710" s="189">
        <f>INDEX('Monthly CCG'!O$4:O$214,MATCH(Mapping!$A710,'Monthly CCG'!$A$4:$A$214,0))*$H710</f>
        <v>9122.5494194597486</v>
      </c>
      <c r="K710" s="189">
        <f>INDEX('Monthly CCG'!P$4:P$214,MATCH(Mapping!$A710,'Monthly CCG'!$A$4:$A$214,0))*$H710</f>
        <v>9391.8709161397801</v>
      </c>
      <c r="L710" s="189">
        <f>INDEX('Monthly CCG'!Q$4:Q$214,MATCH(Mapping!$A710,'Monthly CCG'!$A$4:$A$214,0))*$H710</f>
        <v>9382.3205084560905</v>
      </c>
      <c r="M710" s="189">
        <f>INDEX('Monthly CCG'!R$4:R$214,MATCH(Mapping!$A710,'Monthly CCG'!$A$4:$A$214,0))*$H710</f>
        <v>9899.9526049120359</v>
      </c>
    </row>
    <row r="711" spans="1:13">
      <c r="A711" s="187" t="s">
        <v>562</v>
      </c>
      <c r="B711" s="187" t="s">
        <v>561</v>
      </c>
      <c r="C711" s="187" t="s">
        <v>766</v>
      </c>
      <c r="D711" s="187" t="s">
        <v>450</v>
      </c>
      <c r="E711" s="187">
        <f>COUNTIF($D$5:D711,D711)</f>
        <v>4</v>
      </c>
      <c r="F711" s="187" t="str">
        <f t="shared" si="22"/>
        <v>Tameside4</v>
      </c>
      <c r="G711" s="187" t="str">
        <f t="shared" si="23"/>
        <v>NHS Stockport CCG</v>
      </c>
      <c r="H711" s="188">
        <v>1.5352174588432823E-2</v>
      </c>
      <c r="I711" s="188">
        <v>1.9887056929643918E-2</v>
      </c>
      <c r="J711" s="189">
        <f>INDEX('Monthly CCG'!O$4:O$214,MATCH(Mapping!$A711,'Monthly CCG'!$A$4:$A$214,0))*$H711</f>
        <v>146.64397166871032</v>
      </c>
      <c r="K711" s="189">
        <f>INDEX('Monthly CCG'!P$4:P$214,MATCH(Mapping!$A711,'Monthly CCG'!$A$4:$A$214,0))*$H711</f>
        <v>150.97328490264837</v>
      </c>
      <c r="L711" s="189">
        <f>INDEX('Monthly CCG'!Q$4:Q$214,MATCH(Mapping!$A711,'Monthly CCG'!$A$4:$A$214,0))*$H711</f>
        <v>150.81976315676405</v>
      </c>
      <c r="M711" s="189">
        <f>INDEX('Monthly CCG'!R$4:R$214,MATCH(Mapping!$A711,'Monthly CCG'!$A$4:$A$214,0))*$H711</f>
        <v>159.14064178369463</v>
      </c>
    </row>
    <row r="712" spans="1:13">
      <c r="A712" s="187" t="s">
        <v>564</v>
      </c>
      <c r="B712" s="187" t="s">
        <v>563</v>
      </c>
      <c r="C712" s="187" t="s">
        <v>757</v>
      </c>
      <c r="D712" s="187" t="s">
        <v>423</v>
      </c>
      <c r="E712" s="187">
        <f>COUNTIF($D$5:D712,D712)</f>
        <v>13</v>
      </c>
      <c r="F712" s="187" t="str">
        <f t="shared" si="22"/>
        <v>Staffordshire13</v>
      </c>
      <c r="G712" s="187" t="str">
        <f t="shared" si="23"/>
        <v>NHS Stoke on Trent CCG</v>
      </c>
      <c r="H712" s="188">
        <v>8.8742702488238956E-2</v>
      </c>
      <c r="I712" s="188">
        <v>2.8805112732156489E-2</v>
      </c>
      <c r="J712" s="189">
        <f>INDEX('Monthly CCG'!O$4:O$214,MATCH(Mapping!$A712,'Monthly CCG'!$A$4:$A$214,0))*$H712</f>
        <v>788.6563970129796</v>
      </c>
      <c r="K712" s="189">
        <f>INDEX('Monthly CCG'!P$4:P$214,MATCH(Mapping!$A712,'Monthly CCG'!$A$4:$A$214,0))*$H712</f>
        <v>778.98344244176155</v>
      </c>
      <c r="L712" s="189">
        <f>INDEX('Monthly CCG'!Q$4:Q$214,MATCH(Mapping!$A712,'Monthly CCG'!$A$4:$A$214,0))*$H712</f>
        <v>732.39352363543605</v>
      </c>
      <c r="M712" s="189">
        <f>INDEX('Monthly CCG'!R$4:R$214,MATCH(Mapping!$A712,'Monthly CCG'!$A$4:$A$214,0))*$H712</f>
        <v>727.51267499858295</v>
      </c>
    </row>
    <row r="713" spans="1:13">
      <c r="A713" s="187" t="s">
        <v>564</v>
      </c>
      <c r="B713" s="187" t="s">
        <v>563</v>
      </c>
      <c r="C713" s="187" t="s">
        <v>760</v>
      </c>
      <c r="D713" s="187" t="s">
        <v>432</v>
      </c>
      <c r="E713" s="187">
        <f>COUNTIF($D$5:D713,D713)</f>
        <v>3</v>
      </c>
      <c r="F713" s="187" t="str">
        <f t="shared" si="22"/>
        <v>Stoke-on-Trent3</v>
      </c>
      <c r="G713" s="187" t="str">
        <f t="shared" si="23"/>
        <v>NHS Stoke on Trent CCG</v>
      </c>
      <c r="H713" s="188">
        <v>0.91125729751176088</v>
      </c>
      <c r="I713" s="188">
        <v>0.97031021319613142</v>
      </c>
      <c r="J713" s="189">
        <f>INDEX('Monthly CCG'!O$4:O$214,MATCH(Mapping!$A713,'Monthly CCG'!$A$4:$A$214,0))*$H713</f>
        <v>8098.343602987019</v>
      </c>
      <c r="K713" s="189">
        <f>INDEX('Monthly CCG'!P$4:P$214,MATCH(Mapping!$A713,'Monthly CCG'!$A$4:$A$214,0))*$H713</f>
        <v>7999.0165575582369</v>
      </c>
      <c r="L713" s="189">
        <f>INDEX('Monthly CCG'!Q$4:Q$214,MATCH(Mapping!$A713,'Monthly CCG'!$A$4:$A$214,0))*$H713</f>
        <v>7520.6064763645627</v>
      </c>
      <c r="M713" s="189">
        <f>INDEX('Monthly CCG'!R$4:R$214,MATCH(Mapping!$A713,'Monthly CCG'!$A$4:$A$214,0))*$H713</f>
        <v>7470.4873250014152</v>
      </c>
    </row>
    <row r="714" spans="1:13">
      <c r="A714" s="187" t="s">
        <v>566</v>
      </c>
      <c r="B714" s="187" t="s">
        <v>565</v>
      </c>
      <c r="C714" s="187" t="s">
        <v>667</v>
      </c>
      <c r="D714" s="187" t="s">
        <v>124</v>
      </c>
      <c r="E714" s="187">
        <f>COUNTIF($D$5:D714,D714)</f>
        <v>5</v>
      </c>
      <c r="F714" s="187" t="str">
        <f t="shared" si="22"/>
        <v>County Durham5</v>
      </c>
      <c r="G714" s="187" t="str">
        <f t="shared" si="23"/>
        <v>NHS Sunderland CCG</v>
      </c>
      <c r="H714" s="188">
        <v>1.2057710551466568E-2</v>
      </c>
      <c r="I714" s="188">
        <v>6.4439644611307759E-3</v>
      </c>
      <c r="J714" s="189">
        <f>INDEX('Monthly CCG'!O$4:O$214,MATCH(Mapping!$A714,'Monthly CCG'!$A$4:$A$214,0))*$H714</f>
        <v>92.169139455410445</v>
      </c>
      <c r="K714" s="189">
        <f>INDEX('Monthly CCG'!P$4:P$214,MATCH(Mapping!$A714,'Monthly CCG'!$A$4:$A$214,0))*$H714</f>
        <v>90.951310689712315</v>
      </c>
      <c r="L714" s="189">
        <f>INDEX('Monthly CCG'!Q$4:Q$214,MATCH(Mapping!$A714,'Monthly CCG'!$A$4:$A$214,0))*$H714</f>
        <v>86.574361759529964</v>
      </c>
      <c r="M714" s="189">
        <f>INDEX('Monthly CCG'!R$4:R$214,MATCH(Mapping!$A714,'Monthly CCG'!$A$4:$A$214,0))*$H714</f>
        <v>95.726164068093084</v>
      </c>
    </row>
    <row r="715" spans="1:13">
      <c r="A715" s="187" t="s">
        <v>566</v>
      </c>
      <c r="B715" s="187" t="s">
        <v>565</v>
      </c>
      <c r="C715" s="187" t="s">
        <v>752</v>
      </c>
      <c r="D715" s="187" t="s">
        <v>408</v>
      </c>
      <c r="E715" s="187">
        <f>COUNTIF($D$5:D715,D715)</f>
        <v>3</v>
      </c>
      <c r="F715" s="187" t="str">
        <f t="shared" si="22"/>
        <v>South Tyneside3</v>
      </c>
      <c r="G715" s="187" t="str">
        <f t="shared" si="23"/>
        <v>NHS Sunderland CCG</v>
      </c>
      <c r="H715" s="188">
        <v>3.4984641319259538E-3</v>
      </c>
      <c r="I715" s="188">
        <v>6.4073581273979144E-3</v>
      </c>
      <c r="J715" s="189">
        <f>INDEX('Monthly CCG'!O$4:O$214,MATCH(Mapping!$A715,'Monthly CCG'!$A$4:$A$214,0))*$H715</f>
        <v>26.742259824441991</v>
      </c>
      <c r="K715" s="189">
        <f>INDEX('Monthly CCG'!P$4:P$214,MATCH(Mapping!$A715,'Monthly CCG'!$A$4:$A$214,0))*$H715</f>
        <v>26.38891494711747</v>
      </c>
      <c r="L715" s="189">
        <f>INDEX('Monthly CCG'!Q$4:Q$214,MATCH(Mapping!$A715,'Monthly CCG'!$A$4:$A$214,0))*$H715</f>
        <v>25.11897246722835</v>
      </c>
      <c r="M715" s="189">
        <f>INDEX('Monthly CCG'!R$4:R$214,MATCH(Mapping!$A715,'Monthly CCG'!$A$4:$A$214,0))*$H715</f>
        <v>27.774306743360146</v>
      </c>
    </row>
    <row r="716" spans="1:13">
      <c r="A716" s="187" t="s">
        <v>566</v>
      </c>
      <c r="B716" s="187" t="s">
        <v>565</v>
      </c>
      <c r="C716" s="187" t="s">
        <v>762</v>
      </c>
      <c r="D716" s="187" t="s">
        <v>438</v>
      </c>
      <c r="E716" s="187">
        <f>COUNTIF($D$5:D716,D716)</f>
        <v>5</v>
      </c>
      <c r="F716" s="187" t="str">
        <f t="shared" si="22"/>
        <v>Sunderland5</v>
      </c>
      <c r="G716" s="187" t="str">
        <f t="shared" si="23"/>
        <v>NHS Sunderland CCG</v>
      </c>
      <c r="H716" s="188">
        <v>0.98444382531660757</v>
      </c>
      <c r="I716" s="188">
        <v>0.96312653323166408</v>
      </c>
      <c r="J716" s="189">
        <f>INDEX('Monthly CCG'!O$4:O$214,MATCH(Mapping!$A716,'Monthly CCG'!$A$4:$A$214,0))*$H716</f>
        <v>7525.088600720148</v>
      </c>
      <c r="K716" s="189">
        <f>INDEX('Monthly CCG'!P$4:P$214,MATCH(Mapping!$A716,'Monthly CCG'!$A$4:$A$214,0))*$H716</f>
        <v>7425.659774363171</v>
      </c>
      <c r="L716" s="189">
        <f>INDEX('Monthly CCG'!Q$4:Q$214,MATCH(Mapping!$A716,'Monthly CCG'!$A$4:$A$214,0))*$H716</f>
        <v>7068.3066657732425</v>
      </c>
      <c r="M716" s="189">
        <f>INDEX('Monthly CCG'!R$4:R$214,MATCH(Mapping!$A716,'Monthly CCG'!$A$4:$A$214,0))*$H716</f>
        <v>7815.4995291885471</v>
      </c>
    </row>
    <row r="717" spans="1:13">
      <c r="A717" s="187" t="s">
        <v>568</v>
      </c>
      <c r="B717" s="187" t="s">
        <v>567</v>
      </c>
      <c r="C717" s="187" t="s">
        <v>703</v>
      </c>
      <c r="D717" s="187" t="s">
        <v>258</v>
      </c>
      <c r="E717" s="187">
        <f>COUNTIF($D$5:D717,D717)</f>
        <v>4</v>
      </c>
      <c r="F717" s="187" t="str">
        <f t="shared" si="22"/>
        <v>Kingston upon Thames4</v>
      </c>
      <c r="G717" s="187" t="str">
        <f t="shared" si="23"/>
        <v>NHS Surrey Downs CCG</v>
      </c>
      <c r="H717" s="188">
        <v>9.2394143570921471E-3</v>
      </c>
      <c r="I717" s="188">
        <v>1.5536047120566257E-2</v>
      </c>
      <c r="J717" s="189">
        <f>INDEX('Monthly CCG'!O$4:O$214,MATCH(Mapping!$A717,'Monthly CCG'!$A$4:$A$214,0))*$H717</f>
        <v>57.847973289753931</v>
      </c>
      <c r="K717" s="189">
        <f>INDEX('Monthly CCG'!P$4:P$214,MATCH(Mapping!$A717,'Monthly CCG'!$A$4:$A$214,0))*$H717</f>
        <v>59.427913144816692</v>
      </c>
      <c r="L717" s="189">
        <f>INDEX('Monthly CCG'!Q$4:Q$214,MATCH(Mapping!$A717,'Monthly CCG'!$A$4:$A$214,0))*$H717</f>
        <v>58.975181841319177</v>
      </c>
      <c r="M717" s="189">
        <f>INDEX('Monthly CCG'!R$4:R$214,MATCH(Mapping!$A717,'Monthly CCG'!$A$4:$A$214,0))*$H717</f>
        <v>61.58069669001916</v>
      </c>
    </row>
    <row r="718" spans="1:13">
      <c r="A718" s="187" t="s">
        <v>568</v>
      </c>
      <c r="B718" s="187" t="s">
        <v>567</v>
      </c>
      <c r="C718" s="187" t="s">
        <v>739</v>
      </c>
      <c r="D718" s="187" t="s">
        <v>369</v>
      </c>
      <c r="E718" s="187">
        <f>COUNTIF($D$5:D718,D718)</f>
        <v>5</v>
      </c>
      <c r="F718" s="187" t="str">
        <f t="shared" si="22"/>
        <v>Richmond upon Thames5</v>
      </c>
      <c r="G718" s="187" t="str">
        <f t="shared" si="23"/>
        <v>NHS Surrey Downs CCG</v>
      </c>
      <c r="H718" s="188">
        <v>0</v>
      </c>
      <c r="I718" s="188">
        <v>9.9927195900129931E-4</v>
      </c>
      <c r="J718" s="189">
        <f>INDEX('Monthly CCG'!O$4:O$214,MATCH(Mapping!$A718,'Monthly CCG'!$A$4:$A$214,0))*$H718</f>
        <v>0</v>
      </c>
      <c r="K718" s="189">
        <f>INDEX('Monthly CCG'!P$4:P$214,MATCH(Mapping!$A718,'Monthly CCG'!$A$4:$A$214,0))*$H718</f>
        <v>0</v>
      </c>
      <c r="L718" s="189">
        <f>INDEX('Monthly CCG'!Q$4:Q$214,MATCH(Mapping!$A718,'Monthly CCG'!$A$4:$A$214,0))*$H718</f>
        <v>0</v>
      </c>
      <c r="M718" s="189">
        <f>INDEX('Monthly CCG'!R$4:R$214,MATCH(Mapping!$A718,'Monthly CCG'!$A$4:$A$214,0))*$H718</f>
        <v>0</v>
      </c>
    </row>
    <row r="719" spans="1:13">
      <c r="A719" s="187" t="s">
        <v>568</v>
      </c>
      <c r="B719" s="187" t="s">
        <v>567</v>
      </c>
      <c r="C719" s="187" t="s">
        <v>763</v>
      </c>
      <c r="D719" s="187" t="s">
        <v>441</v>
      </c>
      <c r="E719" s="187">
        <f>COUNTIF($D$5:D719,D719)</f>
        <v>17</v>
      </c>
      <c r="F719" s="187" t="str">
        <f t="shared" si="22"/>
        <v>Surrey17</v>
      </c>
      <c r="G719" s="187" t="str">
        <f t="shared" si="23"/>
        <v>NHS Surrey Downs CCG</v>
      </c>
      <c r="H719" s="188">
        <v>0.97165887506195336</v>
      </c>
      <c r="I719" s="188">
        <v>0.23926459795327668</v>
      </c>
      <c r="J719" s="189">
        <f>INDEX('Monthly CCG'!O$4:O$214,MATCH(Mapping!$A719,'Monthly CCG'!$A$4:$A$214,0))*$H719</f>
        <v>6083.5562167628896</v>
      </c>
      <c r="K719" s="189">
        <f>INDEX('Monthly CCG'!P$4:P$214,MATCH(Mapping!$A719,'Monthly CCG'!$A$4:$A$214,0))*$H719</f>
        <v>6249.7098843984841</v>
      </c>
      <c r="L719" s="189">
        <f>INDEX('Monthly CCG'!Q$4:Q$214,MATCH(Mapping!$A719,'Monthly CCG'!$A$4:$A$214,0))*$H719</f>
        <v>6202.0985995204483</v>
      </c>
      <c r="M719" s="189">
        <f>INDEX('Monthly CCG'!R$4:R$214,MATCH(Mapping!$A719,'Monthly CCG'!$A$4:$A$214,0))*$H719</f>
        <v>6476.1064022879191</v>
      </c>
    </row>
    <row r="720" spans="1:13">
      <c r="A720" s="187" t="s">
        <v>568</v>
      </c>
      <c r="B720" s="187" t="s">
        <v>567</v>
      </c>
      <c r="C720" s="187" t="s">
        <v>764</v>
      </c>
      <c r="D720" s="187" t="s">
        <v>444</v>
      </c>
      <c r="E720" s="187">
        <f>COUNTIF($D$5:D720,D720)</f>
        <v>5</v>
      </c>
      <c r="F720" s="187" t="str">
        <f t="shared" si="22"/>
        <v>Sutton5</v>
      </c>
      <c r="G720" s="187" t="str">
        <f t="shared" si="23"/>
        <v>NHS Surrey Downs CCG</v>
      </c>
      <c r="H720" s="188">
        <v>1.3957911939238879E-2</v>
      </c>
      <c r="I720" s="188">
        <v>2.0326154806491883E-2</v>
      </c>
      <c r="J720" s="189">
        <f>INDEX('Monthly CCG'!O$4:O$214,MATCH(Mapping!$A720,'Monthly CCG'!$A$4:$A$214,0))*$H720</f>
        <v>87.390486651574619</v>
      </c>
      <c r="K720" s="189">
        <f>INDEX('Monthly CCG'!P$4:P$214,MATCH(Mapping!$A720,'Monthly CCG'!$A$4:$A$214,0))*$H720</f>
        <v>89.777289593184477</v>
      </c>
      <c r="L720" s="189">
        <f>INDEX('Monthly CCG'!Q$4:Q$214,MATCH(Mapping!$A720,'Monthly CCG'!$A$4:$A$214,0))*$H720</f>
        <v>89.093351908161765</v>
      </c>
      <c r="M720" s="189">
        <f>INDEX('Monthly CCG'!R$4:R$214,MATCH(Mapping!$A720,'Monthly CCG'!$A$4:$A$214,0))*$H720</f>
        <v>93.02948307502713</v>
      </c>
    </row>
    <row r="721" spans="1:13">
      <c r="A721" s="187" t="s">
        <v>568</v>
      </c>
      <c r="B721" s="187" t="s">
        <v>567</v>
      </c>
      <c r="C721" s="187" t="s">
        <v>779</v>
      </c>
      <c r="D721" s="187" t="s">
        <v>489</v>
      </c>
      <c r="E721" s="187">
        <f>COUNTIF($D$5:D721,D721)</f>
        <v>9</v>
      </c>
      <c r="F721" s="187" t="str">
        <f t="shared" si="22"/>
        <v>West Sussex9</v>
      </c>
      <c r="G721" s="187" t="str">
        <f t="shared" si="23"/>
        <v>NHS Surrey Downs CCG</v>
      </c>
      <c r="H721" s="188">
        <v>5.1437986417156717E-3</v>
      </c>
      <c r="I721" s="188">
        <v>1.7940215632982429E-3</v>
      </c>
      <c r="J721" s="189">
        <f>INDEX('Monthly CCG'!O$4:O$214,MATCH(Mapping!$A721,'Monthly CCG'!$A$4:$A$214,0))*$H721</f>
        <v>32.205323295781824</v>
      </c>
      <c r="K721" s="189">
        <f>INDEX('Monthly CCG'!P$4:P$214,MATCH(Mapping!$A721,'Monthly CCG'!$A$4:$A$214,0))*$H721</f>
        <v>33.0849128635152</v>
      </c>
      <c r="L721" s="189">
        <f>INDEX('Monthly CCG'!Q$4:Q$214,MATCH(Mapping!$A721,'Monthly CCG'!$A$4:$A$214,0))*$H721</f>
        <v>32.832866730071132</v>
      </c>
      <c r="M721" s="189">
        <f>INDEX('Monthly CCG'!R$4:R$214,MATCH(Mapping!$A721,'Monthly CCG'!$A$4:$A$214,0))*$H721</f>
        <v>34.283417947034955</v>
      </c>
    </row>
    <row r="722" spans="1:13">
      <c r="A722" s="187" t="s">
        <v>570</v>
      </c>
      <c r="B722" s="187" t="s">
        <v>569</v>
      </c>
      <c r="C722" s="187" t="s">
        <v>651</v>
      </c>
      <c r="D722" s="187" t="s">
        <v>64</v>
      </c>
      <c r="E722" s="187">
        <f>COUNTIF($D$5:D722,D722)</f>
        <v>3</v>
      </c>
      <c r="F722" s="187" t="str">
        <f t="shared" si="22"/>
        <v>Bracknell Forest3</v>
      </c>
      <c r="G722" s="187" t="str">
        <f t="shared" si="23"/>
        <v>NHS Surrey Heath CCG</v>
      </c>
      <c r="H722" s="188">
        <v>1.2230053747867788E-3</v>
      </c>
      <c r="I722" s="188">
        <v>9.5462196132943674E-4</v>
      </c>
      <c r="J722" s="189">
        <f>INDEX('Monthly CCG'!O$4:O$214,MATCH(Mapping!$A722,'Monthly CCG'!$A$4:$A$214,0))*$H722</f>
        <v>2.3640693894628435</v>
      </c>
      <c r="K722" s="189">
        <f>INDEX('Monthly CCG'!P$4:P$214,MATCH(Mapping!$A722,'Monthly CCG'!$A$4:$A$214,0))*$H722</f>
        <v>2.5047150075633229</v>
      </c>
      <c r="L722" s="189">
        <f>INDEX('Monthly CCG'!Q$4:Q$214,MATCH(Mapping!$A722,'Monthly CCG'!$A$4:$A$214,0))*$H722</f>
        <v>2.5548582279295808</v>
      </c>
      <c r="M722" s="189">
        <f>INDEX('Monthly CCG'!R$4:R$214,MATCH(Mapping!$A722,'Monthly CCG'!$A$4:$A$214,0))*$H722</f>
        <v>2.6478066364133759</v>
      </c>
    </row>
    <row r="723" spans="1:13">
      <c r="A723" s="187" t="s">
        <v>570</v>
      </c>
      <c r="B723" s="187" t="s">
        <v>569</v>
      </c>
      <c r="C723" s="187" t="s">
        <v>688</v>
      </c>
      <c r="D723" s="187" t="s">
        <v>205</v>
      </c>
      <c r="E723" s="187">
        <f>COUNTIF($D$5:D723,D723)</f>
        <v>13</v>
      </c>
      <c r="F723" s="187" t="str">
        <f t="shared" si="22"/>
        <v>Hampshire13</v>
      </c>
      <c r="G723" s="187" t="str">
        <f t="shared" si="23"/>
        <v>NHS Surrey Heath CCG</v>
      </c>
      <c r="H723" s="188">
        <v>6.6085202707776803E-3</v>
      </c>
      <c r="I723" s="188">
        <v>0</v>
      </c>
      <c r="J723" s="189">
        <f>INDEX('Monthly CCG'!O$4:O$214,MATCH(Mapping!$A723,'Monthly CCG'!$A$4:$A$214,0))*$H723</f>
        <v>12.774269683413255</v>
      </c>
      <c r="K723" s="189">
        <f>INDEX('Monthly CCG'!P$4:P$214,MATCH(Mapping!$A723,'Monthly CCG'!$A$4:$A$214,0))*$H723</f>
        <v>13.534249514552689</v>
      </c>
      <c r="L723" s="189">
        <f>INDEX('Monthly CCG'!Q$4:Q$214,MATCH(Mapping!$A723,'Monthly CCG'!$A$4:$A$214,0))*$H723</f>
        <v>13.805198845654575</v>
      </c>
      <c r="M723" s="189">
        <f>INDEX('Monthly CCG'!R$4:R$214,MATCH(Mapping!$A723,'Monthly CCG'!$A$4:$A$214,0))*$H723</f>
        <v>14.307446386233678</v>
      </c>
    </row>
    <row r="724" spans="1:13">
      <c r="A724" s="187" t="s">
        <v>570</v>
      </c>
      <c r="B724" s="187" t="s">
        <v>569</v>
      </c>
      <c r="C724" s="187" t="s">
        <v>763</v>
      </c>
      <c r="D724" s="187" t="s">
        <v>441</v>
      </c>
      <c r="E724" s="187">
        <f>COUNTIF($D$5:D724,D724)</f>
        <v>18</v>
      </c>
      <c r="F724" s="187" t="str">
        <f t="shared" si="22"/>
        <v>Surrey18</v>
      </c>
      <c r="G724" s="187" t="str">
        <f t="shared" si="23"/>
        <v>NHS Surrey Heath CCG</v>
      </c>
      <c r="H724" s="188">
        <v>0.99216847435443556</v>
      </c>
      <c r="I724" s="188">
        <v>7.6263946498222934E-2</v>
      </c>
      <c r="J724" s="189">
        <f>INDEX('Monthly CCG'!O$4:O$214,MATCH(Mapping!$A724,'Monthly CCG'!$A$4:$A$214,0))*$H724</f>
        <v>1917.8616609271239</v>
      </c>
      <c r="K724" s="189">
        <f>INDEX('Monthly CCG'!P$4:P$214,MATCH(Mapping!$A724,'Monthly CCG'!$A$4:$A$214,0))*$H724</f>
        <v>2031.961035477884</v>
      </c>
      <c r="L724" s="189">
        <f>INDEX('Monthly CCG'!Q$4:Q$214,MATCH(Mapping!$A724,'Monthly CCG'!$A$4:$A$214,0))*$H724</f>
        <v>2072.6399429264161</v>
      </c>
      <c r="M724" s="189">
        <f>INDEX('Monthly CCG'!R$4:R$214,MATCH(Mapping!$A724,'Monthly CCG'!$A$4:$A$214,0))*$H724</f>
        <v>2148.044746977353</v>
      </c>
    </row>
    <row r="725" spans="1:13">
      <c r="A725" s="187" t="s">
        <v>572</v>
      </c>
      <c r="B725" s="187" t="s">
        <v>571</v>
      </c>
      <c r="C725" s="187" t="s">
        <v>669</v>
      </c>
      <c r="D725" s="187" t="s">
        <v>132</v>
      </c>
      <c r="E725" s="187">
        <f>COUNTIF($D$5:D725,D725)</f>
        <v>6</v>
      </c>
      <c r="F725" s="187" t="str">
        <f t="shared" si="22"/>
        <v>Croydon6</v>
      </c>
      <c r="G725" s="187" t="str">
        <f t="shared" si="23"/>
        <v>NHS Sutton CCG</v>
      </c>
      <c r="H725" s="188">
        <v>7.5977271024837067E-3</v>
      </c>
      <c r="I725" s="188">
        <v>3.5806955122790114E-3</v>
      </c>
      <c r="J725" s="189">
        <f>INDEX('Monthly CCG'!O$4:O$214,MATCH(Mapping!$A725,'Monthly CCG'!$A$4:$A$214,0))*$H725</f>
        <v>32.449892454707914</v>
      </c>
      <c r="K725" s="189">
        <f>INDEX('Monthly CCG'!P$4:P$214,MATCH(Mapping!$A725,'Monthly CCG'!$A$4:$A$214,0))*$H725</f>
        <v>33.505976521953144</v>
      </c>
      <c r="L725" s="189">
        <f>INDEX('Monthly CCG'!Q$4:Q$214,MATCH(Mapping!$A725,'Monthly CCG'!$A$4:$A$214,0))*$H725</f>
        <v>36.005628738670289</v>
      </c>
      <c r="M725" s="189">
        <f>INDEX('Monthly CCG'!R$4:R$214,MATCH(Mapping!$A725,'Monthly CCG'!$A$4:$A$214,0))*$H725</f>
        <v>35.086303759269761</v>
      </c>
    </row>
    <row r="726" spans="1:13">
      <c r="A726" s="187" t="s">
        <v>572</v>
      </c>
      <c r="B726" s="187" t="s">
        <v>571</v>
      </c>
      <c r="C726" s="187" t="s">
        <v>703</v>
      </c>
      <c r="D726" s="187" t="s">
        <v>258</v>
      </c>
      <c r="E726" s="187">
        <f>COUNTIF($D$5:D726,D726)</f>
        <v>5</v>
      </c>
      <c r="F726" s="187" t="str">
        <f t="shared" si="22"/>
        <v>Kingston upon Thames5</v>
      </c>
      <c r="G726" s="187" t="str">
        <f t="shared" si="23"/>
        <v>NHS Sutton CCG</v>
      </c>
      <c r="H726" s="188">
        <v>1.0808034328885273E-3</v>
      </c>
      <c r="I726" s="188">
        <v>1.1374706481893382E-3</v>
      </c>
      <c r="J726" s="189">
        <f>INDEX('Monthly CCG'!O$4:O$214,MATCH(Mapping!$A726,'Monthly CCG'!$A$4:$A$214,0))*$H726</f>
        <v>4.6161114618669004</v>
      </c>
      <c r="K726" s="189">
        <f>INDEX('Monthly CCG'!P$4:P$214,MATCH(Mapping!$A726,'Monthly CCG'!$A$4:$A$214,0))*$H726</f>
        <v>4.7663431390384057</v>
      </c>
      <c r="L726" s="189">
        <f>INDEX('Monthly CCG'!Q$4:Q$214,MATCH(Mapping!$A726,'Monthly CCG'!$A$4:$A$214,0))*$H726</f>
        <v>5.1219274684587308</v>
      </c>
      <c r="M726" s="189">
        <f>INDEX('Monthly CCG'!R$4:R$214,MATCH(Mapping!$A726,'Monthly CCG'!$A$4:$A$214,0))*$H726</f>
        <v>4.9911502530792191</v>
      </c>
    </row>
    <row r="727" spans="1:13">
      <c r="A727" s="187" t="s">
        <v>572</v>
      </c>
      <c r="B727" s="187" t="s">
        <v>571</v>
      </c>
      <c r="C727" s="187" t="s">
        <v>717</v>
      </c>
      <c r="D727" s="187" t="s">
        <v>300</v>
      </c>
      <c r="E727" s="187">
        <f>COUNTIF($D$5:D727,D727)</f>
        <v>5</v>
      </c>
      <c r="F727" s="187" t="str">
        <f t="shared" si="22"/>
        <v>Merton5</v>
      </c>
      <c r="G727" s="187" t="str">
        <f t="shared" si="23"/>
        <v>NHS Sutton CCG</v>
      </c>
      <c r="H727" s="188">
        <v>3.3991803015548584E-2</v>
      </c>
      <c r="I727" s="188">
        <v>2.7634234610432538E-2</v>
      </c>
      <c r="J727" s="189">
        <f>INDEX('Monthly CCG'!O$4:O$214,MATCH(Mapping!$A727,'Monthly CCG'!$A$4:$A$214,0))*$H727</f>
        <v>145.178990679408</v>
      </c>
      <c r="K727" s="189">
        <f>INDEX('Monthly CCG'!P$4:P$214,MATCH(Mapping!$A727,'Monthly CCG'!$A$4:$A$214,0))*$H727</f>
        <v>149.90385129856926</v>
      </c>
      <c r="L727" s="189">
        <f>INDEX('Monthly CCG'!Q$4:Q$214,MATCH(Mapping!$A727,'Monthly CCG'!$A$4:$A$214,0))*$H727</f>
        <v>161.08715449068475</v>
      </c>
      <c r="M727" s="189">
        <f>INDEX('Monthly CCG'!R$4:R$214,MATCH(Mapping!$A727,'Monthly CCG'!$A$4:$A$214,0))*$H727</f>
        <v>156.97414632580336</v>
      </c>
    </row>
    <row r="728" spans="1:13">
      <c r="A728" s="187" t="s">
        <v>572</v>
      </c>
      <c r="B728" s="187" t="s">
        <v>571</v>
      </c>
      <c r="C728" s="187" t="s">
        <v>763</v>
      </c>
      <c r="D728" s="187" t="s">
        <v>441</v>
      </c>
      <c r="E728" s="187">
        <f>COUNTIF($D$5:D728,D728)</f>
        <v>19</v>
      </c>
      <c r="F728" s="187" t="str">
        <f t="shared" si="22"/>
        <v>Surrey19</v>
      </c>
      <c r="G728" s="187" t="str">
        <f t="shared" si="23"/>
        <v>NHS Sutton CCG</v>
      </c>
      <c r="H728" s="188">
        <v>1.1701569840233709E-2</v>
      </c>
      <c r="I728" s="188">
        <v>1.8034584841712916E-3</v>
      </c>
      <c r="J728" s="189">
        <f>INDEX('Monthly CCG'!O$4:O$214,MATCH(Mapping!$A728,'Monthly CCG'!$A$4:$A$214,0))*$H728</f>
        <v>49.977404787638172</v>
      </c>
      <c r="K728" s="189">
        <f>INDEX('Monthly CCG'!P$4:P$214,MATCH(Mapping!$A728,'Monthly CCG'!$A$4:$A$214,0))*$H728</f>
        <v>51.603922995430658</v>
      </c>
      <c r="L728" s="189">
        <f>INDEX('Monthly CCG'!Q$4:Q$214,MATCH(Mapping!$A728,'Monthly CCG'!$A$4:$A$214,0))*$H728</f>
        <v>55.453739472867547</v>
      </c>
      <c r="M728" s="189">
        <f>INDEX('Monthly CCG'!R$4:R$214,MATCH(Mapping!$A728,'Monthly CCG'!$A$4:$A$214,0))*$H728</f>
        <v>54.037849522199267</v>
      </c>
    </row>
    <row r="729" spans="1:13">
      <c r="A729" s="187" t="s">
        <v>572</v>
      </c>
      <c r="B729" s="187" t="s">
        <v>571</v>
      </c>
      <c r="C729" s="187" t="s">
        <v>764</v>
      </c>
      <c r="D729" s="187" t="s">
        <v>444</v>
      </c>
      <c r="E729" s="187">
        <f>COUNTIF($D$5:D729,D729)</f>
        <v>6</v>
      </c>
      <c r="F729" s="187" t="str">
        <f t="shared" si="22"/>
        <v>Sutton6</v>
      </c>
      <c r="G729" s="187" t="str">
        <f t="shared" si="23"/>
        <v>NHS Sutton CCG</v>
      </c>
      <c r="H729" s="188">
        <v>0.94562809660884539</v>
      </c>
      <c r="I729" s="188">
        <v>0.86189138576779023</v>
      </c>
      <c r="J729" s="189">
        <f>INDEX('Monthly CCG'!O$4:O$214,MATCH(Mapping!$A729,'Monthly CCG'!$A$4:$A$214,0))*$H729</f>
        <v>4038.7776006163785</v>
      </c>
      <c r="K729" s="189">
        <f>INDEX('Monthly CCG'!P$4:P$214,MATCH(Mapping!$A729,'Monthly CCG'!$A$4:$A$214,0))*$H729</f>
        <v>4170.2199060450084</v>
      </c>
      <c r="L729" s="189">
        <f>INDEX('Monthly CCG'!Q$4:Q$214,MATCH(Mapping!$A729,'Monthly CCG'!$A$4:$A$214,0))*$H729</f>
        <v>4481.3315498293186</v>
      </c>
      <c r="M729" s="189">
        <f>INDEX('Monthly CCG'!R$4:R$214,MATCH(Mapping!$A729,'Monthly CCG'!$A$4:$A$214,0))*$H729</f>
        <v>4366.910550139648</v>
      </c>
    </row>
    <row r="730" spans="1:13">
      <c r="A730" s="187" t="s">
        <v>574</v>
      </c>
      <c r="B730" s="187" t="s">
        <v>573</v>
      </c>
      <c r="C730" s="187" t="s">
        <v>701</v>
      </c>
      <c r="D730" s="187" t="s">
        <v>252</v>
      </c>
      <c r="E730" s="187">
        <f>COUNTIF($D$5:D730,D730)</f>
        <v>12</v>
      </c>
      <c r="F730" s="187" t="str">
        <f t="shared" si="22"/>
        <v>Kent12</v>
      </c>
      <c r="G730" s="187" t="str">
        <f t="shared" si="23"/>
        <v>NHS Swale CCG</v>
      </c>
      <c r="H730" s="188">
        <v>0.99797383564939035</v>
      </c>
      <c r="I730" s="188">
        <v>7.0317608183066843E-2</v>
      </c>
      <c r="J730" s="189">
        <f>INDEX('Monthly CCG'!O$4:O$214,MATCH(Mapping!$A730,'Monthly CCG'!$A$4:$A$214,0))*$H730</f>
        <v>2231.469496512037</v>
      </c>
      <c r="K730" s="189">
        <f>INDEX('Monthly CCG'!P$4:P$214,MATCH(Mapping!$A730,'Monthly CCG'!$A$4:$A$214,0))*$H730</f>
        <v>2281.3681882945061</v>
      </c>
      <c r="L730" s="189">
        <f>INDEX('Monthly CCG'!Q$4:Q$214,MATCH(Mapping!$A730,'Monthly CCG'!$A$4:$A$214,0))*$H730</f>
        <v>2342.244592269119</v>
      </c>
      <c r="M730" s="189">
        <f>INDEX('Monthly CCG'!R$4:R$214,MATCH(Mapping!$A730,'Monthly CCG'!$A$4:$A$214,0))*$H730</f>
        <v>2493.9366152878265</v>
      </c>
    </row>
    <row r="731" spans="1:13">
      <c r="A731" s="187" t="s">
        <v>574</v>
      </c>
      <c r="B731" s="187" t="s">
        <v>573</v>
      </c>
      <c r="C731" s="187" t="s">
        <v>716</v>
      </c>
      <c r="D731" s="187" t="s">
        <v>297</v>
      </c>
      <c r="E731" s="187">
        <f>COUNTIF($D$5:D731,D731)</f>
        <v>3</v>
      </c>
      <c r="F731" s="187" t="str">
        <f t="shared" si="22"/>
        <v>Medway3</v>
      </c>
      <c r="G731" s="187" t="str">
        <f t="shared" si="23"/>
        <v>NHS Swale CCG</v>
      </c>
      <c r="H731" s="188">
        <v>2.0261643506096997E-3</v>
      </c>
      <c r="I731" s="188">
        <v>0</v>
      </c>
      <c r="J731" s="189">
        <f>INDEX('Monthly CCG'!O$4:O$214,MATCH(Mapping!$A731,'Monthly CCG'!$A$4:$A$214,0))*$H731</f>
        <v>4.5305034879632888</v>
      </c>
      <c r="K731" s="189">
        <f>INDEX('Monthly CCG'!P$4:P$214,MATCH(Mapping!$A731,'Monthly CCG'!$A$4:$A$214,0))*$H731</f>
        <v>4.6318117054937735</v>
      </c>
      <c r="L731" s="189">
        <f>INDEX('Monthly CCG'!Q$4:Q$214,MATCH(Mapping!$A731,'Monthly CCG'!$A$4:$A$214,0))*$H731</f>
        <v>4.7554077308809655</v>
      </c>
      <c r="M731" s="189">
        <f>INDEX('Monthly CCG'!R$4:R$214,MATCH(Mapping!$A731,'Monthly CCG'!$A$4:$A$214,0))*$H731</f>
        <v>5.0633847121736393</v>
      </c>
    </row>
    <row r="732" spans="1:13">
      <c r="A732" s="187" t="s">
        <v>576</v>
      </c>
      <c r="B732" s="187" t="s">
        <v>575</v>
      </c>
      <c r="C732" s="187" t="s">
        <v>732</v>
      </c>
      <c r="D732" s="187" t="s">
        <v>348</v>
      </c>
      <c r="E732" s="187">
        <f>COUNTIF($D$5:D732,D732)</f>
        <v>8</v>
      </c>
      <c r="F732" s="187" t="str">
        <f t="shared" si="22"/>
        <v>Oxfordshire8</v>
      </c>
      <c r="G732" s="187" t="str">
        <f t="shared" si="23"/>
        <v>NHS Swindon CCG</v>
      </c>
      <c r="H732" s="188">
        <v>2.4793133938351496E-2</v>
      </c>
      <c r="I732" s="188">
        <v>7.9659201090013752E-3</v>
      </c>
      <c r="J732" s="189">
        <f>INDEX('Monthly CCG'!O$4:O$214,MATCH(Mapping!$A732,'Monthly CCG'!$A$4:$A$214,0))*$H732</f>
        <v>131.08129913206434</v>
      </c>
      <c r="K732" s="189">
        <f>INDEX('Monthly CCG'!P$4:P$214,MATCH(Mapping!$A732,'Monthly CCG'!$A$4:$A$214,0))*$H732</f>
        <v>143.4778661012401</v>
      </c>
      <c r="L732" s="189">
        <f>INDEX('Monthly CCG'!Q$4:Q$214,MATCH(Mapping!$A732,'Monthly CCG'!$A$4:$A$214,0))*$H732</f>
        <v>138.99030885839849</v>
      </c>
      <c r="M732" s="189">
        <f>INDEX('Monthly CCG'!R$4:R$214,MATCH(Mapping!$A732,'Monthly CCG'!$A$4:$A$214,0))*$H732</f>
        <v>138.39527364387806</v>
      </c>
    </row>
    <row r="733" spans="1:13">
      <c r="A733" s="187" t="s">
        <v>576</v>
      </c>
      <c r="B733" s="187" t="s">
        <v>575</v>
      </c>
      <c r="C733" s="187" t="s">
        <v>765</v>
      </c>
      <c r="D733" s="187" t="s">
        <v>447</v>
      </c>
      <c r="E733" s="187">
        <f>COUNTIF($D$5:D733,D733)</f>
        <v>2</v>
      </c>
      <c r="F733" s="187" t="str">
        <f t="shared" si="22"/>
        <v>Swindon2</v>
      </c>
      <c r="G733" s="187" t="str">
        <f t="shared" si="23"/>
        <v>NHS Swindon CCG</v>
      </c>
      <c r="H733" s="188">
        <v>0.96634714786579334</v>
      </c>
      <c r="I733" s="188">
        <v>0.98416702134808809</v>
      </c>
      <c r="J733" s="189">
        <f>INDEX('Monthly CCG'!O$4:O$214,MATCH(Mapping!$A733,'Monthly CCG'!$A$4:$A$214,0))*$H733</f>
        <v>5109.0773707664493</v>
      </c>
      <c r="K733" s="189">
        <f>INDEX('Monthly CCG'!P$4:P$214,MATCH(Mapping!$A733,'Monthly CCG'!$A$4:$A$214,0))*$H733</f>
        <v>5592.2509446993463</v>
      </c>
      <c r="L733" s="189">
        <f>INDEX('Monthly CCG'!Q$4:Q$214,MATCH(Mapping!$A733,'Monthly CCG'!$A$4:$A$214,0))*$H733</f>
        <v>5417.3421109356377</v>
      </c>
      <c r="M733" s="189">
        <f>INDEX('Monthly CCG'!R$4:R$214,MATCH(Mapping!$A733,'Monthly CCG'!$A$4:$A$214,0))*$H733</f>
        <v>5394.1497793868584</v>
      </c>
    </row>
    <row r="734" spans="1:13">
      <c r="A734" s="187" t="s">
        <v>576</v>
      </c>
      <c r="B734" s="187" t="s">
        <v>575</v>
      </c>
      <c r="C734" s="187" t="s">
        <v>782</v>
      </c>
      <c r="D734" s="187" t="s">
        <v>498</v>
      </c>
      <c r="E734" s="187">
        <f>COUNTIF($D$5:D734,D734)</f>
        <v>7</v>
      </c>
      <c r="F734" s="187" t="str">
        <f t="shared" si="22"/>
        <v>Wiltshire7</v>
      </c>
      <c r="G734" s="187" t="str">
        <f t="shared" si="23"/>
        <v>NHS Swindon CCG</v>
      </c>
      <c r="H734" s="188">
        <v>8.8597181958552009E-3</v>
      </c>
      <c r="I734" s="188">
        <v>4.2105703294865364E-3</v>
      </c>
      <c r="J734" s="189">
        <f>INDEX('Monthly CCG'!O$4:O$214,MATCH(Mapping!$A734,'Monthly CCG'!$A$4:$A$214,0))*$H734</f>
        <v>46.841330101486449</v>
      </c>
      <c r="K734" s="189">
        <f>INDEX('Monthly CCG'!P$4:P$214,MATCH(Mapping!$A734,'Monthly CCG'!$A$4:$A$214,0))*$H734</f>
        <v>51.271189199414046</v>
      </c>
      <c r="L734" s="189">
        <f>INDEX('Monthly CCG'!Q$4:Q$214,MATCH(Mapping!$A734,'Monthly CCG'!$A$4:$A$214,0))*$H734</f>
        <v>49.667580205964256</v>
      </c>
      <c r="M734" s="189">
        <f>INDEX('Monthly CCG'!R$4:R$214,MATCH(Mapping!$A734,'Monthly CCG'!$A$4:$A$214,0))*$H734</f>
        <v>49.45494696926373</v>
      </c>
    </row>
    <row r="735" spans="1:13">
      <c r="A735" s="187" t="s">
        <v>578</v>
      </c>
      <c r="B735" s="187" t="s">
        <v>577</v>
      </c>
      <c r="C735" s="187" t="s">
        <v>673</v>
      </c>
      <c r="D735" s="187" t="s">
        <v>146</v>
      </c>
      <c r="E735" s="187">
        <f>COUNTIF($D$5:D735,D735)</f>
        <v>13</v>
      </c>
      <c r="F735" s="187" t="str">
        <f t="shared" si="22"/>
        <v>Derbyshire13</v>
      </c>
      <c r="G735" s="187" t="str">
        <f t="shared" si="23"/>
        <v>NHS Tameside and Glossop CCG</v>
      </c>
      <c r="H735" s="188">
        <v>0.14167034836429399</v>
      </c>
      <c r="I735" s="188">
        <v>4.3473468146571381E-2</v>
      </c>
      <c r="J735" s="189">
        <f>INDEX('Monthly CCG'!O$4:O$214,MATCH(Mapping!$A735,'Monthly CCG'!$A$4:$A$214,0))*$H735</f>
        <v>1006.9928361734017</v>
      </c>
      <c r="K735" s="189">
        <f>INDEX('Monthly CCG'!P$4:P$214,MATCH(Mapping!$A735,'Monthly CCG'!$A$4:$A$214,0))*$H735</f>
        <v>940.6911131389121</v>
      </c>
      <c r="L735" s="189">
        <f>INDEX('Monthly CCG'!Q$4:Q$214,MATCH(Mapping!$A735,'Monthly CCG'!$A$4:$A$214,0))*$H735</f>
        <v>948.76632299567677</v>
      </c>
      <c r="M735" s="189">
        <f>INDEX('Monthly CCG'!R$4:R$214,MATCH(Mapping!$A735,'Monthly CCG'!$A$4:$A$214,0))*$H735</f>
        <v>992.82580133697229</v>
      </c>
    </row>
    <row r="736" spans="1:13">
      <c r="A736" s="187" t="s">
        <v>578</v>
      </c>
      <c r="B736" s="187" t="s">
        <v>577</v>
      </c>
      <c r="C736" s="187" t="s">
        <v>715</v>
      </c>
      <c r="D736" s="187" t="s">
        <v>294</v>
      </c>
      <c r="E736" s="187">
        <f>COUNTIF($D$5:D736,D736)</f>
        <v>9</v>
      </c>
      <c r="F736" s="187" t="str">
        <f t="shared" si="22"/>
        <v>Manchester9</v>
      </c>
      <c r="G736" s="187" t="str">
        <f t="shared" si="23"/>
        <v>NHS Tameside and Glossop CCG</v>
      </c>
      <c r="H736" s="188">
        <v>4.2363608586682292E-3</v>
      </c>
      <c r="I736" s="188">
        <v>1.8541174599675076E-3</v>
      </c>
      <c r="J736" s="189">
        <f>INDEX('Monthly CCG'!O$4:O$214,MATCH(Mapping!$A736,'Monthly CCG'!$A$4:$A$214,0))*$H736</f>
        <v>30.112052983413772</v>
      </c>
      <c r="K736" s="189">
        <f>INDEX('Monthly CCG'!P$4:P$214,MATCH(Mapping!$A736,'Monthly CCG'!$A$4:$A$214,0))*$H736</f>
        <v>28.12943610155704</v>
      </c>
      <c r="L736" s="189">
        <f>INDEX('Monthly CCG'!Q$4:Q$214,MATCH(Mapping!$A736,'Monthly CCG'!$A$4:$A$214,0))*$H736</f>
        <v>28.37090867050113</v>
      </c>
      <c r="M736" s="189">
        <f>INDEX('Monthly CCG'!R$4:R$214,MATCH(Mapping!$A736,'Monthly CCG'!$A$4:$A$214,0))*$H736</f>
        <v>29.688416897546951</v>
      </c>
    </row>
    <row r="737" spans="1:13">
      <c r="A737" s="187" t="s">
        <v>578</v>
      </c>
      <c r="B737" s="187" t="s">
        <v>577</v>
      </c>
      <c r="C737" s="187" t="s">
        <v>731</v>
      </c>
      <c r="D737" s="187" t="s">
        <v>345</v>
      </c>
      <c r="E737" s="187">
        <f>COUNTIF($D$5:D737,D737)</f>
        <v>4</v>
      </c>
      <c r="F737" s="187" t="str">
        <f t="shared" si="22"/>
        <v>Oldham4</v>
      </c>
      <c r="G737" s="187" t="str">
        <f t="shared" si="23"/>
        <v>NHS Tameside and Glossop CCG</v>
      </c>
      <c r="H737" s="188">
        <v>1.6350866472052818E-3</v>
      </c>
      <c r="I737" s="188">
        <v>1.6526994090347569E-3</v>
      </c>
      <c r="J737" s="189">
        <f>INDEX('Monthly CCG'!O$4:O$214,MATCH(Mapping!$A737,'Monthly CCG'!$A$4:$A$214,0))*$H737</f>
        <v>11.622195888335144</v>
      </c>
      <c r="K737" s="189">
        <f>INDEX('Monthly CCG'!P$4:P$214,MATCH(Mapping!$A737,'Monthly CCG'!$A$4:$A$214,0))*$H737</f>
        <v>10.856975337443071</v>
      </c>
      <c r="L737" s="189">
        <f>INDEX('Monthly CCG'!Q$4:Q$214,MATCH(Mapping!$A737,'Monthly CCG'!$A$4:$A$214,0))*$H737</f>
        <v>10.950175276333772</v>
      </c>
      <c r="M737" s="189">
        <f>INDEX('Monthly CCG'!R$4:R$214,MATCH(Mapping!$A737,'Monthly CCG'!$A$4:$A$214,0))*$H737</f>
        <v>11.458687223614614</v>
      </c>
    </row>
    <row r="738" spans="1:13">
      <c r="A738" s="187" t="s">
        <v>578</v>
      </c>
      <c r="B738" s="187" t="s">
        <v>577</v>
      </c>
      <c r="C738" s="187" t="s">
        <v>758</v>
      </c>
      <c r="D738" s="187" t="s">
        <v>426</v>
      </c>
      <c r="E738" s="187">
        <f>COUNTIF($D$5:D738,D738)</f>
        <v>5</v>
      </c>
      <c r="F738" s="187" t="str">
        <f t="shared" si="22"/>
        <v>Stockport5</v>
      </c>
      <c r="G738" s="187" t="str">
        <f t="shared" si="23"/>
        <v>NHS Tameside and Glossop CCG</v>
      </c>
      <c r="H738" s="188">
        <v>2.2172765897707988E-3</v>
      </c>
      <c r="I738" s="188">
        <v>1.791582564598729E-3</v>
      </c>
      <c r="J738" s="189">
        <f>INDEX('Monthly CCG'!O$4:O$214,MATCH(Mapping!$A738,'Monthly CCG'!$A$4:$A$214,0))*$H738</f>
        <v>15.760402000090838</v>
      </c>
      <c r="K738" s="189">
        <f>INDEX('Monthly CCG'!P$4:P$214,MATCH(Mapping!$A738,'Monthly CCG'!$A$4:$A$214,0))*$H738</f>
        <v>14.722716556078105</v>
      </c>
      <c r="L738" s="189">
        <f>INDEX('Monthly CCG'!Q$4:Q$214,MATCH(Mapping!$A738,'Monthly CCG'!$A$4:$A$214,0))*$H738</f>
        <v>14.84910132169504</v>
      </c>
      <c r="M738" s="189">
        <f>INDEX('Monthly CCG'!R$4:R$214,MATCH(Mapping!$A738,'Monthly CCG'!$A$4:$A$214,0))*$H738</f>
        <v>15.538674341113758</v>
      </c>
    </row>
    <row r="739" spans="1:13">
      <c r="A739" s="187" t="s">
        <v>578</v>
      </c>
      <c r="B739" s="187" t="s">
        <v>577</v>
      </c>
      <c r="C739" s="187" t="s">
        <v>766</v>
      </c>
      <c r="D739" s="187" t="s">
        <v>450</v>
      </c>
      <c r="E739" s="187">
        <f>COUNTIF($D$5:D739,D739)</f>
        <v>5</v>
      </c>
      <c r="F739" s="187" t="str">
        <f t="shared" si="22"/>
        <v>Tameside5</v>
      </c>
      <c r="G739" s="187" t="str">
        <f t="shared" si="23"/>
        <v>NHS Tameside and Glossop CCG</v>
      </c>
      <c r="H739" s="188">
        <v>0.85024092754006164</v>
      </c>
      <c r="I739" s="188">
        <v>0.88161956424011745</v>
      </c>
      <c r="J739" s="189">
        <f>INDEX('Monthly CCG'!O$4:O$214,MATCH(Mapping!$A739,'Monthly CCG'!$A$4:$A$214,0))*$H739</f>
        <v>6043.5125129547578</v>
      </c>
      <c r="K739" s="189">
        <f>INDEX('Monthly CCG'!P$4:P$214,MATCH(Mapping!$A739,'Monthly CCG'!$A$4:$A$214,0))*$H739</f>
        <v>5645.5997588660093</v>
      </c>
      <c r="L739" s="189">
        <f>INDEX('Monthly CCG'!Q$4:Q$214,MATCH(Mapping!$A739,'Monthly CCG'!$A$4:$A$214,0))*$H739</f>
        <v>5694.0634917357929</v>
      </c>
      <c r="M739" s="189">
        <f>INDEX('Monthly CCG'!R$4:R$214,MATCH(Mapping!$A739,'Monthly CCG'!$A$4:$A$214,0))*$H739</f>
        <v>5958.4884202007515</v>
      </c>
    </row>
    <row r="740" spans="1:13">
      <c r="A740" s="187" t="s">
        <v>580</v>
      </c>
      <c r="B740" s="187" t="s">
        <v>948</v>
      </c>
      <c r="C740" s="187" t="s">
        <v>747</v>
      </c>
      <c r="D740" s="187" t="s">
        <v>393</v>
      </c>
      <c r="E740" s="187">
        <f>COUNTIF($D$5:D740,D740)</f>
        <v>7</v>
      </c>
      <c r="F740" s="187" t="str">
        <f t="shared" si="22"/>
        <v>Shropshire7</v>
      </c>
      <c r="G740" s="187" t="str">
        <f t="shared" si="23"/>
        <v>NHS Telford and Wrekin CCG</v>
      </c>
      <c r="H740" s="188">
        <v>2.3539916623537643E-2</v>
      </c>
      <c r="I740" s="188">
        <v>1.3866832840841323E-2</v>
      </c>
      <c r="J740" s="189">
        <f>INDEX('Monthly CCG'!O$4:O$214,MATCH(Mapping!$A740,'Monthly CCG'!$A$4:$A$214,0))*$H740</f>
        <v>103.71687264330686</v>
      </c>
      <c r="K740" s="189">
        <f>INDEX('Monthly CCG'!P$4:P$214,MATCH(Mapping!$A740,'Monthly CCG'!$A$4:$A$214,0))*$H740</f>
        <v>101.57474023056493</v>
      </c>
      <c r="L740" s="189">
        <f>INDEX('Monthly CCG'!Q$4:Q$214,MATCH(Mapping!$A740,'Monthly CCG'!$A$4:$A$214,0))*$H740</f>
        <v>95.007103492597921</v>
      </c>
      <c r="M740" s="189">
        <f>INDEX('Monthly CCG'!R$4:R$214,MATCH(Mapping!$A740,'Monthly CCG'!$A$4:$A$214,0))*$H740</f>
        <v>102.91651547810658</v>
      </c>
    </row>
    <row r="741" spans="1:13">
      <c r="A741" s="187" t="s">
        <v>580</v>
      </c>
      <c r="B741" s="187" t="s">
        <v>948</v>
      </c>
      <c r="C741" s="187" t="s">
        <v>757</v>
      </c>
      <c r="D741" s="187" t="s">
        <v>423</v>
      </c>
      <c r="E741" s="187">
        <f>COUNTIF($D$5:D741,D741)</f>
        <v>14</v>
      </c>
      <c r="F741" s="187" t="str">
        <f t="shared" si="22"/>
        <v>Staffordshire14</v>
      </c>
      <c r="G741" s="187" t="str">
        <f t="shared" si="23"/>
        <v>NHS Telford and Wrekin CCG</v>
      </c>
      <c r="H741" s="188">
        <v>9.9130405109509809E-3</v>
      </c>
      <c r="I741" s="188">
        <v>2.004203883763074E-3</v>
      </c>
      <c r="J741" s="189">
        <f>INDEX('Monthly CCG'!O$4:O$214,MATCH(Mapping!$A741,'Monthly CCG'!$A$4:$A$214,0))*$H741</f>
        <v>43.676856491250021</v>
      </c>
      <c r="K741" s="189">
        <f>INDEX('Monthly CCG'!P$4:P$214,MATCH(Mapping!$A741,'Monthly CCG'!$A$4:$A$214,0))*$H741</f>
        <v>42.774769804753483</v>
      </c>
      <c r="L741" s="189">
        <f>INDEX('Monthly CCG'!Q$4:Q$214,MATCH(Mapping!$A741,'Monthly CCG'!$A$4:$A$214,0))*$H741</f>
        <v>40.009031502198155</v>
      </c>
      <c r="M741" s="189">
        <f>INDEX('Monthly CCG'!R$4:R$214,MATCH(Mapping!$A741,'Monthly CCG'!$A$4:$A$214,0))*$H741</f>
        <v>43.339813113877689</v>
      </c>
    </row>
    <row r="742" spans="1:13">
      <c r="A742" s="187" t="s">
        <v>580</v>
      </c>
      <c r="B742" s="187" t="s">
        <v>948</v>
      </c>
      <c r="C742" s="187" t="s">
        <v>767</v>
      </c>
      <c r="D742" s="187" t="s">
        <v>453</v>
      </c>
      <c r="E742" s="187">
        <f>COUNTIF($D$5:D742,D742)</f>
        <v>2</v>
      </c>
      <c r="F742" s="187" t="str">
        <f t="shared" si="22"/>
        <v>Telford and Wrekin2</v>
      </c>
      <c r="G742" s="187" t="str">
        <f t="shared" si="23"/>
        <v>NHS Telford and Wrekin CCG</v>
      </c>
      <c r="H742" s="188">
        <v>0.96654704286551152</v>
      </c>
      <c r="I742" s="188">
        <v>0.96974590439888375</v>
      </c>
      <c r="J742" s="189">
        <f>INDEX('Monthly CCG'!O$4:O$214,MATCH(Mapping!$A742,'Monthly CCG'!$A$4:$A$214,0))*$H742</f>
        <v>4258.6062708654435</v>
      </c>
      <c r="K742" s="189">
        <f>INDEX('Monthly CCG'!P$4:P$214,MATCH(Mapping!$A742,'Monthly CCG'!$A$4:$A$214,0))*$H742</f>
        <v>4170.6504899646825</v>
      </c>
      <c r="L742" s="189">
        <f>INDEX('Monthly CCG'!Q$4:Q$214,MATCH(Mapping!$A742,'Monthly CCG'!$A$4:$A$214,0))*$H742</f>
        <v>3900.9838650052043</v>
      </c>
      <c r="M742" s="189">
        <f>INDEX('Monthly CCG'!R$4:R$214,MATCH(Mapping!$A742,'Monthly CCG'!$A$4:$A$214,0))*$H742</f>
        <v>4225.7436714080168</v>
      </c>
    </row>
    <row r="743" spans="1:13">
      <c r="A743" s="187" t="s">
        <v>582</v>
      </c>
      <c r="B743" s="187" t="s">
        <v>581</v>
      </c>
      <c r="C743" s="187" t="s">
        <v>701</v>
      </c>
      <c r="D743" s="187" t="s">
        <v>252</v>
      </c>
      <c r="E743" s="187">
        <f>COUNTIF($D$5:D743,D743)</f>
        <v>13</v>
      </c>
      <c r="F743" s="187" t="str">
        <f t="shared" si="22"/>
        <v>Kent13</v>
      </c>
      <c r="G743" s="187" t="str">
        <f t="shared" si="23"/>
        <v>NHS Thanet CCG</v>
      </c>
      <c r="H743" s="188">
        <v>1</v>
      </c>
      <c r="I743" s="188">
        <v>9.3101225100179458E-2</v>
      </c>
      <c r="J743" s="189">
        <f>INDEX('Monthly CCG'!O$4:O$214,MATCH(Mapping!$A743,'Monthly CCG'!$A$4:$A$214,0))*$H743</f>
        <v>4036</v>
      </c>
      <c r="K743" s="189">
        <f>INDEX('Monthly CCG'!P$4:P$214,MATCH(Mapping!$A743,'Monthly CCG'!$A$4:$A$214,0))*$H743</f>
        <v>4074</v>
      </c>
      <c r="L743" s="189">
        <f>INDEX('Monthly CCG'!Q$4:Q$214,MATCH(Mapping!$A743,'Monthly CCG'!$A$4:$A$214,0))*$H743</f>
        <v>3899</v>
      </c>
      <c r="M743" s="189">
        <f>INDEX('Monthly CCG'!R$4:R$214,MATCH(Mapping!$A743,'Monthly CCG'!$A$4:$A$214,0))*$H743</f>
        <v>4097</v>
      </c>
    </row>
    <row r="744" spans="1:13">
      <c r="A744" s="187" t="s">
        <v>584</v>
      </c>
      <c r="B744" s="187" t="s">
        <v>583</v>
      </c>
      <c r="C744" s="187" t="s">
        <v>682</v>
      </c>
      <c r="D744" s="187" t="s">
        <v>180</v>
      </c>
      <c r="E744" s="187">
        <f>COUNTIF($D$5:D744,D744)</f>
        <v>11</v>
      </c>
      <c r="F744" s="187" t="str">
        <f t="shared" si="22"/>
        <v>Essex11</v>
      </c>
      <c r="G744" s="187" t="str">
        <f t="shared" si="23"/>
        <v>NHS Thurrock CCG</v>
      </c>
      <c r="H744" s="188">
        <v>1.4591066938091249E-2</v>
      </c>
      <c r="I744" s="188">
        <v>1.6551838429062773E-3</v>
      </c>
      <c r="J744" s="189">
        <f>INDEX('Monthly CCG'!O$4:O$214,MATCH(Mapping!$A744,'Monthly CCG'!$A$4:$A$214,0))*$H744</f>
        <v>50.718548676805177</v>
      </c>
      <c r="K744" s="189">
        <f>INDEX('Monthly CCG'!P$4:P$214,MATCH(Mapping!$A744,'Monthly CCG'!$A$4:$A$214,0))*$H744</f>
        <v>52.396521374685676</v>
      </c>
      <c r="L744" s="189">
        <f>INDEX('Monthly CCG'!Q$4:Q$214,MATCH(Mapping!$A744,'Monthly CCG'!$A$4:$A$214,0))*$H744</f>
        <v>51.068734283319372</v>
      </c>
      <c r="M744" s="189">
        <f>INDEX('Monthly CCG'!R$4:R$214,MATCH(Mapping!$A744,'Monthly CCG'!$A$4:$A$214,0))*$H744</f>
        <v>51.783696563285844</v>
      </c>
    </row>
    <row r="745" spans="1:13">
      <c r="A745" s="187" t="s">
        <v>584</v>
      </c>
      <c r="B745" s="187" t="s">
        <v>583</v>
      </c>
      <c r="C745" s="187" t="s">
        <v>692</v>
      </c>
      <c r="D745" s="187" t="s">
        <v>219</v>
      </c>
      <c r="E745" s="187">
        <f>COUNTIF($D$5:D745,D745)</f>
        <v>4</v>
      </c>
      <c r="F745" s="187" t="str">
        <f t="shared" si="22"/>
        <v>Havering4</v>
      </c>
      <c r="G745" s="187" t="str">
        <f t="shared" si="23"/>
        <v>NHS Thurrock CCG</v>
      </c>
      <c r="H745" s="188">
        <v>1.2872709855107174E-3</v>
      </c>
      <c r="I745" s="188">
        <v>0</v>
      </c>
      <c r="J745" s="189">
        <f>INDEX('Monthly CCG'!O$4:O$214,MATCH(Mapping!$A745,'Monthly CCG'!$A$4:$A$214,0))*$H745</f>
        <v>4.4745539456352539</v>
      </c>
      <c r="K745" s="189">
        <f>INDEX('Monthly CCG'!P$4:P$214,MATCH(Mapping!$A745,'Monthly CCG'!$A$4:$A$214,0))*$H745</f>
        <v>4.6225901089689865</v>
      </c>
      <c r="L745" s="189">
        <f>INDEX('Monthly CCG'!Q$4:Q$214,MATCH(Mapping!$A745,'Monthly CCG'!$A$4:$A$214,0))*$H745</f>
        <v>4.5054484492875106</v>
      </c>
      <c r="M745" s="189">
        <f>INDEX('Monthly CCG'!R$4:R$214,MATCH(Mapping!$A745,'Monthly CCG'!$A$4:$A$214,0))*$H745</f>
        <v>4.568524727577536</v>
      </c>
    </row>
    <row r="746" spans="1:13">
      <c r="A746" s="187" t="s">
        <v>584</v>
      </c>
      <c r="B746" s="187" t="s">
        <v>583</v>
      </c>
      <c r="C746" s="187" t="s">
        <v>768</v>
      </c>
      <c r="D746" s="187" t="s">
        <v>456</v>
      </c>
      <c r="E746" s="187">
        <f>COUNTIF($D$5:D746,D746)</f>
        <v>4</v>
      </c>
      <c r="F746" s="187" t="str">
        <f t="shared" si="22"/>
        <v>Thurrock4</v>
      </c>
      <c r="G746" s="187" t="str">
        <f t="shared" si="23"/>
        <v>NHS Thurrock CCG</v>
      </c>
      <c r="H746" s="188">
        <v>0.98412166207639817</v>
      </c>
      <c r="I746" s="188">
        <v>0.99434372031965534</v>
      </c>
      <c r="J746" s="189">
        <f>INDEX('Monthly CCG'!O$4:O$214,MATCH(Mapping!$A746,'Monthly CCG'!$A$4:$A$214,0))*$H746</f>
        <v>3420.8068973775598</v>
      </c>
      <c r="K746" s="189">
        <f>INDEX('Monthly CCG'!P$4:P$214,MATCH(Mapping!$A746,'Monthly CCG'!$A$4:$A$214,0))*$H746</f>
        <v>3533.9808885163457</v>
      </c>
      <c r="L746" s="189">
        <f>INDEX('Monthly CCG'!Q$4:Q$214,MATCH(Mapping!$A746,'Monthly CCG'!$A$4:$A$214,0))*$H746</f>
        <v>3444.4258172673935</v>
      </c>
      <c r="M746" s="189">
        <f>INDEX('Monthly CCG'!R$4:R$214,MATCH(Mapping!$A746,'Monthly CCG'!$A$4:$A$214,0))*$H746</f>
        <v>3492.6477787091371</v>
      </c>
    </row>
    <row r="747" spans="1:13">
      <c r="A747" s="187" t="s">
        <v>586</v>
      </c>
      <c r="B747" s="187" t="s">
        <v>585</v>
      </c>
      <c r="C747" s="187" t="s">
        <v>665</v>
      </c>
      <c r="D747" s="187" t="s">
        <v>117</v>
      </c>
      <c r="E747" s="187">
        <f>COUNTIF($D$5:D747,D747)</f>
        <v>5</v>
      </c>
      <c r="F747" s="187" t="str">
        <f t="shared" si="22"/>
        <v>City of London5</v>
      </c>
      <c r="G747" s="187" t="str">
        <f t="shared" si="23"/>
        <v>NHS Tower Hamlets CCG</v>
      </c>
      <c r="H747" s="188">
        <v>3.6931540512992363E-3</v>
      </c>
      <c r="I747" s="188">
        <v>0.14583046175051689</v>
      </c>
      <c r="J747" s="189">
        <f>INDEX('Monthly CCG'!O$4:O$214,MATCH(Mapping!$A747,'Monthly CCG'!$A$4:$A$214,0))*$H747</f>
        <v>19.610648012398944</v>
      </c>
      <c r="K747" s="189">
        <f>INDEX('Monthly CCG'!P$4:P$214,MATCH(Mapping!$A747,'Monthly CCG'!$A$4:$A$214,0))*$H747</f>
        <v>19.872861950041191</v>
      </c>
      <c r="L747" s="189">
        <f>INDEX('Monthly CCG'!Q$4:Q$214,MATCH(Mapping!$A747,'Monthly CCG'!$A$4:$A$214,0))*$H747</f>
        <v>19.197014758653431</v>
      </c>
      <c r="M747" s="189">
        <f>INDEX('Monthly CCG'!R$4:R$214,MATCH(Mapping!$A747,'Monthly CCG'!$A$4:$A$214,0))*$H747</f>
        <v>20.109223809324341</v>
      </c>
    </row>
    <row r="748" spans="1:13">
      <c r="A748" s="187" t="s">
        <v>586</v>
      </c>
      <c r="B748" s="187" t="s">
        <v>585</v>
      </c>
      <c r="C748" s="187" t="s">
        <v>685</v>
      </c>
      <c r="D748" s="187" t="s">
        <v>195</v>
      </c>
      <c r="E748" s="187">
        <f>COUNTIF($D$5:D748,D748)</f>
        <v>6</v>
      </c>
      <c r="F748" s="187" t="str">
        <f t="shared" si="22"/>
        <v>Hackney6</v>
      </c>
      <c r="G748" s="187" t="str">
        <f t="shared" si="23"/>
        <v>NHS Tower Hamlets CCG</v>
      </c>
      <c r="H748" s="188">
        <v>4.8520643963194127E-3</v>
      </c>
      <c r="I748" s="188">
        <v>5.0290709243721787E-3</v>
      </c>
      <c r="J748" s="189">
        <f>INDEX('Monthly CCG'!O$4:O$214,MATCH(Mapping!$A748,'Monthly CCG'!$A$4:$A$214,0))*$H748</f>
        <v>25.76446194445608</v>
      </c>
      <c r="K748" s="189">
        <f>INDEX('Monthly CCG'!P$4:P$214,MATCH(Mapping!$A748,'Monthly CCG'!$A$4:$A$214,0))*$H748</f>
        <v>26.108958516594761</v>
      </c>
      <c r="L748" s="189">
        <f>INDEX('Monthly CCG'!Q$4:Q$214,MATCH(Mapping!$A748,'Monthly CCG'!$A$4:$A$214,0))*$H748</f>
        <v>25.221030732068307</v>
      </c>
      <c r="M748" s="189">
        <f>INDEX('Monthly CCG'!R$4:R$214,MATCH(Mapping!$A748,'Monthly CCG'!$A$4:$A$214,0))*$H748</f>
        <v>26.419490637959203</v>
      </c>
    </row>
    <row r="749" spans="1:13">
      <c r="A749" s="187" t="s">
        <v>586</v>
      </c>
      <c r="B749" s="187" t="s">
        <v>585</v>
      </c>
      <c r="C749" s="187" t="s">
        <v>721</v>
      </c>
      <c r="D749" s="187" t="s">
        <v>312</v>
      </c>
      <c r="E749" s="187">
        <f>COUNTIF($D$5:D749,D749)</f>
        <v>4</v>
      </c>
      <c r="F749" s="187" t="str">
        <f t="shared" si="22"/>
        <v>Newham4</v>
      </c>
      <c r="G749" s="187" t="str">
        <f t="shared" si="23"/>
        <v>NHS Tower Hamlets CCG</v>
      </c>
      <c r="H749" s="188">
        <v>1.4800541755679358E-3</v>
      </c>
      <c r="I749" s="188">
        <v>1.1709795907094919E-3</v>
      </c>
      <c r="J749" s="189">
        <f>INDEX('Monthly CCG'!O$4:O$214,MATCH(Mapping!$A749,'Monthly CCG'!$A$4:$A$214,0))*$H749</f>
        <v>7.8590876722657388</v>
      </c>
      <c r="K749" s="189">
        <f>INDEX('Monthly CCG'!P$4:P$214,MATCH(Mapping!$A749,'Monthly CCG'!$A$4:$A$214,0))*$H749</f>
        <v>7.9641715187310629</v>
      </c>
      <c r="L749" s="189">
        <f>INDEX('Monthly CCG'!Q$4:Q$214,MATCH(Mapping!$A749,'Monthly CCG'!$A$4:$A$214,0))*$H749</f>
        <v>7.6933216046021302</v>
      </c>
      <c r="M749" s="189">
        <f>INDEX('Monthly CCG'!R$4:R$214,MATCH(Mapping!$A749,'Monthly CCG'!$A$4:$A$214,0))*$H749</f>
        <v>8.0588949859674113</v>
      </c>
    </row>
    <row r="750" spans="1:13">
      <c r="A750" s="187" t="s">
        <v>586</v>
      </c>
      <c r="B750" s="187" t="s">
        <v>585</v>
      </c>
      <c r="C750" s="187" t="s">
        <v>770</v>
      </c>
      <c r="D750" s="187" t="s">
        <v>462</v>
      </c>
      <c r="E750" s="187">
        <f>COUNTIF($D$5:D750,D750)</f>
        <v>5</v>
      </c>
      <c r="F750" s="187" t="str">
        <f t="shared" si="22"/>
        <v>Tower Hamlets5</v>
      </c>
      <c r="G750" s="187" t="str">
        <f t="shared" si="23"/>
        <v>NHS Tower Hamlets CCG</v>
      </c>
      <c r="H750" s="188">
        <v>0.98997472737681336</v>
      </c>
      <c r="I750" s="188">
        <v>0.9776582725752796</v>
      </c>
      <c r="J750" s="189">
        <f>INDEX('Monthly CCG'!O$4:O$214,MATCH(Mapping!$A750,'Monthly CCG'!$A$4:$A$214,0))*$H750</f>
        <v>5256.7658023708791</v>
      </c>
      <c r="K750" s="189">
        <f>INDEX('Monthly CCG'!P$4:P$214,MATCH(Mapping!$A750,'Monthly CCG'!$A$4:$A$214,0))*$H750</f>
        <v>5327.0540080146329</v>
      </c>
      <c r="L750" s="189">
        <f>INDEX('Monthly CCG'!Q$4:Q$214,MATCH(Mapping!$A750,'Monthly CCG'!$A$4:$A$214,0))*$H750</f>
        <v>5145.8886329046754</v>
      </c>
      <c r="M750" s="189">
        <f>INDEX('Monthly CCG'!R$4:R$214,MATCH(Mapping!$A750,'Monthly CCG'!$A$4:$A$214,0))*$H750</f>
        <v>5390.4123905667484</v>
      </c>
    </row>
    <row r="751" spans="1:13">
      <c r="A751" s="187" t="s">
        <v>588</v>
      </c>
      <c r="B751" s="187" t="s">
        <v>587</v>
      </c>
      <c r="C751" s="187" t="s">
        <v>663</v>
      </c>
      <c r="D751" s="187" t="s">
        <v>110</v>
      </c>
      <c r="E751" s="187">
        <f>COUNTIF($D$5:D751,D751)</f>
        <v>7</v>
      </c>
      <c r="F751" s="187" t="str">
        <f t="shared" si="22"/>
        <v>Cheshire East7</v>
      </c>
      <c r="G751" s="187" t="str">
        <f t="shared" si="23"/>
        <v>NHS Trafford CCG</v>
      </c>
      <c r="H751" s="188">
        <v>1.6686401004555051E-3</v>
      </c>
      <c r="I751" s="188">
        <v>1.0192866537797262E-3</v>
      </c>
      <c r="J751" s="189">
        <f>INDEX('Monthly CCG'!O$4:O$214,MATCH(Mapping!$A751,'Monthly CCG'!$A$4:$A$214,0))*$H751</f>
        <v>9.3076744803408076</v>
      </c>
      <c r="K751" s="189">
        <f>INDEX('Monthly CCG'!P$4:P$214,MATCH(Mapping!$A751,'Monthly CCG'!$A$4:$A$214,0))*$H751</f>
        <v>9.7148226648519511</v>
      </c>
      <c r="L751" s="189">
        <f>INDEX('Monthly CCG'!Q$4:Q$214,MATCH(Mapping!$A751,'Monthly CCG'!$A$4:$A$214,0))*$H751</f>
        <v>9.5863373771168767</v>
      </c>
      <c r="M751" s="189">
        <f>INDEX('Monthly CCG'!R$4:R$214,MATCH(Mapping!$A751,'Monthly CCG'!$A$4:$A$214,0))*$H751</f>
        <v>10.509095352668771</v>
      </c>
    </row>
    <row r="752" spans="1:13">
      <c r="A752" s="187" t="s">
        <v>588</v>
      </c>
      <c r="B752" s="187" t="s">
        <v>587</v>
      </c>
      <c r="C752" s="187" t="s">
        <v>715</v>
      </c>
      <c r="D752" s="187" t="s">
        <v>294</v>
      </c>
      <c r="E752" s="187">
        <f>COUNTIF($D$5:D752,D752)</f>
        <v>10</v>
      </c>
      <c r="F752" s="187" t="str">
        <f t="shared" si="22"/>
        <v>Manchester10</v>
      </c>
      <c r="G752" s="187" t="str">
        <f t="shared" si="23"/>
        <v>NHS Trafford CCG</v>
      </c>
      <c r="H752" s="188">
        <v>4.4050413156974368E-2</v>
      </c>
      <c r="I752" s="188">
        <v>1.8891758212963277E-2</v>
      </c>
      <c r="J752" s="189">
        <f>INDEX('Monthly CCG'!O$4:O$214,MATCH(Mapping!$A752,'Monthly CCG'!$A$4:$A$214,0))*$H752</f>
        <v>245.71320458960301</v>
      </c>
      <c r="K752" s="189">
        <f>INDEX('Monthly CCG'!P$4:P$214,MATCH(Mapping!$A752,'Monthly CCG'!$A$4:$A$214,0))*$H752</f>
        <v>256.46150539990475</v>
      </c>
      <c r="L752" s="189">
        <f>INDEX('Monthly CCG'!Q$4:Q$214,MATCH(Mapping!$A752,'Monthly CCG'!$A$4:$A$214,0))*$H752</f>
        <v>253.06962358681776</v>
      </c>
      <c r="M752" s="189">
        <f>INDEX('Monthly CCG'!R$4:R$214,MATCH(Mapping!$A752,'Monthly CCG'!$A$4:$A$214,0))*$H752</f>
        <v>277.42950206262458</v>
      </c>
    </row>
    <row r="753" spans="1:13">
      <c r="A753" s="187" t="s">
        <v>588</v>
      </c>
      <c r="B753" s="187" t="s">
        <v>587</v>
      </c>
      <c r="C753" s="187" t="s">
        <v>743</v>
      </c>
      <c r="D753" s="187" t="s">
        <v>381</v>
      </c>
      <c r="E753" s="187">
        <f>COUNTIF($D$5:D753,D753)</f>
        <v>6</v>
      </c>
      <c r="F753" s="187" t="str">
        <f t="shared" si="22"/>
        <v>Salford6</v>
      </c>
      <c r="G753" s="187" t="str">
        <f t="shared" si="23"/>
        <v>NHS Trafford CCG</v>
      </c>
      <c r="H753" s="188">
        <v>1.4663806943396862E-3</v>
      </c>
      <c r="I753" s="188">
        <v>1.3868409516598255E-3</v>
      </c>
      <c r="J753" s="189">
        <f>INDEX('Monthly CCG'!O$4:O$214,MATCH(Mapping!$A753,'Monthly CCG'!$A$4:$A$214,0))*$H753</f>
        <v>8.179471513026769</v>
      </c>
      <c r="K753" s="189">
        <f>INDEX('Monthly CCG'!P$4:P$214,MATCH(Mapping!$A753,'Monthly CCG'!$A$4:$A$214,0))*$H753</f>
        <v>8.5372684024456529</v>
      </c>
      <c r="L753" s="189">
        <f>INDEX('Monthly CCG'!Q$4:Q$214,MATCH(Mapping!$A753,'Monthly CCG'!$A$4:$A$214,0))*$H753</f>
        <v>8.4243570889814965</v>
      </c>
      <c r="M753" s="189">
        <f>INDEX('Monthly CCG'!R$4:R$214,MATCH(Mapping!$A753,'Monthly CCG'!$A$4:$A$214,0))*$H753</f>
        <v>9.2352656129513431</v>
      </c>
    </row>
    <row r="754" spans="1:13">
      <c r="A754" s="187" t="s">
        <v>588</v>
      </c>
      <c r="B754" s="187" t="s">
        <v>587</v>
      </c>
      <c r="C754" s="187" t="s">
        <v>771</v>
      </c>
      <c r="D754" s="187" t="s">
        <v>465</v>
      </c>
      <c r="E754" s="187">
        <f>COUNTIF($D$5:D754,D754)</f>
        <v>4</v>
      </c>
      <c r="F754" s="187" t="str">
        <f t="shared" si="22"/>
        <v>Trafford4</v>
      </c>
      <c r="G754" s="187" t="str">
        <f t="shared" si="23"/>
        <v>NHS Trafford CCG</v>
      </c>
      <c r="H754" s="188">
        <v>0.95281456604823045</v>
      </c>
      <c r="I754" s="188">
        <v>0.93500248097915961</v>
      </c>
      <c r="J754" s="189">
        <f>INDEX('Monthly CCG'!O$4:O$214,MATCH(Mapping!$A754,'Monthly CCG'!$A$4:$A$214,0))*$H754</f>
        <v>5314.7996494170293</v>
      </c>
      <c r="K754" s="189">
        <f>INDEX('Monthly CCG'!P$4:P$214,MATCH(Mapping!$A754,'Monthly CCG'!$A$4:$A$214,0))*$H754</f>
        <v>5547.2864035327975</v>
      </c>
      <c r="L754" s="189">
        <f>INDEX('Monthly CCG'!Q$4:Q$214,MATCH(Mapping!$A754,'Monthly CCG'!$A$4:$A$214,0))*$H754</f>
        <v>5473.9196819470835</v>
      </c>
      <c r="M754" s="189">
        <f>INDEX('Monthly CCG'!R$4:R$214,MATCH(Mapping!$A754,'Monthly CCG'!$A$4:$A$214,0))*$H754</f>
        <v>6000.8261369717557</v>
      </c>
    </row>
    <row r="755" spans="1:13">
      <c r="A755" s="187" t="s">
        <v>590</v>
      </c>
      <c r="B755" s="187" t="s">
        <v>589</v>
      </c>
      <c r="C755" s="187" t="s">
        <v>679</v>
      </c>
      <c r="D755" s="187" t="s">
        <v>169</v>
      </c>
      <c r="E755" s="187">
        <f>COUNTIF($D$5:D755,D755)</f>
        <v>4</v>
      </c>
      <c r="F755" s="187" t="str">
        <f t="shared" si="22"/>
        <v>East Riding of Yorkshire4</v>
      </c>
      <c r="G755" s="187" t="str">
        <f t="shared" si="23"/>
        <v>NHS Vale of York CCG</v>
      </c>
      <c r="H755" s="188">
        <v>6.4298107573740063E-2</v>
      </c>
      <c r="I755" s="188">
        <v>6.499495982426394E-2</v>
      </c>
      <c r="J755" s="189">
        <f>INDEX('Monthly CCG'!O$4:O$214,MATCH(Mapping!$A755,'Monthly CCG'!$A$4:$A$214,0))*$H755</f>
        <v>512.64881168542956</v>
      </c>
      <c r="K755" s="189">
        <f>INDEX('Monthly CCG'!P$4:P$214,MATCH(Mapping!$A755,'Monthly CCG'!$A$4:$A$214,0))*$H755</f>
        <v>526.2800104910624</v>
      </c>
      <c r="L755" s="189">
        <f>INDEX('Monthly CCG'!Q$4:Q$214,MATCH(Mapping!$A755,'Monthly CCG'!$A$4:$A$214,0))*$H755</f>
        <v>519.78590162611465</v>
      </c>
      <c r="M755" s="189">
        <f>INDEX('Monthly CCG'!R$4:R$214,MATCH(Mapping!$A755,'Monthly CCG'!$A$4:$A$214,0))*$H755</f>
        <v>559.3292377839648</v>
      </c>
    </row>
    <row r="756" spans="1:13">
      <c r="A756" s="187" t="s">
        <v>590</v>
      </c>
      <c r="B756" s="187" t="s">
        <v>589</v>
      </c>
      <c r="C756" s="187" t="s">
        <v>708</v>
      </c>
      <c r="D756" s="187" t="s">
        <v>273</v>
      </c>
      <c r="E756" s="187">
        <f>COUNTIF($D$5:D756,D756)</f>
        <v>7</v>
      </c>
      <c r="F756" s="187" t="str">
        <f t="shared" si="22"/>
        <v>Leeds7</v>
      </c>
      <c r="G756" s="187" t="str">
        <f t="shared" si="23"/>
        <v>NHS Vale of York CCG</v>
      </c>
      <c r="H756" s="188">
        <v>5.686501691827924E-3</v>
      </c>
      <c r="I756" s="188">
        <v>2.3847223061582157E-3</v>
      </c>
      <c r="J756" s="189">
        <f>INDEX('Monthly CCG'!O$4:O$214,MATCH(Mapping!$A756,'Monthly CCG'!$A$4:$A$214,0))*$H756</f>
        <v>45.338477988944035</v>
      </c>
      <c r="K756" s="189">
        <f>INDEX('Monthly CCG'!P$4:P$214,MATCH(Mapping!$A756,'Monthly CCG'!$A$4:$A$214,0))*$H756</f>
        <v>46.54401634761156</v>
      </c>
      <c r="L756" s="189">
        <f>INDEX('Monthly CCG'!Q$4:Q$214,MATCH(Mapping!$A756,'Monthly CCG'!$A$4:$A$214,0))*$H756</f>
        <v>45.969679676736938</v>
      </c>
      <c r="M756" s="189">
        <f>INDEX('Monthly CCG'!R$4:R$214,MATCH(Mapping!$A756,'Monthly CCG'!$A$4:$A$214,0))*$H756</f>
        <v>49.466878217211111</v>
      </c>
    </row>
    <row r="757" spans="1:13">
      <c r="A757" s="187" t="s">
        <v>590</v>
      </c>
      <c r="B757" s="187" t="s">
        <v>589</v>
      </c>
      <c r="C757" s="187" t="s">
        <v>727</v>
      </c>
      <c r="D757" s="187" t="s">
        <v>330</v>
      </c>
      <c r="E757" s="187">
        <f>COUNTIF($D$5:D757,D757)</f>
        <v>14</v>
      </c>
      <c r="F757" s="187" t="str">
        <f t="shared" si="22"/>
        <v>North Yorkshire14</v>
      </c>
      <c r="G757" s="187" t="str">
        <f t="shared" si="23"/>
        <v>NHS Vale of York CCG</v>
      </c>
      <c r="H757" s="188">
        <v>0.32419688611432951</v>
      </c>
      <c r="I757" s="188">
        <v>0.18441934891529602</v>
      </c>
      <c r="J757" s="189">
        <f>INDEX('Monthly CCG'!O$4:O$214,MATCH(Mapping!$A757,'Monthly CCG'!$A$4:$A$214,0))*$H757</f>
        <v>2584.8217729895491</v>
      </c>
      <c r="K757" s="189">
        <f>INDEX('Monthly CCG'!P$4:P$214,MATCH(Mapping!$A757,'Monthly CCG'!$A$4:$A$214,0))*$H757</f>
        <v>2653.5515128457869</v>
      </c>
      <c r="L757" s="189">
        <f>INDEX('Monthly CCG'!Q$4:Q$214,MATCH(Mapping!$A757,'Monthly CCG'!$A$4:$A$214,0))*$H757</f>
        <v>2620.8076273482397</v>
      </c>
      <c r="M757" s="189">
        <f>INDEX('Monthly CCG'!R$4:R$214,MATCH(Mapping!$A757,'Monthly CCG'!$A$4:$A$214,0))*$H757</f>
        <v>2820.1887123085526</v>
      </c>
    </row>
    <row r="758" spans="1:13">
      <c r="A758" s="187" t="s">
        <v>590</v>
      </c>
      <c r="B758" s="187" t="s">
        <v>589</v>
      </c>
      <c r="C758" s="187" t="s">
        <v>788</v>
      </c>
      <c r="D758" s="187" t="s">
        <v>516</v>
      </c>
      <c r="E758" s="187">
        <f>COUNTIF($D$5:D758,D758)</f>
        <v>2</v>
      </c>
      <c r="F758" s="187" t="str">
        <f t="shared" si="22"/>
        <v>York2</v>
      </c>
      <c r="G758" s="187" t="str">
        <f t="shared" si="23"/>
        <v>NHS Vale of York CCG</v>
      </c>
      <c r="H758" s="188">
        <v>0.60581850462010245</v>
      </c>
      <c r="I758" s="188">
        <v>1</v>
      </c>
      <c r="J758" s="189">
        <f>INDEX('Monthly CCG'!O$4:O$214,MATCH(Mapping!$A758,'Monthly CCG'!$A$4:$A$214,0))*$H758</f>
        <v>4830.1909373360768</v>
      </c>
      <c r="K758" s="189">
        <f>INDEX('Monthly CCG'!P$4:P$214,MATCH(Mapping!$A758,'Monthly CCG'!$A$4:$A$214,0))*$H758</f>
        <v>4958.6244603155383</v>
      </c>
      <c r="L758" s="189">
        <f>INDEX('Monthly CCG'!Q$4:Q$214,MATCH(Mapping!$A758,'Monthly CCG'!$A$4:$A$214,0))*$H758</f>
        <v>4897.4367913489086</v>
      </c>
      <c r="M758" s="189">
        <f>INDEX('Monthly CCG'!R$4:R$214,MATCH(Mapping!$A758,'Monthly CCG'!$A$4:$A$214,0))*$H758</f>
        <v>5270.015171690271</v>
      </c>
    </row>
    <row r="759" spans="1:13">
      <c r="A759" s="187" t="s">
        <v>592</v>
      </c>
      <c r="B759" s="187" t="s">
        <v>591</v>
      </c>
      <c r="C759" s="187" t="s">
        <v>663</v>
      </c>
      <c r="D759" s="187" t="s">
        <v>110</v>
      </c>
      <c r="E759" s="187">
        <f>COUNTIF($D$5:D759,D759)</f>
        <v>8</v>
      </c>
      <c r="F759" s="187" t="str">
        <f t="shared" si="22"/>
        <v>Cheshire East8</v>
      </c>
      <c r="G759" s="187" t="str">
        <f t="shared" si="23"/>
        <v>NHS Vale Royal CCG</v>
      </c>
      <c r="H759" s="188">
        <v>6.4936331194789497E-3</v>
      </c>
      <c r="I759" s="188">
        <v>1.7142548268113578E-3</v>
      </c>
      <c r="J759" s="189">
        <f>INDEX('Monthly CCG'!O$4:O$214,MATCH(Mapping!$A759,'Monthly CCG'!$A$4:$A$214,0))*$H759</f>
        <v>14.331448294690041</v>
      </c>
      <c r="K759" s="189">
        <f>INDEX('Monthly CCG'!P$4:P$214,MATCH(Mapping!$A759,'Monthly CCG'!$A$4:$A$214,0))*$H759</f>
        <v>18.883485111444784</v>
      </c>
      <c r="L759" s="189">
        <f>INDEX('Monthly CCG'!Q$4:Q$214,MATCH(Mapping!$A759,'Monthly CCG'!$A$4:$A$214,0))*$H759</f>
        <v>18.039312805912523</v>
      </c>
      <c r="M759" s="189">
        <f>INDEX('Monthly CCG'!R$4:R$214,MATCH(Mapping!$A759,'Monthly CCG'!$A$4:$A$214,0))*$H759</f>
        <v>19.169204968701859</v>
      </c>
    </row>
    <row r="760" spans="1:13">
      <c r="A760" s="187" t="s">
        <v>592</v>
      </c>
      <c r="B760" s="187" t="s">
        <v>591</v>
      </c>
      <c r="C760" s="187" t="s">
        <v>664</v>
      </c>
      <c r="D760" s="187" t="s">
        <v>114</v>
      </c>
      <c r="E760" s="187">
        <f>COUNTIF($D$5:D760,D760)</f>
        <v>4</v>
      </c>
      <c r="F760" s="187" t="str">
        <f t="shared" si="22"/>
        <v>Cheshire West and Chester4</v>
      </c>
      <c r="G760" s="187" t="str">
        <f t="shared" si="23"/>
        <v>NHS Vale Royal CCG</v>
      </c>
      <c r="H760" s="188">
        <v>0.99350636688052107</v>
      </c>
      <c r="I760" s="188">
        <v>0.29185522954068943</v>
      </c>
      <c r="J760" s="189">
        <f>INDEX('Monthly CCG'!O$4:O$214,MATCH(Mapping!$A760,'Monthly CCG'!$A$4:$A$214,0))*$H760</f>
        <v>2192.6685517053102</v>
      </c>
      <c r="K760" s="189">
        <f>INDEX('Monthly CCG'!P$4:P$214,MATCH(Mapping!$A760,'Monthly CCG'!$A$4:$A$214,0))*$H760</f>
        <v>2889.1165148885552</v>
      </c>
      <c r="L760" s="189">
        <f>INDEX('Monthly CCG'!Q$4:Q$214,MATCH(Mapping!$A760,'Monthly CCG'!$A$4:$A$214,0))*$H760</f>
        <v>2759.9606871940878</v>
      </c>
      <c r="M760" s="189">
        <f>INDEX('Monthly CCG'!R$4:R$214,MATCH(Mapping!$A760,'Monthly CCG'!$A$4:$A$214,0))*$H760</f>
        <v>2932.8307950312983</v>
      </c>
    </row>
    <row r="761" spans="1:13">
      <c r="A761" s="187" t="s">
        <v>594</v>
      </c>
      <c r="B761" s="187" t="s">
        <v>954</v>
      </c>
      <c r="C761" s="187" t="s">
        <v>643</v>
      </c>
      <c r="D761" s="187" t="s">
        <v>23</v>
      </c>
      <c r="E761" s="187">
        <f>COUNTIF($D$5:D761,D761)</f>
        <v>6</v>
      </c>
      <c r="F761" s="187" t="str">
        <f t="shared" si="22"/>
        <v>Barnsley6</v>
      </c>
      <c r="G761" s="187" t="str">
        <f t="shared" si="23"/>
        <v>NHS Wakefield CCG</v>
      </c>
      <c r="H761" s="188">
        <v>3.5649681351404001E-3</v>
      </c>
      <c r="I761" s="188">
        <v>5.2711060270015592E-3</v>
      </c>
      <c r="J761" s="189">
        <f>INDEX('Monthly CCG'!O$4:O$214,MATCH(Mapping!$A761,'Monthly CCG'!$A$4:$A$214,0))*$H761</f>
        <v>37.663888347758331</v>
      </c>
      <c r="K761" s="189">
        <f>INDEX('Monthly CCG'!P$4:P$214,MATCH(Mapping!$A761,'Monthly CCG'!$A$4:$A$214,0))*$H761</f>
        <v>37.931260957893855</v>
      </c>
      <c r="L761" s="189">
        <f>INDEX('Monthly CCG'!Q$4:Q$214,MATCH(Mapping!$A761,'Monthly CCG'!$A$4:$A$214,0))*$H761</f>
        <v>36.908115103108564</v>
      </c>
      <c r="M761" s="189">
        <f>INDEX('Monthly CCG'!R$4:R$214,MATCH(Mapping!$A761,'Monthly CCG'!$A$4:$A$214,0))*$H761</f>
        <v>38.91162719505747</v>
      </c>
    </row>
    <row r="762" spans="1:13">
      <c r="A762" s="187" t="s">
        <v>594</v>
      </c>
      <c r="B762" s="187" t="s">
        <v>954</v>
      </c>
      <c r="C762" s="187" t="s">
        <v>675</v>
      </c>
      <c r="D762" s="187" t="s">
        <v>154</v>
      </c>
      <c r="E762" s="187">
        <f>COUNTIF($D$5:D762,D762)</f>
        <v>5</v>
      </c>
      <c r="F762" s="187" t="str">
        <f t="shared" si="22"/>
        <v>Doncaster5</v>
      </c>
      <c r="G762" s="187" t="str">
        <f t="shared" si="23"/>
        <v>NHS Wakefield CCG</v>
      </c>
      <c r="H762" s="188">
        <v>1.2245011549272256E-3</v>
      </c>
      <c r="I762" s="188">
        <v>1.4285435998000042E-3</v>
      </c>
      <c r="J762" s="189">
        <f>INDEX('Monthly CCG'!O$4:O$214,MATCH(Mapping!$A762,'Monthly CCG'!$A$4:$A$214,0))*$H762</f>
        <v>12.936854701806139</v>
      </c>
      <c r="K762" s="189">
        <f>INDEX('Monthly CCG'!P$4:P$214,MATCH(Mapping!$A762,'Monthly CCG'!$A$4:$A$214,0))*$H762</f>
        <v>13.028692288425681</v>
      </c>
      <c r="L762" s="189">
        <f>INDEX('Monthly CCG'!Q$4:Q$214,MATCH(Mapping!$A762,'Monthly CCG'!$A$4:$A$214,0))*$H762</f>
        <v>12.677260456961566</v>
      </c>
      <c r="M762" s="189">
        <f>INDEX('Monthly CCG'!R$4:R$214,MATCH(Mapping!$A762,'Monthly CCG'!$A$4:$A$214,0))*$H762</f>
        <v>13.365430106030667</v>
      </c>
    </row>
    <row r="763" spans="1:13">
      <c r="A763" s="187" t="s">
        <v>594</v>
      </c>
      <c r="B763" s="187" t="s">
        <v>954</v>
      </c>
      <c r="C763" s="187" t="s">
        <v>704</v>
      </c>
      <c r="D763" s="187" t="s">
        <v>261</v>
      </c>
      <c r="E763" s="187">
        <f>COUNTIF($D$5:D763,D763)</f>
        <v>7</v>
      </c>
      <c r="F763" s="187" t="str">
        <f t="shared" si="22"/>
        <v>Kirklees7</v>
      </c>
      <c r="G763" s="187" t="str">
        <f t="shared" si="23"/>
        <v>NHS Wakefield CCG</v>
      </c>
      <c r="H763" s="188">
        <v>1.4170817911112348E-2</v>
      </c>
      <c r="I763" s="188">
        <v>1.1602603977970544E-2</v>
      </c>
      <c r="J763" s="189">
        <f>INDEX('Monthly CCG'!O$4:O$214,MATCH(Mapping!$A763,'Monthly CCG'!$A$4:$A$214,0))*$H763</f>
        <v>149.71469123090196</v>
      </c>
      <c r="K763" s="189">
        <f>INDEX('Monthly CCG'!P$4:P$214,MATCH(Mapping!$A763,'Monthly CCG'!$A$4:$A$214,0))*$H763</f>
        <v>150.77750257423537</v>
      </c>
      <c r="L763" s="189">
        <f>INDEX('Monthly CCG'!Q$4:Q$214,MATCH(Mapping!$A763,'Monthly CCG'!$A$4:$A$214,0))*$H763</f>
        <v>146.71047783374613</v>
      </c>
      <c r="M763" s="189">
        <f>INDEX('Monthly CCG'!R$4:R$214,MATCH(Mapping!$A763,'Monthly CCG'!$A$4:$A$214,0))*$H763</f>
        <v>154.67447749979127</v>
      </c>
    </row>
    <row r="764" spans="1:13">
      <c r="A764" s="187" t="s">
        <v>594</v>
      </c>
      <c r="B764" s="187" t="s">
        <v>954</v>
      </c>
      <c r="C764" s="187" t="s">
        <v>708</v>
      </c>
      <c r="D764" s="187" t="s">
        <v>273</v>
      </c>
      <c r="E764" s="187">
        <f>COUNTIF($D$5:D764,D764)</f>
        <v>8</v>
      </c>
      <c r="F764" s="187" t="str">
        <f t="shared" si="22"/>
        <v>Leeds8</v>
      </c>
      <c r="G764" s="187" t="str">
        <f t="shared" si="23"/>
        <v>NHS Wakefield CCG</v>
      </c>
      <c r="H764" s="188">
        <v>1.4808115103108562E-2</v>
      </c>
      <c r="I764" s="188">
        <v>6.4313772889345493E-3</v>
      </c>
      <c r="J764" s="189">
        <f>INDEX('Monthly CCG'!O$4:O$214,MATCH(Mapping!$A764,'Monthly CCG'!$A$4:$A$214,0))*$H764</f>
        <v>156.44773606434197</v>
      </c>
      <c r="K764" s="189">
        <f>INDEX('Monthly CCG'!P$4:P$214,MATCH(Mapping!$A764,'Monthly CCG'!$A$4:$A$214,0))*$H764</f>
        <v>157.55834469707509</v>
      </c>
      <c r="L764" s="189">
        <f>INDEX('Monthly CCG'!Q$4:Q$214,MATCH(Mapping!$A764,'Monthly CCG'!$A$4:$A$214,0))*$H764</f>
        <v>153.30841566248293</v>
      </c>
      <c r="M764" s="189">
        <f>INDEX('Monthly CCG'!R$4:R$214,MATCH(Mapping!$A764,'Monthly CCG'!$A$4:$A$214,0))*$H764</f>
        <v>161.63057635042995</v>
      </c>
    </row>
    <row r="765" spans="1:13">
      <c r="A765" s="187" t="s">
        <v>594</v>
      </c>
      <c r="B765" s="187" t="s">
        <v>954</v>
      </c>
      <c r="C765" s="187" t="s">
        <v>727</v>
      </c>
      <c r="D765" s="187" t="s">
        <v>330</v>
      </c>
      <c r="E765" s="187">
        <f>COUNTIF($D$5:D765,D765)</f>
        <v>15</v>
      </c>
      <c r="F765" s="187" t="str">
        <f t="shared" si="22"/>
        <v>North Yorkshire15</v>
      </c>
      <c r="G765" s="187" t="str">
        <f t="shared" si="23"/>
        <v>NHS Wakefield CCG</v>
      </c>
      <c r="H765" s="188">
        <v>2.0284974814237609E-2</v>
      </c>
      <c r="I765" s="188">
        <v>1.195043414391018E-2</v>
      </c>
      <c r="J765" s="189">
        <f>INDEX('Monthly CCG'!O$4:O$214,MATCH(Mapping!$A765,'Monthly CCG'!$A$4:$A$214,0))*$H765</f>
        <v>214.31075891242034</v>
      </c>
      <c r="K765" s="189">
        <f>INDEX('Monthly CCG'!P$4:P$214,MATCH(Mapping!$A765,'Monthly CCG'!$A$4:$A$214,0))*$H765</f>
        <v>215.83213202348816</v>
      </c>
      <c r="L765" s="189">
        <f>INDEX('Monthly CCG'!Q$4:Q$214,MATCH(Mapping!$A765,'Monthly CCG'!$A$4:$A$214,0))*$H765</f>
        <v>210.01034425180197</v>
      </c>
      <c r="M765" s="189">
        <f>INDEX('Monthly CCG'!R$4:R$214,MATCH(Mapping!$A765,'Monthly CCG'!$A$4:$A$214,0))*$H765</f>
        <v>221.41050009740349</v>
      </c>
    </row>
    <row r="766" spans="1:13">
      <c r="A766" s="187" t="s">
        <v>594</v>
      </c>
      <c r="B766" s="187" t="s">
        <v>954</v>
      </c>
      <c r="C766" s="187" t="s">
        <v>772</v>
      </c>
      <c r="D766" s="187" t="s">
        <v>468</v>
      </c>
      <c r="E766" s="187">
        <f>COUNTIF($D$5:D766,D766)</f>
        <v>5</v>
      </c>
      <c r="F766" s="187" t="str">
        <f t="shared" si="22"/>
        <v>Wakefield5</v>
      </c>
      <c r="G766" s="187" t="str">
        <f t="shared" si="23"/>
        <v>NHS Wakefield CCG</v>
      </c>
      <c r="H766" s="188">
        <v>0.9459466228814738</v>
      </c>
      <c r="I766" s="188">
        <v>0.98143710154301012</v>
      </c>
      <c r="J766" s="189">
        <f>INDEX('Monthly CCG'!O$4:O$214,MATCH(Mapping!$A766,'Monthly CCG'!$A$4:$A$214,0))*$H766</f>
        <v>9993.9260707427711</v>
      </c>
      <c r="K766" s="189">
        <f>INDEX('Monthly CCG'!P$4:P$214,MATCH(Mapping!$A766,'Monthly CCG'!$A$4:$A$214,0))*$H766</f>
        <v>10064.87206745888</v>
      </c>
      <c r="L766" s="189">
        <f>INDEX('Monthly CCG'!Q$4:Q$214,MATCH(Mapping!$A766,'Monthly CCG'!$A$4:$A$214,0))*$H766</f>
        <v>9793.385386691898</v>
      </c>
      <c r="M766" s="189">
        <f>INDEX('Monthly CCG'!R$4:R$214,MATCH(Mapping!$A766,'Monthly CCG'!$A$4:$A$214,0))*$H766</f>
        <v>10325.007388751286</v>
      </c>
    </row>
    <row r="767" spans="1:13">
      <c r="A767" s="187" t="s">
        <v>596</v>
      </c>
      <c r="B767" s="187" t="s">
        <v>595</v>
      </c>
      <c r="C767" s="187" t="s">
        <v>647</v>
      </c>
      <c r="D767" s="187" t="s">
        <v>45</v>
      </c>
      <c r="E767" s="187">
        <f>COUNTIF($D$5:D767,D767)</f>
        <v>7</v>
      </c>
      <c r="F767" s="187" t="str">
        <f t="shared" si="22"/>
        <v>Birmingham7</v>
      </c>
      <c r="G767" s="187" t="str">
        <f t="shared" si="23"/>
        <v>NHS Walsall CCG</v>
      </c>
      <c r="H767" s="188">
        <v>6.4390421560593649E-3</v>
      </c>
      <c r="I767" s="188">
        <v>1.486803775539723E-3</v>
      </c>
      <c r="J767" s="189">
        <f>INDEX('Monthly CCG'!O$4:O$214,MATCH(Mapping!$A767,'Monthly CCG'!$A$4:$A$214,0))*$H767</f>
        <v>46.637982336337977</v>
      </c>
      <c r="K767" s="189">
        <f>INDEX('Monthly CCG'!P$4:P$214,MATCH(Mapping!$A767,'Monthly CCG'!$A$4:$A$214,0))*$H767</f>
        <v>46.213005554038062</v>
      </c>
      <c r="L767" s="189">
        <f>INDEX('Monthly CCG'!Q$4:Q$214,MATCH(Mapping!$A767,'Monthly CCG'!$A$4:$A$214,0))*$H767</f>
        <v>45.994078120732041</v>
      </c>
      <c r="M767" s="189">
        <f>INDEX('Monthly CCG'!R$4:R$214,MATCH(Mapping!$A767,'Monthly CCG'!$A$4:$A$214,0))*$H767</f>
        <v>48.44735318219066</v>
      </c>
    </row>
    <row r="768" spans="1:13">
      <c r="A768" s="187" t="s">
        <v>596</v>
      </c>
      <c r="B768" s="187" t="s">
        <v>595</v>
      </c>
      <c r="C768" s="187" t="s">
        <v>744</v>
      </c>
      <c r="D768" s="187" t="s">
        <v>384</v>
      </c>
      <c r="E768" s="187">
        <f>COUNTIF($D$5:D768,D768)</f>
        <v>5</v>
      </c>
      <c r="F768" s="187" t="str">
        <f t="shared" si="22"/>
        <v>Sandwell5</v>
      </c>
      <c r="G768" s="187" t="str">
        <f t="shared" si="23"/>
        <v>NHS Walsall CCG</v>
      </c>
      <c r="H768" s="188">
        <v>1.6053901484111809E-2</v>
      </c>
      <c r="I768" s="188">
        <v>1.3186826336557248E-2</v>
      </c>
      <c r="J768" s="189">
        <f>INDEX('Monthly CCG'!O$4:O$214,MATCH(Mapping!$A768,'Monthly CCG'!$A$4:$A$214,0))*$H768</f>
        <v>116.27840844942183</v>
      </c>
      <c r="K768" s="189">
        <f>INDEX('Monthly CCG'!P$4:P$214,MATCH(Mapping!$A768,'Monthly CCG'!$A$4:$A$214,0))*$H768</f>
        <v>115.21885095147044</v>
      </c>
      <c r="L768" s="189">
        <f>INDEX('Monthly CCG'!Q$4:Q$214,MATCH(Mapping!$A768,'Monthly CCG'!$A$4:$A$214,0))*$H768</f>
        <v>114.67301830101064</v>
      </c>
      <c r="M768" s="189">
        <f>INDEX('Monthly CCG'!R$4:R$214,MATCH(Mapping!$A768,'Monthly CCG'!$A$4:$A$214,0))*$H768</f>
        <v>120.78955476645724</v>
      </c>
    </row>
    <row r="769" spans="1:13">
      <c r="A769" s="187" t="s">
        <v>596</v>
      </c>
      <c r="B769" s="187" t="s">
        <v>595</v>
      </c>
      <c r="C769" s="187" t="s">
        <v>757</v>
      </c>
      <c r="D769" s="187" t="s">
        <v>423</v>
      </c>
      <c r="E769" s="187">
        <f>COUNTIF($D$5:D769,D769)</f>
        <v>15</v>
      </c>
      <c r="F769" s="187" t="str">
        <f t="shared" si="22"/>
        <v>Staffordshire15</v>
      </c>
      <c r="G769" s="187" t="str">
        <f t="shared" si="23"/>
        <v>NHS Walsall CCG</v>
      </c>
      <c r="H769" s="188">
        <v>1.5485750705635983E-2</v>
      </c>
      <c r="I769" s="188">
        <v>4.8891996062883471E-3</v>
      </c>
      <c r="J769" s="189">
        <f>INDEX('Monthly CCG'!O$4:O$214,MATCH(Mapping!$A769,'Monthly CCG'!$A$4:$A$214,0))*$H769</f>
        <v>112.16329236092143</v>
      </c>
      <c r="K769" s="189">
        <f>INDEX('Monthly CCG'!P$4:P$214,MATCH(Mapping!$A769,'Monthly CCG'!$A$4:$A$214,0))*$H769</f>
        <v>111.14123281434945</v>
      </c>
      <c r="L769" s="189">
        <f>INDEX('Monthly CCG'!Q$4:Q$214,MATCH(Mapping!$A769,'Monthly CCG'!$A$4:$A$214,0))*$H769</f>
        <v>110.61471729035783</v>
      </c>
      <c r="M769" s="189">
        <f>INDEX('Monthly CCG'!R$4:R$214,MATCH(Mapping!$A769,'Monthly CCG'!$A$4:$A$214,0))*$H769</f>
        <v>116.51478830920514</v>
      </c>
    </row>
    <row r="770" spans="1:13">
      <c r="A770" s="187" t="s">
        <v>596</v>
      </c>
      <c r="B770" s="187" t="s">
        <v>595</v>
      </c>
      <c r="C770" s="187" t="s">
        <v>773</v>
      </c>
      <c r="D770" s="187" t="s">
        <v>471</v>
      </c>
      <c r="E770" s="187">
        <f>COUNTIF($D$5:D770,D770)</f>
        <v>4</v>
      </c>
      <c r="F770" s="187" t="str">
        <f t="shared" si="22"/>
        <v>Walsall4</v>
      </c>
      <c r="G770" s="187" t="str">
        <f t="shared" si="23"/>
        <v>NHS Walsall CCG</v>
      </c>
      <c r="H770" s="188">
        <v>0.92272056815077852</v>
      </c>
      <c r="I770" s="188">
        <v>0.90878308092945848</v>
      </c>
      <c r="J770" s="189">
        <f>INDEX('Monthly CCG'!O$4:O$214,MATCH(Mapping!$A770,'Monthly CCG'!$A$4:$A$214,0))*$H770</f>
        <v>6683.2650751160891</v>
      </c>
      <c r="K770" s="189">
        <f>INDEX('Monthly CCG'!P$4:P$214,MATCH(Mapping!$A770,'Monthly CCG'!$A$4:$A$214,0))*$H770</f>
        <v>6622.3655176181373</v>
      </c>
      <c r="L770" s="189">
        <f>INDEX('Monthly CCG'!Q$4:Q$214,MATCH(Mapping!$A770,'Monthly CCG'!$A$4:$A$214,0))*$H770</f>
        <v>6590.993018301011</v>
      </c>
      <c r="M770" s="189">
        <f>INDEX('Monthly CCG'!R$4:R$214,MATCH(Mapping!$A770,'Monthly CCG'!$A$4:$A$214,0))*$H770</f>
        <v>6942.5495547664577</v>
      </c>
    </row>
    <row r="771" spans="1:13">
      <c r="A771" s="187" t="s">
        <v>596</v>
      </c>
      <c r="B771" s="187" t="s">
        <v>595</v>
      </c>
      <c r="C771" s="187" t="s">
        <v>786</v>
      </c>
      <c r="D771" s="187" t="s">
        <v>510</v>
      </c>
      <c r="E771" s="187">
        <f>COUNTIF($D$5:D771,D771)</f>
        <v>4</v>
      </c>
      <c r="F771" s="187" t="str">
        <f t="shared" si="22"/>
        <v>Wolverhampton4</v>
      </c>
      <c r="G771" s="187" t="str">
        <f t="shared" si="23"/>
        <v>NHS Walsall CCG</v>
      </c>
      <c r="H771" s="188">
        <v>3.9300737503414368E-2</v>
      </c>
      <c r="I771" s="188">
        <v>4.0571024671213402E-2</v>
      </c>
      <c r="J771" s="189">
        <f>INDEX('Monthly CCG'!O$4:O$214,MATCH(Mapping!$A771,'Monthly CCG'!$A$4:$A$214,0))*$H771</f>
        <v>284.65524173723026</v>
      </c>
      <c r="K771" s="189">
        <f>INDEX('Monthly CCG'!P$4:P$214,MATCH(Mapping!$A771,'Monthly CCG'!$A$4:$A$214,0))*$H771</f>
        <v>282.06139306200492</v>
      </c>
      <c r="L771" s="189">
        <f>INDEX('Monthly CCG'!Q$4:Q$214,MATCH(Mapping!$A771,'Monthly CCG'!$A$4:$A$214,0))*$H771</f>
        <v>280.72516798688883</v>
      </c>
      <c r="M771" s="189">
        <f>INDEX('Monthly CCG'!R$4:R$214,MATCH(Mapping!$A771,'Monthly CCG'!$A$4:$A$214,0))*$H771</f>
        <v>295.69874897568968</v>
      </c>
    </row>
    <row r="772" spans="1:13">
      <c r="A772" s="187" t="s">
        <v>598</v>
      </c>
      <c r="B772" s="187" t="s">
        <v>597</v>
      </c>
      <c r="C772" s="187" t="s">
        <v>682</v>
      </c>
      <c r="D772" s="187" t="s">
        <v>180</v>
      </c>
      <c r="E772" s="187">
        <f>COUNTIF($D$5:D772,D772)</f>
        <v>12</v>
      </c>
      <c r="F772" s="187" t="str">
        <f t="shared" si="22"/>
        <v>Essex12</v>
      </c>
      <c r="G772" s="187" t="str">
        <f t="shared" si="23"/>
        <v>NHS Waltham Forest CCG</v>
      </c>
      <c r="H772" s="188">
        <v>4.7531696243070408E-3</v>
      </c>
      <c r="I772" s="188">
        <v>9.5561906728318911E-4</v>
      </c>
      <c r="J772" s="189">
        <f>INDEX('Monthly CCG'!O$4:O$214,MATCH(Mapping!$A772,'Monthly CCG'!$A$4:$A$214,0))*$H772</f>
        <v>34.142017411397475</v>
      </c>
      <c r="K772" s="189">
        <f>INDEX('Monthly CCG'!P$4:P$214,MATCH(Mapping!$A772,'Monthly CCG'!$A$4:$A$214,0))*$H772</f>
        <v>33.566883886856324</v>
      </c>
      <c r="L772" s="189">
        <f>INDEX('Monthly CCG'!Q$4:Q$214,MATCH(Mapping!$A772,'Monthly CCG'!$A$4:$A$214,0))*$H772</f>
        <v>31.171286396205574</v>
      </c>
      <c r="M772" s="189">
        <f>INDEX('Monthly CCG'!R$4:R$214,MATCH(Mapping!$A772,'Monthly CCG'!$A$4:$A$214,0))*$H772</f>
        <v>33.638181431220929</v>
      </c>
    </row>
    <row r="773" spans="1:13">
      <c r="A773" s="187" t="s">
        <v>598</v>
      </c>
      <c r="B773" s="187" t="s">
        <v>597</v>
      </c>
      <c r="C773" s="187" t="s">
        <v>721</v>
      </c>
      <c r="D773" s="187" t="s">
        <v>312</v>
      </c>
      <c r="E773" s="187">
        <f>COUNTIF($D$5:D773,D773)</f>
        <v>5</v>
      </c>
      <c r="F773" s="187" t="str">
        <f t="shared" ref="F773:F836" si="24">D773&amp;E773</f>
        <v>Newham5</v>
      </c>
      <c r="G773" s="187" t="str">
        <f t="shared" ref="G773:G836" si="25">B773</f>
        <v>NHS Waltham Forest CCG</v>
      </c>
      <c r="H773" s="188">
        <v>1.7587065432937071E-2</v>
      </c>
      <c r="I773" s="188">
        <v>1.4377640918003809E-2</v>
      </c>
      <c r="J773" s="189">
        <f>INDEX('Monthly CCG'!O$4:O$214,MATCH(Mapping!$A773,'Monthly CCG'!$A$4:$A$214,0))*$H773</f>
        <v>126.32789100478698</v>
      </c>
      <c r="K773" s="189">
        <f>INDEX('Monthly CCG'!P$4:P$214,MATCH(Mapping!$A773,'Monthly CCG'!$A$4:$A$214,0))*$H773</f>
        <v>124.1998560874016</v>
      </c>
      <c r="L773" s="189">
        <f>INDEX('Monthly CCG'!Q$4:Q$214,MATCH(Mapping!$A773,'Monthly CCG'!$A$4:$A$214,0))*$H773</f>
        <v>115.33597510920131</v>
      </c>
      <c r="M773" s="189">
        <f>INDEX('Monthly CCG'!R$4:R$214,MATCH(Mapping!$A773,'Monthly CCG'!$A$4:$A$214,0))*$H773</f>
        <v>124.46366206889564</v>
      </c>
    </row>
    <row r="774" spans="1:13">
      <c r="A774" s="187" t="s">
        <v>598</v>
      </c>
      <c r="B774" s="187" t="s">
        <v>597</v>
      </c>
      <c r="C774" s="187" t="s">
        <v>737</v>
      </c>
      <c r="D774" s="187" t="s">
        <v>363</v>
      </c>
      <c r="E774" s="187">
        <f>COUNTIF($D$5:D774,D774)</f>
        <v>5</v>
      </c>
      <c r="F774" s="187" t="str">
        <f t="shared" si="24"/>
        <v>Redbridge5</v>
      </c>
      <c r="G774" s="187" t="str">
        <f t="shared" si="25"/>
        <v>NHS Waltham Forest CCG</v>
      </c>
      <c r="H774" s="188">
        <v>3.3532311080932263E-2</v>
      </c>
      <c r="I774" s="188">
        <v>3.2344152733742387E-2</v>
      </c>
      <c r="J774" s="189">
        <f>INDEX('Monthly CCG'!O$4:O$214,MATCH(Mapping!$A774,'Monthly CCG'!$A$4:$A$214,0))*$H774</f>
        <v>240.86259049433644</v>
      </c>
      <c r="K774" s="189">
        <f>INDEX('Monthly CCG'!P$4:P$214,MATCH(Mapping!$A774,'Monthly CCG'!$A$4:$A$214,0))*$H774</f>
        <v>236.80518085354365</v>
      </c>
      <c r="L774" s="189">
        <f>INDEX('Monthly CCG'!Q$4:Q$214,MATCH(Mapping!$A774,'Monthly CCG'!$A$4:$A$214,0))*$H774</f>
        <v>219.90489606875377</v>
      </c>
      <c r="M774" s="189">
        <f>INDEX('Monthly CCG'!R$4:R$214,MATCH(Mapping!$A774,'Monthly CCG'!$A$4:$A$214,0))*$H774</f>
        <v>237.30816551975764</v>
      </c>
    </row>
    <row r="775" spans="1:13">
      <c r="A775" s="187" t="s">
        <v>598</v>
      </c>
      <c r="B775" s="187" t="s">
        <v>597</v>
      </c>
      <c r="C775" s="187" t="s">
        <v>774</v>
      </c>
      <c r="D775" s="187" t="s">
        <v>474</v>
      </c>
      <c r="E775" s="187">
        <f>COUNTIF($D$5:D775,D775)</f>
        <v>4</v>
      </c>
      <c r="F775" s="187" t="str">
        <f t="shared" si="24"/>
        <v>Waltham Forest4</v>
      </c>
      <c r="G775" s="187" t="str">
        <f t="shared" si="25"/>
        <v>NHS Waltham Forest CCG</v>
      </c>
      <c r="H775" s="188">
        <v>0.94412745386182373</v>
      </c>
      <c r="I775" s="188">
        <v>0.97097909508142055</v>
      </c>
      <c r="J775" s="189">
        <f>INDEX('Monthly CCG'!O$4:O$214,MATCH(Mapping!$A775,'Monthly CCG'!$A$4:$A$214,0))*$H775</f>
        <v>6781.6675010894796</v>
      </c>
      <c r="K775" s="189">
        <f>INDEX('Monthly CCG'!P$4:P$214,MATCH(Mapping!$A775,'Monthly CCG'!$A$4:$A$214,0))*$H775</f>
        <v>6667.4280791721994</v>
      </c>
      <c r="L775" s="189">
        <f>INDEX('Monthly CCG'!Q$4:Q$214,MATCH(Mapping!$A775,'Monthly CCG'!$A$4:$A$214,0))*$H775</f>
        <v>6191.5878424258399</v>
      </c>
      <c r="M775" s="189">
        <f>INDEX('Monthly CCG'!R$4:R$214,MATCH(Mapping!$A775,'Monthly CCG'!$A$4:$A$214,0))*$H775</f>
        <v>6681.5899909801265</v>
      </c>
    </row>
    <row r="776" spans="1:13">
      <c r="A776" s="187" t="s">
        <v>600</v>
      </c>
      <c r="B776" s="187" t="s">
        <v>599</v>
      </c>
      <c r="C776" s="187" t="s">
        <v>669</v>
      </c>
      <c r="D776" s="187" t="s">
        <v>132</v>
      </c>
      <c r="E776" s="187">
        <f>COUNTIF($D$5:D776,D776)</f>
        <v>7</v>
      </c>
      <c r="F776" s="187" t="str">
        <f t="shared" si="24"/>
        <v>Croydon7</v>
      </c>
      <c r="G776" s="187" t="str">
        <f t="shared" si="25"/>
        <v>NHS Wandsworth CCG</v>
      </c>
      <c r="H776" s="188">
        <v>2.9849042139344457E-3</v>
      </c>
      <c r="I776" s="188">
        <v>2.7687349806213763E-3</v>
      </c>
      <c r="J776" s="189">
        <f>INDEX('Monthly CCG'!O$4:O$214,MATCH(Mapping!$A776,'Monthly CCG'!$A$4:$A$214,0))*$H776</f>
        <v>17.930319613104217</v>
      </c>
      <c r="K776" s="189">
        <f>INDEX('Monthly CCG'!P$4:P$214,MATCH(Mapping!$A776,'Monthly CCG'!$A$4:$A$214,0))*$H776</f>
        <v>18.31537225670176</v>
      </c>
      <c r="L776" s="189">
        <f>INDEX('Monthly CCG'!Q$4:Q$214,MATCH(Mapping!$A776,'Monthly CCG'!$A$4:$A$214,0))*$H776</f>
        <v>17.273640686038636</v>
      </c>
      <c r="M776" s="189">
        <f>INDEX('Monthly CCG'!R$4:R$214,MATCH(Mapping!$A776,'Monthly CCG'!$A$4:$A$214,0))*$H776</f>
        <v>18.070610111159134</v>
      </c>
    </row>
    <row r="777" spans="1:13">
      <c r="A777" s="187" t="s">
        <v>600</v>
      </c>
      <c r="B777" s="187" t="s">
        <v>599</v>
      </c>
      <c r="C777" s="187" t="s">
        <v>703</v>
      </c>
      <c r="D777" s="187" t="s">
        <v>258</v>
      </c>
      <c r="E777" s="187">
        <f>COUNTIF($D$5:D777,D777)</f>
        <v>6</v>
      </c>
      <c r="F777" s="187" t="str">
        <f t="shared" si="24"/>
        <v>Kingston upon Thames6</v>
      </c>
      <c r="G777" s="187" t="str">
        <f t="shared" si="25"/>
        <v>NHS Wandsworth CCG</v>
      </c>
      <c r="H777" s="188">
        <v>2.4303318463182099E-3</v>
      </c>
      <c r="I777" s="188">
        <v>5.0341522746597447E-3</v>
      </c>
      <c r="J777" s="189">
        <f>INDEX('Monthly CCG'!O$4:O$214,MATCH(Mapping!$A777,'Monthly CCG'!$A$4:$A$214,0))*$H777</f>
        <v>14.599003400833487</v>
      </c>
      <c r="K777" s="189">
        <f>INDEX('Monthly CCG'!P$4:P$214,MATCH(Mapping!$A777,'Monthly CCG'!$A$4:$A$214,0))*$H777</f>
        <v>14.912516209008537</v>
      </c>
      <c r="L777" s="189">
        <f>INDEX('Monthly CCG'!Q$4:Q$214,MATCH(Mapping!$A777,'Monthly CCG'!$A$4:$A$214,0))*$H777</f>
        <v>14.064330394643481</v>
      </c>
      <c r="M777" s="189">
        <f>INDEX('Monthly CCG'!R$4:R$214,MATCH(Mapping!$A777,'Monthly CCG'!$A$4:$A$214,0))*$H777</f>
        <v>14.713228997610443</v>
      </c>
    </row>
    <row r="778" spans="1:13">
      <c r="A778" s="187" t="s">
        <v>600</v>
      </c>
      <c r="B778" s="187" t="s">
        <v>599</v>
      </c>
      <c r="C778" s="187" t="s">
        <v>706</v>
      </c>
      <c r="D778" s="187" t="s">
        <v>267</v>
      </c>
      <c r="E778" s="187">
        <f>COUNTIF($D$5:D778,D778)</f>
        <v>6</v>
      </c>
      <c r="F778" s="187" t="str">
        <f t="shared" si="24"/>
        <v>Lambeth6</v>
      </c>
      <c r="G778" s="187" t="str">
        <f t="shared" si="25"/>
        <v>NHS Wandsworth CCG</v>
      </c>
      <c r="H778" s="188">
        <v>3.5231656295619689E-2</v>
      </c>
      <c r="I778" s="188">
        <v>3.7164913568634654E-2</v>
      </c>
      <c r="J778" s="189">
        <f>INDEX('Monthly CCG'!O$4:O$214,MATCH(Mapping!$A778,'Monthly CCG'!$A$4:$A$214,0))*$H778</f>
        <v>211.63655936778747</v>
      </c>
      <c r="K778" s="189">
        <f>INDEX('Monthly CCG'!P$4:P$214,MATCH(Mapping!$A778,'Monthly CCG'!$A$4:$A$214,0))*$H778</f>
        <v>216.18144302992241</v>
      </c>
      <c r="L778" s="189">
        <f>INDEX('Monthly CCG'!Q$4:Q$214,MATCH(Mapping!$A778,'Monthly CCG'!$A$4:$A$214,0))*$H778</f>
        <v>203.88559498275114</v>
      </c>
      <c r="M778" s="189">
        <f>INDEX('Monthly CCG'!R$4:R$214,MATCH(Mapping!$A778,'Monthly CCG'!$A$4:$A$214,0))*$H778</f>
        <v>213.29244721368158</v>
      </c>
    </row>
    <row r="779" spans="1:13">
      <c r="A779" s="187" t="s">
        <v>600</v>
      </c>
      <c r="B779" s="187" t="s">
        <v>599</v>
      </c>
      <c r="C779" s="187" t="s">
        <v>717</v>
      </c>
      <c r="D779" s="187" t="s">
        <v>300</v>
      </c>
      <c r="E779" s="187">
        <f>COUNTIF($D$5:D779,D779)</f>
        <v>6</v>
      </c>
      <c r="F779" s="187" t="str">
        <f t="shared" si="24"/>
        <v>Merton6</v>
      </c>
      <c r="G779" s="187" t="str">
        <f t="shared" si="25"/>
        <v>NHS Wandsworth CCG</v>
      </c>
      <c r="H779" s="188">
        <v>6.2876001424489805E-2</v>
      </c>
      <c r="I779" s="188">
        <v>0.10060636113720986</v>
      </c>
      <c r="J779" s="189">
        <f>INDEX('Monthly CCG'!O$4:O$214,MATCH(Mapping!$A779,'Monthly CCG'!$A$4:$A$214,0))*$H779</f>
        <v>377.69614055691028</v>
      </c>
      <c r="K779" s="189">
        <f>INDEX('Monthly CCG'!P$4:P$214,MATCH(Mapping!$A779,'Monthly CCG'!$A$4:$A$214,0))*$H779</f>
        <v>385.80714474066946</v>
      </c>
      <c r="L779" s="189">
        <f>INDEX('Monthly CCG'!Q$4:Q$214,MATCH(Mapping!$A779,'Monthly CCG'!$A$4:$A$214,0))*$H779</f>
        <v>363.86342024352251</v>
      </c>
      <c r="M779" s="189">
        <f>INDEX('Monthly CCG'!R$4:R$214,MATCH(Mapping!$A779,'Monthly CCG'!$A$4:$A$214,0))*$H779</f>
        <v>380.65131262386126</v>
      </c>
    </row>
    <row r="780" spans="1:13">
      <c r="A780" s="187" t="s">
        <v>600</v>
      </c>
      <c r="B780" s="187" t="s">
        <v>599</v>
      </c>
      <c r="C780" s="187" t="s">
        <v>739</v>
      </c>
      <c r="D780" s="187" t="s">
        <v>369</v>
      </c>
      <c r="E780" s="187">
        <f>COUNTIF($D$5:D780,D780)</f>
        <v>6</v>
      </c>
      <c r="F780" s="187" t="str">
        <f t="shared" si="24"/>
        <v>Richmond upon Thames6</v>
      </c>
      <c r="G780" s="187" t="str">
        <f t="shared" si="25"/>
        <v>NHS Wandsworth CCG</v>
      </c>
      <c r="H780" s="188">
        <v>3.4035519816447415E-3</v>
      </c>
      <c r="I780" s="188">
        <v>5.9575642508077455E-3</v>
      </c>
      <c r="J780" s="189">
        <f>INDEX('Monthly CCG'!O$4:O$214,MATCH(Mapping!$A780,'Monthly CCG'!$A$4:$A$214,0))*$H780</f>
        <v>20.445136753739963</v>
      </c>
      <c r="K780" s="189">
        <f>INDEX('Monthly CCG'!P$4:P$214,MATCH(Mapping!$A780,'Monthly CCG'!$A$4:$A$214,0))*$H780</f>
        <v>20.884194959372135</v>
      </c>
      <c r="L780" s="189">
        <f>INDEX('Monthly CCG'!Q$4:Q$214,MATCH(Mapping!$A780,'Monthly CCG'!$A$4:$A$214,0))*$H780</f>
        <v>19.696355317778121</v>
      </c>
      <c r="M780" s="189">
        <f>INDEX('Monthly CCG'!R$4:R$214,MATCH(Mapping!$A780,'Monthly CCG'!$A$4:$A$214,0))*$H780</f>
        <v>20.605103696877265</v>
      </c>
    </row>
    <row r="781" spans="1:13">
      <c r="A781" s="187" t="s">
        <v>600</v>
      </c>
      <c r="B781" s="187" t="s">
        <v>599</v>
      </c>
      <c r="C781" s="187" t="s">
        <v>764</v>
      </c>
      <c r="D781" s="187" t="s">
        <v>444</v>
      </c>
      <c r="E781" s="187">
        <f>COUNTIF($D$5:D781,D781)</f>
        <v>7</v>
      </c>
      <c r="F781" s="187" t="str">
        <f t="shared" si="24"/>
        <v>Sutton7</v>
      </c>
      <c r="G781" s="187" t="str">
        <f t="shared" si="25"/>
        <v>NHS Wandsworth CCG</v>
      </c>
      <c r="H781" s="188">
        <v>1.035745451283264E-3</v>
      </c>
      <c r="I781" s="188">
        <v>1.8580290262172284E-3</v>
      </c>
      <c r="J781" s="189">
        <f>INDEX('Monthly CCG'!O$4:O$214,MATCH(Mapping!$A781,'Monthly CCG'!$A$4:$A$214,0))*$H781</f>
        <v>6.2217229258585673</v>
      </c>
      <c r="K781" s="189">
        <f>INDEX('Monthly CCG'!P$4:P$214,MATCH(Mapping!$A781,'Monthly CCG'!$A$4:$A$214,0))*$H781</f>
        <v>6.3553340890741081</v>
      </c>
      <c r="L781" s="189">
        <f>INDEX('Monthly CCG'!Q$4:Q$214,MATCH(Mapping!$A781,'Monthly CCG'!$A$4:$A$214,0))*$H781</f>
        <v>5.993858926576249</v>
      </c>
      <c r="M781" s="189">
        <f>INDEX('Monthly CCG'!R$4:R$214,MATCH(Mapping!$A781,'Monthly CCG'!$A$4:$A$214,0))*$H781</f>
        <v>6.2704029620688804</v>
      </c>
    </row>
    <row r="782" spans="1:13">
      <c r="A782" s="187" t="s">
        <v>600</v>
      </c>
      <c r="B782" s="187" t="s">
        <v>599</v>
      </c>
      <c r="C782" s="187" t="s">
        <v>775</v>
      </c>
      <c r="D782" s="187" t="s">
        <v>477</v>
      </c>
      <c r="E782" s="187">
        <f>COUNTIF($D$5:D782,D782)</f>
        <v>6</v>
      </c>
      <c r="F782" s="187" t="str">
        <f t="shared" si="24"/>
        <v>Wandsworth6</v>
      </c>
      <c r="G782" s="187" t="str">
        <f t="shared" si="25"/>
        <v>NHS Wandsworth CCG</v>
      </c>
      <c r="H782" s="188">
        <v>0.8920378087867098</v>
      </c>
      <c r="I782" s="188">
        <v>0.9379898807992455</v>
      </c>
      <c r="J782" s="189">
        <f>INDEX('Monthly CCG'!O$4:O$214,MATCH(Mapping!$A782,'Monthly CCG'!$A$4:$A$214,0))*$H782</f>
        <v>5358.4711173817659</v>
      </c>
      <c r="K782" s="189">
        <f>INDEX('Monthly CCG'!P$4:P$214,MATCH(Mapping!$A782,'Monthly CCG'!$A$4:$A$214,0))*$H782</f>
        <v>5473.5439947152518</v>
      </c>
      <c r="L782" s="189">
        <f>INDEX('Monthly CCG'!Q$4:Q$214,MATCH(Mapping!$A782,'Monthly CCG'!$A$4:$A$214,0))*$H782</f>
        <v>5162.2227994486893</v>
      </c>
      <c r="M782" s="189">
        <f>INDEX('Monthly CCG'!R$4:R$214,MATCH(Mapping!$A782,'Monthly CCG'!$A$4:$A$214,0))*$H782</f>
        <v>5400.3968943947411</v>
      </c>
    </row>
    <row r="783" spans="1:13">
      <c r="A783" s="187" t="s">
        <v>602</v>
      </c>
      <c r="B783" s="187" t="s">
        <v>601</v>
      </c>
      <c r="C783" s="187" t="s">
        <v>663</v>
      </c>
      <c r="D783" s="187" t="s">
        <v>110</v>
      </c>
      <c r="E783" s="187">
        <f>COUNTIF($D$5:D783,D783)</f>
        <v>9</v>
      </c>
      <c r="F783" s="187" t="str">
        <f t="shared" si="24"/>
        <v>Cheshire East9</v>
      </c>
      <c r="G783" s="187" t="str">
        <f t="shared" si="25"/>
        <v>NHS Warrington CCG</v>
      </c>
      <c r="H783" s="188">
        <v>7.3525943952384995E-3</v>
      </c>
      <c r="I783" s="188">
        <v>4.0127977102085693E-3</v>
      </c>
      <c r="J783" s="189">
        <f>INDEX('Monthly CCG'!O$4:O$214,MATCH(Mapping!$A783,'Monthly CCG'!$A$4:$A$214,0))*$H783</f>
        <v>43.159729100049994</v>
      </c>
      <c r="K783" s="189">
        <f>INDEX('Monthly CCG'!P$4:P$214,MATCH(Mapping!$A783,'Monthly CCG'!$A$4:$A$214,0))*$H783</f>
        <v>44.417022741635776</v>
      </c>
      <c r="L783" s="189">
        <f>INDEX('Monthly CCG'!Q$4:Q$214,MATCH(Mapping!$A783,'Monthly CCG'!$A$4:$A$214,0))*$H783</f>
        <v>46.60809587141685</v>
      </c>
      <c r="M783" s="189">
        <f>INDEX('Monthly CCG'!R$4:R$214,MATCH(Mapping!$A783,'Monthly CCG'!$A$4:$A$214,0))*$H783</f>
        <v>46.130177235726343</v>
      </c>
    </row>
    <row r="784" spans="1:13">
      <c r="A784" s="187" t="s">
        <v>602</v>
      </c>
      <c r="B784" s="187" t="s">
        <v>601</v>
      </c>
      <c r="C784" s="187" t="s">
        <v>664</v>
      </c>
      <c r="D784" s="187" t="s">
        <v>114</v>
      </c>
      <c r="E784" s="187">
        <f>COUNTIF($D$5:D784,D784)</f>
        <v>5</v>
      </c>
      <c r="F784" s="187" t="str">
        <f t="shared" si="24"/>
        <v>Cheshire West and Chester5</v>
      </c>
      <c r="G784" s="187" t="str">
        <f t="shared" si="25"/>
        <v>NHS Warrington CCG</v>
      </c>
      <c r="H784" s="188">
        <v>4.0795344142920478E-3</v>
      </c>
      <c r="I784" s="188">
        <v>2.4775729523504003E-3</v>
      </c>
      <c r="J784" s="189">
        <f>INDEX('Monthly CCG'!O$4:O$214,MATCH(Mapping!$A784,'Monthly CCG'!$A$4:$A$214,0))*$H784</f>
        <v>23.946867011894319</v>
      </c>
      <c r="K784" s="189">
        <f>INDEX('Monthly CCG'!P$4:P$214,MATCH(Mapping!$A784,'Monthly CCG'!$A$4:$A$214,0))*$H784</f>
        <v>24.644467396738261</v>
      </c>
      <c r="L784" s="189">
        <f>INDEX('Monthly CCG'!Q$4:Q$214,MATCH(Mapping!$A784,'Monthly CCG'!$A$4:$A$214,0))*$H784</f>
        <v>25.860168652197292</v>
      </c>
      <c r="M784" s="189">
        <f>INDEX('Monthly CCG'!R$4:R$214,MATCH(Mapping!$A784,'Monthly CCG'!$A$4:$A$214,0))*$H784</f>
        <v>25.59499891526831</v>
      </c>
    </row>
    <row r="785" spans="1:13">
      <c r="A785" s="187" t="s">
        <v>602</v>
      </c>
      <c r="B785" s="187" t="s">
        <v>601</v>
      </c>
      <c r="C785" s="187" t="s">
        <v>686</v>
      </c>
      <c r="D785" s="187" t="s">
        <v>198</v>
      </c>
      <c r="E785" s="187">
        <f>COUNTIF($D$5:D785,D785)</f>
        <v>4</v>
      </c>
      <c r="F785" s="187" t="str">
        <f t="shared" si="24"/>
        <v>Halton4</v>
      </c>
      <c r="G785" s="187" t="str">
        <f t="shared" si="25"/>
        <v>NHS Warrington CCG</v>
      </c>
      <c r="H785" s="188">
        <v>5.5085505154833653E-3</v>
      </c>
      <c r="I785" s="188">
        <v>8.8954555493781558E-3</v>
      </c>
      <c r="J785" s="189">
        <f>INDEX('Monthly CCG'!O$4:O$214,MATCH(Mapping!$A785,'Monthly CCG'!$A$4:$A$214,0))*$H785</f>
        <v>32.335191525887353</v>
      </c>
      <c r="K785" s="189">
        <f>INDEX('Monthly CCG'!P$4:P$214,MATCH(Mapping!$A785,'Monthly CCG'!$A$4:$A$214,0))*$H785</f>
        <v>33.277153664035012</v>
      </c>
      <c r="L785" s="189">
        <f>INDEX('Monthly CCG'!Q$4:Q$214,MATCH(Mapping!$A785,'Monthly CCG'!$A$4:$A$214,0))*$H785</f>
        <v>34.91870171764905</v>
      </c>
      <c r="M785" s="189">
        <f>INDEX('Monthly CCG'!R$4:R$214,MATCH(Mapping!$A785,'Monthly CCG'!$A$4:$A$214,0))*$H785</f>
        <v>34.560645934142634</v>
      </c>
    </row>
    <row r="786" spans="1:13">
      <c r="A786" s="187" t="s">
        <v>602</v>
      </c>
      <c r="B786" s="187" t="s">
        <v>601</v>
      </c>
      <c r="C786" s="187" t="s">
        <v>771</v>
      </c>
      <c r="D786" s="187" t="s">
        <v>465</v>
      </c>
      <c r="E786" s="187">
        <f>COUNTIF($D$5:D786,D786)</f>
        <v>5</v>
      </c>
      <c r="F786" s="187" t="str">
        <f t="shared" si="24"/>
        <v>Trafford5</v>
      </c>
      <c r="G786" s="187" t="str">
        <f t="shared" si="25"/>
        <v>NHS Warrington CCG</v>
      </c>
      <c r="H786" s="188">
        <v>1.3346916060631786E-3</v>
      </c>
      <c r="I786" s="188">
        <v>1.1701951703605687E-3</v>
      </c>
      <c r="J786" s="189">
        <f>INDEX('Monthly CCG'!O$4:O$214,MATCH(Mapping!$A786,'Monthly CCG'!$A$4:$A$214,0))*$H786</f>
        <v>7.8346397275908588</v>
      </c>
      <c r="K786" s="189">
        <f>INDEX('Monthly CCG'!P$4:P$214,MATCH(Mapping!$A786,'Monthly CCG'!$A$4:$A$214,0))*$H786</f>
        <v>8.062871992227663</v>
      </c>
      <c r="L786" s="189">
        <f>INDEX('Monthly CCG'!Q$4:Q$214,MATCH(Mapping!$A786,'Monthly CCG'!$A$4:$A$214,0))*$H786</f>
        <v>8.4606100908344892</v>
      </c>
      <c r="M786" s="189">
        <f>INDEX('Monthly CCG'!R$4:R$214,MATCH(Mapping!$A786,'Monthly CCG'!$A$4:$A$214,0))*$H786</f>
        <v>8.3738551364403833</v>
      </c>
    </row>
    <row r="787" spans="1:13">
      <c r="A787" s="187" t="s">
        <v>602</v>
      </c>
      <c r="B787" s="187" t="s">
        <v>601</v>
      </c>
      <c r="C787" s="187" t="s">
        <v>776</v>
      </c>
      <c r="D787" s="187" t="s">
        <v>480</v>
      </c>
      <c r="E787" s="187">
        <f>COUNTIF($D$5:D787,D787)</f>
        <v>4</v>
      </c>
      <c r="F787" s="187" t="str">
        <f t="shared" si="24"/>
        <v>Warrington4</v>
      </c>
      <c r="G787" s="187" t="str">
        <f t="shared" si="25"/>
        <v>NHS Warrington CCG</v>
      </c>
      <c r="H787" s="188">
        <v>0.97833837969382265</v>
      </c>
      <c r="I787" s="188">
        <v>0.96962232401607917</v>
      </c>
      <c r="J787" s="189">
        <f>INDEX('Monthly CCG'!O$4:O$214,MATCH(Mapping!$A787,'Monthly CCG'!$A$4:$A$214,0))*$H787</f>
        <v>5742.8462888027389</v>
      </c>
      <c r="K787" s="189">
        <f>INDEX('Monthly CCG'!P$4:P$214,MATCH(Mapping!$A787,'Monthly CCG'!$A$4:$A$214,0))*$H787</f>
        <v>5910.1421517303825</v>
      </c>
      <c r="L787" s="189">
        <f>INDEX('Monthly CCG'!Q$4:Q$214,MATCH(Mapping!$A787,'Monthly CCG'!$A$4:$A$214,0))*$H787</f>
        <v>6201.6869888791416</v>
      </c>
      <c r="M787" s="189">
        <f>INDEX('Monthly CCG'!R$4:R$214,MATCH(Mapping!$A787,'Monthly CCG'!$A$4:$A$214,0))*$H787</f>
        <v>6138.094994199043</v>
      </c>
    </row>
    <row r="788" spans="1:13">
      <c r="A788" s="187" t="s">
        <v>602</v>
      </c>
      <c r="B788" s="187" t="s">
        <v>601</v>
      </c>
      <c r="C788" s="187" t="s">
        <v>781</v>
      </c>
      <c r="D788" s="187" t="s">
        <v>495</v>
      </c>
      <c r="E788" s="187">
        <f>COUNTIF($D$5:D788,D788)</f>
        <v>4</v>
      </c>
      <c r="F788" s="187" t="str">
        <f t="shared" si="24"/>
        <v>Wigan4</v>
      </c>
      <c r="G788" s="187" t="str">
        <f t="shared" si="25"/>
        <v>NHS Warrington CCG</v>
      </c>
      <c r="H788" s="188">
        <v>3.38624937510022E-3</v>
      </c>
      <c r="I788" s="188">
        <v>2.2072408567045711E-3</v>
      </c>
      <c r="J788" s="189">
        <f>INDEX('Monthly CCG'!O$4:O$214,MATCH(Mapping!$A788,'Monthly CCG'!$A$4:$A$214,0))*$H788</f>
        <v>19.877283831838291</v>
      </c>
      <c r="K788" s="189">
        <f>INDEX('Monthly CCG'!P$4:P$214,MATCH(Mapping!$A788,'Monthly CCG'!$A$4:$A$214,0))*$H788</f>
        <v>20.456332474980428</v>
      </c>
      <c r="L788" s="189">
        <f>INDEX('Monthly CCG'!Q$4:Q$214,MATCH(Mapping!$A788,'Monthly CCG'!$A$4:$A$214,0))*$H788</f>
        <v>21.465434788760295</v>
      </c>
      <c r="M788" s="189">
        <f>INDEX('Monthly CCG'!R$4:R$214,MATCH(Mapping!$A788,'Monthly CCG'!$A$4:$A$214,0))*$H788</f>
        <v>21.245328579378782</v>
      </c>
    </row>
    <row r="789" spans="1:13">
      <c r="A789" s="187" t="s">
        <v>604</v>
      </c>
      <c r="B789" s="187" t="s">
        <v>603</v>
      </c>
      <c r="C789" s="187" t="s">
        <v>668</v>
      </c>
      <c r="D789" s="187" t="s">
        <v>128</v>
      </c>
      <c r="E789" s="187">
        <f>COUNTIF($D$5:D789,D789)</f>
        <v>2</v>
      </c>
      <c r="F789" s="187" t="str">
        <f t="shared" si="24"/>
        <v>Coventry2</v>
      </c>
      <c r="G789" s="187" t="str">
        <f t="shared" si="25"/>
        <v>NHS Warwickshire North CCG</v>
      </c>
      <c r="H789" s="188">
        <v>2.346561552323967E-3</v>
      </c>
      <c r="I789" s="188">
        <v>1.2242022802542705E-3</v>
      </c>
      <c r="J789" s="189">
        <f>INDEX('Monthly CCG'!O$4:O$214,MATCH(Mapping!$A789,'Monthly CCG'!$A$4:$A$214,0))*$H789</f>
        <v>10.134799344487213</v>
      </c>
      <c r="K789" s="189">
        <f>INDEX('Monthly CCG'!P$4:P$214,MATCH(Mapping!$A789,'Monthly CCG'!$A$4:$A$214,0))*$H789</f>
        <v>10.228661806580172</v>
      </c>
      <c r="L789" s="189">
        <f>INDEX('Monthly CCG'!Q$4:Q$214,MATCH(Mapping!$A789,'Monthly CCG'!$A$4:$A$214,0))*$H789</f>
        <v>9.1727091080343861</v>
      </c>
      <c r="M789" s="189">
        <f>INDEX('Monthly CCG'!R$4:R$214,MATCH(Mapping!$A789,'Monthly CCG'!$A$4:$A$214,0))*$H789</f>
        <v>9.5669314488248141</v>
      </c>
    </row>
    <row r="790" spans="1:13">
      <c r="A790" s="187" t="s">
        <v>604</v>
      </c>
      <c r="B790" s="187" t="s">
        <v>603</v>
      </c>
      <c r="C790" s="187" t="s">
        <v>710</v>
      </c>
      <c r="D790" s="187" t="s">
        <v>279</v>
      </c>
      <c r="E790" s="187">
        <f>COUNTIF($D$5:D790,D790)</f>
        <v>7</v>
      </c>
      <c r="F790" s="187" t="str">
        <f t="shared" si="24"/>
        <v>Leicestershire7</v>
      </c>
      <c r="G790" s="187" t="str">
        <f t="shared" si="25"/>
        <v>NHS Warwickshire North CCG</v>
      </c>
      <c r="H790" s="188">
        <v>1.5739929113152178E-2</v>
      </c>
      <c r="I790" s="188">
        <v>4.2446666373019718E-3</v>
      </c>
      <c r="J790" s="189">
        <f>INDEX('Monthly CCG'!O$4:O$214,MATCH(Mapping!$A790,'Monthly CCG'!$A$4:$A$214,0))*$H790</f>
        <v>67.980753839704263</v>
      </c>
      <c r="K790" s="189">
        <f>INDEX('Monthly CCG'!P$4:P$214,MATCH(Mapping!$A790,'Monthly CCG'!$A$4:$A$214,0))*$H790</f>
        <v>68.610351004230338</v>
      </c>
      <c r="L790" s="189">
        <f>INDEX('Monthly CCG'!Q$4:Q$214,MATCH(Mapping!$A790,'Monthly CCG'!$A$4:$A$214,0))*$H790</f>
        <v>61.527382903311867</v>
      </c>
      <c r="M790" s="189">
        <f>INDEX('Monthly CCG'!R$4:R$214,MATCH(Mapping!$A790,'Monthly CCG'!$A$4:$A$214,0))*$H790</f>
        <v>64.171690994321438</v>
      </c>
    </row>
    <row r="791" spans="1:13">
      <c r="A791" s="187" t="s">
        <v>604</v>
      </c>
      <c r="B791" s="187" t="s">
        <v>603</v>
      </c>
      <c r="C791" s="187" t="s">
        <v>749</v>
      </c>
      <c r="D791" s="187" t="s">
        <v>399</v>
      </c>
      <c r="E791" s="187">
        <f>COUNTIF($D$5:D791,D791)</f>
        <v>6</v>
      </c>
      <c r="F791" s="187" t="str">
        <f t="shared" si="24"/>
        <v>Solihull6</v>
      </c>
      <c r="G791" s="187" t="str">
        <f t="shared" si="25"/>
        <v>NHS Warwickshire North CCG</v>
      </c>
      <c r="H791" s="188">
        <v>2.1451165930757381E-3</v>
      </c>
      <c r="I791" s="188">
        <v>1.7909742172442637E-3</v>
      </c>
      <c r="J791" s="189">
        <f>INDEX('Monthly CCG'!O$4:O$214,MATCH(Mapping!$A791,'Monthly CCG'!$A$4:$A$214,0))*$H791</f>
        <v>9.2647585654941125</v>
      </c>
      <c r="K791" s="189">
        <f>INDEX('Monthly CCG'!P$4:P$214,MATCH(Mapping!$A791,'Monthly CCG'!$A$4:$A$214,0))*$H791</f>
        <v>9.3505632292171423</v>
      </c>
      <c r="L791" s="189">
        <f>INDEX('Monthly CCG'!Q$4:Q$214,MATCH(Mapping!$A791,'Monthly CCG'!$A$4:$A$214,0))*$H791</f>
        <v>8.3852607623330595</v>
      </c>
      <c r="M791" s="189">
        <f>INDEX('Monthly CCG'!R$4:R$214,MATCH(Mapping!$A791,'Monthly CCG'!$A$4:$A$214,0))*$H791</f>
        <v>8.7456403499697846</v>
      </c>
    </row>
    <row r="792" spans="1:13">
      <c r="A792" s="187" t="s">
        <v>604</v>
      </c>
      <c r="B792" s="187" t="s">
        <v>603</v>
      </c>
      <c r="C792" s="187" t="s">
        <v>757</v>
      </c>
      <c r="D792" s="187" t="s">
        <v>423</v>
      </c>
      <c r="E792" s="187">
        <f>COUNTIF($D$5:D792,D792)</f>
        <v>16</v>
      </c>
      <c r="F792" s="187" t="str">
        <f t="shared" si="24"/>
        <v>Staffordshire16</v>
      </c>
      <c r="G792" s="187" t="str">
        <f t="shared" si="25"/>
        <v>NHS Warwickshire North CCG</v>
      </c>
      <c r="H792" s="188">
        <v>1.1574918469236087E-2</v>
      </c>
      <c r="I792" s="188">
        <v>2.4445998031441736E-3</v>
      </c>
      <c r="J792" s="189">
        <f>INDEX('Monthly CCG'!O$4:O$214,MATCH(Mapping!$A792,'Monthly CCG'!$A$4:$A$214,0))*$H792</f>
        <v>49.992072868630665</v>
      </c>
      <c r="K792" s="189">
        <f>INDEX('Monthly CCG'!P$4:P$214,MATCH(Mapping!$A792,'Monthly CCG'!$A$4:$A$214,0))*$H792</f>
        <v>50.455069607400105</v>
      </c>
      <c r="L792" s="189">
        <f>INDEX('Monthly CCG'!Q$4:Q$214,MATCH(Mapping!$A792,'Monthly CCG'!$A$4:$A$214,0))*$H792</f>
        <v>45.246356296243867</v>
      </c>
      <c r="M792" s="189">
        <f>INDEX('Monthly CCG'!R$4:R$214,MATCH(Mapping!$A792,'Monthly CCG'!$A$4:$A$214,0))*$H792</f>
        <v>47.190942599075527</v>
      </c>
    </row>
    <row r="793" spans="1:13">
      <c r="A793" s="187" t="s">
        <v>604</v>
      </c>
      <c r="B793" s="187" t="s">
        <v>603</v>
      </c>
      <c r="C793" s="187" t="s">
        <v>777</v>
      </c>
      <c r="D793" s="187" t="s">
        <v>483</v>
      </c>
      <c r="E793" s="187">
        <f>COUNTIF($D$5:D793,D793)</f>
        <v>10</v>
      </c>
      <c r="F793" s="187" t="str">
        <f t="shared" si="24"/>
        <v>Warwickshire10</v>
      </c>
      <c r="G793" s="187" t="str">
        <f t="shared" si="25"/>
        <v>NHS Warwickshire North CCG</v>
      </c>
      <c r="H793" s="188">
        <v>0.96819347427221203</v>
      </c>
      <c r="I793" s="188">
        <v>0.3095146097453999</v>
      </c>
      <c r="J793" s="189">
        <f>INDEX('Monthly CCG'!O$4:O$214,MATCH(Mapping!$A793,'Monthly CCG'!$A$4:$A$214,0))*$H793</f>
        <v>4181.6276153816834</v>
      </c>
      <c r="K793" s="189">
        <f>INDEX('Monthly CCG'!P$4:P$214,MATCH(Mapping!$A793,'Monthly CCG'!$A$4:$A$214,0))*$H793</f>
        <v>4220.3553543525722</v>
      </c>
      <c r="L793" s="189">
        <f>INDEX('Monthly CCG'!Q$4:Q$214,MATCH(Mapping!$A793,'Monthly CCG'!$A$4:$A$214,0))*$H793</f>
        <v>3784.6682909300766</v>
      </c>
      <c r="M793" s="189">
        <f>INDEX('Monthly CCG'!R$4:R$214,MATCH(Mapping!$A793,'Monthly CCG'!$A$4:$A$214,0))*$H793</f>
        <v>3947.3247946078086</v>
      </c>
    </row>
    <row r="794" spans="1:13">
      <c r="A794" s="187" t="s">
        <v>606</v>
      </c>
      <c r="B794" s="187" t="s">
        <v>605</v>
      </c>
      <c r="C794" s="187" t="s">
        <v>663</v>
      </c>
      <c r="D794" s="187" t="s">
        <v>110</v>
      </c>
      <c r="E794" s="187">
        <f>COUNTIF($D$5:D794,D794)</f>
        <v>10</v>
      </c>
      <c r="F794" s="187" t="str">
        <f t="shared" si="24"/>
        <v>Cheshire East10</v>
      </c>
      <c r="G794" s="187" t="str">
        <f t="shared" si="25"/>
        <v>NHS West Cheshire CCG</v>
      </c>
      <c r="H794" s="188">
        <v>2.010674096753462E-2</v>
      </c>
      <c r="I794" s="188">
        <v>1.2965017361334548E-2</v>
      </c>
      <c r="J794" s="189">
        <f>INDEX('Monthly CCG'!O$4:O$214,MATCH(Mapping!$A794,'Monthly CCG'!$A$4:$A$214,0))*$H794</f>
        <v>120.82140647391553</v>
      </c>
      <c r="K794" s="189">
        <f>INDEX('Monthly CCG'!P$4:P$214,MATCH(Mapping!$A794,'Monthly CCG'!$A$4:$A$214,0))*$H794</f>
        <v>130.77424325284517</v>
      </c>
      <c r="L794" s="189">
        <f>INDEX('Monthly CCG'!Q$4:Q$214,MATCH(Mapping!$A794,'Monthly CCG'!$A$4:$A$214,0))*$H794</f>
        <v>133.62940047023508</v>
      </c>
      <c r="M794" s="189">
        <f>INDEX('Monthly CCG'!R$4:R$214,MATCH(Mapping!$A794,'Monthly CCG'!$A$4:$A$214,0))*$H794</f>
        <v>134.6950577415144</v>
      </c>
    </row>
    <row r="795" spans="1:13">
      <c r="A795" s="187" t="s">
        <v>606</v>
      </c>
      <c r="B795" s="187" t="s">
        <v>605</v>
      </c>
      <c r="C795" s="187" t="s">
        <v>664</v>
      </c>
      <c r="D795" s="187" t="s">
        <v>114</v>
      </c>
      <c r="E795" s="187">
        <f>COUNTIF($D$5:D795,D795)</f>
        <v>6</v>
      </c>
      <c r="F795" s="187" t="str">
        <f t="shared" si="24"/>
        <v>Cheshire West and Chester6</v>
      </c>
      <c r="G795" s="187" t="str">
        <f t="shared" si="25"/>
        <v>NHS West Cheshire CCG</v>
      </c>
      <c r="H795" s="188">
        <v>0.96802960325412257</v>
      </c>
      <c r="I795" s="188">
        <v>0.69459115749916933</v>
      </c>
      <c r="J795" s="189">
        <f>INDEX('Monthly CCG'!O$4:O$214,MATCH(Mapping!$A795,'Monthly CCG'!$A$4:$A$214,0))*$H795</f>
        <v>5816.8898859540222</v>
      </c>
      <c r="K795" s="189">
        <f>INDEX('Monthly CCG'!P$4:P$214,MATCH(Mapping!$A795,'Monthly CCG'!$A$4:$A$214,0))*$H795</f>
        <v>6296.0645395648135</v>
      </c>
      <c r="L795" s="189">
        <f>INDEX('Monthly CCG'!Q$4:Q$214,MATCH(Mapping!$A795,'Monthly CCG'!$A$4:$A$214,0))*$H795</f>
        <v>6433.5247432268989</v>
      </c>
      <c r="M795" s="189">
        <f>INDEX('Monthly CCG'!R$4:R$214,MATCH(Mapping!$A795,'Monthly CCG'!$A$4:$A$214,0))*$H795</f>
        <v>6484.8303121993667</v>
      </c>
    </row>
    <row r="796" spans="1:13">
      <c r="A796" s="187" t="s">
        <v>606</v>
      </c>
      <c r="B796" s="187" t="s">
        <v>605</v>
      </c>
      <c r="C796" s="187" t="s">
        <v>686</v>
      </c>
      <c r="D796" s="187" t="s">
        <v>198</v>
      </c>
      <c r="E796" s="187">
        <f>COUNTIF($D$5:D796,D796)</f>
        <v>5</v>
      </c>
      <c r="F796" s="187" t="str">
        <f t="shared" si="24"/>
        <v>Halton5</v>
      </c>
      <c r="G796" s="187" t="str">
        <f t="shared" si="25"/>
        <v>NHS West Cheshire CCG</v>
      </c>
      <c r="H796" s="188">
        <v>6.5305992104202184E-3</v>
      </c>
      <c r="I796" s="188">
        <v>1.2459730546902964E-2</v>
      </c>
      <c r="J796" s="189">
        <f>INDEX('Monthly CCG'!O$4:O$214,MATCH(Mapping!$A796,'Monthly CCG'!$A$4:$A$214,0))*$H796</f>
        <v>39.242370655415094</v>
      </c>
      <c r="K796" s="189">
        <f>INDEX('Monthly CCG'!P$4:P$214,MATCH(Mapping!$A796,'Monthly CCG'!$A$4:$A$214,0))*$H796</f>
        <v>42.475017264573097</v>
      </c>
      <c r="L796" s="189">
        <f>INDEX('Monthly CCG'!Q$4:Q$214,MATCH(Mapping!$A796,'Monthly CCG'!$A$4:$A$214,0))*$H796</f>
        <v>43.402362352452769</v>
      </c>
      <c r="M796" s="189">
        <f>INDEX('Monthly CCG'!R$4:R$214,MATCH(Mapping!$A796,'Monthly CCG'!$A$4:$A$214,0))*$H796</f>
        <v>43.748484110605041</v>
      </c>
    </row>
    <row r="797" spans="1:13">
      <c r="A797" s="187" t="s">
        <v>606</v>
      </c>
      <c r="B797" s="187" t="s">
        <v>605</v>
      </c>
      <c r="C797" s="187" t="s">
        <v>747</v>
      </c>
      <c r="D797" s="187" t="s">
        <v>393</v>
      </c>
      <c r="E797" s="187">
        <f>COUNTIF($D$5:D797,D797)</f>
        <v>8</v>
      </c>
      <c r="F797" s="187" t="str">
        <f t="shared" si="24"/>
        <v>Shropshire8</v>
      </c>
      <c r="G797" s="187" t="str">
        <f t="shared" si="25"/>
        <v>NHS West Cheshire CCG</v>
      </c>
      <c r="H797" s="188">
        <v>1.5847480969051508E-3</v>
      </c>
      <c r="I797" s="188">
        <v>1.3300634544126614E-3</v>
      </c>
      <c r="J797" s="189">
        <f>INDEX('Monthly CCG'!O$4:O$214,MATCH(Mapping!$A797,'Monthly CCG'!$A$4:$A$214,0))*$H797</f>
        <v>9.5227513143030507</v>
      </c>
      <c r="K797" s="189">
        <f>INDEX('Monthly CCG'!P$4:P$214,MATCH(Mapping!$A797,'Monthly CCG'!$A$4:$A$214,0))*$H797</f>
        <v>10.307201622271101</v>
      </c>
      <c r="L797" s="189">
        <f>INDEX('Monthly CCG'!Q$4:Q$214,MATCH(Mapping!$A797,'Monthly CCG'!$A$4:$A$214,0))*$H797</f>
        <v>10.532235852031633</v>
      </c>
      <c r="M797" s="189">
        <f>INDEX('Monthly CCG'!R$4:R$214,MATCH(Mapping!$A797,'Monthly CCG'!$A$4:$A$214,0))*$H797</f>
        <v>10.616227501167605</v>
      </c>
    </row>
    <row r="798" spans="1:13">
      <c r="A798" s="187" t="s">
        <v>606</v>
      </c>
      <c r="B798" s="187" t="s">
        <v>605</v>
      </c>
      <c r="C798" s="187" t="s">
        <v>784</v>
      </c>
      <c r="D798" s="187" t="s">
        <v>504</v>
      </c>
      <c r="E798" s="187">
        <f>COUNTIF($D$5:D798,D798)</f>
        <v>1</v>
      </c>
      <c r="F798" s="187" t="str">
        <f t="shared" si="24"/>
        <v>Wirral1</v>
      </c>
      <c r="G798" s="187" t="str">
        <f t="shared" si="25"/>
        <v>NHS West Cheshire CCG</v>
      </c>
      <c r="H798" s="188">
        <v>3.7483084710174725E-3</v>
      </c>
      <c r="I798" s="188">
        <v>2.8207939678868074E-3</v>
      </c>
      <c r="J798" s="189">
        <f>INDEX('Monthly CCG'!O$4:O$214,MATCH(Mapping!$A798,'Monthly CCG'!$A$4:$A$214,0))*$H798</f>
        <v>22.523585602343992</v>
      </c>
      <c r="K798" s="189">
        <f>INDEX('Monthly CCG'!P$4:P$214,MATCH(Mapping!$A798,'Monthly CCG'!$A$4:$A$214,0))*$H798</f>
        <v>24.378998295497642</v>
      </c>
      <c r="L798" s="189">
        <f>INDEX('Monthly CCG'!Q$4:Q$214,MATCH(Mapping!$A798,'Monthly CCG'!$A$4:$A$214,0))*$H798</f>
        <v>24.911258098382124</v>
      </c>
      <c r="M798" s="189">
        <f>INDEX('Monthly CCG'!R$4:R$214,MATCH(Mapping!$A798,'Monthly CCG'!$A$4:$A$214,0))*$H798</f>
        <v>25.109918447346047</v>
      </c>
    </row>
    <row r="799" spans="1:13">
      <c r="A799" s="187" t="s">
        <v>608</v>
      </c>
      <c r="B799" s="187" t="s">
        <v>607</v>
      </c>
      <c r="C799" s="187" t="s">
        <v>660</v>
      </c>
      <c r="D799" s="187" t="s">
        <v>98</v>
      </c>
      <c r="E799" s="187">
        <f>COUNTIF($D$5:D799,D799)</f>
        <v>5</v>
      </c>
      <c r="F799" s="187" t="str">
        <f t="shared" si="24"/>
        <v>Cambridgeshire5</v>
      </c>
      <c r="G799" s="187" t="str">
        <f t="shared" si="25"/>
        <v>NHS West Essex CCG</v>
      </c>
      <c r="H799" s="188">
        <v>2.4837174771369756E-3</v>
      </c>
      <c r="I799" s="188">
        <v>1.0949317750391257E-3</v>
      </c>
      <c r="J799" s="189">
        <f>INDEX('Monthly CCG'!O$4:O$214,MATCH(Mapping!$A799,'Monthly CCG'!$A$4:$A$214,0))*$H799</f>
        <v>17.83805892079776</v>
      </c>
      <c r="K799" s="189">
        <f>INDEX('Monthly CCG'!P$4:P$214,MATCH(Mapping!$A799,'Monthly CCG'!$A$4:$A$214,0))*$H799</f>
        <v>18.468923159990553</v>
      </c>
      <c r="L799" s="189">
        <f>INDEX('Monthly CCG'!Q$4:Q$214,MATCH(Mapping!$A799,'Monthly CCG'!$A$4:$A$214,0))*$H799</f>
        <v>18.399379070630715</v>
      </c>
      <c r="M799" s="189">
        <f>INDEX('Monthly CCG'!R$4:R$214,MATCH(Mapping!$A799,'Monthly CCG'!$A$4:$A$214,0))*$H799</f>
        <v>19.127108291431849</v>
      </c>
    </row>
    <row r="800" spans="1:13">
      <c r="A800" s="187" t="s">
        <v>608</v>
      </c>
      <c r="B800" s="187" t="s">
        <v>607</v>
      </c>
      <c r="C800" s="187" t="s">
        <v>682</v>
      </c>
      <c r="D800" s="187" t="s">
        <v>180</v>
      </c>
      <c r="E800" s="187">
        <f>COUNTIF($D$5:D800,D800)</f>
        <v>13</v>
      </c>
      <c r="F800" s="187" t="str">
        <f t="shared" si="24"/>
        <v>Essex13</v>
      </c>
      <c r="G800" s="187" t="str">
        <f t="shared" si="25"/>
        <v>NHS West Essex CCG</v>
      </c>
      <c r="H800" s="188">
        <v>0.97277697161947829</v>
      </c>
      <c r="I800" s="188">
        <v>0.19578508826741572</v>
      </c>
      <c r="J800" s="189">
        <f>INDEX('Monthly CCG'!O$4:O$214,MATCH(Mapping!$A800,'Monthly CCG'!$A$4:$A$214,0))*$H800</f>
        <v>6986.4842101710929</v>
      </c>
      <c r="K800" s="189">
        <f>INDEX('Monthly CCG'!P$4:P$214,MATCH(Mapping!$A800,'Monthly CCG'!$A$4:$A$214,0))*$H800</f>
        <v>7233.5695609624408</v>
      </c>
      <c r="L800" s="189">
        <f>INDEX('Monthly CCG'!Q$4:Q$214,MATCH(Mapping!$A800,'Monthly CCG'!$A$4:$A$214,0))*$H800</f>
        <v>7206.331805757095</v>
      </c>
      <c r="M800" s="189">
        <f>INDEX('Monthly CCG'!R$4:R$214,MATCH(Mapping!$A800,'Monthly CCG'!$A$4:$A$214,0))*$H800</f>
        <v>7491.3554584416024</v>
      </c>
    </row>
    <row r="801" spans="1:13">
      <c r="A801" s="187" t="s">
        <v>608</v>
      </c>
      <c r="B801" s="187" t="s">
        <v>607</v>
      </c>
      <c r="C801" s="187" t="s">
        <v>694</v>
      </c>
      <c r="D801" s="187" t="s">
        <v>227</v>
      </c>
      <c r="E801" s="187">
        <f>COUNTIF($D$5:D801,D801)</f>
        <v>12</v>
      </c>
      <c r="F801" s="187" t="str">
        <f t="shared" si="24"/>
        <v>Hertfordshire12</v>
      </c>
      <c r="G801" s="187" t="str">
        <f t="shared" si="25"/>
        <v>NHS West Essex CCG</v>
      </c>
      <c r="H801" s="188">
        <v>7.4106570377619552E-3</v>
      </c>
      <c r="I801" s="188">
        <v>1.8430008350573E-3</v>
      </c>
      <c r="J801" s="189">
        <f>INDEX('Monthly CCG'!O$4:O$214,MATCH(Mapping!$A801,'Monthly CCG'!$A$4:$A$214,0))*$H801</f>
        <v>53.223338845206364</v>
      </c>
      <c r="K801" s="189">
        <f>INDEX('Monthly CCG'!P$4:P$214,MATCH(Mapping!$A801,'Monthly CCG'!$A$4:$A$214,0))*$H801</f>
        <v>55.105645732797896</v>
      </c>
      <c r="L801" s="189">
        <f>INDEX('Monthly CCG'!Q$4:Q$214,MATCH(Mapping!$A801,'Monthly CCG'!$A$4:$A$214,0))*$H801</f>
        <v>54.898147335740568</v>
      </c>
      <c r="M801" s="189">
        <f>INDEX('Monthly CCG'!R$4:R$214,MATCH(Mapping!$A801,'Monthly CCG'!$A$4:$A$214,0))*$H801</f>
        <v>57.069469847804818</v>
      </c>
    </row>
    <row r="802" spans="1:13">
      <c r="A802" s="187" t="s">
        <v>608</v>
      </c>
      <c r="B802" s="187" t="s">
        <v>607</v>
      </c>
      <c r="C802" s="187" t="s">
        <v>737</v>
      </c>
      <c r="D802" s="187" t="s">
        <v>363</v>
      </c>
      <c r="E802" s="187">
        <f>COUNTIF($D$5:D802,D802)</f>
        <v>6</v>
      </c>
      <c r="F802" s="187" t="str">
        <f t="shared" si="24"/>
        <v>Redbridge6</v>
      </c>
      <c r="G802" s="187" t="str">
        <f t="shared" si="25"/>
        <v>NHS West Essex CCG</v>
      </c>
      <c r="H802" s="188">
        <v>1.7328653865622785E-2</v>
      </c>
      <c r="I802" s="188">
        <v>1.6732543248817969E-2</v>
      </c>
      <c r="J802" s="189">
        <f>INDEX('Monthly CCG'!O$4:O$214,MATCH(Mapping!$A802,'Monthly CCG'!$A$4:$A$214,0))*$H802</f>
        <v>124.45439206290284</v>
      </c>
      <c r="K802" s="189">
        <f>INDEX('Monthly CCG'!P$4:P$214,MATCH(Mapping!$A802,'Monthly CCG'!$A$4:$A$214,0))*$H802</f>
        <v>128.85587014477102</v>
      </c>
      <c r="L802" s="189">
        <f>INDEX('Monthly CCG'!Q$4:Q$214,MATCH(Mapping!$A802,'Monthly CCG'!$A$4:$A$214,0))*$H802</f>
        <v>128.37066783653358</v>
      </c>
      <c r="M802" s="189">
        <f>INDEX('Monthly CCG'!R$4:R$214,MATCH(Mapping!$A802,'Monthly CCG'!$A$4:$A$214,0))*$H802</f>
        <v>133.44796341916106</v>
      </c>
    </row>
    <row r="803" spans="1:13">
      <c r="A803" s="187" t="s">
        <v>610</v>
      </c>
      <c r="B803" s="187" t="s">
        <v>609</v>
      </c>
      <c r="C803" s="187" t="s">
        <v>676</v>
      </c>
      <c r="D803" s="187" t="s">
        <v>158</v>
      </c>
      <c r="E803" s="187">
        <f>COUNTIF($D$5:D803,D803)</f>
        <v>3</v>
      </c>
      <c r="F803" s="187" t="str">
        <f t="shared" si="24"/>
        <v>Dorset3</v>
      </c>
      <c r="G803" s="187" t="str">
        <f t="shared" si="25"/>
        <v>NHS West Hampshire CCG</v>
      </c>
      <c r="H803" s="188">
        <v>1.9855157708991985E-2</v>
      </c>
      <c r="I803" s="188">
        <v>2.5187883140534027E-2</v>
      </c>
      <c r="J803" s="189">
        <f>INDEX('Monthly CCG'!O$4:O$214,MATCH(Mapping!$A803,'Monthly CCG'!$A$4:$A$214,0))*$H803</f>
        <v>258.59357400191163</v>
      </c>
      <c r="K803" s="189">
        <f>INDEX('Monthly CCG'!P$4:P$214,MATCH(Mapping!$A803,'Monthly CCG'!$A$4:$A$214,0))*$H803</f>
        <v>256.62791338872142</v>
      </c>
      <c r="L803" s="189">
        <f>INDEX('Monthly CCG'!Q$4:Q$214,MATCH(Mapping!$A803,'Monthly CCG'!$A$4:$A$214,0))*$H803</f>
        <v>257.620671274171</v>
      </c>
      <c r="M803" s="189">
        <f>INDEX('Monthly CCG'!R$4:R$214,MATCH(Mapping!$A803,'Monthly CCG'!$A$4:$A$214,0))*$H803</f>
        <v>255.69472097639877</v>
      </c>
    </row>
    <row r="804" spans="1:13">
      <c r="A804" s="187" t="s">
        <v>610</v>
      </c>
      <c r="B804" s="187" t="s">
        <v>609</v>
      </c>
      <c r="C804" s="187" t="s">
        <v>688</v>
      </c>
      <c r="D804" s="187" t="s">
        <v>205</v>
      </c>
      <c r="E804" s="187">
        <f>COUNTIF($D$5:D804,D804)</f>
        <v>14</v>
      </c>
      <c r="F804" s="187" t="str">
        <f t="shared" si="24"/>
        <v>Hampshire14</v>
      </c>
      <c r="G804" s="187" t="str">
        <f t="shared" si="25"/>
        <v>NHS West Hampshire CCG</v>
      </c>
      <c r="H804" s="188">
        <v>0.97679950003676197</v>
      </c>
      <c r="I804" s="188">
        <v>0.39140153682872381</v>
      </c>
      <c r="J804" s="189">
        <f>INDEX('Monthly CCG'!O$4:O$214,MATCH(Mapping!$A804,'Monthly CCG'!$A$4:$A$214,0))*$H804</f>
        <v>12721.836688478788</v>
      </c>
      <c r="K804" s="189">
        <f>INDEX('Monthly CCG'!P$4:P$214,MATCH(Mapping!$A804,'Monthly CCG'!$A$4:$A$214,0))*$H804</f>
        <v>12625.133537975149</v>
      </c>
      <c r="L804" s="189">
        <f>INDEX('Monthly CCG'!Q$4:Q$214,MATCH(Mapping!$A804,'Monthly CCG'!$A$4:$A$214,0))*$H804</f>
        <v>12673.973512976987</v>
      </c>
      <c r="M804" s="189">
        <f>INDEX('Monthly CCG'!R$4:R$214,MATCH(Mapping!$A804,'Monthly CCG'!$A$4:$A$214,0))*$H804</f>
        <v>12579.223961473421</v>
      </c>
    </row>
    <row r="805" spans="1:13">
      <c r="A805" s="187" t="s">
        <v>610</v>
      </c>
      <c r="B805" s="187" t="s">
        <v>609</v>
      </c>
      <c r="C805" s="187" t="s">
        <v>753</v>
      </c>
      <c r="D805" s="187" t="s">
        <v>411</v>
      </c>
      <c r="E805" s="187">
        <f>COUNTIF($D$5:D805,D805)</f>
        <v>2</v>
      </c>
      <c r="F805" s="187" t="str">
        <f t="shared" si="24"/>
        <v>Southampton2</v>
      </c>
      <c r="G805" s="187" t="str">
        <f t="shared" si="25"/>
        <v>NHS West Hampshire CCG</v>
      </c>
      <c r="H805" s="188">
        <v>2.0605102565987793E-3</v>
      </c>
      <c r="I805" s="188">
        <v>4.4472655862575136E-3</v>
      </c>
      <c r="J805" s="189">
        <f>INDEX('Monthly CCG'!O$4:O$214,MATCH(Mapping!$A805,'Monthly CCG'!$A$4:$A$214,0))*$H805</f>
        <v>26.836085581942502</v>
      </c>
      <c r="K805" s="189">
        <f>INDEX('Monthly CCG'!P$4:P$214,MATCH(Mapping!$A805,'Monthly CCG'!$A$4:$A$214,0))*$H805</f>
        <v>26.632095066539222</v>
      </c>
      <c r="L805" s="189">
        <f>INDEX('Monthly CCG'!Q$4:Q$214,MATCH(Mapping!$A805,'Monthly CCG'!$A$4:$A$214,0))*$H805</f>
        <v>26.735120579369163</v>
      </c>
      <c r="M805" s="189">
        <f>INDEX('Monthly CCG'!R$4:R$214,MATCH(Mapping!$A805,'Monthly CCG'!$A$4:$A$214,0))*$H805</f>
        <v>26.535251084479079</v>
      </c>
    </row>
    <row r="806" spans="1:13">
      <c r="A806" s="187" t="s">
        <v>610</v>
      </c>
      <c r="B806" s="187" t="s">
        <v>609</v>
      </c>
      <c r="C806" s="187" t="s">
        <v>782</v>
      </c>
      <c r="D806" s="187" t="s">
        <v>498</v>
      </c>
      <c r="E806" s="187">
        <f>COUNTIF($D$5:D806,D806)</f>
        <v>8</v>
      </c>
      <c r="F806" s="187" t="str">
        <f t="shared" si="24"/>
        <v>Wiltshire8</v>
      </c>
      <c r="G806" s="187" t="str">
        <f t="shared" si="25"/>
        <v>NHS West Hampshire CCG</v>
      </c>
      <c r="H806" s="188">
        <v>1.2848319976472317E-3</v>
      </c>
      <c r="I806" s="188">
        <v>1.4613647767185147E-3</v>
      </c>
      <c r="J806" s="189">
        <f>INDEX('Monthly CCG'!O$4:O$214,MATCH(Mapping!$A806,'Monthly CCG'!$A$4:$A$214,0))*$H806</f>
        <v>16.733651937357546</v>
      </c>
      <c r="K806" s="189">
        <f>INDEX('Monthly CCG'!P$4:P$214,MATCH(Mapping!$A806,'Monthly CCG'!$A$4:$A$214,0))*$H806</f>
        <v>16.606453569590471</v>
      </c>
      <c r="L806" s="189">
        <f>INDEX('Monthly CCG'!Q$4:Q$214,MATCH(Mapping!$A806,'Monthly CCG'!$A$4:$A$214,0))*$H806</f>
        <v>16.670695169472832</v>
      </c>
      <c r="M806" s="189">
        <f>INDEX('Monthly CCG'!R$4:R$214,MATCH(Mapping!$A806,'Monthly CCG'!$A$4:$A$214,0))*$H806</f>
        <v>16.546066465701049</v>
      </c>
    </row>
    <row r="807" spans="1:13">
      <c r="A807" s="187" t="s">
        <v>612</v>
      </c>
      <c r="B807" s="187" t="s">
        <v>611</v>
      </c>
      <c r="C807" s="187" t="s">
        <v>656</v>
      </c>
      <c r="D807" s="187" t="s">
        <v>83</v>
      </c>
      <c r="E807" s="187">
        <f>COUNTIF($D$5:D807,D807)</f>
        <v>6</v>
      </c>
      <c r="F807" s="187" t="str">
        <f t="shared" si="24"/>
        <v>Bromley6</v>
      </c>
      <c r="G807" s="187" t="str">
        <f t="shared" si="25"/>
        <v>NHS West Kent CCG</v>
      </c>
      <c r="H807" s="188">
        <v>1.2848654701401075E-3</v>
      </c>
      <c r="I807" s="188">
        <v>1.8682729094272371E-3</v>
      </c>
      <c r="J807" s="189">
        <f>INDEX('Monthly CCG'!O$4:O$214,MATCH(Mapping!$A807,'Monthly CCG'!$A$4:$A$214,0))*$H807</f>
        <v>12.771562773192668</v>
      </c>
      <c r="K807" s="189">
        <f>INDEX('Monthly CCG'!P$4:P$214,MATCH(Mapping!$A807,'Monthly CCG'!$A$4:$A$214,0))*$H807</f>
        <v>12.91161310943794</v>
      </c>
      <c r="L807" s="189">
        <f>INDEX('Monthly CCG'!Q$4:Q$214,MATCH(Mapping!$A807,'Monthly CCG'!$A$4:$A$214,0))*$H807</f>
        <v>12.852509297811494</v>
      </c>
      <c r="M807" s="189">
        <f>INDEX('Monthly CCG'!R$4:R$214,MATCH(Mapping!$A807,'Monthly CCG'!$A$4:$A$214,0))*$H807</f>
        <v>13.069651562265173</v>
      </c>
    </row>
    <row r="808" spans="1:13">
      <c r="A808" s="187" t="s">
        <v>612</v>
      </c>
      <c r="B808" s="187" t="s">
        <v>611</v>
      </c>
      <c r="C808" s="187" t="s">
        <v>680</v>
      </c>
      <c r="D808" s="187" t="s">
        <v>173</v>
      </c>
      <c r="E808" s="187">
        <f>COUNTIF($D$5:D808,D808)</f>
        <v>6</v>
      </c>
      <c r="F808" s="187" t="str">
        <f t="shared" si="24"/>
        <v>East Sussex6</v>
      </c>
      <c r="G808" s="187" t="str">
        <f t="shared" si="25"/>
        <v>NHS West Kent CCG</v>
      </c>
      <c r="H808" s="188">
        <v>8.0076541573970792E-3</v>
      </c>
      <c r="I808" s="188">
        <v>6.8792074454736883E-3</v>
      </c>
      <c r="J808" s="189">
        <f>INDEX('Monthly CCG'!O$4:O$214,MATCH(Mapping!$A808,'Monthly CCG'!$A$4:$A$214,0))*$H808</f>
        <v>79.596082324526961</v>
      </c>
      <c r="K808" s="189">
        <f>INDEX('Monthly CCG'!P$4:P$214,MATCH(Mapping!$A808,'Monthly CCG'!$A$4:$A$214,0))*$H808</f>
        <v>80.468916627683242</v>
      </c>
      <c r="L808" s="189">
        <f>INDEX('Monthly CCG'!Q$4:Q$214,MATCH(Mapping!$A808,'Monthly CCG'!$A$4:$A$214,0))*$H808</f>
        <v>80.100564536442988</v>
      </c>
      <c r="M808" s="189">
        <f>INDEX('Monthly CCG'!R$4:R$214,MATCH(Mapping!$A808,'Monthly CCG'!$A$4:$A$214,0))*$H808</f>
        <v>81.453858089043095</v>
      </c>
    </row>
    <row r="809" spans="1:13">
      <c r="A809" s="187" t="s">
        <v>612</v>
      </c>
      <c r="B809" s="187" t="s">
        <v>611</v>
      </c>
      <c r="C809" s="187" t="s">
        <v>701</v>
      </c>
      <c r="D809" s="187" t="s">
        <v>252</v>
      </c>
      <c r="E809" s="187">
        <f>COUNTIF($D$5:D809,D809)</f>
        <v>14</v>
      </c>
      <c r="F809" s="187" t="str">
        <f t="shared" si="24"/>
        <v>Kent14</v>
      </c>
      <c r="G809" s="187" t="str">
        <f t="shared" si="25"/>
        <v>NHS West Kent CCG</v>
      </c>
      <c r="H809" s="188">
        <v>0.98650573744292713</v>
      </c>
      <c r="I809" s="188">
        <v>0.30381284969918454</v>
      </c>
      <c r="J809" s="189">
        <f>INDEX('Monthly CCG'!O$4:O$214,MATCH(Mapping!$A809,'Monthly CCG'!$A$4:$A$214,0))*$H809</f>
        <v>9805.8670301826951</v>
      </c>
      <c r="K809" s="189">
        <f>INDEX('Monthly CCG'!P$4:P$214,MATCH(Mapping!$A809,'Monthly CCG'!$A$4:$A$214,0))*$H809</f>
        <v>9913.3961555639744</v>
      </c>
      <c r="L809" s="189">
        <f>INDEX('Monthly CCG'!Q$4:Q$214,MATCH(Mapping!$A809,'Monthly CCG'!$A$4:$A$214,0))*$H809</f>
        <v>9868.0168916416005</v>
      </c>
      <c r="M809" s="189">
        <f>INDEX('Monthly CCG'!R$4:R$214,MATCH(Mapping!$A809,'Monthly CCG'!$A$4:$A$214,0))*$H809</f>
        <v>10034.736361269455</v>
      </c>
    </row>
    <row r="810" spans="1:13">
      <c r="A810" s="187" t="s">
        <v>612</v>
      </c>
      <c r="B810" s="187" t="s">
        <v>611</v>
      </c>
      <c r="C810" s="187" t="s">
        <v>716</v>
      </c>
      <c r="D810" s="187" t="s">
        <v>297</v>
      </c>
      <c r="E810" s="187">
        <f>COUNTIF($D$5:D810,D810)</f>
        <v>4</v>
      </c>
      <c r="F810" s="187" t="str">
        <f t="shared" si="24"/>
        <v>Medway4</v>
      </c>
      <c r="G810" s="187" t="str">
        <f t="shared" si="25"/>
        <v>NHS West Kent CCG</v>
      </c>
      <c r="H810" s="188">
        <v>1.9156560963373924E-3</v>
      </c>
      <c r="I810" s="188">
        <v>3.2714114784972471E-3</v>
      </c>
      <c r="J810" s="189">
        <f>INDEX('Monthly CCG'!O$4:O$214,MATCH(Mapping!$A810,'Monthly CCG'!$A$4:$A$214,0))*$H810</f>
        <v>19.041621597593682</v>
      </c>
      <c r="K810" s="189">
        <f>INDEX('Monthly CCG'!P$4:P$214,MATCH(Mapping!$A810,'Monthly CCG'!$A$4:$A$214,0))*$H810</f>
        <v>19.250428112094458</v>
      </c>
      <c r="L810" s="189">
        <f>INDEX('Monthly CCG'!Q$4:Q$214,MATCH(Mapping!$A810,'Monthly CCG'!$A$4:$A$214,0))*$H810</f>
        <v>19.162307931662937</v>
      </c>
      <c r="M810" s="189">
        <f>INDEX('Monthly CCG'!R$4:R$214,MATCH(Mapping!$A810,'Monthly CCG'!$A$4:$A$214,0))*$H810</f>
        <v>19.486053811943957</v>
      </c>
    </row>
    <row r="811" spans="1:13">
      <c r="A811" s="187" t="s">
        <v>612</v>
      </c>
      <c r="B811" s="187" t="s">
        <v>611</v>
      </c>
      <c r="C811" s="187" t="s">
        <v>763</v>
      </c>
      <c r="D811" s="187" t="s">
        <v>441</v>
      </c>
      <c r="E811" s="187">
        <f>COUNTIF($D$5:D811,D811)</f>
        <v>20</v>
      </c>
      <c r="F811" s="187" t="str">
        <f t="shared" si="24"/>
        <v>Surrey20</v>
      </c>
      <c r="G811" s="187" t="str">
        <f t="shared" si="25"/>
        <v>NHS West Kent CCG</v>
      </c>
      <c r="H811" s="188">
        <v>2.2860868331982141E-3</v>
      </c>
      <c r="I811" s="188">
        <v>0</v>
      </c>
      <c r="J811" s="189">
        <f>INDEX('Monthly CCG'!O$4:O$214,MATCH(Mapping!$A811,'Monthly CCG'!$A$4:$A$214,0))*$H811</f>
        <v>22.723703121990248</v>
      </c>
      <c r="K811" s="189">
        <f>INDEX('Monthly CCG'!P$4:P$214,MATCH(Mapping!$A811,'Monthly CCG'!$A$4:$A$214,0))*$H811</f>
        <v>22.972886586808855</v>
      </c>
      <c r="L811" s="189">
        <f>INDEX('Monthly CCG'!Q$4:Q$214,MATCH(Mapping!$A811,'Monthly CCG'!$A$4:$A$214,0))*$H811</f>
        <v>22.867726592481734</v>
      </c>
      <c r="M811" s="189">
        <f>INDEX('Monthly CCG'!R$4:R$214,MATCH(Mapping!$A811,'Monthly CCG'!$A$4:$A$214,0))*$H811</f>
        <v>23.254075267292233</v>
      </c>
    </row>
    <row r="812" spans="1:13">
      <c r="A812" s="187" t="s">
        <v>614</v>
      </c>
      <c r="B812" s="187" t="s">
        <v>613</v>
      </c>
      <c r="C812" s="187" t="s">
        <v>707</v>
      </c>
      <c r="D812" s="187" t="s">
        <v>270</v>
      </c>
      <c r="E812" s="187">
        <f>COUNTIF($D$5:D812,D812)</f>
        <v>16</v>
      </c>
      <c r="F812" s="187" t="str">
        <f t="shared" si="24"/>
        <v>Lancashire16</v>
      </c>
      <c r="G812" s="187" t="str">
        <f t="shared" si="25"/>
        <v>NHS West Lancashire CCG</v>
      </c>
      <c r="H812" s="188">
        <v>0.97158145278190378</v>
      </c>
      <c r="I812" s="188">
        <v>8.8539708814260029E-2</v>
      </c>
      <c r="J812" s="189">
        <f>INDEX('Monthly CCG'!O$4:O$214,MATCH(Mapping!$A812,'Monthly CCG'!$A$4:$A$214,0))*$H812</f>
        <v>3233.4230748581758</v>
      </c>
      <c r="K812" s="189">
        <f>INDEX('Monthly CCG'!P$4:P$214,MATCH(Mapping!$A812,'Monthly CCG'!$A$4:$A$214,0))*$H812</f>
        <v>3183.8724207662985</v>
      </c>
      <c r="L812" s="189">
        <f>INDEX('Monthly CCG'!Q$4:Q$214,MATCH(Mapping!$A812,'Monthly CCG'!$A$4:$A$214,0))*$H812</f>
        <v>3239.2525635748671</v>
      </c>
      <c r="M812" s="189">
        <f>INDEX('Monthly CCG'!R$4:R$214,MATCH(Mapping!$A812,'Monthly CCG'!$A$4:$A$214,0))*$H812</f>
        <v>3497.6932300148537</v>
      </c>
    </row>
    <row r="813" spans="1:13">
      <c r="A813" s="187" t="s">
        <v>614</v>
      </c>
      <c r="B813" s="187" t="s">
        <v>613</v>
      </c>
      <c r="C813" s="187" t="s">
        <v>745</v>
      </c>
      <c r="D813" s="187" t="s">
        <v>387</v>
      </c>
      <c r="E813" s="187">
        <f>COUNTIF($D$5:D813,D813)</f>
        <v>5</v>
      </c>
      <c r="F813" s="187" t="str">
        <f t="shared" si="24"/>
        <v>Sefton5</v>
      </c>
      <c r="G813" s="187" t="str">
        <f t="shared" si="25"/>
        <v>NHS West Lancashire CCG</v>
      </c>
      <c r="H813" s="188">
        <v>2.6843715886111061E-3</v>
      </c>
      <c r="I813" s="188">
        <v>1.0515615689298608E-3</v>
      </c>
      <c r="J813" s="189">
        <f>INDEX('Monthly CCG'!O$4:O$214,MATCH(Mapping!$A813,'Monthly CCG'!$A$4:$A$214,0))*$H813</f>
        <v>8.9335886468977606</v>
      </c>
      <c r="K813" s="189">
        <f>INDEX('Monthly CCG'!P$4:P$214,MATCH(Mapping!$A813,'Monthly CCG'!$A$4:$A$214,0))*$H813</f>
        <v>8.7966856958785939</v>
      </c>
      <c r="L813" s="189">
        <f>INDEX('Monthly CCG'!Q$4:Q$214,MATCH(Mapping!$A813,'Monthly CCG'!$A$4:$A$214,0))*$H813</f>
        <v>8.9496948764294277</v>
      </c>
      <c r="M813" s="189">
        <f>INDEX('Monthly CCG'!R$4:R$214,MATCH(Mapping!$A813,'Monthly CCG'!$A$4:$A$214,0))*$H813</f>
        <v>9.6637377189999825</v>
      </c>
    </row>
    <row r="814" spans="1:13">
      <c r="A814" s="187" t="s">
        <v>614</v>
      </c>
      <c r="B814" s="187" t="s">
        <v>613</v>
      </c>
      <c r="C814" s="187" t="s">
        <v>781</v>
      </c>
      <c r="D814" s="187" t="s">
        <v>495</v>
      </c>
      <c r="E814" s="187">
        <f>COUNTIF($D$5:D814,D814)</f>
        <v>5</v>
      </c>
      <c r="F814" s="187" t="str">
        <f t="shared" si="24"/>
        <v>Wigan5</v>
      </c>
      <c r="G814" s="187" t="str">
        <f t="shared" si="25"/>
        <v>NHS West Lancashire CCG</v>
      </c>
      <c r="H814" s="188">
        <v>2.5734175629485136E-2</v>
      </c>
      <c r="I814" s="188">
        <v>8.8412600332623201E-3</v>
      </c>
      <c r="J814" s="189">
        <f>INDEX('Monthly CCG'!O$4:O$214,MATCH(Mapping!$A814,'Monthly CCG'!$A$4:$A$214,0))*$H814</f>
        <v>85.64333649492653</v>
      </c>
      <c r="K814" s="189">
        <f>INDEX('Monthly CCG'!P$4:P$214,MATCH(Mapping!$A814,'Monthly CCG'!$A$4:$A$214,0))*$H814</f>
        <v>84.330893537822789</v>
      </c>
      <c r="L814" s="189">
        <f>INDEX('Monthly CCG'!Q$4:Q$214,MATCH(Mapping!$A814,'Monthly CCG'!$A$4:$A$214,0))*$H814</f>
        <v>85.797741548703442</v>
      </c>
      <c r="M814" s="189">
        <f>INDEX('Monthly CCG'!R$4:R$214,MATCH(Mapping!$A814,'Monthly CCG'!$A$4:$A$214,0))*$H814</f>
        <v>92.643032266146491</v>
      </c>
    </row>
    <row r="815" spans="1:13">
      <c r="A815" s="187" t="s">
        <v>616</v>
      </c>
      <c r="B815" s="187" t="s">
        <v>615</v>
      </c>
      <c r="C815" s="187" t="s">
        <v>673</v>
      </c>
      <c r="D815" s="187" t="s">
        <v>146</v>
      </c>
      <c r="E815" s="187">
        <f>COUNTIF($D$5:D815,D815)</f>
        <v>14</v>
      </c>
      <c r="F815" s="187" t="str">
        <f t="shared" si="24"/>
        <v>Derbyshire14</v>
      </c>
      <c r="G815" s="187" t="str">
        <f t="shared" si="25"/>
        <v>NHS West Leicestershire CCG</v>
      </c>
      <c r="H815" s="188">
        <v>5.1872238408032945E-3</v>
      </c>
      <c r="I815" s="188">
        <v>2.4453905022553341E-3</v>
      </c>
      <c r="J815" s="189">
        <f>INDEX('Monthly CCG'!O$4:O$214,MATCH(Mapping!$A815,'Monthly CCG'!$A$4:$A$214,0))*$H815</f>
        <v>41.995764215143474</v>
      </c>
      <c r="K815" s="189">
        <f>INDEX('Monthly CCG'!P$4:P$214,MATCH(Mapping!$A815,'Monthly CCG'!$A$4:$A$214,0))*$H815</f>
        <v>41.684530784695276</v>
      </c>
      <c r="L815" s="189">
        <f>INDEX('Monthly CCG'!Q$4:Q$214,MATCH(Mapping!$A815,'Monthly CCG'!$A$4:$A$214,0))*$H815</f>
        <v>42.623418299880669</v>
      </c>
      <c r="M815" s="189">
        <f>INDEX('Monthly CCG'!R$4:R$214,MATCH(Mapping!$A815,'Monthly CCG'!$A$4:$A$214,0))*$H815</f>
        <v>42.737537224378343</v>
      </c>
    </row>
    <row r="816" spans="1:13">
      <c r="A816" s="187" t="s">
        <v>616</v>
      </c>
      <c r="B816" s="187" t="s">
        <v>615</v>
      </c>
      <c r="C816" s="187" t="s">
        <v>709</v>
      </c>
      <c r="D816" s="187" t="s">
        <v>276</v>
      </c>
      <c r="E816" s="187">
        <f>COUNTIF($D$5:D816,D816)</f>
        <v>3</v>
      </c>
      <c r="F816" s="187" t="str">
        <f t="shared" si="24"/>
        <v>Leicester3</v>
      </c>
      <c r="G816" s="187" t="str">
        <f t="shared" si="25"/>
        <v>NHS West Leicestershire CCG</v>
      </c>
      <c r="H816" s="188">
        <v>2.6317769870023763E-2</v>
      </c>
      <c r="I816" s="188">
        <v>2.6621065766973234E-2</v>
      </c>
      <c r="J816" s="189">
        <f>INDEX('Monthly CCG'!O$4:O$214,MATCH(Mapping!$A816,'Monthly CCG'!$A$4:$A$214,0))*$H816</f>
        <v>213.06866486771239</v>
      </c>
      <c r="K816" s="189">
        <f>INDEX('Monthly CCG'!P$4:P$214,MATCH(Mapping!$A816,'Monthly CCG'!$A$4:$A$214,0))*$H816</f>
        <v>211.48959867551096</v>
      </c>
      <c r="L816" s="189">
        <f>INDEX('Monthly CCG'!Q$4:Q$214,MATCH(Mapping!$A816,'Monthly CCG'!$A$4:$A$214,0))*$H816</f>
        <v>216.25311502198525</v>
      </c>
      <c r="M816" s="189">
        <f>INDEX('Monthly CCG'!R$4:R$214,MATCH(Mapping!$A816,'Monthly CCG'!$A$4:$A$214,0))*$H816</f>
        <v>216.83210595912578</v>
      </c>
    </row>
    <row r="817" spans="1:13">
      <c r="A817" s="187" t="s">
        <v>616</v>
      </c>
      <c r="B817" s="187" t="s">
        <v>615</v>
      </c>
      <c r="C817" s="187" t="s">
        <v>710</v>
      </c>
      <c r="D817" s="187" t="s">
        <v>279</v>
      </c>
      <c r="E817" s="187">
        <f>COUNTIF($D$5:D817,D817)</f>
        <v>8</v>
      </c>
      <c r="F817" s="187" t="str">
        <f t="shared" si="24"/>
        <v>Leicestershire8</v>
      </c>
      <c r="G817" s="187" t="str">
        <f t="shared" si="25"/>
        <v>NHS West Leicestershire CCG</v>
      </c>
      <c r="H817" s="188">
        <v>0.96206069858197973</v>
      </c>
      <c r="I817" s="188">
        <v>0.52555756214303539</v>
      </c>
      <c r="J817" s="189">
        <f>INDEX('Monthly CCG'!O$4:O$214,MATCH(Mapping!$A817,'Monthly CCG'!$A$4:$A$214,0))*$H817</f>
        <v>7788.843415719708</v>
      </c>
      <c r="K817" s="189">
        <f>INDEX('Monthly CCG'!P$4:P$214,MATCH(Mapping!$A817,'Monthly CCG'!$A$4:$A$214,0))*$H817</f>
        <v>7731.1197738047895</v>
      </c>
      <c r="L817" s="189">
        <f>INDEX('Monthly CCG'!Q$4:Q$214,MATCH(Mapping!$A817,'Monthly CCG'!$A$4:$A$214,0))*$H817</f>
        <v>7905.2527602481277</v>
      </c>
      <c r="M817" s="189">
        <f>INDEX('Monthly CCG'!R$4:R$214,MATCH(Mapping!$A817,'Monthly CCG'!$A$4:$A$214,0))*$H817</f>
        <v>7926.4180956169312</v>
      </c>
    </row>
    <row r="818" spans="1:13">
      <c r="A818" s="187" t="s">
        <v>616</v>
      </c>
      <c r="B818" s="187" t="s">
        <v>615</v>
      </c>
      <c r="C818" s="187" t="s">
        <v>730</v>
      </c>
      <c r="D818" s="187" t="s">
        <v>342</v>
      </c>
      <c r="E818" s="187">
        <f>COUNTIF($D$5:D818,D818)</f>
        <v>15</v>
      </c>
      <c r="F818" s="187" t="str">
        <f t="shared" si="24"/>
        <v>Nottinghamshire15</v>
      </c>
      <c r="G818" s="187" t="str">
        <f t="shared" si="25"/>
        <v>NHS West Leicestershire CCG</v>
      </c>
      <c r="H818" s="188">
        <v>9.7831579173699433E-4</v>
      </c>
      <c r="I818" s="188">
        <v>0</v>
      </c>
      <c r="J818" s="189">
        <f>INDEX('Monthly CCG'!O$4:O$214,MATCH(Mapping!$A818,'Monthly CCG'!$A$4:$A$214,0))*$H818</f>
        <v>7.9204446499027057</v>
      </c>
      <c r="K818" s="189">
        <f>INDEX('Monthly CCG'!P$4:P$214,MATCH(Mapping!$A818,'Monthly CCG'!$A$4:$A$214,0))*$H818</f>
        <v>7.861745702398486</v>
      </c>
      <c r="L818" s="189">
        <f>INDEX('Monthly CCG'!Q$4:Q$214,MATCH(Mapping!$A818,'Monthly CCG'!$A$4:$A$214,0))*$H818</f>
        <v>8.0388208607028826</v>
      </c>
      <c r="M818" s="189">
        <f>INDEX('Monthly CCG'!R$4:R$214,MATCH(Mapping!$A818,'Monthly CCG'!$A$4:$A$214,0))*$H818</f>
        <v>8.0603438081210967</v>
      </c>
    </row>
    <row r="819" spans="1:13">
      <c r="A819" s="187" t="s">
        <v>616</v>
      </c>
      <c r="B819" s="187" t="s">
        <v>615</v>
      </c>
      <c r="C819" s="187" t="s">
        <v>777</v>
      </c>
      <c r="D819" s="187" t="s">
        <v>483</v>
      </c>
      <c r="E819" s="187">
        <f>COUNTIF($D$5:D819,D819)</f>
        <v>11</v>
      </c>
      <c r="F819" s="187" t="str">
        <f t="shared" si="24"/>
        <v>Warwickshire11</v>
      </c>
      <c r="G819" s="187" t="str">
        <f t="shared" si="25"/>
        <v>NHS West Leicestershire CCG</v>
      </c>
      <c r="H819" s="188">
        <v>5.4559919154563152E-3</v>
      </c>
      <c r="I819" s="188">
        <v>3.5332121946295178E-3</v>
      </c>
      <c r="J819" s="189">
        <f>INDEX('Monthly CCG'!O$4:O$214,MATCH(Mapping!$A819,'Monthly CCG'!$A$4:$A$214,0))*$H819</f>
        <v>44.171710547534332</v>
      </c>
      <c r="K819" s="189">
        <f>INDEX('Monthly CCG'!P$4:P$214,MATCH(Mapping!$A819,'Monthly CCG'!$A$4:$A$214,0))*$H819</f>
        <v>43.844351032606951</v>
      </c>
      <c r="L819" s="189">
        <f>INDEX('Monthly CCG'!Q$4:Q$214,MATCH(Mapping!$A819,'Monthly CCG'!$A$4:$A$214,0))*$H819</f>
        <v>44.831885569304539</v>
      </c>
      <c r="M819" s="189">
        <f>INDEX('Monthly CCG'!R$4:R$214,MATCH(Mapping!$A819,'Monthly CCG'!$A$4:$A$214,0))*$H819</f>
        <v>44.951917391444582</v>
      </c>
    </row>
    <row r="820" spans="1:13">
      <c r="A820" s="187" t="s">
        <v>618</v>
      </c>
      <c r="B820" s="187" t="s">
        <v>617</v>
      </c>
      <c r="C820" s="187" t="s">
        <v>653</v>
      </c>
      <c r="D820" s="187" t="s">
        <v>72</v>
      </c>
      <c r="E820" s="187">
        <f>COUNTIF($D$5:D820,D820)</f>
        <v>8</v>
      </c>
      <c r="F820" s="187" t="str">
        <f t="shared" si="24"/>
        <v>Brent8</v>
      </c>
      <c r="G820" s="187" t="str">
        <f t="shared" si="25"/>
        <v>NHS West London (K&amp;C &amp; QPP) CCG</v>
      </c>
      <c r="H820" s="188">
        <v>4.2762406638302192E-2</v>
      </c>
      <c r="I820" s="188">
        <v>2.7687943107041244E-2</v>
      </c>
      <c r="J820" s="189">
        <f>INDEX('Monthly CCG'!O$4:O$214,MATCH(Mapping!$A820,'Monthly CCG'!$A$4:$A$214,0))*$H820</f>
        <v>189.18088696784889</v>
      </c>
      <c r="K820" s="189">
        <f>INDEX('Monthly CCG'!P$4:P$214,MATCH(Mapping!$A820,'Monthly CCG'!$A$4:$A$214,0))*$H820</f>
        <v>200.9833112000203</v>
      </c>
      <c r="L820" s="189">
        <f>INDEX('Monthly CCG'!Q$4:Q$214,MATCH(Mapping!$A820,'Monthly CCG'!$A$4:$A$214,0))*$H820</f>
        <v>200.04253825397765</v>
      </c>
      <c r="M820" s="189">
        <f>INDEX('Monthly CCG'!R$4:R$214,MATCH(Mapping!$A820,'Monthly CCG'!$A$4:$A$214,0))*$H820</f>
        <v>194.44066298436007</v>
      </c>
    </row>
    <row r="821" spans="1:13">
      <c r="A821" s="187" t="s">
        <v>618</v>
      </c>
      <c r="B821" s="187" t="s">
        <v>617</v>
      </c>
      <c r="C821" s="187" t="s">
        <v>661</v>
      </c>
      <c r="D821" s="187" t="s">
        <v>102</v>
      </c>
      <c r="E821" s="187">
        <f>COUNTIF($D$5:D821,D821)</f>
        <v>7</v>
      </c>
      <c r="F821" s="187" t="str">
        <f t="shared" si="24"/>
        <v>Camden7</v>
      </c>
      <c r="G821" s="187" t="str">
        <f t="shared" si="25"/>
        <v>NHS West London (K&amp;C &amp; QPP) CCG</v>
      </c>
      <c r="H821" s="188">
        <v>2.1738578787545569E-3</v>
      </c>
      <c r="I821" s="188">
        <v>2.1028945484299886E-3</v>
      </c>
      <c r="J821" s="189">
        <f>INDEX('Monthly CCG'!O$4:O$214,MATCH(Mapping!$A821,'Monthly CCG'!$A$4:$A$214,0))*$H821</f>
        <v>9.6171472556101598</v>
      </c>
      <c r="K821" s="189">
        <f>INDEX('Monthly CCG'!P$4:P$214,MATCH(Mapping!$A821,'Monthly CCG'!$A$4:$A$214,0))*$H821</f>
        <v>10.217132030146418</v>
      </c>
      <c r="L821" s="189">
        <f>INDEX('Monthly CCG'!Q$4:Q$214,MATCH(Mapping!$A821,'Monthly CCG'!$A$4:$A$214,0))*$H821</f>
        <v>10.169307156813817</v>
      </c>
      <c r="M821" s="189">
        <f>INDEX('Monthly CCG'!R$4:R$214,MATCH(Mapping!$A821,'Monthly CCG'!$A$4:$A$214,0))*$H821</f>
        <v>9.8845317746969705</v>
      </c>
    </row>
    <row r="822" spans="1:13">
      <c r="A822" s="187" t="s">
        <v>618</v>
      </c>
      <c r="B822" s="187" t="s">
        <v>617</v>
      </c>
      <c r="C822" s="187" t="s">
        <v>678</v>
      </c>
      <c r="D822" s="187" t="s">
        <v>166</v>
      </c>
      <c r="E822" s="187">
        <f>COUNTIF($D$5:D822,D822)</f>
        <v>8</v>
      </c>
      <c r="F822" s="187" t="str">
        <f t="shared" si="24"/>
        <v>Ealing8</v>
      </c>
      <c r="G822" s="187" t="str">
        <f t="shared" si="25"/>
        <v>NHS West London (K&amp;C &amp; QPP) CCG</v>
      </c>
      <c r="H822" s="188">
        <v>5.1935748543007702E-3</v>
      </c>
      <c r="I822" s="188">
        <v>3.1190707810630747E-3</v>
      </c>
      <c r="J822" s="189">
        <f>INDEX('Monthly CCG'!O$4:O$214,MATCH(Mapping!$A822,'Monthly CCG'!$A$4:$A$214,0))*$H822</f>
        <v>22.976375155426606</v>
      </c>
      <c r="K822" s="189">
        <f>INDEX('Monthly CCG'!P$4:P$214,MATCH(Mapping!$A822,'Monthly CCG'!$A$4:$A$214,0))*$H822</f>
        <v>24.409801815213619</v>
      </c>
      <c r="L822" s="189">
        <f>INDEX('Monthly CCG'!Q$4:Q$214,MATCH(Mapping!$A822,'Monthly CCG'!$A$4:$A$214,0))*$H822</f>
        <v>24.295543168419002</v>
      </c>
      <c r="M822" s="189">
        <f>INDEX('Monthly CCG'!R$4:R$214,MATCH(Mapping!$A822,'Monthly CCG'!$A$4:$A$214,0))*$H822</f>
        <v>23.6151848625056</v>
      </c>
    </row>
    <row r="823" spans="1:13">
      <c r="A823" s="187" t="s">
        <v>618</v>
      </c>
      <c r="B823" s="187" t="s">
        <v>617</v>
      </c>
      <c r="C823" s="187" t="s">
        <v>687</v>
      </c>
      <c r="D823" s="187" t="s">
        <v>202</v>
      </c>
      <c r="E823" s="187">
        <f>COUNTIF($D$5:D823,D823)</f>
        <v>7</v>
      </c>
      <c r="F823" s="187" t="str">
        <f t="shared" si="24"/>
        <v>Hammersmith and Fulham7</v>
      </c>
      <c r="G823" s="187" t="str">
        <f t="shared" si="25"/>
        <v>NHS West London (K&amp;C &amp; QPP) CCG</v>
      </c>
      <c r="H823" s="188">
        <v>5.957385618703636E-2</v>
      </c>
      <c r="I823" s="188">
        <v>6.7531869807223033E-2</v>
      </c>
      <c r="J823" s="189">
        <f>INDEX('Monthly CCG'!O$4:O$214,MATCH(Mapping!$A823,'Monthly CCG'!$A$4:$A$214,0))*$H823</f>
        <v>263.55473977144885</v>
      </c>
      <c r="K823" s="189">
        <f>INDEX('Monthly CCG'!P$4:P$214,MATCH(Mapping!$A823,'Monthly CCG'!$A$4:$A$214,0))*$H823</f>
        <v>279.99712407907089</v>
      </c>
      <c r="L823" s="189">
        <f>INDEX('Monthly CCG'!Q$4:Q$214,MATCH(Mapping!$A823,'Monthly CCG'!$A$4:$A$214,0))*$H823</f>
        <v>278.68649924295607</v>
      </c>
      <c r="M823" s="189">
        <f>INDEX('Monthly CCG'!R$4:R$214,MATCH(Mapping!$A823,'Monthly CCG'!$A$4:$A$214,0))*$H823</f>
        <v>270.88232408245432</v>
      </c>
    </row>
    <row r="824" spans="1:13">
      <c r="A824" s="187" t="s">
        <v>618</v>
      </c>
      <c r="B824" s="187" t="s">
        <v>617</v>
      </c>
      <c r="C824" s="187" t="s">
        <v>690</v>
      </c>
      <c r="D824" s="187" t="s">
        <v>212</v>
      </c>
      <c r="E824" s="187">
        <f>COUNTIF($D$5:D824,D824)</f>
        <v>7</v>
      </c>
      <c r="F824" s="187" t="str">
        <f t="shared" si="24"/>
        <v>Harrow7</v>
      </c>
      <c r="G824" s="187" t="str">
        <f t="shared" si="25"/>
        <v>NHS West London (K&amp;C &amp; QPP) CCG</v>
      </c>
      <c r="H824" s="188">
        <v>9.8542584776227971E-4</v>
      </c>
      <c r="I824" s="188">
        <v>0</v>
      </c>
      <c r="J824" s="189">
        <f>INDEX('Monthly CCG'!O$4:O$214,MATCH(Mapping!$A824,'Monthly CCG'!$A$4:$A$214,0))*$H824</f>
        <v>4.3595239505003258</v>
      </c>
      <c r="K824" s="189">
        <f>INDEX('Monthly CCG'!P$4:P$214,MATCH(Mapping!$A824,'Monthly CCG'!$A$4:$A$214,0))*$H824</f>
        <v>4.6315014844827145</v>
      </c>
      <c r="L824" s="189">
        <f>INDEX('Monthly CCG'!Q$4:Q$214,MATCH(Mapping!$A824,'Monthly CCG'!$A$4:$A$214,0))*$H824</f>
        <v>4.6098221158319443</v>
      </c>
      <c r="M824" s="189">
        <f>INDEX('Monthly CCG'!R$4:R$214,MATCH(Mapping!$A824,'Monthly CCG'!$A$4:$A$214,0))*$H824</f>
        <v>4.4807313297750859</v>
      </c>
    </row>
    <row r="825" spans="1:13">
      <c r="A825" s="187" t="s">
        <v>618</v>
      </c>
      <c r="B825" s="187" t="s">
        <v>617</v>
      </c>
      <c r="C825" s="187" t="s">
        <v>696</v>
      </c>
      <c r="D825" s="187" t="s">
        <v>234</v>
      </c>
      <c r="E825" s="187">
        <f>COUNTIF($D$5:D825,D825)</f>
        <v>7</v>
      </c>
      <c r="F825" s="187" t="str">
        <f t="shared" si="24"/>
        <v>Hounslow7</v>
      </c>
      <c r="G825" s="187" t="str">
        <f t="shared" si="25"/>
        <v>NHS West London (K&amp;C &amp; QPP) CCG</v>
      </c>
      <c r="H825" s="188">
        <v>1.1419097806687362E-3</v>
      </c>
      <c r="I825" s="188">
        <v>9.0643265037549823E-4</v>
      </c>
      <c r="J825" s="189">
        <f>INDEX('Monthly CCG'!O$4:O$214,MATCH(Mapping!$A825,'Monthly CCG'!$A$4:$A$214,0))*$H825</f>
        <v>5.0518088696784895</v>
      </c>
      <c r="K825" s="189">
        <f>INDEX('Monthly CCG'!P$4:P$214,MATCH(Mapping!$A825,'Monthly CCG'!$A$4:$A$214,0))*$H825</f>
        <v>5.3669759691430601</v>
      </c>
      <c r="L825" s="189">
        <f>INDEX('Monthly CCG'!Q$4:Q$214,MATCH(Mapping!$A825,'Monthly CCG'!$A$4:$A$214,0))*$H825</f>
        <v>5.3418539539683483</v>
      </c>
      <c r="M825" s="189">
        <f>INDEX('Monthly CCG'!R$4:R$214,MATCH(Mapping!$A825,'Monthly CCG'!$A$4:$A$214,0))*$H825</f>
        <v>5.1922637727007439</v>
      </c>
    </row>
    <row r="826" spans="1:13">
      <c r="A826" s="187" t="s">
        <v>618</v>
      </c>
      <c r="B826" s="187" t="s">
        <v>617</v>
      </c>
      <c r="C826" s="187" t="s">
        <v>700</v>
      </c>
      <c r="D826" s="187" t="s">
        <v>248</v>
      </c>
      <c r="E826" s="187">
        <f>COUNTIF($D$5:D826,D826)</f>
        <v>5</v>
      </c>
      <c r="F826" s="187" t="str">
        <f t="shared" si="24"/>
        <v>Kensington and Chelsea5</v>
      </c>
      <c r="G826" s="187" t="str">
        <f t="shared" si="25"/>
        <v>NHS West London (K&amp;C &amp; QPP) CCG</v>
      </c>
      <c r="H826" s="188">
        <v>0.63242347089821771</v>
      </c>
      <c r="I826" s="188">
        <v>0.9324254385144447</v>
      </c>
      <c r="J826" s="189">
        <f>INDEX('Monthly CCG'!O$4:O$214,MATCH(Mapping!$A826,'Monthly CCG'!$A$4:$A$214,0))*$H826</f>
        <v>2797.8414352537152</v>
      </c>
      <c r="K826" s="189">
        <f>INDEX('Monthly CCG'!P$4:P$214,MATCH(Mapping!$A826,'Monthly CCG'!$A$4:$A$214,0))*$H826</f>
        <v>2972.3903132216233</v>
      </c>
      <c r="L826" s="189">
        <f>INDEX('Monthly CCG'!Q$4:Q$214,MATCH(Mapping!$A826,'Monthly CCG'!$A$4:$A$214,0))*$H826</f>
        <v>2958.4769968618625</v>
      </c>
      <c r="M826" s="189">
        <f>INDEX('Monthly CCG'!R$4:R$214,MATCH(Mapping!$A826,'Monthly CCG'!$A$4:$A$214,0))*$H826</f>
        <v>2875.6295221741962</v>
      </c>
    </row>
    <row r="827" spans="1:13">
      <c r="A827" s="187" t="s">
        <v>618</v>
      </c>
      <c r="B827" s="187" t="s">
        <v>617</v>
      </c>
      <c r="C827" s="187" t="s">
        <v>775</v>
      </c>
      <c r="D827" s="187" t="s">
        <v>477</v>
      </c>
      <c r="E827" s="187">
        <f>COUNTIF($D$5:D827,D827)</f>
        <v>7</v>
      </c>
      <c r="F827" s="187" t="str">
        <f t="shared" si="24"/>
        <v>Wandsworth7</v>
      </c>
      <c r="G827" s="187" t="str">
        <f t="shared" si="25"/>
        <v>NHS West London (K&amp;C &amp; QPP) CCG</v>
      </c>
      <c r="H827" s="188">
        <v>4.2546712568620323E-3</v>
      </c>
      <c r="I827" s="188">
        <v>2.8756824743446821E-3</v>
      </c>
      <c r="J827" s="189">
        <f>INDEX('Monthly CCG'!O$4:O$214,MATCH(Mapping!$A827,'Monthly CCG'!$A$4:$A$214,0))*$H827</f>
        <v>18.822665640357631</v>
      </c>
      <c r="K827" s="189">
        <f>INDEX('Monthly CCG'!P$4:P$214,MATCH(Mapping!$A827,'Monthly CCG'!$A$4:$A$214,0))*$H827</f>
        <v>19.996954907251553</v>
      </c>
      <c r="L827" s="189">
        <f>INDEX('Monthly CCG'!Q$4:Q$214,MATCH(Mapping!$A827,'Monthly CCG'!$A$4:$A$214,0))*$H827</f>
        <v>19.903352139600589</v>
      </c>
      <c r="M827" s="189">
        <f>INDEX('Monthly CCG'!R$4:R$214,MATCH(Mapping!$A827,'Monthly CCG'!$A$4:$A$214,0))*$H827</f>
        <v>19.345990204951661</v>
      </c>
    </row>
    <row r="828" spans="1:13">
      <c r="A828" s="187" t="s">
        <v>618</v>
      </c>
      <c r="B828" s="187" t="s">
        <v>617</v>
      </c>
      <c r="C828" s="187" t="s">
        <v>780</v>
      </c>
      <c r="D828" s="187" t="s">
        <v>492</v>
      </c>
      <c r="E828" s="187">
        <f>COUNTIF($D$5:D828,D828)</f>
        <v>4</v>
      </c>
      <c r="F828" s="187" t="str">
        <f t="shared" si="24"/>
        <v>Westminster4</v>
      </c>
      <c r="G828" s="187" t="str">
        <f t="shared" si="25"/>
        <v>NHS West London (K&amp;C &amp; QPP) CCG</v>
      </c>
      <c r="H828" s="188">
        <v>0.2514908266580953</v>
      </c>
      <c r="I828" s="188">
        <v>0.25421200008550116</v>
      </c>
      <c r="J828" s="189">
        <f>INDEX('Monthly CCG'!O$4:O$214,MATCH(Mapping!$A828,'Monthly CCG'!$A$4:$A$214,0))*$H828</f>
        <v>1112.5954171354135</v>
      </c>
      <c r="K828" s="189">
        <f>INDEX('Monthly CCG'!P$4:P$214,MATCH(Mapping!$A828,'Monthly CCG'!$A$4:$A$214,0))*$H828</f>
        <v>1182.0068852930478</v>
      </c>
      <c r="L828" s="189">
        <f>INDEX('Monthly CCG'!Q$4:Q$214,MATCH(Mapping!$A828,'Monthly CCG'!$A$4:$A$214,0))*$H828</f>
        <v>1176.4740871065699</v>
      </c>
      <c r="M828" s="189">
        <f>INDEX('Monthly CCG'!R$4:R$214,MATCH(Mapping!$A828,'Monthly CCG'!$A$4:$A$214,0))*$H828</f>
        <v>1143.5287888143594</v>
      </c>
    </row>
    <row r="829" spans="1:13">
      <c r="A829" s="187" t="s">
        <v>620</v>
      </c>
      <c r="B829" s="187" t="s">
        <v>619</v>
      </c>
      <c r="C829" s="187" t="s">
        <v>660</v>
      </c>
      <c r="D829" s="187" t="s">
        <v>98</v>
      </c>
      <c r="E829" s="187">
        <f>COUNTIF($D$5:D829,D829)</f>
        <v>6</v>
      </c>
      <c r="F829" s="187" t="str">
        <f t="shared" si="24"/>
        <v>Cambridgeshire6</v>
      </c>
      <c r="G829" s="187" t="str">
        <f t="shared" si="25"/>
        <v>NHS West Norfolk CCG</v>
      </c>
      <c r="H829" s="188">
        <v>1.4203821278462479E-2</v>
      </c>
      <c r="I829" s="188">
        <v>3.5644789850458494E-3</v>
      </c>
      <c r="J829" s="189">
        <f>INDEX('Monthly CCG'!O$4:O$214,MATCH(Mapping!$A829,'Monthly CCG'!$A$4:$A$214,0))*$H829</f>
        <v>77.013118971823559</v>
      </c>
      <c r="K829" s="189">
        <f>INDEX('Monthly CCG'!P$4:P$214,MATCH(Mapping!$A829,'Monthly CCG'!$A$4:$A$214,0))*$H829</f>
        <v>76.885284580317403</v>
      </c>
      <c r="L829" s="189">
        <f>INDEX('Monthly CCG'!Q$4:Q$214,MATCH(Mapping!$A829,'Monthly CCG'!$A$4:$A$214,0))*$H829</f>
        <v>76.643819618583535</v>
      </c>
      <c r="M829" s="189">
        <f>INDEX('Monthly CCG'!R$4:R$214,MATCH(Mapping!$A829,'Monthly CCG'!$A$4:$A$214,0))*$H829</f>
        <v>78.319870529442113</v>
      </c>
    </row>
    <row r="830" spans="1:13">
      <c r="A830" s="187" t="s">
        <v>620</v>
      </c>
      <c r="B830" s="187" t="s">
        <v>619</v>
      </c>
      <c r="C830" s="187" t="s">
        <v>722</v>
      </c>
      <c r="D830" s="187" t="s">
        <v>315</v>
      </c>
      <c r="E830" s="187">
        <f>COUNTIF($D$5:D830,D830)</f>
        <v>8</v>
      </c>
      <c r="F830" s="187" t="str">
        <f t="shared" si="24"/>
        <v>Norfolk8</v>
      </c>
      <c r="G830" s="187" t="str">
        <f t="shared" si="25"/>
        <v>NHS West Norfolk CCG</v>
      </c>
      <c r="H830" s="188">
        <v>0.98579617872153757</v>
      </c>
      <c r="I830" s="188">
        <v>0.18510322595726256</v>
      </c>
      <c r="J830" s="189">
        <f>INDEX('Monthly CCG'!O$4:O$214,MATCH(Mapping!$A830,'Monthly CCG'!$A$4:$A$214,0))*$H830</f>
        <v>5344.9868810281769</v>
      </c>
      <c r="K830" s="189">
        <f>INDEX('Monthly CCG'!P$4:P$214,MATCH(Mapping!$A830,'Monthly CCG'!$A$4:$A$214,0))*$H830</f>
        <v>5336.1147154196833</v>
      </c>
      <c r="L830" s="189">
        <f>INDEX('Monthly CCG'!Q$4:Q$214,MATCH(Mapping!$A830,'Monthly CCG'!$A$4:$A$214,0))*$H830</f>
        <v>5319.3561803814164</v>
      </c>
      <c r="M830" s="189">
        <f>INDEX('Monthly CCG'!R$4:R$214,MATCH(Mapping!$A830,'Monthly CCG'!$A$4:$A$214,0))*$H830</f>
        <v>5435.6801294705583</v>
      </c>
    </row>
    <row r="831" spans="1:13">
      <c r="A831" s="187" t="s">
        <v>622</v>
      </c>
      <c r="B831" s="187" t="s">
        <v>621</v>
      </c>
      <c r="C831" s="187" t="s">
        <v>660</v>
      </c>
      <c r="D831" s="187" t="s">
        <v>98</v>
      </c>
      <c r="E831" s="187">
        <f>COUNTIF($D$5:D831,D831)</f>
        <v>7</v>
      </c>
      <c r="F831" s="187" t="str">
        <f t="shared" si="24"/>
        <v>Cambridgeshire7</v>
      </c>
      <c r="G831" s="187" t="str">
        <f t="shared" si="25"/>
        <v>NHS West Suffolk CCG</v>
      </c>
      <c r="H831" s="188">
        <v>4.0495426734676147E-2</v>
      </c>
      <c r="I831" s="188">
        <v>1.4562890143828807E-2</v>
      </c>
      <c r="J831" s="189">
        <f>INDEX('Monthly CCG'!O$4:O$214,MATCH(Mapping!$A831,'Monthly CCG'!$A$4:$A$214,0))*$H831</f>
        <v>231.87681348275561</v>
      </c>
      <c r="K831" s="189">
        <f>INDEX('Monthly CCG'!P$4:P$214,MATCH(Mapping!$A831,'Monthly CCG'!$A$4:$A$214,0))*$H831</f>
        <v>243.13454211499558</v>
      </c>
      <c r="L831" s="189">
        <f>INDEX('Monthly CCG'!Q$4:Q$214,MATCH(Mapping!$A831,'Monthly CCG'!$A$4:$A$214,0))*$H831</f>
        <v>230.5404644005113</v>
      </c>
      <c r="M831" s="189">
        <f>INDEX('Monthly CCG'!R$4:R$214,MATCH(Mapping!$A831,'Monthly CCG'!$A$4:$A$214,0))*$H831</f>
        <v>245.76674485274953</v>
      </c>
    </row>
    <row r="832" spans="1:13">
      <c r="A832" s="187" t="s">
        <v>622</v>
      </c>
      <c r="B832" s="187" t="s">
        <v>621</v>
      </c>
      <c r="C832" s="187" t="s">
        <v>682</v>
      </c>
      <c r="D832" s="187" t="s">
        <v>180</v>
      </c>
      <c r="E832" s="187">
        <f>COUNTIF($D$5:D832,D832)</f>
        <v>14</v>
      </c>
      <c r="F832" s="187" t="str">
        <f t="shared" si="24"/>
        <v>Essex14</v>
      </c>
      <c r="G832" s="187" t="str">
        <f t="shared" si="25"/>
        <v>NHS West Suffolk CCG</v>
      </c>
      <c r="H832" s="188">
        <v>2.3513740480120466E-2</v>
      </c>
      <c r="I832" s="188">
        <v>3.8605108588753712E-3</v>
      </c>
      <c r="J832" s="189">
        <f>INDEX('Monthly CCG'!O$4:O$214,MATCH(Mapping!$A832,'Monthly CCG'!$A$4:$A$214,0))*$H832</f>
        <v>134.6396779891698</v>
      </c>
      <c r="K832" s="189">
        <f>INDEX('Monthly CCG'!P$4:P$214,MATCH(Mapping!$A832,'Monthly CCG'!$A$4:$A$214,0))*$H832</f>
        <v>141.17649784264327</v>
      </c>
      <c r="L832" s="189">
        <f>INDEX('Monthly CCG'!Q$4:Q$214,MATCH(Mapping!$A832,'Monthly CCG'!$A$4:$A$214,0))*$H832</f>
        <v>133.86372455332582</v>
      </c>
      <c r="M832" s="189">
        <f>INDEX('Monthly CCG'!R$4:R$214,MATCH(Mapping!$A832,'Monthly CCG'!$A$4:$A$214,0))*$H832</f>
        <v>142.70489097385112</v>
      </c>
    </row>
    <row r="833" spans="1:13">
      <c r="A833" s="187" t="s">
        <v>622</v>
      </c>
      <c r="B833" s="187" t="s">
        <v>621</v>
      </c>
      <c r="C833" s="187" t="s">
        <v>722</v>
      </c>
      <c r="D833" s="187" t="s">
        <v>315</v>
      </c>
      <c r="E833" s="187">
        <f>COUNTIF($D$5:D833,D833)</f>
        <v>9</v>
      </c>
      <c r="F833" s="187" t="str">
        <f t="shared" si="24"/>
        <v>Norfolk9</v>
      </c>
      <c r="G833" s="187" t="str">
        <f t="shared" si="25"/>
        <v>NHS West Suffolk CCG</v>
      </c>
      <c r="H833" s="188">
        <v>2.6359879370043561E-2</v>
      </c>
      <c r="I833" s="188">
        <v>7.0928538273248515E-3</v>
      </c>
      <c r="J833" s="189">
        <f>INDEX('Monthly CCG'!O$4:O$214,MATCH(Mapping!$A833,'Monthly CCG'!$A$4:$A$214,0))*$H833</f>
        <v>150.93666927286944</v>
      </c>
      <c r="K833" s="189">
        <f>INDEX('Monthly CCG'!P$4:P$214,MATCH(Mapping!$A833,'Monthly CCG'!$A$4:$A$214,0))*$H833</f>
        <v>158.26471573774154</v>
      </c>
      <c r="L833" s="189">
        <f>INDEX('Monthly CCG'!Q$4:Q$214,MATCH(Mapping!$A833,'Monthly CCG'!$A$4:$A$214,0))*$H833</f>
        <v>150.06679325365801</v>
      </c>
      <c r="M833" s="189">
        <f>INDEX('Monthly CCG'!R$4:R$214,MATCH(Mapping!$A833,'Monthly CCG'!$A$4:$A$214,0))*$H833</f>
        <v>159.97810789679437</v>
      </c>
    </row>
    <row r="834" spans="1:13">
      <c r="A834" s="187" t="s">
        <v>622</v>
      </c>
      <c r="B834" s="187" t="s">
        <v>621</v>
      </c>
      <c r="C834" s="187" t="s">
        <v>761</v>
      </c>
      <c r="D834" s="187" t="s">
        <v>435</v>
      </c>
      <c r="E834" s="187">
        <f>COUNTIF($D$5:D834,D834)</f>
        <v>6</v>
      </c>
      <c r="F834" s="187" t="str">
        <f t="shared" si="24"/>
        <v>Suffolk6</v>
      </c>
      <c r="G834" s="187" t="str">
        <f t="shared" si="25"/>
        <v>NHS West Suffolk CCG</v>
      </c>
      <c r="H834" s="188">
        <v>0.90963095341515987</v>
      </c>
      <c r="I834" s="188">
        <v>0.29493837957324431</v>
      </c>
      <c r="J834" s="189">
        <f>INDEX('Monthly CCG'!O$4:O$214,MATCH(Mapping!$A834,'Monthly CCG'!$A$4:$A$214,0))*$H834</f>
        <v>5208.5468392552057</v>
      </c>
      <c r="K834" s="189">
        <f>INDEX('Monthly CCG'!P$4:P$214,MATCH(Mapping!$A834,'Monthly CCG'!$A$4:$A$214,0))*$H834</f>
        <v>5461.4242443046196</v>
      </c>
      <c r="L834" s="189">
        <f>INDEX('Monthly CCG'!Q$4:Q$214,MATCH(Mapping!$A834,'Monthly CCG'!$A$4:$A$214,0))*$H834</f>
        <v>5178.5290177925053</v>
      </c>
      <c r="M834" s="189">
        <f>INDEX('Monthly CCG'!R$4:R$214,MATCH(Mapping!$A834,'Monthly CCG'!$A$4:$A$214,0))*$H834</f>
        <v>5520.5502562766051</v>
      </c>
    </row>
    <row r="835" spans="1:13">
      <c r="A835" s="187" t="s">
        <v>624</v>
      </c>
      <c r="B835" s="187" t="s">
        <v>623</v>
      </c>
      <c r="C835" s="187" t="s">
        <v>650</v>
      </c>
      <c r="D835" s="187" t="s">
        <v>56</v>
      </c>
      <c r="E835" s="187">
        <f>COUNTIF($D$5:D835,D835)</f>
        <v>5</v>
      </c>
      <c r="F835" s="187" t="str">
        <f t="shared" si="24"/>
        <v>Bolton5</v>
      </c>
      <c r="G835" s="187" t="str">
        <f t="shared" si="25"/>
        <v>NHS Wigan Borough CCG</v>
      </c>
      <c r="H835" s="188">
        <v>8.435525595741504E-3</v>
      </c>
      <c r="I835" s="188">
        <v>9.1119156853920521E-3</v>
      </c>
      <c r="J835" s="189">
        <f>INDEX('Monthly CCG'!O$4:O$214,MATCH(Mapping!$A835,'Monthly CCG'!$A$4:$A$214,0))*$H835</f>
        <v>68.741098079697522</v>
      </c>
      <c r="K835" s="189">
        <f>INDEX('Monthly CCG'!P$4:P$214,MATCH(Mapping!$A835,'Monthly CCG'!$A$4:$A$214,0))*$H835</f>
        <v>70.3016703149097</v>
      </c>
      <c r="L835" s="189">
        <f>INDEX('Monthly CCG'!Q$4:Q$214,MATCH(Mapping!$A835,'Monthly CCG'!$A$4:$A$214,0))*$H835</f>
        <v>70.00642691905874</v>
      </c>
      <c r="M835" s="189">
        <f>INDEX('Monthly CCG'!R$4:R$214,MATCH(Mapping!$A835,'Monthly CCG'!$A$4:$A$214,0))*$H835</f>
        <v>68.774840182080482</v>
      </c>
    </row>
    <row r="836" spans="1:13">
      <c r="A836" s="187" t="s">
        <v>624</v>
      </c>
      <c r="B836" s="187" t="s">
        <v>623</v>
      </c>
      <c r="C836" s="187" t="s">
        <v>707</v>
      </c>
      <c r="D836" s="187" t="s">
        <v>270</v>
      </c>
      <c r="E836" s="187">
        <f>COUNTIF($D$5:D836,D836)</f>
        <v>17</v>
      </c>
      <c r="F836" s="187" t="str">
        <f t="shared" si="24"/>
        <v>Lancashire17</v>
      </c>
      <c r="G836" s="187" t="str">
        <f t="shared" si="25"/>
        <v>NHS Wigan Borough CCG</v>
      </c>
      <c r="H836" s="188">
        <v>7.5649221431769564E-3</v>
      </c>
      <c r="I836" s="188">
        <v>1.9839118043975491E-3</v>
      </c>
      <c r="J836" s="189">
        <f>INDEX('Monthly CCG'!O$4:O$214,MATCH(Mapping!$A836,'Monthly CCG'!$A$4:$A$214,0))*$H836</f>
        <v>61.646550544749019</v>
      </c>
      <c r="K836" s="189">
        <f>INDEX('Monthly CCG'!P$4:P$214,MATCH(Mapping!$A836,'Monthly CCG'!$A$4:$A$214,0))*$H836</f>
        <v>63.046061141236756</v>
      </c>
      <c r="L836" s="189">
        <f>INDEX('Monthly CCG'!Q$4:Q$214,MATCH(Mapping!$A836,'Monthly CCG'!$A$4:$A$214,0))*$H836</f>
        <v>62.781288866225559</v>
      </c>
      <c r="M836" s="189">
        <f>INDEX('Monthly CCG'!R$4:R$214,MATCH(Mapping!$A836,'Monthly CCG'!$A$4:$A$214,0))*$H836</f>
        <v>61.676810233321724</v>
      </c>
    </row>
    <row r="837" spans="1:13">
      <c r="A837" s="187" t="s">
        <v>624</v>
      </c>
      <c r="B837" s="187" t="s">
        <v>623</v>
      </c>
      <c r="C837" s="187" t="s">
        <v>743</v>
      </c>
      <c r="D837" s="187" t="s">
        <v>381</v>
      </c>
      <c r="E837" s="187">
        <f>COUNTIF($D$5:D837,D837)</f>
        <v>7</v>
      </c>
      <c r="F837" s="187" t="str">
        <f t="shared" ref="F837:F870" si="26">D837&amp;E837</f>
        <v>Salford7</v>
      </c>
      <c r="G837" s="187" t="str">
        <f t="shared" ref="G837:G870" si="27">B837</f>
        <v>NHS Wigan Borough CCG</v>
      </c>
      <c r="H837" s="188">
        <v>9.3838614994278882E-3</v>
      </c>
      <c r="I837" s="188">
        <v>1.2027258598015383E-2</v>
      </c>
      <c r="J837" s="189">
        <f>INDEX('Monthly CCG'!O$4:O$214,MATCH(Mapping!$A837,'Monthly CCG'!$A$4:$A$214,0))*$H837</f>
        <v>76.469087358837868</v>
      </c>
      <c r="K837" s="189">
        <f>INDEX('Monthly CCG'!P$4:P$214,MATCH(Mapping!$A837,'Monthly CCG'!$A$4:$A$214,0))*$H837</f>
        <v>78.205101736232024</v>
      </c>
      <c r="L837" s="189">
        <f>INDEX('Monthly CCG'!Q$4:Q$214,MATCH(Mapping!$A837,'Monthly CCG'!$A$4:$A$214,0))*$H837</f>
        <v>77.876666583752041</v>
      </c>
      <c r="M837" s="189">
        <f>INDEX('Monthly CCG'!R$4:R$214,MATCH(Mapping!$A837,'Monthly CCG'!$A$4:$A$214,0))*$H837</f>
        <v>76.506622804835573</v>
      </c>
    </row>
    <row r="838" spans="1:13">
      <c r="A838" s="187" t="s">
        <v>624</v>
      </c>
      <c r="B838" s="187" t="s">
        <v>623</v>
      </c>
      <c r="C838" s="187" t="s">
        <v>756</v>
      </c>
      <c r="D838" s="187" t="s">
        <v>420</v>
      </c>
      <c r="E838" s="187">
        <f>COUNTIF($D$5:D838,D838)</f>
        <v>4</v>
      </c>
      <c r="F838" s="187" t="str">
        <f t="shared" si="26"/>
        <v>St. Helens4</v>
      </c>
      <c r="G838" s="187" t="str">
        <f t="shared" si="27"/>
        <v>NHS Wigan Borough CCG</v>
      </c>
      <c r="H838" s="188">
        <v>6.3460773095865885E-3</v>
      </c>
      <c r="I838" s="188">
        <v>1.1133476252038772E-2</v>
      </c>
      <c r="J838" s="189">
        <f>INDEX('Monthly CCG'!O$4:O$214,MATCH(Mapping!$A838,'Monthly CCG'!$A$4:$A$214,0))*$H838</f>
        <v>51.714183995821109</v>
      </c>
      <c r="K838" s="189">
        <f>INDEX('Monthly CCG'!P$4:P$214,MATCH(Mapping!$A838,'Monthly CCG'!$A$4:$A$214,0))*$H838</f>
        <v>52.888208298094625</v>
      </c>
      <c r="L838" s="189">
        <f>INDEX('Monthly CCG'!Q$4:Q$214,MATCH(Mapping!$A838,'Monthly CCG'!$A$4:$A$214,0))*$H838</f>
        <v>52.666095592259097</v>
      </c>
      <c r="M838" s="189">
        <f>INDEX('Monthly CCG'!R$4:R$214,MATCH(Mapping!$A838,'Monthly CCG'!$A$4:$A$214,0))*$H838</f>
        <v>51.739568305059457</v>
      </c>
    </row>
    <row r="839" spans="1:13">
      <c r="A839" s="187" t="s">
        <v>624</v>
      </c>
      <c r="B839" s="187" t="s">
        <v>623</v>
      </c>
      <c r="C839" s="187" t="s">
        <v>776</v>
      </c>
      <c r="D839" s="187" t="s">
        <v>480</v>
      </c>
      <c r="E839" s="187">
        <f>COUNTIF($D$5:D839,D839)</f>
        <v>5</v>
      </c>
      <c r="F839" s="187" t="str">
        <f t="shared" si="26"/>
        <v>Warrington5</v>
      </c>
      <c r="G839" s="187" t="str">
        <f t="shared" si="27"/>
        <v>NHS Wigan Borough CCG</v>
      </c>
      <c r="H839" s="188">
        <v>1.5484304263469479E-3</v>
      </c>
      <c r="I839" s="188">
        <v>2.3277554454519955E-3</v>
      </c>
      <c r="J839" s="189">
        <f>INDEX('Monthly CCG'!O$4:O$214,MATCH(Mapping!$A839,'Monthly CCG'!$A$4:$A$214,0))*$H839</f>
        <v>12.618159544301278</v>
      </c>
      <c r="K839" s="189">
        <f>INDEX('Monthly CCG'!P$4:P$214,MATCH(Mapping!$A839,'Monthly CCG'!$A$4:$A$214,0))*$H839</f>
        <v>12.904619173175464</v>
      </c>
      <c r="L839" s="189">
        <f>INDEX('Monthly CCG'!Q$4:Q$214,MATCH(Mapping!$A839,'Monthly CCG'!$A$4:$A$214,0))*$H839</f>
        <v>12.850424108253321</v>
      </c>
      <c r="M839" s="189">
        <f>INDEX('Monthly CCG'!R$4:R$214,MATCH(Mapping!$A839,'Monthly CCG'!$A$4:$A$214,0))*$H839</f>
        <v>12.624353266006667</v>
      </c>
    </row>
    <row r="840" spans="1:13">
      <c r="A840" s="187" t="s">
        <v>624</v>
      </c>
      <c r="B840" s="187" t="s">
        <v>623</v>
      </c>
      <c r="C840" s="187" t="s">
        <v>781</v>
      </c>
      <c r="D840" s="187" t="s">
        <v>495</v>
      </c>
      <c r="E840" s="187">
        <f>COUNTIF($D$5:D840,D840)</f>
        <v>6</v>
      </c>
      <c r="F840" s="187" t="str">
        <f t="shared" si="26"/>
        <v>Wigan6</v>
      </c>
      <c r="G840" s="187" t="str">
        <f t="shared" si="27"/>
        <v>NHS Wigan Borough CCG</v>
      </c>
      <c r="H840" s="188">
        <v>0.96672118302572019</v>
      </c>
      <c r="I840" s="188">
        <v>0.95579369983368845</v>
      </c>
      <c r="J840" s="189">
        <f>INDEX('Monthly CCG'!O$4:O$214,MATCH(Mapping!$A840,'Monthly CCG'!$A$4:$A$214,0))*$H840</f>
        <v>7877.8109204765942</v>
      </c>
      <c r="K840" s="189">
        <f>INDEX('Monthly CCG'!P$4:P$214,MATCH(Mapping!$A840,'Monthly CCG'!$A$4:$A$214,0))*$H840</f>
        <v>8056.6543393363518</v>
      </c>
      <c r="L840" s="189">
        <f>INDEX('Monthly CCG'!Q$4:Q$214,MATCH(Mapping!$A840,'Monthly CCG'!$A$4:$A$214,0))*$H840</f>
        <v>8022.8190979304518</v>
      </c>
      <c r="M840" s="189">
        <f>INDEX('Monthly CCG'!R$4:R$214,MATCH(Mapping!$A840,'Monthly CCG'!$A$4:$A$214,0))*$H840</f>
        <v>7881.6778052086966</v>
      </c>
    </row>
    <row r="841" spans="1:13">
      <c r="A841" s="187" t="s">
        <v>626</v>
      </c>
      <c r="B841" s="187" t="s">
        <v>625</v>
      </c>
      <c r="C841" s="187" t="s">
        <v>644</v>
      </c>
      <c r="D841" s="187" t="s">
        <v>29</v>
      </c>
      <c r="E841" s="187">
        <f>COUNTIF($D$5:D841,D841)</f>
        <v>4</v>
      </c>
      <c r="F841" s="187" t="str">
        <f t="shared" si="26"/>
        <v>Bath and North East Somerset4</v>
      </c>
      <c r="G841" s="187" t="str">
        <f t="shared" si="27"/>
        <v>NHS Wiltshire CCG</v>
      </c>
      <c r="H841" s="188">
        <v>1.1181598760010764E-3</v>
      </c>
      <c r="I841" s="188">
        <v>2.8055042318100212E-3</v>
      </c>
      <c r="J841" s="189">
        <f>INDEX('Monthly CCG'!O$4:O$214,MATCH(Mapping!$A841,'Monthly CCG'!$A$4:$A$214,0))*$H841</f>
        <v>11.361622500046938</v>
      </c>
      <c r="K841" s="189">
        <f>INDEX('Monthly CCG'!P$4:P$214,MATCH(Mapping!$A841,'Monthly CCG'!$A$4:$A$214,0))*$H841</f>
        <v>11.619917431403186</v>
      </c>
      <c r="L841" s="189">
        <f>INDEX('Monthly CCG'!Q$4:Q$214,MATCH(Mapping!$A841,'Monthly CCG'!$A$4:$A$214,0))*$H841</f>
        <v>11.599790553635167</v>
      </c>
      <c r="M841" s="189">
        <f>INDEX('Monthly CCG'!R$4:R$214,MATCH(Mapping!$A841,'Monthly CCG'!$A$4:$A$214,0))*$H841</f>
        <v>11.593081594379161</v>
      </c>
    </row>
    <row r="842" spans="1:13">
      <c r="A842" s="187" t="s">
        <v>626</v>
      </c>
      <c r="B842" s="187" t="s">
        <v>625</v>
      </c>
      <c r="C842" s="187" t="s">
        <v>676</v>
      </c>
      <c r="D842" s="187" t="s">
        <v>158</v>
      </c>
      <c r="E842" s="187">
        <f>COUNTIF($D$5:D842,D842)</f>
        <v>4</v>
      </c>
      <c r="F842" s="187" t="str">
        <f t="shared" si="26"/>
        <v>Dorset4</v>
      </c>
      <c r="G842" s="187" t="str">
        <f t="shared" si="27"/>
        <v>NHS Wiltshire CCG</v>
      </c>
      <c r="H842" s="188">
        <v>7.7916551060895909E-3</v>
      </c>
      <c r="I842" s="188">
        <v>8.7091967718843366E-3</v>
      </c>
      <c r="J842" s="189">
        <f>INDEX('Monthly CCG'!O$4:O$214,MATCH(Mapping!$A842,'Monthly CCG'!$A$4:$A$214,0))*$H842</f>
        <v>79.171007532976333</v>
      </c>
      <c r="K842" s="189">
        <f>INDEX('Monthly CCG'!P$4:P$214,MATCH(Mapping!$A842,'Monthly CCG'!$A$4:$A$214,0))*$H842</f>
        <v>80.970879862483031</v>
      </c>
      <c r="L842" s="189">
        <f>INDEX('Monthly CCG'!Q$4:Q$214,MATCH(Mapping!$A842,'Monthly CCG'!$A$4:$A$214,0))*$H842</f>
        <v>80.83063007057342</v>
      </c>
      <c r="M842" s="189">
        <f>INDEX('Monthly CCG'!R$4:R$214,MATCH(Mapping!$A842,'Monthly CCG'!$A$4:$A$214,0))*$H842</f>
        <v>80.783880139936883</v>
      </c>
    </row>
    <row r="843" spans="1:13">
      <c r="A843" s="187" t="s">
        <v>626</v>
      </c>
      <c r="B843" s="187" t="s">
        <v>625</v>
      </c>
      <c r="C843" s="187" t="s">
        <v>683</v>
      </c>
      <c r="D843" s="187" t="s">
        <v>188</v>
      </c>
      <c r="E843" s="187">
        <f>COUNTIF($D$5:D843,D843)</f>
        <v>7</v>
      </c>
      <c r="F843" s="187" t="str">
        <f t="shared" si="26"/>
        <v>Gloucestershire7</v>
      </c>
      <c r="G843" s="187" t="str">
        <f t="shared" si="27"/>
        <v>NHS Wiltshire CCG</v>
      </c>
      <c r="H843" s="188">
        <v>2.0089327622929789E-3</v>
      </c>
      <c r="I843" s="188">
        <v>1.5539100281252874E-3</v>
      </c>
      <c r="J843" s="189">
        <f>INDEX('Monthly CCG'!O$4:O$214,MATCH(Mapping!$A843,'Monthly CCG'!$A$4:$A$214,0))*$H843</f>
        <v>20.41276579765896</v>
      </c>
      <c r="K843" s="189">
        <f>INDEX('Monthly CCG'!P$4:P$214,MATCH(Mapping!$A843,'Monthly CCG'!$A$4:$A$214,0))*$H843</f>
        <v>20.876829265748636</v>
      </c>
      <c r="L843" s="189">
        <f>INDEX('Monthly CCG'!Q$4:Q$214,MATCH(Mapping!$A843,'Monthly CCG'!$A$4:$A$214,0))*$H843</f>
        <v>20.840668476027364</v>
      </c>
      <c r="M843" s="189">
        <f>INDEX('Monthly CCG'!R$4:R$214,MATCH(Mapping!$A843,'Monthly CCG'!$A$4:$A$214,0))*$H843</f>
        <v>20.828614879453607</v>
      </c>
    </row>
    <row r="844" spans="1:13">
      <c r="A844" s="187" t="s">
        <v>626</v>
      </c>
      <c r="B844" s="187" t="s">
        <v>625</v>
      </c>
      <c r="C844" s="187" t="s">
        <v>688</v>
      </c>
      <c r="D844" s="187" t="s">
        <v>205</v>
      </c>
      <c r="E844" s="187">
        <f>COUNTIF($D$5:D844,D844)</f>
        <v>15</v>
      </c>
      <c r="F844" s="187" t="str">
        <f t="shared" si="26"/>
        <v>Hampshire15</v>
      </c>
      <c r="G844" s="187" t="str">
        <f t="shared" si="27"/>
        <v>NHS Wiltshire CCG</v>
      </c>
      <c r="H844" s="188">
        <v>1.3021555869400596E-2</v>
      </c>
      <c r="I844" s="188">
        <v>4.5973760634470309E-3</v>
      </c>
      <c r="J844" s="189">
        <f>INDEX('Monthly CCG'!O$4:O$214,MATCH(Mapping!$A844,'Monthly CCG'!$A$4:$A$214,0))*$H844</f>
        <v>132.31202918897944</v>
      </c>
      <c r="K844" s="189">
        <f>INDEX('Monthly CCG'!P$4:P$214,MATCH(Mapping!$A844,'Monthly CCG'!$A$4:$A$214,0))*$H844</f>
        <v>135.32000859481099</v>
      </c>
      <c r="L844" s="189">
        <f>INDEX('Monthly CCG'!Q$4:Q$214,MATCH(Mapping!$A844,'Monthly CCG'!$A$4:$A$214,0))*$H844</f>
        <v>135.08562058916178</v>
      </c>
      <c r="M844" s="189">
        <f>INDEX('Monthly CCG'!R$4:R$214,MATCH(Mapping!$A844,'Monthly CCG'!$A$4:$A$214,0))*$H844</f>
        <v>135.00749125394537</v>
      </c>
    </row>
    <row r="845" spans="1:13">
      <c r="A845" s="187" t="s">
        <v>626</v>
      </c>
      <c r="B845" s="187" t="s">
        <v>625</v>
      </c>
      <c r="C845" s="187" t="s">
        <v>751</v>
      </c>
      <c r="D845" s="187" t="s">
        <v>405</v>
      </c>
      <c r="E845" s="187">
        <f>COUNTIF($D$5:D845,D845)</f>
        <v>5</v>
      </c>
      <c r="F845" s="187" t="str">
        <f t="shared" si="26"/>
        <v>South Gloucestershire5</v>
      </c>
      <c r="G845" s="187" t="str">
        <f t="shared" si="27"/>
        <v>NHS Wiltshire CCG</v>
      </c>
      <c r="H845" s="188">
        <v>0</v>
      </c>
      <c r="I845" s="188">
        <v>1.3376310589999854E-3</v>
      </c>
      <c r="J845" s="189">
        <f>INDEX('Monthly CCG'!O$4:O$214,MATCH(Mapping!$A845,'Monthly CCG'!$A$4:$A$214,0))*$H845</f>
        <v>0</v>
      </c>
      <c r="K845" s="189">
        <f>INDEX('Monthly CCG'!P$4:P$214,MATCH(Mapping!$A845,'Monthly CCG'!$A$4:$A$214,0))*$H845</f>
        <v>0</v>
      </c>
      <c r="L845" s="189">
        <f>INDEX('Monthly CCG'!Q$4:Q$214,MATCH(Mapping!$A845,'Monthly CCG'!$A$4:$A$214,0))*$H845</f>
        <v>0</v>
      </c>
      <c r="M845" s="189">
        <f>INDEX('Monthly CCG'!R$4:R$214,MATCH(Mapping!$A845,'Monthly CCG'!$A$4:$A$214,0))*$H845</f>
        <v>0</v>
      </c>
    </row>
    <row r="846" spans="1:13">
      <c r="A846" s="187" t="s">
        <v>626</v>
      </c>
      <c r="B846" s="187" t="s">
        <v>625</v>
      </c>
      <c r="C846" s="187" t="s">
        <v>765</v>
      </c>
      <c r="D846" s="187" t="s">
        <v>447</v>
      </c>
      <c r="E846" s="187">
        <f>COUNTIF($D$5:D846,D846)</f>
        <v>3</v>
      </c>
      <c r="F846" s="187" t="str">
        <f t="shared" si="26"/>
        <v>Swindon3</v>
      </c>
      <c r="G846" s="187" t="str">
        <f t="shared" si="27"/>
        <v>NHS Wiltshire CCG</v>
      </c>
      <c r="H846" s="188">
        <v>6.4419360020360533E-3</v>
      </c>
      <c r="I846" s="188">
        <v>1.3834815528325977E-2</v>
      </c>
      <c r="J846" s="189">
        <f>INDEX('Monthly CCG'!O$4:O$214,MATCH(Mapping!$A846,'Monthly CCG'!$A$4:$A$214,0))*$H846</f>
        <v>65.45651171668834</v>
      </c>
      <c r="K846" s="189">
        <f>INDEX('Monthly CCG'!P$4:P$214,MATCH(Mapping!$A846,'Monthly CCG'!$A$4:$A$214,0))*$H846</f>
        <v>66.944598933158659</v>
      </c>
      <c r="L846" s="189">
        <f>INDEX('Monthly CCG'!Q$4:Q$214,MATCH(Mapping!$A846,'Monthly CCG'!$A$4:$A$214,0))*$H846</f>
        <v>66.828644085122022</v>
      </c>
      <c r="M846" s="189">
        <f>INDEX('Monthly CCG'!R$4:R$214,MATCH(Mapping!$A846,'Monthly CCG'!$A$4:$A$214,0))*$H846</f>
        <v>66.789992469109805</v>
      </c>
    </row>
    <row r="847" spans="1:13">
      <c r="A847" s="187" t="s">
        <v>626</v>
      </c>
      <c r="B847" s="187" t="s">
        <v>625</v>
      </c>
      <c r="C847" s="187" t="s">
        <v>778</v>
      </c>
      <c r="D847" s="187" t="s">
        <v>486</v>
      </c>
      <c r="E847" s="187">
        <f>COUNTIF($D$5:D847,D847)</f>
        <v>6</v>
      </c>
      <c r="F847" s="187" t="str">
        <f t="shared" si="26"/>
        <v>West Berkshire6</v>
      </c>
      <c r="G847" s="187" t="str">
        <f t="shared" si="27"/>
        <v>NHS Wiltshire CCG</v>
      </c>
      <c r="H847" s="188">
        <v>1.3601496999117572E-3</v>
      </c>
      <c r="I847" s="188">
        <v>3.9929938880246931E-3</v>
      </c>
      <c r="J847" s="189">
        <f>INDEX('Monthly CCG'!O$4:O$214,MATCH(Mapping!$A847,'Monthly CCG'!$A$4:$A$214,0))*$H847</f>
        <v>13.820481100803365</v>
      </c>
      <c r="K847" s="189">
        <f>INDEX('Monthly CCG'!P$4:P$214,MATCH(Mapping!$A847,'Monthly CCG'!$A$4:$A$214,0))*$H847</f>
        <v>14.13467568148298</v>
      </c>
      <c r="L847" s="189">
        <f>INDEX('Monthly CCG'!Q$4:Q$214,MATCH(Mapping!$A847,'Monthly CCG'!$A$4:$A$214,0))*$H847</f>
        <v>14.110192986884568</v>
      </c>
      <c r="M847" s="189">
        <f>INDEX('Monthly CCG'!R$4:R$214,MATCH(Mapping!$A847,'Monthly CCG'!$A$4:$A$214,0))*$H847</f>
        <v>14.102032088685098</v>
      </c>
    </row>
    <row r="848" spans="1:13">
      <c r="A848" s="187" t="s">
        <v>626</v>
      </c>
      <c r="B848" s="187" t="s">
        <v>625</v>
      </c>
      <c r="C848" s="187" t="s">
        <v>782</v>
      </c>
      <c r="D848" s="187" t="s">
        <v>498</v>
      </c>
      <c r="E848" s="187">
        <f>COUNTIF($D$5:D848,D848)</f>
        <v>9</v>
      </c>
      <c r="F848" s="187" t="str">
        <f t="shared" si="26"/>
        <v>Wiltshire9</v>
      </c>
      <c r="G848" s="187" t="str">
        <f t="shared" si="27"/>
        <v>NHS Wiltshire CCG</v>
      </c>
      <c r="H848" s="188">
        <v>0.96825761068426797</v>
      </c>
      <c r="I848" s="188">
        <v>0.97036084629536701</v>
      </c>
      <c r="J848" s="189">
        <f>INDEX('Monthly CCG'!O$4:O$214,MATCH(Mapping!$A848,'Monthly CCG'!$A$4:$A$214,0))*$H848</f>
        <v>9838.4655821628476</v>
      </c>
      <c r="K848" s="189">
        <f>INDEX('Monthly CCG'!P$4:P$214,MATCH(Mapping!$A848,'Monthly CCG'!$A$4:$A$214,0))*$H848</f>
        <v>10062.133090230913</v>
      </c>
      <c r="L848" s="189">
        <f>INDEX('Monthly CCG'!Q$4:Q$214,MATCH(Mapping!$A848,'Monthly CCG'!$A$4:$A$214,0))*$H848</f>
        <v>10044.704453238595</v>
      </c>
      <c r="M848" s="189">
        <f>INDEX('Monthly CCG'!R$4:R$214,MATCH(Mapping!$A848,'Monthly CCG'!$A$4:$A$214,0))*$H848</f>
        <v>10038.894907574489</v>
      </c>
    </row>
    <row r="849" spans="1:13">
      <c r="A849" s="187" t="s">
        <v>628</v>
      </c>
      <c r="B849" s="187" t="s">
        <v>627</v>
      </c>
      <c r="C849" s="187" t="s">
        <v>651</v>
      </c>
      <c r="D849" s="187" t="s">
        <v>64</v>
      </c>
      <c r="E849" s="187">
        <f>COUNTIF($D$5:D849,D849)</f>
        <v>4</v>
      </c>
      <c r="F849" s="187" t="str">
        <f t="shared" si="26"/>
        <v>Bracknell Forest4</v>
      </c>
      <c r="G849" s="187" t="str">
        <f t="shared" si="27"/>
        <v>NHS Windsor, Ascot and Maidenhead CCG</v>
      </c>
      <c r="H849" s="188">
        <v>1.6623849630906309E-2</v>
      </c>
      <c r="I849" s="188">
        <v>2.1403629238228424E-2</v>
      </c>
      <c r="J849" s="189">
        <f>INDEX('Monthly CCG'!O$4:O$214,MATCH(Mapping!$A849,'Monthly CCG'!$A$4:$A$214,0))*$H849</f>
        <v>52.331878638093059</v>
      </c>
      <c r="K849" s="189">
        <f>INDEX('Monthly CCG'!P$4:P$214,MATCH(Mapping!$A849,'Monthly CCG'!$A$4:$A$214,0))*$H849</f>
        <v>56.388097948034201</v>
      </c>
      <c r="L849" s="189">
        <f>INDEX('Monthly CCG'!Q$4:Q$214,MATCH(Mapping!$A849,'Monthly CCG'!$A$4:$A$214,0))*$H849</f>
        <v>58.565822249682931</v>
      </c>
      <c r="M849" s="189">
        <f>INDEX('Monthly CCG'!R$4:R$214,MATCH(Mapping!$A849,'Monthly CCG'!$A$4:$A$214,0))*$H849</f>
        <v>62.006959123280531</v>
      </c>
    </row>
    <row r="850" spans="1:13">
      <c r="A850" s="187" t="s">
        <v>628</v>
      </c>
      <c r="B850" s="187" t="s">
        <v>627</v>
      </c>
      <c r="C850" s="187" t="s">
        <v>657</v>
      </c>
      <c r="D850" s="187" t="s">
        <v>86</v>
      </c>
      <c r="E850" s="187">
        <f>COUNTIF($D$5:D850,D850)</f>
        <v>10</v>
      </c>
      <c r="F850" s="187" t="str">
        <f t="shared" si="26"/>
        <v>Buckinghamshire10</v>
      </c>
      <c r="G850" s="187" t="str">
        <f t="shared" si="27"/>
        <v>NHS Windsor, Ascot and Maidenhead CCG</v>
      </c>
      <c r="H850" s="188">
        <v>2.6750349582127408E-2</v>
      </c>
      <c r="I850" s="188">
        <v>7.7272667494565749E-3</v>
      </c>
      <c r="J850" s="189">
        <f>INDEX('Monthly CCG'!O$4:O$214,MATCH(Mapping!$A850,'Monthly CCG'!$A$4:$A$214,0))*$H850</f>
        <v>84.21010048453708</v>
      </c>
      <c r="K850" s="189">
        <f>INDEX('Monthly CCG'!P$4:P$214,MATCH(Mapping!$A850,'Monthly CCG'!$A$4:$A$214,0))*$H850</f>
        <v>90.737185782576177</v>
      </c>
      <c r="L850" s="189">
        <f>INDEX('Monthly CCG'!Q$4:Q$214,MATCH(Mapping!$A850,'Monthly CCG'!$A$4:$A$214,0))*$H850</f>
        <v>94.241481577834861</v>
      </c>
      <c r="M850" s="189">
        <f>INDEX('Monthly CCG'!R$4:R$214,MATCH(Mapping!$A850,'Monthly CCG'!$A$4:$A$214,0))*$H850</f>
        <v>99.778803941335227</v>
      </c>
    </row>
    <row r="851" spans="1:13">
      <c r="A851" s="187" t="s">
        <v>628</v>
      </c>
      <c r="B851" s="187" t="s">
        <v>627</v>
      </c>
      <c r="C851" s="187" t="s">
        <v>748</v>
      </c>
      <c r="D851" s="187" t="s">
        <v>396</v>
      </c>
      <c r="E851" s="187">
        <f>COUNTIF($D$5:D851,D851)</f>
        <v>3</v>
      </c>
      <c r="F851" s="187" t="str">
        <f t="shared" si="26"/>
        <v>Slough3</v>
      </c>
      <c r="G851" s="187" t="str">
        <f t="shared" si="27"/>
        <v>NHS Windsor, Ascot and Maidenhead CCG</v>
      </c>
      <c r="H851" s="188">
        <v>1.0906962375207309E-2</v>
      </c>
      <c r="I851" s="188">
        <v>1.0872524993192516E-2</v>
      </c>
      <c r="J851" s="189">
        <f>INDEX('Monthly CCG'!O$4:O$214,MATCH(Mapping!$A851,'Monthly CCG'!$A$4:$A$214,0))*$H851</f>
        <v>34.335117557152607</v>
      </c>
      <c r="K851" s="189">
        <f>INDEX('Monthly CCG'!P$4:P$214,MATCH(Mapping!$A851,'Monthly CCG'!$A$4:$A$214,0))*$H851</f>
        <v>36.996416376703195</v>
      </c>
      <c r="L851" s="189">
        <f>INDEX('Monthly CCG'!Q$4:Q$214,MATCH(Mapping!$A851,'Monthly CCG'!$A$4:$A$214,0))*$H851</f>
        <v>38.425228447855346</v>
      </c>
      <c r="M851" s="189">
        <f>INDEX('Monthly CCG'!R$4:R$214,MATCH(Mapping!$A851,'Monthly CCG'!$A$4:$A$214,0))*$H851</f>
        <v>40.682969659523259</v>
      </c>
    </row>
    <row r="852" spans="1:13">
      <c r="A852" s="187" t="s">
        <v>628</v>
      </c>
      <c r="B852" s="187" t="s">
        <v>627</v>
      </c>
      <c r="C852" s="187" t="s">
        <v>763</v>
      </c>
      <c r="D852" s="187" t="s">
        <v>441</v>
      </c>
      <c r="E852" s="187">
        <f>COUNTIF($D$5:D852,D852)</f>
        <v>21</v>
      </c>
      <c r="F852" s="187" t="str">
        <f t="shared" si="26"/>
        <v>Surrey21</v>
      </c>
      <c r="G852" s="187" t="str">
        <f t="shared" si="27"/>
        <v>NHS Windsor, Ascot and Maidenhead CCG</v>
      </c>
      <c r="H852" s="188">
        <v>7.7968196156222552E-2</v>
      </c>
      <c r="I852" s="188">
        <v>9.8856242836055982E-3</v>
      </c>
      <c r="J852" s="189">
        <f>INDEX('Monthly CCG'!O$4:O$214,MATCH(Mapping!$A852,'Monthly CCG'!$A$4:$A$214,0))*$H852</f>
        <v>245.4438814997886</v>
      </c>
      <c r="K852" s="189">
        <f>INDEX('Monthly CCG'!P$4:P$214,MATCH(Mapping!$A852,'Monthly CCG'!$A$4:$A$214,0))*$H852</f>
        <v>264.46812136190692</v>
      </c>
      <c r="L852" s="189">
        <f>INDEX('Monthly CCG'!Q$4:Q$214,MATCH(Mapping!$A852,'Monthly CCG'!$A$4:$A$214,0))*$H852</f>
        <v>274.68195505837207</v>
      </c>
      <c r="M852" s="189">
        <f>INDEX('Monthly CCG'!R$4:R$214,MATCH(Mapping!$A852,'Monthly CCG'!$A$4:$A$214,0))*$H852</f>
        <v>290.82137166271013</v>
      </c>
    </row>
    <row r="853" spans="1:13">
      <c r="A853" s="187" t="s">
        <v>628</v>
      </c>
      <c r="B853" s="187" t="s">
        <v>627</v>
      </c>
      <c r="C853" s="187" t="s">
        <v>783</v>
      </c>
      <c r="D853" s="187" t="s">
        <v>501</v>
      </c>
      <c r="E853" s="187">
        <f>COUNTIF($D$5:D853,D853)</f>
        <v>6</v>
      </c>
      <c r="F853" s="187" t="str">
        <f t="shared" si="26"/>
        <v>Windsor and Maidenhead6</v>
      </c>
      <c r="G853" s="187" t="str">
        <f t="shared" si="27"/>
        <v>NHS Windsor, Ascot and Maidenhead CCG</v>
      </c>
      <c r="H853" s="188">
        <v>0.86775064225553633</v>
      </c>
      <c r="I853" s="188">
        <v>0.85643217983528797</v>
      </c>
      <c r="J853" s="189">
        <f>INDEX('Monthly CCG'!O$4:O$214,MATCH(Mapping!$A853,'Monthly CCG'!$A$4:$A$214,0))*$H853</f>
        <v>2731.6790218204283</v>
      </c>
      <c r="K853" s="189">
        <f>INDEX('Monthly CCG'!P$4:P$214,MATCH(Mapping!$A853,'Monthly CCG'!$A$4:$A$214,0))*$H853</f>
        <v>2943.4101785307794</v>
      </c>
      <c r="L853" s="189">
        <f>INDEX('Monthly CCG'!Q$4:Q$214,MATCH(Mapping!$A853,'Monthly CCG'!$A$4:$A$214,0))*$H853</f>
        <v>3057.0855126662545</v>
      </c>
      <c r="M853" s="189">
        <f>INDEX('Monthly CCG'!R$4:R$214,MATCH(Mapping!$A853,'Monthly CCG'!$A$4:$A$214,0))*$H853</f>
        <v>3236.7098956131504</v>
      </c>
    </row>
    <row r="854" spans="1:13">
      <c r="A854" s="187" t="s">
        <v>630</v>
      </c>
      <c r="B854" s="187" t="s">
        <v>629</v>
      </c>
      <c r="C854" s="187" t="s">
        <v>664</v>
      </c>
      <c r="D854" s="187" t="s">
        <v>114</v>
      </c>
      <c r="E854" s="187">
        <f>COUNTIF($D$5:D854,D854)</f>
        <v>7</v>
      </c>
      <c r="F854" s="187" t="str">
        <f t="shared" si="26"/>
        <v>Cheshire West and Chester7</v>
      </c>
      <c r="G854" s="187" t="str">
        <f t="shared" si="27"/>
        <v>NHS Wirral CCG</v>
      </c>
      <c r="H854" s="188">
        <v>2.2932953421758951E-3</v>
      </c>
      <c r="I854" s="188">
        <v>2.1854198412061912E-3</v>
      </c>
      <c r="J854" s="189">
        <f>INDEX('Monthly CCG'!O$4:O$214,MATCH(Mapping!$A854,'Monthly CCG'!$A$4:$A$214,0))*$H854</f>
        <v>26.723770622375707</v>
      </c>
      <c r="K854" s="189">
        <f>INDEX('Monthly CCG'!P$4:P$214,MATCH(Mapping!$A854,'Monthly CCG'!$A$4:$A$214,0))*$H854</f>
        <v>27.579169785007316</v>
      </c>
      <c r="L854" s="189">
        <f>INDEX('Monthly CCG'!Q$4:Q$214,MATCH(Mapping!$A854,'Monthly CCG'!$A$4:$A$214,0))*$H854</f>
        <v>28.372649973400176</v>
      </c>
      <c r="M854" s="189">
        <f>INDEX('Monthly CCG'!R$4:R$214,MATCH(Mapping!$A854,'Monthly CCG'!$A$4:$A$214,0))*$H854</f>
        <v>27.863538407437126</v>
      </c>
    </row>
    <row r="855" spans="1:13">
      <c r="A855" s="187" t="s">
        <v>630</v>
      </c>
      <c r="B855" s="187" t="s">
        <v>629</v>
      </c>
      <c r="C855" s="187" t="s">
        <v>784</v>
      </c>
      <c r="D855" s="187" t="s">
        <v>504</v>
      </c>
      <c r="E855" s="187">
        <f>COUNTIF($D$5:D855,D855)</f>
        <v>2</v>
      </c>
      <c r="F855" s="187" t="str">
        <f t="shared" si="26"/>
        <v>Wirral2</v>
      </c>
      <c r="G855" s="187" t="str">
        <f t="shared" si="27"/>
        <v>NHS Wirral CCG</v>
      </c>
      <c r="H855" s="188">
        <v>0.99770670465782407</v>
      </c>
      <c r="I855" s="188">
        <v>0.99717920603211307</v>
      </c>
      <c r="J855" s="189">
        <f>INDEX('Monthly CCG'!O$4:O$214,MATCH(Mapping!$A855,'Monthly CCG'!$A$4:$A$214,0))*$H855</f>
        <v>11626.276229377623</v>
      </c>
      <c r="K855" s="189">
        <f>INDEX('Monthly CCG'!P$4:P$214,MATCH(Mapping!$A855,'Monthly CCG'!$A$4:$A$214,0))*$H855</f>
        <v>11998.420830214993</v>
      </c>
      <c r="L855" s="189">
        <f>INDEX('Monthly CCG'!Q$4:Q$214,MATCH(Mapping!$A855,'Monthly CCG'!$A$4:$A$214,0))*$H855</f>
        <v>12343.6273500266</v>
      </c>
      <c r="M855" s="189">
        <f>INDEX('Monthly CCG'!R$4:R$214,MATCH(Mapping!$A855,'Monthly CCG'!$A$4:$A$214,0))*$H855</f>
        <v>12122.136461592563</v>
      </c>
    </row>
    <row r="856" spans="1:13">
      <c r="A856" s="187" t="s">
        <v>632</v>
      </c>
      <c r="B856" s="187" t="s">
        <v>631</v>
      </c>
      <c r="C856" s="187" t="s">
        <v>651</v>
      </c>
      <c r="D856" s="187" t="s">
        <v>64</v>
      </c>
      <c r="E856" s="187">
        <f>COUNTIF($D$5:D856,D856)</f>
        <v>5</v>
      </c>
      <c r="F856" s="187" t="str">
        <f t="shared" si="26"/>
        <v>Bracknell Forest5</v>
      </c>
      <c r="G856" s="187" t="str">
        <f t="shared" si="27"/>
        <v>NHS Wokingham CCG</v>
      </c>
      <c r="H856" s="188">
        <v>1.2840785688429959E-2</v>
      </c>
      <c r="I856" s="188">
        <v>1.693197899831685E-2</v>
      </c>
      <c r="J856" s="189">
        <f>INDEX('Monthly CCG'!O$4:O$214,MATCH(Mapping!$A856,'Monthly CCG'!$A$4:$A$214,0))*$H856</f>
        <v>30.137324010745115</v>
      </c>
      <c r="K856" s="189">
        <f>INDEX('Monthly CCG'!P$4:P$214,MATCH(Mapping!$A856,'Monthly CCG'!$A$4:$A$214,0))*$H856</f>
        <v>30.817885652231901</v>
      </c>
      <c r="L856" s="189">
        <f>INDEX('Monthly CCG'!Q$4:Q$214,MATCH(Mapping!$A856,'Monthly CCG'!$A$4:$A$214,0))*$H856</f>
        <v>30.638114652593885</v>
      </c>
      <c r="M856" s="189">
        <f>INDEX('Monthly CCG'!R$4:R$214,MATCH(Mapping!$A856,'Monthly CCG'!$A$4:$A$214,0))*$H856</f>
        <v>33.64285850368649</v>
      </c>
    </row>
    <row r="857" spans="1:13">
      <c r="A857" s="187" t="s">
        <v>632</v>
      </c>
      <c r="B857" s="187" t="s">
        <v>631</v>
      </c>
      <c r="C857" s="187" t="s">
        <v>688</v>
      </c>
      <c r="D857" s="187" t="s">
        <v>205</v>
      </c>
      <c r="E857" s="187">
        <f>COUNTIF($D$5:D857,D857)</f>
        <v>16</v>
      </c>
      <c r="F857" s="187" t="str">
        <f t="shared" si="26"/>
        <v>Hampshire16</v>
      </c>
      <c r="G857" s="187" t="str">
        <f t="shared" si="27"/>
        <v>NHS Wokingham CCG</v>
      </c>
      <c r="H857" s="188">
        <v>5.9123498891831307E-3</v>
      </c>
      <c r="I857" s="188">
        <v>0</v>
      </c>
      <c r="J857" s="189">
        <f>INDEX('Monthly CCG'!O$4:O$214,MATCH(Mapping!$A857,'Monthly CCG'!$A$4:$A$214,0))*$H857</f>
        <v>13.876285189912808</v>
      </c>
      <c r="K857" s="189">
        <f>INDEX('Monthly CCG'!P$4:P$214,MATCH(Mapping!$A857,'Monthly CCG'!$A$4:$A$214,0))*$H857</f>
        <v>14.189639734039513</v>
      </c>
      <c r="L857" s="189">
        <f>INDEX('Monthly CCG'!Q$4:Q$214,MATCH(Mapping!$A857,'Monthly CCG'!$A$4:$A$214,0))*$H857</f>
        <v>14.106866835590949</v>
      </c>
      <c r="M857" s="189">
        <f>INDEX('Monthly CCG'!R$4:R$214,MATCH(Mapping!$A857,'Monthly CCG'!$A$4:$A$214,0))*$H857</f>
        <v>15.490356709659803</v>
      </c>
    </row>
    <row r="858" spans="1:13">
      <c r="A858" s="187" t="s">
        <v>632</v>
      </c>
      <c r="B858" s="187" t="s">
        <v>631</v>
      </c>
      <c r="C858" s="187" t="s">
        <v>736</v>
      </c>
      <c r="D858" s="187" t="s">
        <v>360</v>
      </c>
      <c r="E858" s="187">
        <f>COUNTIF($D$5:D858,D858)</f>
        <v>4</v>
      </c>
      <c r="F858" s="187" t="str">
        <f t="shared" si="26"/>
        <v>Reading4</v>
      </c>
      <c r="G858" s="187" t="str">
        <f t="shared" si="27"/>
        <v>NHS Wokingham CCG</v>
      </c>
      <c r="H858" s="188">
        <v>3.1225590123644956E-2</v>
      </c>
      <c r="I858" s="188">
        <v>2.7401306257105278E-2</v>
      </c>
      <c r="J858" s="189">
        <f>INDEX('Monthly CCG'!O$4:O$214,MATCH(Mapping!$A858,'Monthly CCG'!$A$4:$A$214,0))*$H858</f>
        <v>73.28646002019471</v>
      </c>
      <c r="K858" s="189">
        <f>INDEX('Monthly CCG'!P$4:P$214,MATCH(Mapping!$A858,'Monthly CCG'!$A$4:$A$214,0))*$H858</f>
        <v>74.941416296747889</v>
      </c>
      <c r="L858" s="189">
        <f>INDEX('Monthly CCG'!Q$4:Q$214,MATCH(Mapping!$A858,'Monthly CCG'!$A$4:$A$214,0))*$H858</f>
        <v>74.504258035016861</v>
      </c>
      <c r="M858" s="189">
        <f>INDEX('Monthly CCG'!R$4:R$214,MATCH(Mapping!$A858,'Monthly CCG'!$A$4:$A$214,0))*$H858</f>
        <v>81.811046123949779</v>
      </c>
    </row>
    <row r="859" spans="1:13">
      <c r="A859" s="187" t="s">
        <v>632</v>
      </c>
      <c r="B859" s="187" t="s">
        <v>631</v>
      </c>
      <c r="C859" s="187" t="s">
        <v>778</v>
      </c>
      <c r="D859" s="187" t="s">
        <v>486</v>
      </c>
      <c r="E859" s="187">
        <f>COUNTIF($D$5:D859,D859)</f>
        <v>7</v>
      </c>
      <c r="F859" s="187" t="str">
        <f t="shared" si="26"/>
        <v>West Berkshire7</v>
      </c>
      <c r="G859" s="187" t="str">
        <f t="shared" si="27"/>
        <v>NHS Wokingham CCG</v>
      </c>
      <c r="H859" s="188">
        <v>1.4161697371512763E-3</v>
      </c>
      <c r="I859" s="188">
        <v>1.3657018972845192E-3</v>
      </c>
      <c r="J859" s="189">
        <f>INDEX('Monthly CCG'!O$4:O$214,MATCH(Mapping!$A859,'Monthly CCG'!$A$4:$A$214,0))*$H859</f>
        <v>3.3237503730940454</v>
      </c>
      <c r="K859" s="189">
        <f>INDEX('Monthly CCG'!P$4:P$214,MATCH(Mapping!$A859,'Monthly CCG'!$A$4:$A$214,0))*$H859</f>
        <v>3.3988073691630634</v>
      </c>
      <c r="L859" s="189">
        <f>INDEX('Monthly CCG'!Q$4:Q$214,MATCH(Mapping!$A859,'Monthly CCG'!$A$4:$A$214,0))*$H859</f>
        <v>3.3789809928429455</v>
      </c>
      <c r="M859" s="189">
        <f>INDEX('Monthly CCG'!R$4:R$214,MATCH(Mapping!$A859,'Monthly CCG'!$A$4:$A$214,0))*$H859</f>
        <v>3.7103647113363438</v>
      </c>
    </row>
    <row r="860" spans="1:13">
      <c r="A860" s="187" t="s">
        <v>632</v>
      </c>
      <c r="B860" s="187" t="s">
        <v>631</v>
      </c>
      <c r="C860" s="187" t="s">
        <v>783</v>
      </c>
      <c r="D860" s="187" t="s">
        <v>501</v>
      </c>
      <c r="E860" s="187">
        <f>COUNTIF($D$5:D860,D860)</f>
        <v>7</v>
      </c>
      <c r="F860" s="187" t="str">
        <f t="shared" si="26"/>
        <v>Windsor and Maidenhead7</v>
      </c>
      <c r="G860" s="187" t="str">
        <f t="shared" si="27"/>
        <v>NHS Wokingham CCG</v>
      </c>
      <c r="H860" s="188">
        <v>1.27010738757962E-2</v>
      </c>
      <c r="I860" s="188">
        <v>1.2838041685121353E-2</v>
      </c>
      <c r="J860" s="189">
        <f>INDEX('Monthly CCG'!O$4:O$214,MATCH(Mapping!$A860,'Monthly CCG'!$A$4:$A$214,0))*$H860</f>
        <v>29.809420386493681</v>
      </c>
      <c r="K860" s="189">
        <f>INDEX('Monthly CCG'!P$4:P$214,MATCH(Mapping!$A860,'Monthly CCG'!$A$4:$A$214,0))*$H860</f>
        <v>30.482577301910879</v>
      </c>
      <c r="L860" s="189">
        <f>INDEX('Monthly CCG'!Q$4:Q$214,MATCH(Mapping!$A860,'Monthly CCG'!$A$4:$A$214,0))*$H860</f>
        <v>30.304762267649732</v>
      </c>
      <c r="M860" s="189">
        <f>INDEX('Monthly CCG'!R$4:R$214,MATCH(Mapping!$A860,'Monthly CCG'!$A$4:$A$214,0))*$H860</f>
        <v>33.276813554586042</v>
      </c>
    </row>
    <row r="861" spans="1:13">
      <c r="A861" s="187" t="s">
        <v>632</v>
      </c>
      <c r="B861" s="187" t="s">
        <v>631</v>
      </c>
      <c r="C861" s="187" t="s">
        <v>785</v>
      </c>
      <c r="D861" s="187" t="s">
        <v>507</v>
      </c>
      <c r="E861" s="187">
        <f>COUNTIF($D$5:D861,D861)</f>
        <v>5</v>
      </c>
      <c r="F861" s="187" t="str">
        <f t="shared" si="26"/>
        <v>Wokingham5</v>
      </c>
      <c r="G861" s="187" t="str">
        <f t="shared" si="27"/>
        <v>NHS Wokingham CCG</v>
      </c>
      <c r="H861" s="188">
        <v>0.93590403068579453</v>
      </c>
      <c r="I861" s="188">
        <v>0.88273804888859608</v>
      </c>
      <c r="J861" s="189">
        <f>INDEX('Monthly CCG'!O$4:O$214,MATCH(Mapping!$A861,'Monthly CCG'!$A$4:$A$214,0))*$H861</f>
        <v>2196.5667600195598</v>
      </c>
      <c r="K861" s="189">
        <f>INDEX('Monthly CCG'!P$4:P$214,MATCH(Mapping!$A861,'Monthly CCG'!$A$4:$A$214,0))*$H861</f>
        <v>2246.1696736459071</v>
      </c>
      <c r="L861" s="189">
        <f>INDEX('Monthly CCG'!Q$4:Q$214,MATCH(Mapping!$A861,'Monthly CCG'!$A$4:$A$214,0))*$H861</f>
        <v>2233.0670172163059</v>
      </c>
      <c r="M861" s="189">
        <f>INDEX('Monthly CCG'!R$4:R$214,MATCH(Mapping!$A861,'Monthly CCG'!$A$4:$A$214,0))*$H861</f>
        <v>2452.0685603967818</v>
      </c>
    </row>
    <row r="862" spans="1:13">
      <c r="A862" s="187" t="s">
        <v>634</v>
      </c>
      <c r="B862" s="187" t="s">
        <v>633</v>
      </c>
      <c r="C862" s="187" t="s">
        <v>677</v>
      </c>
      <c r="D862" s="187" t="s">
        <v>162</v>
      </c>
      <c r="E862" s="187">
        <f>COUNTIF($D$5:D862,D862)</f>
        <v>4</v>
      </c>
      <c r="F862" s="187" t="str">
        <f t="shared" si="26"/>
        <v>Dudley4</v>
      </c>
      <c r="G862" s="187" t="str">
        <f t="shared" si="27"/>
        <v>NHS Wolverhampton CCG</v>
      </c>
      <c r="H862" s="188">
        <v>1.7728432815667657E-2</v>
      </c>
      <c r="I862" s="188">
        <v>1.4527399779330636E-2</v>
      </c>
      <c r="J862" s="189">
        <f>INDEX('Monthly CCG'!O$4:O$214,MATCH(Mapping!$A862,'Monthly CCG'!$A$4:$A$214,0))*$H862</f>
        <v>124.57769739569663</v>
      </c>
      <c r="K862" s="189">
        <f>INDEX('Monthly CCG'!P$4:P$214,MATCH(Mapping!$A862,'Monthly CCG'!$A$4:$A$214,0))*$H862</f>
        <v>139.25683976706944</v>
      </c>
      <c r="L862" s="189">
        <f>INDEX('Monthly CCG'!Q$4:Q$214,MATCH(Mapping!$A862,'Monthly CCG'!$A$4:$A$214,0))*$H862</f>
        <v>132.30729410332773</v>
      </c>
      <c r="M862" s="189">
        <f>INDEX('Monthly CCG'!R$4:R$214,MATCH(Mapping!$A862,'Monthly CCG'!$A$4:$A$214,0))*$H862</f>
        <v>141.27788110805557</v>
      </c>
    </row>
    <row r="863" spans="1:13">
      <c r="A863" s="187" t="s">
        <v>634</v>
      </c>
      <c r="B863" s="187" t="s">
        <v>633</v>
      </c>
      <c r="C863" s="187" t="s">
        <v>744</v>
      </c>
      <c r="D863" s="187" t="s">
        <v>384</v>
      </c>
      <c r="E863" s="187">
        <f>COUNTIF($D$5:D863,D863)</f>
        <v>6</v>
      </c>
      <c r="F863" s="187" t="str">
        <f t="shared" si="26"/>
        <v>Sandwell6</v>
      </c>
      <c r="G863" s="187" t="str">
        <f t="shared" si="27"/>
        <v>NHS Wolverhampton CCG</v>
      </c>
      <c r="H863" s="188">
        <v>3.1607654301265445E-3</v>
      </c>
      <c r="I863" s="188">
        <v>2.4859919885841819E-3</v>
      </c>
      <c r="J863" s="189">
        <f>INDEX('Monthly CCG'!O$4:O$214,MATCH(Mapping!$A863,'Monthly CCG'!$A$4:$A$214,0))*$H863</f>
        <v>22.210698677499227</v>
      </c>
      <c r="K863" s="189">
        <f>INDEX('Monthly CCG'!P$4:P$214,MATCH(Mapping!$A863,'Monthly CCG'!$A$4:$A$214,0))*$H863</f>
        <v>24.827812453644007</v>
      </c>
      <c r="L863" s="189">
        <f>INDEX('Monthly CCG'!Q$4:Q$214,MATCH(Mapping!$A863,'Monthly CCG'!$A$4:$A$214,0))*$H863</f>
        <v>23.5887924050344</v>
      </c>
      <c r="M863" s="189">
        <f>INDEX('Monthly CCG'!R$4:R$214,MATCH(Mapping!$A863,'Monthly CCG'!$A$4:$A$214,0))*$H863</f>
        <v>25.188139712678431</v>
      </c>
    </row>
    <row r="864" spans="1:13">
      <c r="A864" s="187" t="s">
        <v>634</v>
      </c>
      <c r="B864" s="187" t="s">
        <v>633</v>
      </c>
      <c r="C864" s="187" t="s">
        <v>757</v>
      </c>
      <c r="D864" s="187" t="s">
        <v>423</v>
      </c>
      <c r="E864" s="187">
        <f>COUNTIF($D$5:D864,D864)</f>
        <v>17</v>
      </c>
      <c r="F864" s="187" t="str">
        <f t="shared" si="26"/>
        <v>Staffordshire17</v>
      </c>
      <c r="G864" s="187" t="str">
        <f t="shared" si="27"/>
        <v>NHS Wolverhampton CCG</v>
      </c>
      <c r="H864" s="188">
        <v>2.9207602572733735E-2</v>
      </c>
      <c r="I864" s="188">
        <v>8.8297657047714546E-3</v>
      </c>
      <c r="J864" s="189">
        <f>INDEX('Monthly CCG'!O$4:O$214,MATCH(Mapping!$A864,'Monthly CCG'!$A$4:$A$214,0))*$H864</f>
        <v>205.24182327859995</v>
      </c>
      <c r="K864" s="189">
        <f>INDEX('Monthly CCG'!P$4:P$214,MATCH(Mapping!$A864,'Monthly CCG'!$A$4:$A$214,0))*$H864</f>
        <v>229.4257182088235</v>
      </c>
      <c r="L864" s="189">
        <f>INDEX('Monthly CCG'!Q$4:Q$214,MATCH(Mapping!$A864,'Monthly CCG'!$A$4:$A$214,0))*$H864</f>
        <v>217.97633800031187</v>
      </c>
      <c r="M864" s="189">
        <f>INDEX('Monthly CCG'!R$4:R$214,MATCH(Mapping!$A864,'Monthly CCG'!$A$4:$A$214,0))*$H864</f>
        <v>232.75538490211514</v>
      </c>
    </row>
    <row r="865" spans="1:13">
      <c r="A865" s="187" t="s">
        <v>634</v>
      </c>
      <c r="B865" s="187" t="s">
        <v>633</v>
      </c>
      <c r="C865" s="187" t="s">
        <v>773</v>
      </c>
      <c r="D865" s="187" t="s">
        <v>471</v>
      </c>
      <c r="E865" s="187">
        <f>COUNTIF($D$5:D865,D865)</f>
        <v>5</v>
      </c>
      <c r="F865" s="187" t="str">
        <f t="shared" si="26"/>
        <v>Walsall5</v>
      </c>
      <c r="G865" s="187" t="str">
        <f t="shared" si="27"/>
        <v>NHS Wolverhampton CCG</v>
      </c>
      <c r="H865" s="188">
        <v>1.2749561638729456E-2</v>
      </c>
      <c r="I865" s="188">
        <v>1.2023559289203907E-2</v>
      </c>
      <c r="J865" s="189">
        <f>INDEX('Monthly CCG'!O$4:O$214,MATCH(Mapping!$A865,'Monthly CCG'!$A$4:$A$214,0))*$H865</f>
        <v>89.591169635351889</v>
      </c>
      <c r="K865" s="189">
        <f>INDEX('Monthly CCG'!P$4:P$214,MATCH(Mapping!$A865,'Monthly CCG'!$A$4:$A$214,0))*$H865</f>
        <v>100.14780667221987</v>
      </c>
      <c r="L865" s="189">
        <f>INDEX('Monthly CCG'!Q$4:Q$214,MATCH(Mapping!$A865,'Monthly CCG'!$A$4:$A$214,0))*$H865</f>
        <v>95.149978509837936</v>
      </c>
      <c r="M865" s="189">
        <f>INDEX('Monthly CCG'!R$4:R$214,MATCH(Mapping!$A865,'Monthly CCG'!$A$4:$A$214,0))*$H865</f>
        <v>101.60125669903503</v>
      </c>
    </row>
    <row r="866" spans="1:13">
      <c r="A866" s="187" t="s">
        <v>634</v>
      </c>
      <c r="B866" s="187" t="s">
        <v>633</v>
      </c>
      <c r="C866" s="187" t="s">
        <v>786</v>
      </c>
      <c r="D866" s="187" t="s">
        <v>510</v>
      </c>
      <c r="E866" s="187">
        <f>COUNTIF($D$5:D866,D866)</f>
        <v>5</v>
      </c>
      <c r="F866" s="187" t="str">
        <f t="shared" si="26"/>
        <v>Wolverhampton5</v>
      </c>
      <c r="G866" s="187" t="str">
        <f t="shared" si="27"/>
        <v>NHS Wolverhampton CCG</v>
      </c>
      <c r="H866" s="188">
        <v>0.9371536375427425</v>
      </c>
      <c r="I866" s="188">
        <v>0.92634729188128329</v>
      </c>
      <c r="J866" s="189">
        <f>INDEX('Monthly CCG'!O$4:O$214,MATCH(Mapping!$A866,'Monthly CCG'!$A$4:$A$214,0))*$H866</f>
        <v>6585.3786110128513</v>
      </c>
      <c r="K866" s="189">
        <f>INDEX('Monthly CCG'!P$4:P$214,MATCH(Mapping!$A866,'Monthly CCG'!$A$4:$A$214,0))*$H866</f>
        <v>7361.3418228982428</v>
      </c>
      <c r="L866" s="189">
        <f>INDEX('Monthly CCG'!Q$4:Q$214,MATCH(Mapping!$A866,'Monthly CCG'!$A$4:$A$214,0))*$H866</f>
        <v>6993.9775969814873</v>
      </c>
      <c r="M866" s="189">
        <f>INDEX('Monthly CCG'!R$4:R$214,MATCH(Mapping!$A866,'Monthly CCG'!$A$4:$A$214,0))*$H866</f>
        <v>7468.1773375781149</v>
      </c>
    </row>
    <row r="867" spans="1:13">
      <c r="A867" s="187" t="s">
        <v>636</v>
      </c>
      <c r="B867" s="187" t="s">
        <v>635</v>
      </c>
      <c r="C867" s="187" t="s">
        <v>677</v>
      </c>
      <c r="D867" s="187" t="s">
        <v>162</v>
      </c>
      <c r="E867" s="187">
        <f>COUNTIF($D$5:D867,D867)</f>
        <v>5</v>
      </c>
      <c r="F867" s="187" t="str">
        <f t="shared" si="26"/>
        <v>Dudley5</v>
      </c>
      <c r="G867" s="187" t="str">
        <f t="shared" si="27"/>
        <v>NHS Wyre Forest CCG</v>
      </c>
      <c r="H867" s="188">
        <v>5.5420084238528046E-3</v>
      </c>
      <c r="I867" s="188">
        <v>1.9479993267714326E-3</v>
      </c>
      <c r="J867" s="189">
        <f>INDEX('Monthly CCG'!O$4:O$214,MATCH(Mapping!$A867,'Monthly CCG'!$A$4:$A$214,0))*$H867</f>
        <v>11.455331412103748</v>
      </c>
      <c r="K867" s="189">
        <f>INDEX('Monthly CCG'!P$4:P$214,MATCH(Mapping!$A867,'Monthly CCG'!$A$4:$A$214,0))*$H867</f>
        <v>11.466415428951453</v>
      </c>
      <c r="L867" s="189">
        <f>INDEX('Monthly CCG'!Q$4:Q$214,MATCH(Mapping!$A867,'Monthly CCG'!$A$4:$A$214,0))*$H867</f>
        <v>11.854356018621148</v>
      </c>
      <c r="M867" s="189">
        <f>INDEX('Monthly CCG'!R$4:R$214,MATCH(Mapping!$A867,'Monthly CCG'!$A$4:$A$214,0))*$H867</f>
        <v>11.765683883839504</v>
      </c>
    </row>
    <row r="868" spans="1:13">
      <c r="A868" s="187" t="s">
        <v>636</v>
      </c>
      <c r="B868" s="187" t="s">
        <v>635</v>
      </c>
      <c r="C868" s="187" t="s">
        <v>747</v>
      </c>
      <c r="D868" s="187" t="s">
        <v>393</v>
      </c>
      <c r="E868" s="187">
        <f>COUNTIF($D$5:D868,D868)</f>
        <v>9</v>
      </c>
      <c r="F868" s="187" t="str">
        <f t="shared" si="26"/>
        <v>Shropshire9</v>
      </c>
      <c r="G868" s="187" t="str">
        <f t="shared" si="27"/>
        <v>NHS Wyre Forest CCG</v>
      </c>
      <c r="H868" s="188">
        <v>7.0849035690534251E-3</v>
      </c>
      <c r="I868" s="188">
        <v>2.6768783377222076E-3</v>
      </c>
      <c r="J868" s="189">
        <f>INDEX('Monthly CCG'!O$4:O$214,MATCH(Mapping!$A868,'Monthly CCG'!$A$4:$A$214,0))*$H868</f>
        <v>14.644495677233429</v>
      </c>
      <c r="K868" s="189">
        <f>INDEX('Monthly CCG'!P$4:P$214,MATCH(Mapping!$A868,'Monthly CCG'!$A$4:$A$214,0))*$H868</f>
        <v>14.658665484371536</v>
      </c>
      <c r="L868" s="189">
        <f>INDEX('Monthly CCG'!Q$4:Q$214,MATCH(Mapping!$A868,'Monthly CCG'!$A$4:$A$214,0))*$H868</f>
        <v>15.154608734205276</v>
      </c>
      <c r="M868" s="189">
        <f>INDEX('Monthly CCG'!R$4:R$214,MATCH(Mapping!$A868,'Monthly CCG'!$A$4:$A$214,0))*$H868</f>
        <v>15.041250277100421</v>
      </c>
    </row>
    <row r="869" spans="1:13">
      <c r="A869" s="187" t="s">
        <v>636</v>
      </c>
      <c r="B869" s="187" t="s">
        <v>635</v>
      </c>
      <c r="C869" s="187" t="s">
        <v>757</v>
      </c>
      <c r="D869" s="187" t="s">
        <v>423</v>
      </c>
      <c r="E869" s="187">
        <f>COUNTIF($D$5:D869,D869)</f>
        <v>18</v>
      </c>
      <c r="F869" s="187" t="str">
        <f t="shared" si="26"/>
        <v>Staffordshire18</v>
      </c>
      <c r="G869" s="187" t="str">
        <f t="shared" si="27"/>
        <v>NHS Wyre Forest CCG</v>
      </c>
      <c r="H869" s="188">
        <v>1.8177787630237199E-3</v>
      </c>
      <c r="I869" s="188">
        <v>0</v>
      </c>
      <c r="J869" s="189">
        <f>INDEX('Monthly CCG'!O$4:O$214,MATCH(Mapping!$A869,'Monthly CCG'!$A$4:$A$214,0))*$H869</f>
        <v>3.7573487031700288</v>
      </c>
      <c r="K869" s="189">
        <f>INDEX('Monthly CCG'!P$4:P$214,MATCH(Mapping!$A869,'Monthly CCG'!$A$4:$A$214,0))*$H869</f>
        <v>3.7609842606960764</v>
      </c>
      <c r="L869" s="189">
        <f>INDEX('Monthly CCG'!Q$4:Q$214,MATCH(Mapping!$A869,'Monthly CCG'!$A$4:$A$214,0))*$H869</f>
        <v>3.8882287741077368</v>
      </c>
      <c r="M869" s="189">
        <f>INDEX('Monthly CCG'!R$4:R$214,MATCH(Mapping!$A869,'Monthly CCG'!$A$4:$A$214,0))*$H869</f>
        <v>3.8591443138993573</v>
      </c>
    </row>
    <row r="870" spans="1:13">
      <c r="A870" s="187" t="s">
        <v>636</v>
      </c>
      <c r="B870" s="187" t="s">
        <v>635</v>
      </c>
      <c r="C870" s="187" t="s">
        <v>787</v>
      </c>
      <c r="D870" s="187" t="s">
        <v>513</v>
      </c>
      <c r="E870" s="187">
        <f>COUNTIF($D$5:D870,D870)</f>
        <v>11</v>
      </c>
      <c r="F870" s="187" t="str">
        <f t="shared" si="26"/>
        <v>Worcestershire11</v>
      </c>
      <c r="G870" s="187" t="str">
        <f t="shared" si="27"/>
        <v>NHS Wyre Forest CCG</v>
      </c>
      <c r="H870" s="188">
        <v>0.98555530924407009</v>
      </c>
      <c r="I870" s="188">
        <v>0.18850190289470647</v>
      </c>
      <c r="J870" s="189">
        <f>INDEX('Monthly CCG'!O$4:O$214,MATCH(Mapping!$A870,'Monthly CCG'!$A$4:$A$214,0))*$H870</f>
        <v>2037.1428242074928</v>
      </c>
      <c r="K870" s="189">
        <f>INDEX('Monthly CCG'!P$4:P$214,MATCH(Mapping!$A870,'Monthly CCG'!$A$4:$A$214,0))*$H870</f>
        <v>2039.113934825981</v>
      </c>
      <c r="L870" s="189">
        <f>INDEX('Monthly CCG'!Q$4:Q$214,MATCH(Mapping!$A870,'Monthly CCG'!$A$4:$A$214,0))*$H870</f>
        <v>2108.1028064730658</v>
      </c>
      <c r="M870" s="189">
        <f>INDEX('Monthly CCG'!R$4:R$214,MATCH(Mapping!$A870,'Monthly CCG'!$A$4:$A$214,0))*$H870</f>
        <v>2092.3339215251608</v>
      </c>
    </row>
    <row r="871" spans="1:13">
      <c r="J871" s="167">
        <f t="shared" ref="J871:M871" si="28">SUM(J5:J870)</f>
        <v>1363490.9999999988</v>
      </c>
      <c r="K871" s="167">
        <f t="shared" si="28"/>
        <v>1388123.9999999981</v>
      </c>
      <c r="L871" s="167">
        <f t="shared" si="28"/>
        <v>1352415.9999999979</v>
      </c>
      <c r="M871" s="167">
        <f t="shared" si="28"/>
        <v>1409656.9999999986</v>
      </c>
    </row>
  </sheetData>
  <sheetProtection formatColumns="0" autoFilter="0"/>
  <pageMargins left="0.7" right="0.7" top="0.75" bottom="0.75" header="0.3" footer="0.3"/>
  <pageSetup paperSize="9" orientation="portrait" r:id="rId1"/>
  <ignoredErrors>
    <ignoredError sqref="J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Information</vt:lpstr>
      <vt:lpstr>CCG plans mapping</vt:lpstr>
      <vt:lpstr>Payment for performance </vt:lpstr>
      <vt:lpstr>Scenario planning</vt:lpstr>
      <vt:lpstr>Supporting Metrics</vt:lpstr>
      <vt:lpstr>CCGs with volatility</vt:lpstr>
      <vt:lpstr>a</vt:lpstr>
      <vt:lpstr>Monthly CCG</vt:lpstr>
      <vt:lpstr>Mapping</vt:lpstr>
      <vt:lpstr>HWB mapped</vt:lpstr>
      <vt:lpstr>Data</vt:lpstr>
      <vt:lpstr>Sheet2</vt:lpstr>
      <vt:lpstr>Feb 2015 final data</vt:lpstr>
      <vt:lpstr>Data Actual</vt:lpstr>
      <vt:lpstr>'CCG plans mapping'!Print_Area</vt:lpstr>
      <vt:lpstr>'Payment for performance '!Print_Area</vt:lpstr>
      <vt:lpstr>'Scenario planning'!Print_Area</vt:lpstr>
      <vt:lpstr>'Supporting Metrics'!Print_Area</vt:lpstr>
      <vt:lpstr>Tbl_BCF_HWB_Metadata</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HWB_Return_V2</dc:title>
  <dc:creator>Mark Turner</dc:creator>
  <cp:lastModifiedBy>Macleod, Stuart</cp:lastModifiedBy>
  <cp:lastPrinted>2014-07-24T11:11:29Z</cp:lastPrinted>
  <dcterms:created xsi:type="dcterms:W3CDTF">2014-05-27T07:58:01Z</dcterms:created>
  <dcterms:modified xsi:type="dcterms:W3CDTF">2015-06-17T16:33:52Z</dcterms:modified>
</cp:coreProperties>
</file>