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1.xml" ContentType="application/vnd.openxmlformats-officedocument.drawing+xml"/>
  <Override PartName="/xl/ctrlProps/ctrlProp1.xml" ContentType="application/vnd.ms-excel.controlpropertie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75" windowWidth="27555" windowHeight="12300" tabRatio="912"/>
  </bookViews>
  <sheets>
    <sheet name="Introduction" sheetId="2" r:id="rId1"/>
    <sheet name="1 KHWAD" sheetId="1" r:id="rId2"/>
    <sheet name="2 WOW" sheetId="4" r:id="rId3"/>
    <sheet name="3 PSAAG" sheetId="5" r:id="rId4"/>
    <sheet name="4 MCAS" sheetId="6" r:id="rId5"/>
    <sheet name="5 POWL" sheetId="7" r:id="rId6"/>
    <sheet name="6 WBKP" sheetId="8" r:id="rId7"/>
    <sheet name="7 ACPP" sheetId="9" r:id="rId8"/>
    <sheet name="8 SCP" sheetId="10" r:id="rId9"/>
    <sheet name="REPORT SUMMARY" sheetId="14" r:id="rId10"/>
    <sheet name="REPORT Detailed" sheetId="17" r:id="rId11"/>
    <sheet name="Analysis" sheetId="16" state="hidden" r:id="rId12"/>
    <sheet name="Version_Control" sheetId="18" r:id="rId13"/>
  </sheets>
  <definedNames>
    <definedName name="_xlnm.Print_Area" localSheetId="10">'REPORT Detailed'!$A$3:$H$42</definedName>
    <definedName name="_xlnm.Print_Area" localSheetId="9">'REPORT SUMMARY'!$A$1:$H$58</definedName>
  </definedNames>
  <calcPr calcId="145621"/>
</workbook>
</file>

<file path=xl/calcChain.xml><?xml version="1.0" encoding="utf-8"?>
<calcChain xmlns="http://schemas.openxmlformats.org/spreadsheetml/2006/main">
  <c r="C80" i="16" l="1"/>
  <c r="C78" i="16"/>
  <c r="P7" i="16" l="1"/>
  <c r="A21" i="17" s="1"/>
  <c r="D26" i="17"/>
  <c r="D25" i="17"/>
  <c r="D24" i="17"/>
  <c r="C24" i="14"/>
  <c r="C23" i="14"/>
  <c r="C22" i="14"/>
  <c r="C160" i="16"/>
  <c r="U88" i="16" s="1"/>
  <c r="C158" i="16"/>
  <c r="C156" i="16"/>
  <c r="C154" i="16"/>
  <c r="U85" i="16" s="1"/>
  <c r="C152" i="16"/>
  <c r="U84" i="16" s="1"/>
  <c r="C150" i="16"/>
  <c r="U83" i="16" s="1"/>
  <c r="C148" i="16"/>
  <c r="U82" i="16" s="1"/>
  <c r="C146" i="16"/>
  <c r="U81" i="16" s="1"/>
  <c r="C144" i="16"/>
  <c r="U80" i="16" s="1"/>
  <c r="C142" i="16"/>
  <c r="U79" i="16" s="1"/>
  <c r="C140" i="16"/>
  <c r="U77" i="16" s="1"/>
  <c r="C138" i="16"/>
  <c r="U76" i="16" s="1"/>
  <c r="C136" i="16"/>
  <c r="U75" i="16" s="1"/>
  <c r="C134" i="16"/>
  <c r="U74" i="16" s="1"/>
  <c r="C132" i="16"/>
  <c r="U73" i="16" s="1"/>
  <c r="C130" i="16"/>
  <c r="U72" i="16" s="1"/>
  <c r="C128" i="16"/>
  <c r="U71" i="16" s="1"/>
  <c r="C126" i="16"/>
  <c r="U70" i="16" s="1"/>
  <c r="C124" i="16"/>
  <c r="U69" i="16" s="1"/>
  <c r="C122" i="16"/>
  <c r="U68" i="16" s="1"/>
  <c r="C120" i="16"/>
  <c r="U66" i="16" s="1"/>
  <c r="C118" i="16"/>
  <c r="U65" i="16" s="1"/>
  <c r="C116" i="16"/>
  <c r="U64" i="16" s="1"/>
  <c r="C114" i="16"/>
  <c r="U63" i="16" s="1"/>
  <c r="C112" i="16"/>
  <c r="U62" i="16" s="1"/>
  <c r="C110" i="16"/>
  <c r="U61" i="16" s="1"/>
  <c r="C108" i="16"/>
  <c r="U60" i="16" s="1"/>
  <c r="C106" i="16"/>
  <c r="U59" i="16" s="1"/>
  <c r="C104" i="16"/>
  <c r="U58" i="16" s="1"/>
  <c r="C102" i="16"/>
  <c r="U57" i="16" s="1"/>
  <c r="C100" i="16"/>
  <c r="U55" i="16" s="1"/>
  <c r="C98" i="16"/>
  <c r="U54" i="16" s="1"/>
  <c r="C96" i="16"/>
  <c r="U53" i="16" s="1"/>
  <c r="C94" i="16"/>
  <c r="U52" i="16" s="1"/>
  <c r="C92" i="16"/>
  <c r="U51" i="16" s="1"/>
  <c r="C90" i="16"/>
  <c r="U50" i="16" s="1"/>
  <c r="C88" i="16"/>
  <c r="U49" i="16" s="1"/>
  <c r="C86" i="16"/>
  <c r="U48" i="16" s="1"/>
  <c r="C84" i="16"/>
  <c r="U47" i="16" s="1"/>
  <c r="C82" i="16"/>
  <c r="U46" i="16" s="1"/>
  <c r="C76" i="16"/>
  <c r="C74" i="16"/>
  <c r="U41" i="16" s="1"/>
  <c r="C72" i="16"/>
  <c r="U40" i="16" s="1"/>
  <c r="C70" i="16"/>
  <c r="U39" i="16" s="1"/>
  <c r="C68" i="16"/>
  <c r="U38" i="16" s="1"/>
  <c r="C66" i="16"/>
  <c r="U37" i="16" s="1"/>
  <c r="C64" i="16"/>
  <c r="U36" i="16" s="1"/>
  <c r="C62" i="16"/>
  <c r="C60" i="16"/>
  <c r="U33" i="16" s="1"/>
  <c r="C58" i="16"/>
  <c r="U32" i="16" s="1"/>
  <c r="C56" i="16"/>
  <c r="U31" i="16" s="1"/>
  <c r="C54" i="16"/>
  <c r="U30" i="16" s="1"/>
  <c r="C52" i="16"/>
  <c r="U29" i="16" s="1"/>
  <c r="C50" i="16"/>
  <c r="U28" i="16" s="1"/>
  <c r="C48" i="16"/>
  <c r="U27" i="16" s="1"/>
  <c r="C46" i="16"/>
  <c r="U26" i="16" s="1"/>
  <c r="C44" i="16"/>
  <c r="U25" i="16" s="1"/>
  <c r="C42" i="16"/>
  <c r="U24" i="16" s="1"/>
  <c r="C40" i="16"/>
  <c r="U22" i="16" s="1"/>
  <c r="C38" i="16"/>
  <c r="U21" i="16" s="1"/>
  <c r="C36" i="16"/>
  <c r="U20" i="16" s="1"/>
  <c r="C34" i="16"/>
  <c r="U19" i="16" s="1"/>
  <c r="C32" i="16"/>
  <c r="U18" i="16" s="1"/>
  <c r="C30" i="16"/>
  <c r="U17" i="16" s="1"/>
  <c r="C28" i="16"/>
  <c r="U16" i="16" s="1"/>
  <c r="C26" i="16"/>
  <c r="U15" i="16" s="1"/>
  <c r="C24" i="16"/>
  <c r="U14" i="16" s="1"/>
  <c r="C22" i="16"/>
  <c r="U13" i="16" s="1"/>
  <c r="C20" i="16"/>
  <c r="U11" i="16" s="1"/>
  <c r="C18" i="16"/>
  <c r="U10" i="16" s="1"/>
  <c r="C16" i="16"/>
  <c r="U9" i="16" s="1"/>
  <c r="C14" i="16"/>
  <c r="U8" i="16" s="1"/>
  <c r="C12" i="16"/>
  <c r="U7" i="16" s="1"/>
  <c r="C10" i="16"/>
  <c r="U6" i="16" s="1"/>
  <c r="C8" i="16"/>
  <c r="U5" i="16" s="1"/>
  <c r="C6" i="16"/>
  <c r="U4" i="16" s="1"/>
  <c r="C4" i="16"/>
  <c r="U3" i="16" s="1"/>
  <c r="C2" i="16"/>
  <c r="U2" i="16" s="1"/>
  <c r="H5" i="16" l="1"/>
  <c r="G5" i="16"/>
  <c r="J5" i="16"/>
  <c r="I5" i="16"/>
  <c r="U42" i="16"/>
  <c r="U44" i="16"/>
  <c r="U43" i="16"/>
  <c r="U35" i="16"/>
  <c r="U87" i="16"/>
  <c r="U86" i="16"/>
  <c r="P8" i="16"/>
  <c r="H3" i="16"/>
  <c r="J4" i="16"/>
  <c r="J6" i="16"/>
  <c r="H7" i="16"/>
  <c r="G8" i="16"/>
  <c r="J9" i="16"/>
  <c r="J7" i="16"/>
  <c r="G6" i="16"/>
  <c r="H8" i="16"/>
  <c r="H6" i="16"/>
  <c r="J3" i="16"/>
  <c r="H4" i="16"/>
  <c r="J2" i="16"/>
  <c r="H2" i="16"/>
  <c r="D28" i="17" s="1"/>
  <c r="G9" i="16"/>
  <c r="I8" i="16"/>
  <c r="I6" i="16"/>
  <c r="I4" i="16"/>
  <c r="J8" i="16"/>
  <c r="G7" i="16"/>
  <c r="I7" i="16"/>
  <c r="I3" i="16"/>
  <c r="I9" i="16"/>
  <c r="H9" i="16"/>
  <c r="I2" i="16"/>
  <c r="D29" i="17" s="1"/>
  <c r="G4" i="16"/>
  <c r="G3" i="16"/>
  <c r="G2" i="16"/>
  <c r="L9" i="16" l="1"/>
  <c r="E37" i="14"/>
  <c r="L8" i="16"/>
  <c r="L7" i="16"/>
  <c r="L6" i="16"/>
  <c r="L5" i="16"/>
  <c r="L4" i="16"/>
  <c r="L3" i="16"/>
  <c r="D27" i="17"/>
  <c r="J26" i="17" s="1"/>
  <c r="J28" i="17" s="1"/>
  <c r="L2" i="16"/>
  <c r="G40" i="17"/>
  <c r="G36" i="17"/>
  <c r="G39" i="17"/>
  <c r="G35" i="17"/>
  <c r="G38" i="17"/>
  <c r="G34" i="17"/>
  <c r="G37" i="17"/>
  <c r="C40" i="17"/>
  <c r="C36" i="17"/>
  <c r="C39" i="17"/>
  <c r="C35" i="17"/>
  <c r="C38" i="17"/>
  <c r="C34" i="17"/>
  <c r="C37" i="17"/>
  <c r="G33" i="17"/>
  <c r="C33" i="17"/>
  <c r="F32" i="14"/>
  <c r="F36" i="14"/>
  <c r="F37" i="14"/>
  <c r="E35" i="14"/>
  <c r="K6" i="16"/>
  <c r="G17" i="16" s="1"/>
  <c r="K8" i="16"/>
  <c r="G38" i="14"/>
  <c r="G33" i="14"/>
  <c r="F34" i="14"/>
  <c r="G32" i="14"/>
  <c r="G35" i="14"/>
  <c r="K4" i="16"/>
  <c r="G15" i="16" s="1"/>
  <c r="E33" i="14"/>
  <c r="F38" i="14"/>
  <c r="G34" i="14"/>
  <c r="G37" i="14"/>
  <c r="J10" i="16"/>
  <c r="E34" i="14"/>
  <c r="K5" i="16"/>
  <c r="G16" i="16" s="1"/>
  <c r="F33" i="14"/>
  <c r="G36" i="14"/>
  <c r="K3" i="16"/>
  <c r="H14" i="16" s="1"/>
  <c r="E32" i="14"/>
  <c r="K7" i="16"/>
  <c r="H18" i="16" s="1"/>
  <c r="E36" i="14"/>
  <c r="E38" i="14"/>
  <c r="K9" i="16"/>
  <c r="G20" i="16" s="1"/>
  <c r="F35" i="14"/>
  <c r="F31" i="14"/>
  <c r="H10" i="16"/>
  <c r="I10" i="16"/>
  <c r="G31" i="14"/>
  <c r="E31" i="14"/>
  <c r="K2" i="16"/>
  <c r="G13" i="16" s="1"/>
  <c r="G10" i="16"/>
  <c r="G41" i="17" l="1"/>
  <c r="C42" i="17"/>
  <c r="G42" i="17"/>
  <c r="C41" i="17"/>
  <c r="J27" i="17"/>
  <c r="A42" i="17"/>
  <c r="A41" i="17"/>
  <c r="H15" i="16"/>
  <c r="H16" i="16"/>
  <c r="H17" i="16"/>
  <c r="H19" i="16"/>
  <c r="G19" i="16"/>
  <c r="G39" i="14"/>
  <c r="C27" i="14"/>
  <c r="H20" i="16"/>
  <c r="G18" i="16"/>
  <c r="G14" i="16"/>
  <c r="E39" i="14"/>
  <c r="F39" i="14"/>
  <c r="H13" i="16"/>
  <c r="K10" i="16"/>
  <c r="G21" i="16" s="1"/>
  <c r="C25" i="14"/>
  <c r="C26" i="14"/>
  <c r="H21" i="16" l="1"/>
</calcChain>
</file>

<file path=xl/sharedStrings.xml><?xml version="1.0" encoding="utf-8"?>
<sst xmlns="http://schemas.openxmlformats.org/spreadsheetml/2006/main" count="581" uniqueCount="194">
  <si>
    <t>1)</t>
  </si>
  <si>
    <t>2)</t>
  </si>
  <si>
    <t>3)</t>
  </si>
  <si>
    <t>4)</t>
  </si>
  <si>
    <t>5)</t>
  </si>
  <si>
    <t>6)</t>
  </si>
  <si>
    <t>7)</t>
  </si>
  <si>
    <t>8)</t>
  </si>
  <si>
    <t>9)</t>
  </si>
  <si>
    <t>10)</t>
  </si>
  <si>
    <t>Yes</t>
  </si>
  <si>
    <t>No</t>
  </si>
  <si>
    <t>N/A</t>
  </si>
  <si>
    <t>Select Answer</t>
  </si>
  <si>
    <t>10 point checklist Details</t>
  </si>
  <si>
    <t>1. Knowing how we are doing</t>
  </si>
  <si>
    <t>3. Patient Status at a Glance</t>
  </si>
  <si>
    <t>Topic</t>
  </si>
  <si>
    <t>Question</t>
  </si>
  <si>
    <t>Answer</t>
  </si>
  <si>
    <t>Knowing How We Are Doing</t>
  </si>
  <si>
    <t>Patient Status at a Glance</t>
  </si>
  <si>
    <t>Total</t>
  </si>
  <si>
    <t>Chart Titles</t>
  </si>
  <si>
    <t>Current Completion</t>
  </si>
  <si>
    <t>Maximum Score</t>
  </si>
  <si>
    <t>Spider Chart</t>
  </si>
  <si>
    <t>Trust:</t>
  </si>
  <si>
    <t>Ward</t>
  </si>
  <si>
    <t>Date:</t>
  </si>
  <si>
    <t>Trust</t>
  </si>
  <si>
    <t>Date Completed</t>
  </si>
  <si>
    <t>Number of Yes's</t>
  </si>
  <si>
    <t>Number of No's</t>
  </si>
  <si>
    <t>Number of NA's</t>
  </si>
  <si>
    <t>Summary of 10 Point Checklist</t>
  </si>
  <si>
    <t>Total Number of Items</t>
  </si>
  <si>
    <t>Selected For report</t>
  </si>
  <si>
    <t>1.</t>
  </si>
  <si>
    <t>2.</t>
  </si>
  <si>
    <t>3.</t>
  </si>
  <si>
    <t>4.</t>
  </si>
  <si>
    <t>5.</t>
  </si>
  <si>
    <t>6.</t>
  </si>
  <si>
    <t>7.</t>
  </si>
  <si>
    <t>8.</t>
  </si>
  <si>
    <t>Position of selected item</t>
  </si>
  <si>
    <t>Offset Values for Formulas</t>
  </si>
  <si>
    <t>Version</t>
  </si>
  <si>
    <t>What</t>
  </si>
  <si>
    <t>Who</t>
  </si>
  <si>
    <t>Date</t>
  </si>
  <si>
    <t>Created and tested initial spreedsheet</t>
  </si>
  <si>
    <t>Ian Snelling</t>
  </si>
  <si>
    <t>Team Type List</t>
  </si>
  <si>
    <t>Case Management Teams</t>
  </si>
  <si>
    <t>Child &amp; Adolescent mental health service</t>
  </si>
  <si>
    <t>Children &amp; Young People</t>
  </si>
  <si>
    <t>Community Dental Team</t>
  </si>
  <si>
    <t>Community Learning Disability Team</t>
  </si>
  <si>
    <t>Community Matrons</t>
  </si>
  <si>
    <t>Community Mental Health Team</t>
  </si>
  <si>
    <t>Community Paediatrics</t>
  </si>
  <si>
    <t>Community Pharmacists</t>
  </si>
  <si>
    <t>Community Dietetics</t>
  </si>
  <si>
    <t>Continence Care</t>
  </si>
  <si>
    <t>Distrct Nursing</t>
  </si>
  <si>
    <t>Fall Service</t>
  </si>
  <si>
    <t>Health Visiting</t>
  </si>
  <si>
    <t>Homeless Healthcare Team</t>
  </si>
  <si>
    <t>Infection Control</t>
  </si>
  <si>
    <t>Integrated Team</t>
  </si>
  <si>
    <t>Intermediate Care</t>
  </si>
  <si>
    <t>Leg Ulcer</t>
  </si>
  <si>
    <t>Occupational Therapy</t>
  </si>
  <si>
    <t>Pallative Care</t>
  </si>
  <si>
    <t>Physiotherapy</t>
  </si>
  <si>
    <t>Podiatry</t>
  </si>
  <si>
    <t>Prison Health</t>
  </si>
  <si>
    <t>Psychological Health</t>
  </si>
  <si>
    <t>Rapid response</t>
  </si>
  <si>
    <t>Safeguarding Adults</t>
  </si>
  <si>
    <t>Safeguarding Children</t>
  </si>
  <si>
    <t>School Nursing</t>
  </si>
  <si>
    <t>Sexual Health team</t>
  </si>
  <si>
    <t>Smoking Cessation</t>
  </si>
  <si>
    <t>Specialist Equipment Service</t>
  </si>
  <si>
    <t>Speech and Language Therapy</t>
  </si>
  <si>
    <t>Stoma team</t>
  </si>
  <si>
    <t>Stroke team</t>
  </si>
  <si>
    <t>Substance Misuse</t>
  </si>
  <si>
    <t>Sure Start</t>
  </si>
  <si>
    <t>Therapy Services</t>
  </si>
  <si>
    <t>Tissue Viability Service</t>
  </si>
  <si>
    <t>Unscheduled Care (walk in centre)</t>
  </si>
  <si>
    <t>Other</t>
  </si>
  <si>
    <t>Team Type:</t>
  </si>
  <si>
    <t>Team</t>
  </si>
  <si>
    <t>Team:</t>
  </si>
  <si>
    <t>2. Well Organised Working Environment</t>
  </si>
  <si>
    <t>4. Managing Caseload and Staffing</t>
  </si>
  <si>
    <t>5. Planning Our Workload</t>
  </si>
  <si>
    <t>6. Working Better With Our Key Partners</t>
  </si>
  <si>
    <t>7. Agreeing The Care Plan With The Patient</t>
  </si>
  <si>
    <t>8. Standard Care Procedures</t>
  </si>
  <si>
    <t>Well Organised Working Environment</t>
  </si>
  <si>
    <t>Managing Caseload and Staffing</t>
  </si>
  <si>
    <t>Planning Our Workload</t>
  </si>
  <si>
    <t>Working Better With Our Key Partners</t>
  </si>
  <si>
    <t>Agreeing The Care Plan With The Patient</t>
  </si>
  <si>
    <t>Standard Care Procedures</t>
  </si>
  <si>
    <t>All the items in the area have a clear purpose and reason for being there</t>
  </si>
  <si>
    <t>There are specific locations for everything</t>
  </si>
  <si>
    <t>The locations for these items are clearly marked</t>
  </si>
  <si>
    <t>It's easy to see if something is missing, in the wrong place, or needs to be re-stocked</t>
  </si>
  <si>
    <t>All the equipment is regularly maintained and kept ready-to-go</t>
  </si>
  <si>
    <t>There are standard operating procedures on the use of the area and all staff are aware of how things should be done</t>
  </si>
  <si>
    <t>Regular and random audits are conducted against the standard operating procedures to make sure the changes are maintained</t>
  </si>
  <si>
    <t>A new member of staff can easily find things and understand how things are done</t>
  </si>
  <si>
    <t>Quantities of stock are based on usage</t>
  </si>
  <si>
    <t>The replenishment of stock matches how much is used</t>
  </si>
  <si>
    <t>There is a measures board located in a prominent position in the office</t>
  </si>
  <si>
    <t>The board displays the agreed measures, or as close to these as possible</t>
  </si>
  <si>
    <t>There are agreed measures definitions</t>
  </si>
  <si>
    <t>There is a simple procedure to update each chart with a set frequency and person responsible</t>
  </si>
  <si>
    <t>Staff can tell how the team is doing based on the presentation of the data</t>
  </si>
  <si>
    <t>A weekly review meeting is held that follows a set agenda within set time frame</t>
  </si>
  <si>
    <t>It is easy to prioritise discussion items during the meeting</t>
  </si>
  <si>
    <t>Actions are quickly identified, recorded, and a person given responsibility for completing the action by a specified date</t>
  </si>
  <si>
    <t>The team problem solving area is being used to understand the underlying measures in more detail.</t>
  </si>
  <si>
    <t>Staff and stakeholders are showing an active interest in the board and its impact on performance progress</t>
  </si>
  <si>
    <t>The patient status board is in a location central to staff</t>
  </si>
  <si>
    <t>The patient board is used in handovers / patient allocation meetings.</t>
  </si>
  <si>
    <t>Patient confidentiality issues have been considered</t>
  </si>
  <si>
    <t>Staff understand where information on the board is coming from</t>
  </si>
  <si>
    <t>The frequency of updating the boards, and who is responsible for updating it, is clear.</t>
  </si>
  <si>
    <t>The board is always up to date</t>
  </si>
  <si>
    <t>Staff can quickly understand patient status by reviewing a patient status board</t>
  </si>
  <si>
    <t>The reliability (how well they are carried out) of handover / patient allocation meetings is checked every meeting.</t>
  </si>
  <si>
    <t>Staff don't spend time searching for information.</t>
  </si>
  <si>
    <t>Staff are not interrupted by other staff looking for information</t>
  </si>
  <si>
    <t>The team understood what proportion of team hours are left after training, holiday and sickness are deducted</t>
  </si>
  <si>
    <t>The team recorded how much holiday, sickness and training is used every week and month</t>
  </si>
  <si>
    <t>The team's holiday, sickness and training hours are displayed openly in the office for the whole team to see</t>
  </si>
  <si>
    <t>The team has an agreed strategy for how the team handles sickness, training and holiday for the year</t>
  </si>
  <si>
    <t>The team review holiday, sickness and training each week</t>
  </si>
  <si>
    <t>The team plan levels of holiday, sickness and training each week</t>
  </si>
  <si>
    <t>The team reduce how much training and holiday can be taken during busy times</t>
  </si>
  <si>
    <t>The team have an agreed set of actions when workload is beyond what the team has planned for</t>
  </si>
  <si>
    <t>The team have an agreed set of actions for when workload is below what the team has planned for</t>
  </si>
  <si>
    <t>The team actively plan training with their training department in line with their requirements</t>
  </si>
  <si>
    <t>Weeks and days are planned as a team, not as individuals</t>
  </si>
  <si>
    <t>There are clearly identified standards on the amount of time that needs to be spent with patients each week</t>
  </si>
  <si>
    <t>There is a visual management process of displaying the team's plan for the week</t>
  </si>
  <si>
    <t>Patients are allocated to staff to ensure staff do not cross paths when travelling</t>
  </si>
  <si>
    <t>The amount of time the team spends with patients is quantified</t>
  </si>
  <si>
    <t>There is very little variation between staff of the same grade/speciality on the amount of time they spend with patients</t>
  </si>
  <si>
    <t>The team all plan in the same way</t>
  </si>
  <si>
    <t>Time saved in other modules is planned into extra/longer visits with patients</t>
  </si>
  <si>
    <t>Work is distributed, systematically, between team members who are under loaded and teams who are overloaded</t>
  </si>
  <si>
    <t>Driving time is minimised by assigning staff to geographical zones</t>
  </si>
  <si>
    <t>Staff always know why they are been asked to provide a care intervention</t>
  </si>
  <si>
    <t>Staff always know what they are being asked to do</t>
  </si>
  <si>
    <t>Staff always know when they are being asked to provide a care intervention</t>
  </si>
  <si>
    <t>Staff always have the right equipment to treat the patient</t>
  </si>
  <si>
    <t>Staff have all the right information to access the patient and provide an effective care intervention</t>
  </si>
  <si>
    <t>Staff meet regularly with key care partners to ensure effective care is provided at each stage in the patient journey</t>
  </si>
  <si>
    <t>Staff know how to signpost inappropriate referrals in the most effective and efficient way</t>
  </si>
  <si>
    <t>There are referral standard operating procedures implemented</t>
  </si>
  <si>
    <t>All staff members know exactly what they need to do when handling new referrals</t>
  </si>
  <si>
    <t>Staff know how to work better with their key care partners as proven by regular audits conducted against their standard operating procedures</t>
  </si>
  <si>
    <t>Staff always involve patients in agreeing their plan of care</t>
  </si>
  <si>
    <t>All goals and actions agreed are written using SMART format</t>
  </si>
  <si>
    <t>Staff always use the best practice/clinical guideline to advise patients when agreeing goals and actions to achieve the best possible outcome</t>
  </si>
  <si>
    <t>Staff always know what to do if the patient is not achieving their goals and actions as expected - the review process</t>
  </si>
  <si>
    <t>Documentation used to plan care is set out and explained in a way that can be understood by the patient and used by them</t>
  </si>
  <si>
    <t>Staff always complete the documentation used to plan care with the patient during their visit</t>
  </si>
  <si>
    <t>Patients always know what is expected of them and are able to articulate this</t>
  </si>
  <si>
    <t>Staff always know what the patient expects of them and are able to articulate this</t>
  </si>
  <si>
    <t>Patients, where possiblem have an opportunity to report and document their perception of their progress</t>
  </si>
  <si>
    <t>Patients are actively encouraged to participate in shaping the way you work in the future to improve the way you involve patients to plan care</t>
  </si>
  <si>
    <t>When faced with having to carry out the same intervention, we all carry out the intervention in the same way and to the same standard</t>
  </si>
  <si>
    <t>For the conditions we treat we know where to find the most up to date best practice guidelines</t>
  </si>
  <si>
    <t>For the conditions we treat we base our practice on best practice guidelines and can provide evidence of this</t>
  </si>
  <si>
    <t>As a team we regularly discuss the available best practice information and agree how we should incorporate it into our practice</t>
  </si>
  <si>
    <t>We regularly audit our practice aginst best practice guidelines, and take action to address those aread of practice that do not meet the required standard</t>
  </si>
  <si>
    <t>We use other sources of information, such as complaints, incidents, internal and external reports to help us prioritise the areas of practice we want to review and improve</t>
  </si>
  <si>
    <t>We use risk assessments to prioritise which interventions to work on as a team to make them safer and more reliable</t>
  </si>
  <si>
    <t>We use root cause problem solving to make our priority interventions safer</t>
  </si>
  <si>
    <t>If as a team we deviate from the available best practice we inform our governance department and provide robust evidence to explain our rationale</t>
  </si>
  <si>
    <t>If our organisation does not currently have relevant best practice information on a certain area or intervention we work with our governance department to source or create it</t>
  </si>
  <si>
    <t>Please read each statement below carefully and indicate whether the statement is true for your Showcase team. You can mark these questions as true by selecting Yes or No from the answer box.</t>
  </si>
  <si>
    <t>A Community Trust</t>
  </si>
  <si>
    <t>A Team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</si>
</sst>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sz val="11"/>
      <color theme="1"/>
      <name val="Times New Roman"/>
      <family val="1"/>
    </font>
    <font>
      <sz val="12"/>
      <color theme="1"/>
      <name val="Times New Roman"/>
      <family val="1"/>
    </font>
    <font>
      <b/>
      <sz val="12"/>
      <color theme="1"/>
      <name val="Calibri"/>
      <family val="2"/>
      <scheme val="minor"/>
    </font>
    <font>
      <b/>
      <sz val="18"/>
      <color rgb="FF376399"/>
      <name val="Calibri"/>
      <family val="2"/>
      <scheme val="minor"/>
    </font>
    <font>
      <b/>
      <sz val="14"/>
      <color theme="1"/>
      <name val="Calibri"/>
      <family val="2"/>
      <scheme val="minor"/>
    </font>
    <font>
      <b/>
      <u/>
      <sz val="26"/>
      <color rgb="FF376399"/>
      <name val="Calibri"/>
      <family val="2"/>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6" fillId="0" borderId="0" xfId="0" applyFont="1"/>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vertical="center" wrapText="1"/>
    </xf>
    <xf numFmtId="0" fontId="0" fillId="0" borderId="0" xfId="0" applyFont="1"/>
    <xf numFmtId="0" fontId="9" fillId="0" borderId="0" xfId="0" applyFont="1" applyAlignment="1">
      <alignment vertical="center"/>
    </xf>
    <xf numFmtId="0" fontId="8" fillId="0" borderId="0" xfId="0" applyFont="1" applyBorder="1" applyAlignment="1">
      <alignment horizontal="center" vertical="center"/>
    </xf>
    <xf numFmtId="0" fontId="8" fillId="0" borderId="1" xfId="0" applyFont="1" applyBorder="1" applyAlignment="1" applyProtection="1">
      <alignment horizontal="center" vertical="center"/>
      <protection locked="0"/>
    </xf>
    <xf numFmtId="0" fontId="0" fillId="2" borderId="0" xfId="0" applyFill="1"/>
    <xf numFmtId="9" fontId="0" fillId="0" borderId="0" xfId="1" applyFont="1"/>
    <xf numFmtId="9" fontId="0" fillId="0" borderId="0" xfId="1" applyNumberFormat="1" applyFont="1"/>
    <xf numFmtId="0" fontId="10" fillId="0" borderId="0" xfId="0" applyFont="1" applyAlignment="1">
      <alignment vertical="center"/>
    </xf>
    <xf numFmtId="0" fontId="2" fillId="0" borderId="0" xfId="0" applyFont="1" applyAlignment="1">
      <alignment vertical="center"/>
    </xf>
    <xf numFmtId="14" fontId="0" fillId="0" borderId="0" xfId="0" applyNumberFormat="1" applyAlignment="1">
      <alignment horizontal="left" vertical="center"/>
    </xf>
    <xf numFmtId="0" fontId="0" fillId="0" borderId="0" xfId="0" applyAlignment="1">
      <alignment horizontal="left" vertical="center"/>
    </xf>
    <xf numFmtId="0" fontId="2" fillId="0" borderId="0" xfId="0" applyFont="1"/>
    <xf numFmtId="0" fontId="2" fillId="0" borderId="0" xfId="0" applyFont="1" applyAlignment="1">
      <alignment horizontal="center"/>
    </xf>
    <xf numFmtId="0" fontId="11" fillId="0" borderId="0" xfId="0" applyFont="1"/>
    <xf numFmtId="0" fontId="3" fillId="0" borderId="0" xfId="0" applyFont="1"/>
    <xf numFmtId="9" fontId="3" fillId="0" borderId="0" xfId="1" applyFont="1"/>
    <xf numFmtId="0" fontId="0" fillId="0" borderId="0" xfId="0" applyAlignment="1">
      <alignment horizontal="right"/>
    </xf>
    <xf numFmtId="49" fontId="2" fillId="0" borderId="0" xfId="0" applyNumberFormat="1" applyFont="1" applyAlignment="1">
      <alignment horizontal="right" vertical="center"/>
    </xf>
    <xf numFmtId="0" fontId="2" fillId="0" borderId="0" xfId="0" applyNumberFormat="1" applyFont="1" applyAlignment="1">
      <alignment horizontal="right" vertical="center"/>
    </xf>
    <xf numFmtId="0" fontId="0" fillId="0" borderId="2" xfId="0" applyBorder="1" applyAlignment="1">
      <alignment vertical="center" wrapText="1"/>
    </xf>
    <xf numFmtId="0" fontId="0" fillId="0" borderId="9" xfId="0"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14"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8" fillId="0" borderId="0" xfId="0" applyFont="1" applyAlignment="1">
      <alignment horizontal="right"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14" fontId="4" fillId="0" borderId="11" xfId="0" applyNumberFormat="1" applyFont="1" applyBorder="1" applyAlignment="1" applyProtection="1">
      <alignment horizontal="center" vertical="center"/>
      <protection locked="0"/>
    </xf>
    <xf numFmtId="14" fontId="4" fillId="0" borderId="12"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0" fillId="0" borderId="0" xfId="0" applyAlignment="1">
      <alignment horizontal="left" vertical="center" wrapText="1"/>
    </xf>
    <xf numFmtId="0" fontId="4" fillId="0" borderId="11" xfId="0" applyFont="1" applyBorder="1" applyAlignment="1" applyProtection="1">
      <alignment horizontal="left" vertical="center" indent="3"/>
      <protection locked="0"/>
    </xf>
    <xf numFmtId="0" fontId="4" fillId="0" borderId="13" xfId="0" applyFont="1" applyBorder="1" applyAlignment="1" applyProtection="1">
      <alignment horizontal="left" vertical="center" indent="3"/>
      <protection locked="0"/>
    </xf>
    <xf numFmtId="0" fontId="4" fillId="0" borderId="12" xfId="0" applyFont="1" applyBorder="1" applyAlignment="1" applyProtection="1">
      <alignment horizontal="left" vertical="center" indent="3"/>
      <protection locked="0"/>
    </xf>
    <xf numFmtId="0" fontId="8" fillId="0" borderId="0" xfId="0" applyFont="1" applyAlignment="1" applyProtection="1">
      <alignment horizontal="right" vertical="center"/>
    </xf>
    <xf numFmtId="14"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cellXfs>
  <cellStyles count="2">
    <cellStyle name="Normal" xfId="0" builtinId="0"/>
    <cellStyle name="Percent" xfId="1" builtinId="5"/>
  </cellStyles>
  <dxfs count="9">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376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855557457491731"/>
          <c:y val="0.19938221784776902"/>
          <c:w val="0.45113910761154857"/>
          <c:h val="0.60969488188976373"/>
        </c:manualLayout>
      </c:layout>
      <c:radarChart>
        <c:radarStyle val="marker"/>
        <c:varyColors val="0"/>
        <c:ser>
          <c:idx val="0"/>
          <c:order val="0"/>
          <c:tx>
            <c:strRef>
              <c:f>Analysis!$P$2</c:f>
              <c:strCache>
                <c:ptCount val="1"/>
                <c:pt idx="0">
                  <c:v>Current Completion</c:v>
                </c:pt>
              </c:strCache>
            </c:strRef>
          </c:tx>
          <c:dLbls>
            <c:delete val="1"/>
          </c:dLbls>
          <c:cat>
            <c:strRef>
              <c:f>Analysis!$F$2:$F$9</c:f>
              <c:strCache>
                <c:ptCount val="8"/>
                <c:pt idx="0">
                  <c:v>Knowing How We Are Doing</c:v>
                </c:pt>
                <c:pt idx="1">
                  <c:v>Well Organised Working Environment</c:v>
                </c:pt>
                <c:pt idx="2">
                  <c:v>Patient Status at a Glance</c:v>
                </c:pt>
                <c:pt idx="3">
                  <c:v>Managing Caseload and Staffing</c:v>
                </c:pt>
                <c:pt idx="4">
                  <c:v>Planning Our Workload</c:v>
                </c:pt>
                <c:pt idx="5">
                  <c:v>Working Better With Our Key Partners</c:v>
                </c:pt>
                <c:pt idx="6">
                  <c:v>Agreeing The Care Plan With The Patient</c:v>
                </c:pt>
                <c:pt idx="7">
                  <c:v>Standard Care Procedures</c:v>
                </c:pt>
              </c:strCache>
            </c:strRef>
          </c:cat>
          <c:val>
            <c:numRef>
              <c:f>Analysis!$G$13:$G$20</c:f>
              <c:numCache>
                <c:formatCode>0%</c:formatCode>
                <c:ptCount val="8"/>
                <c:pt idx="0">
                  <c:v>0.6</c:v>
                </c:pt>
                <c:pt idx="1">
                  <c:v>0.88888888888888884</c:v>
                </c:pt>
                <c:pt idx="2">
                  <c:v>0.2</c:v>
                </c:pt>
                <c:pt idx="3">
                  <c:v>1</c:v>
                </c:pt>
                <c:pt idx="4">
                  <c:v>0.4</c:v>
                </c:pt>
                <c:pt idx="5">
                  <c:v>0.7</c:v>
                </c:pt>
                <c:pt idx="6">
                  <c:v>0.8</c:v>
                </c:pt>
                <c:pt idx="7">
                  <c:v>0.1</c:v>
                </c:pt>
              </c:numCache>
            </c:numRef>
          </c:val>
        </c:ser>
        <c:ser>
          <c:idx val="2"/>
          <c:order val="1"/>
          <c:tx>
            <c:strRef>
              <c:f>Analysis!$P$3</c:f>
              <c:strCache>
                <c:ptCount val="1"/>
                <c:pt idx="0">
                  <c:v>Maximum Score</c:v>
                </c:pt>
              </c:strCache>
            </c:strRef>
          </c:tx>
          <c:marker>
            <c:symbol val="none"/>
          </c:marker>
          <c:dLbls>
            <c:delete val="1"/>
          </c:dLbls>
          <c:cat>
            <c:strRef>
              <c:f>Analysis!$F$2:$F$9</c:f>
              <c:strCache>
                <c:ptCount val="8"/>
                <c:pt idx="0">
                  <c:v>Knowing How We Are Doing</c:v>
                </c:pt>
                <c:pt idx="1">
                  <c:v>Well Organised Working Environment</c:v>
                </c:pt>
                <c:pt idx="2">
                  <c:v>Patient Status at a Glance</c:v>
                </c:pt>
                <c:pt idx="3">
                  <c:v>Managing Caseload and Staffing</c:v>
                </c:pt>
                <c:pt idx="4">
                  <c:v>Planning Our Workload</c:v>
                </c:pt>
                <c:pt idx="5">
                  <c:v>Working Better With Our Key Partners</c:v>
                </c:pt>
                <c:pt idx="6">
                  <c:v>Agreeing The Care Plan With The Patient</c:v>
                </c:pt>
                <c:pt idx="7">
                  <c:v>Standard Care Procedures</c:v>
                </c:pt>
              </c:strCache>
            </c:strRef>
          </c:cat>
          <c:val>
            <c:numRef>
              <c:f>Analysis!$I$13:$I$20</c:f>
              <c:numCache>
                <c:formatCode>0%</c:formatCode>
                <c:ptCount val="8"/>
                <c:pt idx="0">
                  <c:v>1</c:v>
                </c:pt>
                <c:pt idx="1">
                  <c:v>1</c:v>
                </c:pt>
                <c:pt idx="2">
                  <c:v>1</c:v>
                </c:pt>
                <c:pt idx="3">
                  <c:v>1</c:v>
                </c:pt>
                <c:pt idx="4">
                  <c:v>1</c:v>
                </c:pt>
                <c:pt idx="5">
                  <c:v>1</c:v>
                </c:pt>
                <c:pt idx="6">
                  <c:v>1</c:v>
                </c:pt>
                <c:pt idx="7">
                  <c:v>1</c:v>
                </c:pt>
              </c:numCache>
            </c:numRef>
          </c:val>
        </c:ser>
        <c:dLbls>
          <c:showLegendKey val="0"/>
          <c:showVal val="1"/>
          <c:showCatName val="0"/>
          <c:showSerName val="0"/>
          <c:showPercent val="0"/>
          <c:showBubbleSize val="0"/>
        </c:dLbls>
        <c:axId val="68772992"/>
        <c:axId val="68774528"/>
      </c:radarChart>
      <c:catAx>
        <c:axId val="68772992"/>
        <c:scaling>
          <c:orientation val="minMax"/>
        </c:scaling>
        <c:delete val="0"/>
        <c:axPos val="b"/>
        <c:majorGridlines/>
        <c:majorTickMark val="out"/>
        <c:minorTickMark val="none"/>
        <c:tickLblPos val="nextTo"/>
        <c:txPr>
          <a:bodyPr/>
          <a:lstStyle/>
          <a:p>
            <a:pPr>
              <a:defRPr sz="900"/>
            </a:pPr>
            <a:endParaRPr lang="en-US"/>
          </a:p>
        </c:txPr>
        <c:crossAx val="68774528"/>
        <c:crosses val="autoZero"/>
        <c:auto val="1"/>
        <c:lblAlgn val="ctr"/>
        <c:lblOffset val="100"/>
        <c:noMultiLvlLbl val="0"/>
      </c:catAx>
      <c:valAx>
        <c:axId val="68774528"/>
        <c:scaling>
          <c:orientation val="minMax"/>
        </c:scaling>
        <c:delete val="0"/>
        <c:axPos val="l"/>
        <c:majorGridlines/>
        <c:numFmt formatCode="0%" sourceLinked="1"/>
        <c:majorTickMark val="cross"/>
        <c:minorTickMark val="none"/>
        <c:tickLblPos val="nextTo"/>
        <c:crossAx val="68772992"/>
        <c:crosses val="autoZero"/>
        <c:crossBetween val="between"/>
      </c:valAx>
    </c:plotArea>
    <c:legend>
      <c:legendPos val="r"/>
      <c:layout>
        <c:manualLayout>
          <c:xMode val="edge"/>
          <c:yMode val="edge"/>
          <c:x val="0.11583561565673856"/>
          <c:y val="0.86023425196850389"/>
          <c:w val="0.74636242344706905"/>
          <c:h val="5.5606468546270431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Analysis!$F$21</c:f>
              <c:strCache>
                <c:ptCount val="1"/>
                <c:pt idx="0">
                  <c:v>Total</c:v>
                </c:pt>
              </c:strCache>
            </c:strRef>
          </c:tx>
          <c:spPr>
            <a:solidFill>
              <a:schemeClr val="accent3">
                <a:lumMod val="50000"/>
              </a:schemeClr>
            </a:solidFill>
          </c:spPr>
          <c:invertIfNegative val="0"/>
          <c:dPt>
            <c:idx val="1"/>
            <c:invertIfNegative val="0"/>
            <c:bubble3D val="0"/>
            <c:spPr>
              <a:solidFill>
                <a:schemeClr val="accent2">
                  <a:lumMod val="75000"/>
                </a:schemeClr>
              </a:solidFill>
            </c:spPr>
          </c:dPt>
          <c:cat>
            <c:strRef>
              <c:f>Analysis!$G$12:$H$12</c:f>
              <c:strCache>
                <c:ptCount val="2"/>
                <c:pt idx="0">
                  <c:v>Yes</c:v>
                </c:pt>
                <c:pt idx="1">
                  <c:v>No</c:v>
                </c:pt>
              </c:strCache>
            </c:strRef>
          </c:cat>
          <c:val>
            <c:numRef>
              <c:f>Analysis!$G$21:$H$21</c:f>
              <c:numCache>
                <c:formatCode>0%</c:formatCode>
                <c:ptCount val="2"/>
                <c:pt idx="0">
                  <c:v>0.58227848101265822</c:v>
                </c:pt>
                <c:pt idx="1">
                  <c:v>0.41772151898734178</c:v>
                </c:pt>
              </c:numCache>
            </c:numRef>
          </c:val>
        </c:ser>
        <c:dLbls>
          <c:dLblPos val="outEnd"/>
          <c:showLegendKey val="0"/>
          <c:showVal val="1"/>
          <c:showCatName val="0"/>
          <c:showSerName val="0"/>
          <c:showPercent val="0"/>
          <c:showBubbleSize val="0"/>
        </c:dLbls>
        <c:gapWidth val="75"/>
        <c:overlap val="-25"/>
        <c:axId val="68791680"/>
        <c:axId val="70333568"/>
      </c:barChart>
      <c:catAx>
        <c:axId val="68791680"/>
        <c:scaling>
          <c:orientation val="minMax"/>
        </c:scaling>
        <c:delete val="1"/>
        <c:axPos val="b"/>
        <c:majorTickMark val="none"/>
        <c:minorTickMark val="none"/>
        <c:tickLblPos val="nextTo"/>
        <c:crossAx val="70333568"/>
        <c:crosses val="autoZero"/>
        <c:auto val="1"/>
        <c:lblAlgn val="ctr"/>
        <c:lblOffset val="100"/>
        <c:noMultiLvlLbl val="0"/>
      </c:catAx>
      <c:valAx>
        <c:axId val="70333568"/>
        <c:scaling>
          <c:orientation val="minMax"/>
          <c:max val="1"/>
        </c:scaling>
        <c:delete val="0"/>
        <c:axPos val="l"/>
        <c:majorGridlines/>
        <c:numFmt formatCode="0%" sourceLinked="1"/>
        <c:majorTickMark val="none"/>
        <c:minorTickMark val="none"/>
        <c:tickLblPos val="nextTo"/>
        <c:spPr>
          <a:ln w="9525">
            <a:noFill/>
          </a:ln>
        </c:spPr>
        <c:crossAx val="68791680"/>
        <c:crosses val="autoZero"/>
        <c:crossBetween val="between"/>
      </c:valAx>
    </c:plotArea>
    <c:legend>
      <c:legendPos val="t"/>
      <c:layout>
        <c:manualLayout>
          <c:xMode val="edge"/>
          <c:yMode val="edge"/>
          <c:x val="0.2772640540558084"/>
          <c:y val="3.8991856649659658E-2"/>
          <c:w val="0.39728518689210995"/>
          <c:h val="0.11149496937882765"/>
        </c:manualLayout>
      </c:layout>
      <c:overlay val="0"/>
      <c:spPr>
        <a:ln>
          <a:solidFill>
            <a:schemeClr val="accent1">
              <a:shade val="50000"/>
            </a:schemeClr>
          </a:solidFill>
        </a:ln>
      </c:sp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'REPORT SUMMARY'!$E$30</c:f>
              <c:strCache>
                <c:ptCount val="1"/>
                <c:pt idx="0">
                  <c:v>Yes</c:v>
                </c:pt>
              </c:strCache>
            </c:strRef>
          </c:tx>
          <c:spPr>
            <a:solidFill>
              <a:schemeClr val="accent3">
                <a:lumMod val="50000"/>
              </a:schemeClr>
            </a:solidFill>
          </c:spPr>
          <c:invertIfNegative val="0"/>
          <c:cat>
            <c:strRef>
              <c:f>'REPORT SUMMARY'!$D$31:$D$39</c:f>
              <c:strCache>
                <c:ptCount val="9"/>
                <c:pt idx="0">
                  <c:v>Knowing How We Are Doing</c:v>
                </c:pt>
                <c:pt idx="1">
                  <c:v>Well Organised Working Environment</c:v>
                </c:pt>
                <c:pt idx="2">
                  <c:v>Patient Status at a Glance</c:v>
                </c:pt>
                <c:pt idx="3">
                  <c:v>Managing Caseload and Staffing</c:v>
                </c:pt>
                <c:pt idx="4">
                  <c:v>Planning Our Workload</c:v>
                </c:pt>
                <c:pt idx="5">
                  <c:v>Working Better With Our Key Partners</c:v>
                </c:pt>
                <c:pt idx="6">
                  <c:v>Agreeing The Care Plan With The Patient</c:v>
                </c:pt>
                <c:pt idx="7">
                  <c:v>Standard Care Procedures</c:v>
                </c:pt>
                <c:pt idx="8">
                  <c:v>Total</c:v>
                </c:pt>
              </c:strCache>
            </c:strRef>
          </c:cat>
          <c:val>
            <c:numRef>
              <c:f>'REPORT SUMMARY'!$E$31:$E$39</c:f>
              <c:numCache>
                <c:formatCode>General</c:formatCode>
                <c:ptCount val="9"/>
                <c:pt idx="0">
                  <c:v>6</c:v>
                </c:pt>
                <c:pt idx="1">
                  <c:v>8</c:v>
                </c:pt>
                <c:pt idx="2">
                  <c:v>2</c:v>
                </c:pt>
                <c:pt idx="3">
                  <c:v>10</c:v>
                </c:pt>
                <c:pt idx="4">
                  <c:v>4</c:v>
                </c:pt>
                <c:pt idx="5">
                  <c:v>7</c:v>
                </c:pt>
                <c:pt idx="6">
                  <c:v>8</c:v>
                </c:pt>
                <c:pt idx="7">
                  <c:v>1</c:v>
                </c:pt>
                <c:pt idx="8">
                  <c:v>46</c:v>
                </c:pt>
              </c:numCache>
            </c:numRef>
          </c:val>
        </c:ser>
        <c:ser>
          <c:idx val="1"/>
          <c:order val="1"/>
          <c:tx>
            <c:strRef>
              <c:f>'REPORT SUMMARY'!$F$30</c:f>
              <c:strCache>
                <c:ptCount val="1"/>
                <c:pt idx="0">
                  <c:v>No</c:v>
                </c:pt>
              </c:strCache>
            </c:strRef>
          </c:tx>
          <c:spPr>
            <a:solidFill>
              <a:schemeClr val="accent2">
                <a:lumMod val="75000"/>
              </a:schemeClr>
            </a:solidFill>
          </c:spPr>
          <c:invertIfNegative val="0"/>
          <c:cat>
            <c:strRef>
              <c:f>'REPORT SUMMARY'!$D$31:$D$39</c:f>
              <c:strCache>
                <c:ptCount val="9"/>
                <c:pt idx="0">
                  <c:v>Knowing How We Are Doing</c:v>
                </c:pt>
                <c:pt idx="1">
                  <c:v>Well Organised Working Environment</c:v>
                </c:pt>
                <c:pt idx="2">
                  <c:v>Patient Status at a Glance</c:v>
                </c:pt>
                <c:pt idx="3">
                  <c:v>Managing Caseload and Staffing</c:v>
                </c:pt>
                <c:pt idx="4">
                  <c:v>Planning Our Workload</c:v>
                </c:pt>
                <c:pt idx="5">
                  <c:v>Working Better With Our Key Partners</c:v>
                </c:pt>
                <c:pt idx="6">
                  <c:v>Agreeing The Care Plan With The Patient</c:v>
                </c:pt>
                <c:pt idx="7">
                  <c:v>Standard Care Procedures</c:v>
                </c:pt>
                <c:pt idx="8">
                  <c:v>Total</c:v>
                </c:pt>
              </c:strCache>
            </c:strRef>
          </c:cat>
          <c:val>
            <c:numRef>
              <c:f>'REPORT SUMMARY'!$F$31:$F$39</c:f>
              <c:numCache>
                <c:formatCode>General</c:formatCode>
                <c:ptCount val="9"/>
                <c:pt idx="0">
                  <c:v>4</c:v>
                </c:pt>
                <c:pt idx="1">
                  <c:v>1</c:v>
                </c:pt>
                <c:pt idx="2">
                  <c:v>8</c:v>
                </c:pt>
                <c:pt idx="3">
                  <c:v>0</c:v>
                </c:pt>
                <c:pt idx="4">
                  <c:v>6</c:v>
                </c:pt>
                <c:pt idx="5">
                  <c:v>3</c:v>
                </c:pt>
                <c:pt idx="6">
                  <c:v>2</c:v>
                </c:pt>
                <c:pt idx="7">
                  <c:v>9</c:v>
                </c:pt>
                <c:pt idx="8">
                  <c:v>33</c:v>
                </c:pt>
              </c:numCache>
            </c:numRef>
          </c:val>
        </c:ser>
        <c:dLbls>
          <c:showLegendKey val="0"/>
          <c:showVal val="0"/>
          <c:showCatName val="0"/>
          <c:showSerName val="0"/>
          <c:showPercent val="0"/>
          <c:showBubbleSize val="0"/>
        </c:dLbls>
        <c:gapWidth val="50"/>
        <c:overlap val="100"/>
        <c:axId val="70370816"/>
        <c:axId val="70372352"/>
      </c:barChart>
      <c:catAx>
        <c:axId val="70370816"/>
        <c:scaling>
          <c:orientation val="maxMin"/>
        </c:scaling>
        <c:delete val="0"/>
        <c:axPos val="l"/>
        <c:majorTickMark val="out"/>
        <c:minorTickMark val="none"/>
        <c:tickLblPos val="nextTo"/>
        <c:crossAx val="70372352"/>
        <c:crosses val="autoZero"/>
        <c:auto val="1"/>
        <c:lblAlgn val="ctr"/>
        <c:lblOffset val="100"/>
        <c:noMultiLvlLbl val="0"/>
      </c:catAx>
      <c:valAx>
        <c:axId val="70372352"/>
        <c:scaling>
          <c:orientation val="minMax"/>
        </c:scaling>
        <c:delete val="0"/>
        <c:axPos val="t"/>
        <c:majorGridlines/>
        <c:numFmt formatCode="0%" sourceLinked="1"/>
        <c:majorTickMark val="out"/>
        <c:minorTickMark val="none"/>
        <c:tickLblPos val="nextTo"/>
        <c:crossAx val="703708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Analysis!$F$21</c:f>
              <c:strCache>
                <c:ptCount val="1"/>
                <c:pt idx="0">
                  <c:v>Total</c:v>
                </c:pt>
              </c:strCache>
            </c:strRef>
          </c:tx>
          <c:spPr>
            <a:solidFill>
              <a:schemeClr val="accent3">
                <a:lumMod val="50000"/>
              </a:schemeClr>
            </a:solidFill>
          </c:spPr>
          <c:invertIfNegative val="0"/>
          <c:dPt>
            <c:idx val="1"/>
            <c:invertIfNegative val="0"/>
            <c:bubble3D val="0"/>
            <c:spPr>
              <a:solidFill>
                <a:schemeClr val="accent2">
                  <a:lumMod val="75000"/>
                </a:schemeClr>
              </a:solidFill>
            </c:spPr>
          </c:dPt>
          <c:cat>
            <c:strRef>
              <c:f>Analysis!$G$12:$H$12</c:f>
              <c:strCache>
                <c:ptCount val="2"/>
                <c:pt idx="0">
                  <c:v>Yes</c:v>
                </c:pt>
                <c:pt idx="1">
                  <c:v>No</c:v>
                </c:pt>
              </c:strCache>
            </c:strRef>
          </c:cat>
          <c:val>
            <c:numRef>
              <c:f>'REPORT Detailed'!$J$27:$J$28</c:f>
              <c:numCache>
                <c:formatCode>0%</c:formatCode>
                <c:ptCount val="2"/>
                <c:pt idx="0">
                  <c:v>0.6</c:v>
                </c:pt>
                <c:pt idx="1">
                  <c:v>0.4</c:v>
                </c:pt>
              </c:numCache>
            </c:numRef>
          </c:val>
        </c:ser>
        <c:dLbls>
          <c:dLblPos val="outEnd"/>
          <c:showLegendKey val="0"/>
          <c:showVal val="1"/>
          <c:showCatName val="0"/>
          <c:showSerName val="0"/>
          <c:showPercent val="0"/>
          <c:showBubbleSize val="0"/>
        </c:dLbls>
        <c:gapWidth val="75"/>
        <c:overlap val="-25"/>
        <c:axId val="70278528"/>
        <c:axId val="70288512"/>
      </c:barChart>
      <c:catAx>
        <c:axId val="70278528"/>
        <c:scaling>
          <c:orientation val="minMax"/>
        </c:scaling>
        <c:delete val="1"/>
        <c:axPos val="b"/>
        <c:majorTickMark val="none"/>
        <c:minorTickMark val="none"/>
        <c:tickLblPos val="nextTo"/>
        <c:crossAx val="70288512"/>
        <c:crosses val="autoZero"/>
        <c:auto val="1"/>
        <c:lblAlgn val="ctr"/>
        <c:lblOffset val="100"/>
        <c:noMultiLvlLbl val="0"/>
      </c:catAx>
      <c:valAx>
        <c:axId val="70288512"/>
        <c:scaling>
          <c:orientation val="minMax"/>
          <c:max val="1"/>
        </c:scaling>
        <c:delete val="0"/>
        <c:axPos val="l"/>
        <c:majorGridlines/>
        <c:numFmt formatCode="0%" sourceLinked="1"/>
        <c:majorTickMark val="none"/>
        <c:minorTickMark val="none"/>
        <c:tickLblPos val="nextTo"/>
        <c:spPr>
          <a:ln w="9525">
            <a:noFill/>
          </a:ln>
        </c:spPr>
        <c:crossAx val="70278528"/>
        <c:crosses val="autoZero"/>
        <c:crossBetween val="between"/>
      </c:valAx>
    </c:plotArea>
    <c:legend>
      <c:legendPos val="t"/>
      <c:layout>
        <c:manualLayout>
          <c:xMode val="edge"/>
          <c:yMode val="edge"/>
          <c:x val="0.2772640540558084"/>
          <c:y val="3.8991856649659658E-2"/>
          <c:w val="0.39728518689210995"/>
          <c:h val="0.11149496937882765"/>
        </c:manualLayout>
      </c:layout>
      <c:overlay val="0"/>
      <c:spPr>
        <a:ln>
          <a:solidFill>
            <a:schemeClr val="accent1">
              <a:shade val="50000"/>
            </a:schemeClr>
          </a:solidFill>
        </a:ln>
      </c:sp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11" dropStyle="combo" dx="16" fmlaLink="Analysis!$P$6" fmlaRange="Analysis!$F$2:$F$9" noThreeD="1" val="0"/>
</file>

<file path=xl/drawings/_rels/drawing1.xml.rels><?xml version="1.0" encoding="UTF-8" standalone="yes"?>
<Relationships xmlns="http://schemas.openxmlformats.org/package/2006/relationships"><Relationship Id="rId8" Type="http://schemas.openxmlformats.org/officeDocument/2006/relationships/hyperlink" Target="#'7 ACPP'!A1"/><Relationship Id="rId3" Type="http://schemas.openxmlformats.org/officeDocument/2006/relationships/hyperlink" Target="#'2 WOW'!A1"/><Relationship Id="rId7" Type="http://schemas.openxmlformats.org/officeDocument/2006/relationships/hyperlink" Target="#'6 WBKP'!A1"/><Relationship Id="rId12" Type="http://schemas.openxmlformats.org/officeDocument/2006/relationships/image" Target="../media/image2.jpg"/><Relationship Id="rId2" Type="http://schemas.openxmlformats.org/officeDocument/2006/relationships/hyperlink" Target="#'1 KHWAD'!A1"/><Relationship Id="rId1" Type="http://schemas.openxmlformats.org/officeDocument/2006/relationships/image" Target="../media/image1.jpg"/><Relationship Id="rId6" Type="http://schemas.openxmlformats.org/officeDocument/2006/relationships/hyperlink" Target="#'5 POWL'!A1"/><Relationship Id="rId11" Type="http://schemas.openxmlformats.org/officeDocument/2006/relationships/hyperlink" Target="#'REPORT SUMMARY'!A1"/><Relationship Id="rId5" Type="http://schemas.openxmlformats.org/officeDocument/2006/relationships/hyperlink" Target="#'4 MCAS'!A1"/><Relationship Id="rId10" Type="http://schemas.openxmlformats.org/officeDocument/2006/relationships/hyperlink" Target="#'REPORT Detailed'!A1"/><Relationship Id="rId4" Type="http://schemas.openxmlformats.org/officeDocument/2006/relationships/hyperlink" Target="#'3 PSAAG'!A1"/><Relationship Id="rId9" Type="http://schemas.openxmlformats.org/officeDocument/2006/relationships/hyperlink" Target="#'8 SCP'!A1"/></Relationships>
</file>

<file path=xl/drawings/_rels/drawing10.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2.jpg"/><Relationship Id="rId2" Type="http://schemas.openxmlformats.org/officeDocument/2006/relationships/image" Target="../media/image1.jpg"/><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hyperlink" Target="#Introduction!A1"/><Relationship Id="rId4"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3" Type="http://schemas.openxmlformats.org/officeDocument/2006/relationships/hyperlink" Target="#Introduction!A1"/><Relationship Id="rId2" Type="http://schemas.openxmlformats.org/officeDocument/2006/relationships/chart" Target="../charts/chart4.xml"/><Relationship Id="rId1" Type="http://schemas.openxmlformats.org/officeDocument/2006/relationships/image" Target="../media/image1.jpg"/><Relationship Id="rId5" Type="http://schemas.openxmlformats.org/officeDocument/2006/relationships/image" Target="../media/image2.jp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2 WOW'!A1"/><Relationship Id="rId2" Type="http://schemas.openxmlformats.org/officeDocument/2006/relationships/image" Target="../media/image3.png"/><Relationship Id="rId1" Type="http://schemas.openxmlformats.org/officeDocument/2006/relationships/hyperlink" Target="#Introduction!A1"/><Relationship Id="rId4"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hyperlink" Target="#'1 KHWAD'!A1"/><Relationship Id="rId2" Type="http://schemas.openxmlformats.org/officeDocument/2006/relationships/image" Target="../media/image3.png"/><Relationship Id="rId1" Type="http://schemas.openxmlformats.org/officeDocument/2006/relationships/hyperlink" Target="#Introduction!A1"/><Relationship Id="rId5" Type="http://schemas.openxmlformats.org/officeDocument/2006/relationships/image" Target="../media/image1.jpg"/><Relationship Id="rId4" Type="http://schemas.openxmlformats.org/officeDocument/2006/relationships/hyperlink" Target="#'3 PSAAG'!A1"/></Relationships>
</file>

<file path=xl/drawings/_rels/drawing4.xml.rels><?xml version="1.0" encoding="UTF-8" standalone="yes"?>
<Relationships xmlns="http://schemas.openxmlformats.org/package/2006/relationships"><Relationship Id="rId3" Type="http://schemas.openxmlformats.org/officeDocument/2006/relationships/hyperlink" Target="#'2 WOW'!A1"/><Relationship Id="rId2" Type="http://schemas.openxmlformats.org/officeDocument/2006/relationships/image" Target="../media/image3.png"/><Relationship Id="rId1" Type="http://schemas.openxmlformats.org/officeDocument/2006/relationships/hyperlink" Target="#Introduction!A1"/><Relationship Id="rId5" Type="http://schemas.openxmlformats.org/officeDocument/2006/relationships/image" Target="../media/image1.jpg"/><Relationship Id="rId4" Type="http://schemas.openxmlformats.org/officeDocument/2006/relationships/hyperlink" Target="#'4 MCAS'!A1"/></Relationships>
</file>

<file path=xl/drawings/_rels/drawing5.xml.rels><?xml version="1.0" encoding="UTF-8" standalone="yes"?>
<Relationships xmlns="http://schemas.openxmlformats.org/package/2006/relationships"><Relationship Id="rId3" Type="http://schemas.openxmlformats.org/officeDocument/2006/relationships/hyperlink" Target="#'3 PSAAG'!A1"/><Relationship Id="rId2" Type="http://schemas.openxmlformats.org/officeDocument/2006/relationships/image" Target="../media/image3.png"/><Relationship Id="rId1" Type="http://schemas.openxmlformats.org/officeDocument/2006/relationships/hyperlink" Target="#Introduction!A1"/><Relationship Id="rId5" Type="http://schemas.openxmlformats.org/officeDocument/2006/relationships/image" Target="../media/image1.jpg"/><Relationship Id="rId4" Type="http://schemas.openxmlformats.org/officeDocument/2006/relationships/hyperlink" Target="#'5 POWL'!A1"/></Relationships>
</file>

<file path=xl/drawings/_rels/drawing6.xml.rels><?xml version="1.0" encoding="UTF-8" standalone="yes"?>
<Relationships xmlns="http://schemas.openxmlformats.org/package/2006/relationships"><Relationship Id="rId3" Type="http://schemas.openxmlformats.org/officeDocument/2006/relationships/hyperlink" Target="#'4 MCAS'!A1"/><Relationship Id="rId2" Type="http://schemas.openxmlformats.org/officeDocument/2006/relationships/image" Target="../media/image3.png"/><Relationship Id="rId1" Type="http://schemas.openxmlformats.org/officeDocument/2006/relationships/hyperlink" Target="#Introduction!A1"/><Relationship Id="rId5" Type="http://schemas.openxmlformats.org/officeDocument/2006/relationships/image" Target="../media/image1.jpg"/><Relationship Id="rId4" Type="http://schemas.openxmlformats.org/officeDocument/2006/relationships/hyperlink" Target="#'6 WBKP'!A1"/></Relationships>
</file>

<file path=xl/drawings/_rels/drawing7.xml.rels><?xml version="1.0" encoding="UTF-8" standalone="yes"?>
<Relationships xmlns="http://schemas.openxmlformats.org/package/2006/relationships"><Relationship Id="rId3" Type="http://schemas.openxmlformats.org/officeDocument/2006/relationships/hyperlink" Target="#'5 POWL'!A1"/><Relationship Id="rId2" Type="http://schemas.openxmlformats.org/officeDocument/2006/relationships/image" Target="../media/image3.png"/><Relationship Id="rId1" Type="http://schemas.openxmlformats.org/officeDocument/2006/relationships/hyperlink" Target="#Introduction!A1"/><Relationship Id="rId5" Type="http://schemas.openxmlformats.org/officeDocument/2006/relationships/image" Target="../media/image1.jpg"/><Relationship Id="rId4" Type="http://schemas.openxmlformats.org/officeDocument/2006/relationships/hyperlink" Target="#'7 ACPP'!A1"/></Relationships>
</file>

<file path=xl/drawings/_rels/drawing8.xml.rels><?xml version="1.0" encoding="UTF-8" standalone="yes"?>
<Relationships xmlns="http://schemas.openxmlformats.org/package/2006/relationships"><Relationship Id="rId3" Type="http://schemas.openxmlformats.org/officeDocument/2006/relationships/hyperlink" Target="#'6 WBKP'!A1"/><Relationship Id="rId2" Type="http://schemas.openxmlformats.org/officeDocument/2006/relationships/image" Target="../media/image3.png"/><Relationship Id="rId1" Type="http://schemas.openxmlformats.org/officeDocument/2006/relationships/hyperlink" Target="#Introduction!A1"/><Relationship Id="rId5" Type="http://schemas.openxmlformats.org/officeDocument/2006/relationships/image" Target="../media/image1.jpg"/><Relationship Id="rId4" Type="http://schemas.openxmlformats.org/officeDocument/2006/relationships/hyperlink" Target="#'8 SCP'!A1"/></Relationships>
</file>

<file path=xl/drawings/_rels/drawing9.xml.rels><?xml version="1.0" encoding="UTF-8" standalone="yes"?>
<Relationships xmlns="http://schemas.openxmlformats.org/package/2006/relationships"><Relationship Id="rId3" Type="http://schemas.openxmlformats.org/officeDocument/2006/relationships/hyperlink" Target="#'7 ACPP'!A1"/><Relationship Id="rId2" Type="http://schemas.openxmlformats.org/officeDocument/2006/relationships/image" Target="../media/image3.png"/><Relationship Id="rId1" Type="http://schemas.openxmlformats.org/officeDocument/2006/relationships/hyperlink" Target="#Introduction!A1"/><Relationship Id="rId5" Type="http://schemas.openxmlformats.org/officeDocument/2006/relationships/image" Target="../media/image1.jpg"/><Relationship Id="rId4" Type="http://schemas.openxmlformats.org/officeDocument/2006/relationships/hyperlink" Target="#'REPORT SUMMARY'!A1"/></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10</xdr:col>
      <xdr:colOff>9525</xdr:colOff>
      <xdr:row>0</xdr:row>
      <xdr:rowOff>895350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250" b="25984"/>
        <a:stretch/>
      </xdr:blipFill>
      <xdr:spPr>
        <a:xfrm>
          <a:off x="5314950" y="0"/>
          <a:ext cx="2628900" cy="895350"/>
        </a:xfrm>
        <a:prstGeom prst="rect">
          <a:avLst/>
        </a:prstGeom>
      </xdr:spPr>
    </xdr:pic>
    <xdr:clientData/>
  </xdr:twoCellAnchor>
  <xdr:twoCellAnchor>
    <xdr:from>
      <xdr:col>0</xdr:col>
      <xdr:colOff>19049</xdr:colOff>
      <xdr:row>0</xdr:row>
      <xdr:rowOff>2781300</xdr:rowOff>
    </xdr:from>
    <xdr:to>
      <xdr:col>10</xdr:col>
      <xdr:colOff>257174</xdr:colOff>
      <xdr:row>4</xdr:row>
      <xdr:rowOff>171450</xdr:rowOff>
    </xdr:to>
    <xdr:sp macro="" textlink="">
      <xdr:nvSpPr>
        <xdr:cNvPr id="6" name="TextBox 5"/>
        <xdr:cNvSpPr txBox="1"/>
      </xdr:nvSpPr>
      <xdr:spPr>
        <a:xfrm>
          <a:off x="19049" y="2781300"/>
          <a:ext cx="7877175" cy="1400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400" b="0" i="0">
              <a:solidFill>
                <a:schemeClr val="dk1"/>
              </a:solidFill>
              <a:effectLst/>
              <a:latin typeface="+mn-lt"/>
              <a:ea typeface="+mn-ea"/>
              <a:cs typeface="+mn-cs"/>
            </a:rPr>
            <a:t>This 10 point checklist survey will help you to develop a baseline understanding of how your team's existing processes reflect the Productive Community Services vision. This will give you a view on where the team is starting out from and what rigorous processes you will need to develop a Productive Community Service. This tool will give a 10 point checklist score which will give you a tangible starting baseline to compliment your measures. It will also allow you to track your progress over time, so you should re-visit it monthly to help track your improvement.</a:t>
          </a:r>
          <a:endParaRPr lang="en-GB" sz="1400"/>
        </a:p>
      </xdr:txBody>
    </xdr:sp>
    <xdr:clientData/>
  </xdr:twoCellAnchor>
  <xdr:twoCellAnchor>
    <xdr:from>
      <xdr:col>1</xdr:col>
      <xdr:colOff>104775</xdr:colOff>
      <xdr:row>5</xdr:row>
      <xdr:rowOff>76200</xdr:rowOff>
    </xdr:from>
    <xdr:to>
      <xdr:col>10</xdr:col>
      <xdr:colOff>76200</xdr:colOff>
      <xdr:row>9</xdr:row>
      <xdr:rowOff>76200</xdr:rowOff>
    </xdr:to>
    <xdr:sp macro="" textlink="">
      <xdr:nvSpPr>
        <xdr:cNvPr id="7" name="Rounded Rectangle 6"/>
        <xdr:cNvSpPr/>
      </xdr:nvSpPr>
      <xdr:spPr>
        <a:xfrm>
          <a:off x="714375" y="4276725"/>
          <a:ext cx="7296150" cy="600075"/>
        </a:xfrm>
        <a:prstGeom prst="roundRect">
          <a:avLst/>
        </a:prstGeom>
        <a:no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142876</xdr:colOff>
      <xdr:row>4</xdr:row>
      <xdr:rowOff>142877</xdr:rowOff>
    </xdr:from>
    <xdr:to>
      <xdr:col>2</xdr:col>
      <xdr:colOff>1228726</xdr:colOff>
      <xdr:row>5</xdr:row>
      <xdr:rowOff>171451</xdr:rowOff>
    </xdr:to>
    <xdr:sp macro="" textlink="">
      <xdr:nvSpPr>
        <xdr:cNvPr id="8" name="TextBox 7"/>
        <xdr:cNvSpPr txBox="1"/>
      </xdr:nvSpPr>
      <xdr:spPr>
        <a:xfrm>
          <a:off x="752476" y="4152902"/>
          <a:ext cx="1695450" cy="219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solidFill>
                <a:schemeClr val="tx2">
                  <a:lumMod val="60000"/>
                  <a:lumOff val="40000"/>
                </a:schemeClr>
              </a:solidFill>
            </a:rPr>
            <a:t>COMPLETE YOUR DETAILS</a:t>
          </a:r>
        </a:p>
      </xdr:txBody>
    </xdr:sp>
    <xdr:clientData/>
  </xdr:twoCellAnchor>
  <xdr:twoCellAnchor>
    <xdr:from>
      <xdr:col>0</xdr:col>
      <xdr:colOff>209551</xdr:colOff>
      <xdr:row>9</xdr:row>
      <xdr:rowOff>152400</xdr:rowOff>
    </xdr:from>
    <xdr:to>
      <xdr:col>3</xdr:col>
      <xdr:colOff>485775</xdr:colOff>
      <xdr:row>10</xdr:row>
      <xdr:rowOff>342900</xdr:rowOff>
    </xdr:to>
    <xdr:sp macro="" textlink="">
      <xdr:nvSpPr>
        <xdr:cNvPr id="9" name="Rounded Rectangle 8">
          <a:hlinkClick xmlns:r="http://schemas.openxmlformats.org/officeDocument/2006/relationships" r:id="rId2"/>
        </xdr:cNvPr>
        <xdr:cNvSpPr/>
      </xdr:nvSpPr>
      <xdr:spPr>
        <a:xfrm>
          <a:off x="209551" y="5581650"/>
          <a:ext cx="3876674" cy="428625"/>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600" b="1">
              <a:solidFill>
                <a:schemeClr val="accent1">
                  <a:lumMod val="50000"/>
                </a:schemeClr>
              </a:solidFill>
            </a:rPr>
            <a:t>1.</a:t>
          </a:r>
          <a:r>
            <a:rPr lang="en-GB" sz="1600" b="1" baseline="0">
              <a:solidFill>
                <a:schemeClr val="accent1">
                  <a:lumMod val="50000"/>
                </a:schemeClr>
              </a:solidFill>
            </a:rPr>
            <a:t> Knowing How We Are Doing</a:t>
          </a:r>
          <a:endParaRPr lang="en-GB" sz="1600" b="1">
            <a:solidFill>
              <a:schemeClr val="accent1">
                <a:lumMod val="50000"/>
              </a:schemeClr>
            </a:solidFill>
          </a:endParaRPr>
        </a:p>
      </xdr:txBody>
    </xdr:sp>
    <xdr:clientData/>
  </xdr:twoCellAnchor>
  <xdr:twoCellAnchor>
    <xdr:from>
      <xdr:col>4</xdr:col>
      <xdr:colOff>19050</xdr:colOff>
      <xdr:row>9</xdr:row>
      <xdr:rowOff>152400</xdr:rowOff>
    </xdr:from>
    <xdr:to>
      <xdr:col>10</xdr:col>
      <xdr:colOff>76200</xdr:colOff>
      <xdr:row>10</xdr:row>
      <xdr:rowOff>333375</xdr:rowOff>
    </xdr:to>
    <xdr:sp macro="" textlink="">
      <xdr:nvSpPr>
        <xdr:cNvPr id="10" name="Rounded Rectangle 9">
          <a:hlinkClick xmlns:r="http://schemas.openxmlformats.org/officeDocument/2006/relationships" r:id="rId3"/>
        </xdr:cNvPr>
        <xdr:cNvSpPr/>
      </xdr:nvSpPr>
      <xdr:spPr>
        <a:xfrm>
          <a:off x="4229100" y="5581650"/>
          <a:ext cx="3895725" cy="419100"/>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600" b="1">
              <a:solidFill>
                <a:schemeClr val="accent1">
                  <a:lumMod val="50000"/>
                </a:schemeClr>
              </a:solidFill>
            </a:rPr>
            <a:t>2. Well Organised</a:t>
          </a:r>
          <a:r>
            <a:rPr lang="en-GB" sz="1600" b="1" baseline="0">
              <a:solidFill>
                <a:schemeClr val="accent1">
                  <a:lumMod val="50000"/>
                </a:schemeClr>
              </a:solidFill>
            </a:rPr>
            <a:t> Working Environment</a:t>
          </a:r>
          <a:endParaRPr lang="en-GB" sz="1600" b="1">
            <a:solidFill>
              <a:schemeClr val="accent1">
                <a:lumMod val="50000"/>
              </a:schemeClr>
            </a:solidFill>
          </a:endParaRPr>
        </a:p>
      </xdr:txBody>
    </xdr:sp>
    <xdr:clientData/>
  </xdr:twoCellAnchor>
  <xdr:twoCellAnchor>
    <xdr:from>
      <xdr:col>0</xdr:col>
      <xdr:colOff>209551</xdr:colOff>
      <xdr:row>11</xdr:row>
      <xdr:rowOff>114300</xdr:rowOff>
    </xdr:from>
    <xdr:to>
      <xdr:col>2</xdr:col>
      <xdr:colOff>1323975</xdr:colOff>
      <xdr:row>12</xdr:row>
      <xdr:rowOff>352425</xdr:rowOff>
    </xdr:to>
    <xdr:sp macro="" textlink="">
      <xdr:nvSpPr>
        <xdr:cNvPr id="11" name="Rounded Rectangle 10">
          <a:hlinkClick xmlns:r="http://schemas.openxmlformats.org/officeDocument/2006/relationships" r:id="rId4"/>
        </xdr:cNvPr>
        <xdr:cNvSpPr/>
      </xdr:nvSpPr>
      <xdr:spPr>
        <a:xfrm>
          <a:off x="209551" y="6162675"/>
          <a:ext cx="2447924" cy="428625"/>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ctr"/>
          <a:r>
            <a:rPr lang="en-GB" sz="1600" b="1">
              <a:solidFill>
                <a:schemeClr val="accent1">
                  <a:lumMod val="50000"/>
                </a:schemeClr>
              </a:solidFill>
            </a:rPr>
            <a:t>3. Patient Status at a Glance</a:t>
          </a:r>
        </a:p>
      </xdr:txBody>
    </xdr:sp>
    <xdr:clientData/>
  </xdr:twoCellAnchor>
  <xdr:twoCellAnchor>
    <xdr:from>
      <xdr:col>2</xdr:col>
      <xdr:colOff>1390651</xdr:colOff>
      <xdr:row>11</xdr:row>
      <xdr:rowOff>114300</xdr:rowOff>
    </xdr:from>
    <xdr:to>
      <xdr:col>6</xdr:col>
      <xdr:colOff>295275</xdr:colOff>
      <xdr:row>12</xdr:row>
      <xdr:rowOff>352425</xdr:rowOff>
    </xdr:to>
    <xdr:sp macro="" textlink="">
      <xdr:nvSpPr>
        <xdr:cNvPr id="12" name="Rounded Rectangle 11">
          <a:hlinkClick xmlns:r="http://schemas.openxmlformats.org/officeDocument/2006/relationships" r:id="rId5"/>
        </xdr:cNvPr>
        <xdr:cNvSpPr/>
      </xdr:nvSpPr>
      <xdr:spPr>
        <a:xfrm>
          <a:off x="2724151" y="6162675"/>
          <a:ext cx="3000374" cy="428625"/>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ctr"/>
          <a:r>
            <a:rPr lang="en-GB" sz="1600" b="1">
              <a:solidFill>
                <a:schemeClr val="accent1">
                  <a:lumMod val="50000"/>
                </a:schemeClr>
              </a:solidFill>
            </a:rPr>
            <a:t>4. Managing Caseload and Staffing</a:t>
          </a:r>
        </a:p>
      </xdr:txBody>
    </xdr:sp>
    <xdr:clientData/>
  </xdr:twoCellAnchor>
  <xdr:twoCellAnchor>
    <xdr:from>
      <xdr:col>6</xdr:col>
      <xdr:colOff>390526</xdr:colOff>
      <xdr:row>11</xdr:row>
      <xdr:rowOff>114300</xdr:rowOff>
    </xdr:from>
    <xdr:to>
      <xdr:col>10</xdr:col>
      <xdr:colOff>76200</xdr:colOff>
      <xdr:row>12</xdr:row>
      <xdr:rowOff>352425</xdr:rowOff>
    </xdr:to>
    <xdr:sp macro="" textlink="">
      <xdr:nvSpPr>
        <xdr:cNvPr id="13" name="Rounded Rectangle 12">
          <a:hlinkClick xmlns:r="http://schemas.openxmlformats.org/officeDocument/2006/relationships" r:id="rId6"/>
        </xdr:cNvPr>
        <xdr:cNvSpPr/>
      </xdr:nvSpPr>
      <xdr:spPr>
        <a:xfrm>
          <a:off x="5819776" y="6162675"/>
          <a:ext cx="2305049" cy="428625"/>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ctr"/>
          <a:r>
            <a:rPr lang="en-GB" sz="1600" b="1">
              <a:solidFill>
                <a:schemeClr val="accent1">
                  <a:lumMod val="50000"/>
                </a:schemeClr>
              </a:solidFill>
            </a:rPr>
            <a:t>5. Planning Our</a:t>
          </a:r>
          <a:r>
            <a:rPr lang="en-GB" sz="1600" b="1" baseline="0">
              <a:solidFill>
                <a:schemeClr val="accent1">
                  <a:lumMod val="50000"/>
                </a:schemeClr>
              </a:solidFill>
            </a:rPr>
            <a:t> Workload</a:t>
          </a:r>
          <a:endParaRPr lang="en-GB" sz="1600" b="1">
            <a:solidFill>
              <a:schemeClr val="accent1">
                <a:lumMod val="50000"/>
              </a:schemeClr>
            </a:solidFill>
          </a:endParaRPr>
        </a:p>
      </xdr:txBody>
    </xdr:sp>
    <xdr:clientData/>
  </xdr:twoCellAnchor>
  <xdr:twoCellAnchor>
    <xdr:from>
      <xdr:col>0</xdr:col>
      <xdr:colOff>209551</xdr:colOff>
      <xdr:row>13</xdr:row>
      <xdr:rowOff>123825</xdr:rowOff>
    </xdr:from>
    <xdr:to>
      <xdr:col>3</xdr:col>
      <xdr:colOff>304802</xdr:colOff>
      <xdr:row>15</xdr:row>
      <xdr:rowOff>171450</xdr:rowOff>
    </xdr:to>
    <xdr:sp macro="" textlink="">
      <xdr:nvSpPr>
        <xdr:cNvPr id="14" name="Rounded Rectangle 13">
          <a:hlinkClick xmlns:r="http://schemas.openxmlformats.org/officeDocument/2006/relationships" r:id="rId7"/>
        </xdr:cNvPr>
        <xdr:cNvSpPr/>
      </xdr:nvSpPr>
      <xdr:spPr>
        <a:xfrm>
          <a:off x="209551" y="6734175"/>
          <a:ext cx="3695701" cy="428625"/>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600" b="1">
              <a:solidFill>
                <a:schemeClr val="accent1">
                  <a:lumMod val="50000"/>
                </a:schemeClr>
              </a:solidFill>
            </a:rPr>
            <a:t>6.</a:t>
          </a:r>
          <a:r>
            <a:rPr lang="en-GB" sz="1600" b="1" baseline="0">
              <a:solidFill>
                <a:schemeClr val="accent1">
                  <a:lumMod val="50000"/>
                </a:schemeClr>
              </a:solidFill>
            </a:rPr>
            <a:t> Working Better With Our Key Partners</a:t>
          </a:r>
          <a:endParaRPr lang="en-GB" sz="1600" b="1">
            <a:solidFill>
              <a:schemeClr val="accent1">
                <a:lumMod val="50000"/>
              </a:schemeClr>
            </a:solidFill>
          </a:endParaRPr>
        </a:p>
      </xdr:txBody>
    </xdr:sp>
    <xdr:clientData/>
  </xdr:twoCellAnchor>
  <xdr:twoCellAnchor>
    <xdr:from>
      <xdr:col>3</xdr:col>
      <xdr:colOff>428624</xdr:colOff>
      <xdr:row>13</xdr:row>
      <xdr:rowOff>123825</xdr:rowOff>
    </xdr:from>
    <xdr:to>
      <xdr:col>10</xdr:col>
      <xdr:colOff>76200</xdr:colOff>
      <xdr:row>15</xdr:row>
      <xdr:rowOff>161925</xdr:rowOff>
    </xdr:to>
    <xdr:sp macro="" textlink="">
      <xdr:nvSpPr>
        <xdr:cNvPr id="15" name="Rounded Rectangle 14">
          <a:hlinkClick xmlns:r="http://schemas.openxmlformats.org/officeDocument/2006/relationships" r:id="rId8"/>
        </xdr:cNvPr>
        <xdr:cNvSpPr/>
      </xdr:nvSpPr>
      <xdr:spPr>
        <a:xfrm>
          <a:off x="4029074" y="6734175"/>
          <a:ext cx="4095751" cy="419100"/>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600" b="1">
              <a:solidFill>
                <a:schemeClr val="accent1">
                  <a:lumMod val="50000"/>
                </a:schemeClr>
              </a:solidFill>
            </a:rPr>
            <a:t>7. Agreeing</a:t>
          </a:r>
          <a:r>
            <a:rPr lang="en-GB" sz="1600" b="1" baseline="0">
              <a:solidFill>
                <a:schemeClr val="accent1">
                  <a:lumMod val="50000"/>
                </a:schemeClr>
              </a:solidFill>
            </a:rPr>
            <a:t> The Care Plan With The Patient</a:t>
          </a:r>
          <a:endParaRPr lang="en-GB" sz="1600" b="1">
            <a:solidFill>
              <a:schemeClr val="accent1">
                <a:lumMod val="50000"/>
              </a:schemeClr>
            </a:solidFill>
          </a:endParaRPr>
        </a:p>
      </xdr:txBody>
    </xdr:sp>
    <xdr:clientData/>
  </xdr:twoCellAnchor>
  <xdr:twoCellAnchor>
    <xdr:from>
      <xdr:col>0</xdr:col>
      <xdr:colOff>209551</xdr:colOff>
      <xdr:row>16</xdr:row>
      <xdr:rowOff>85725</xdr:rowOff>
    </xdr:from>
    <xdr:to>
      <xdr:col>3</xdr:col>
      <xdr:colOff>314325</xdr:colOff>
      <xdr:row>18</xdr:row>
      <xdr:rowOff>133350</xdr:rowOff>
    </xdr:to>
    <xdr:sp macro="" textlink="">
      <xdr:nvSpPr>
        <xdr:cNvPr id="16" name="Rounded Rectangle 15">
          <a:hlinkClick xmlns:r="http://schemas.openxmlformats.org/officeDocument/2006/relationships" r:id="rId9"/>
        </xdr:cNvPr>
        <xdr:cNvSpPr/>
      </xdr:nvSpPr>
      <xdr:spPr>
        <a:xfrm>
          <a:off x="209551" y="7267575"/>
          <a:ext cx="3705224" cy="428625"/>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600" b="1">
              <a:solidFill>
                <a:schemeClr val="accent1">
                  <a:lumMod val="50000"/>
                </a:schemeClr>
              </a:solidFill>
            </a:rPr>
            <a:t>8. Standard Care Procedures</a:t>
          </a:r>
        </a:p>
      </xdr:txBody>
    </xdr:sp>
    <xdr:clientData/>
  </xdr:twoCellAnchor>
  <xdr:twoCellAnchor>
    <xdr:from>
      <xdr:col>6</xdr:col>
      <xdr:colOff>476250</xdr:colOff>
      <xdr:row>16</xdr:row>
      <xdr:rowOff>85725</xdr:rowOff>
    </xdr:from>
    <xdr:to>
      <xdr:col>10</xdr:col>
      <xdr:colOff>76200</xdr:colOff>
      <xdr:row>18</xdr:row>
      <xdr:rowOff>133350</xdr:rowOff>
    </xdr:to>
    <xdr:sp macro="" textlink="">
      <xdr:nvSpPr>
        <xdr:cNvPr id="20" name="Rounded Rectangle 19">
          <a:hlinkClick xmlns:r="http://schemas.openxmlformats.org/officeDocument/2006/relationships" r:id="rId10"/>
        </xdr:cNvPr>
        <xdr:cNvSpPr/>
      </xdr:nvSpPr>
      <xdr:spPr>
        <a:xfrm>
          <a:off x="5905500" y="7267575"/>
          <a:ext cx="2219325" cy="428625"/>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600" b="1">
              <a:solidFill>
                <a:schemeClr val="accent1">
                  <a:lumMod val="50000"/>
                </a:schemeClr>
              </a:solidFill>
            </a:rPr>
            <a:t>Detailed Report</a:t>
          </a:r>
        </a:p>
      </xdr:txBody>
    </xdr:sp>
    <xdr:clientData/>
  </xdr:twoCellAnchor>
  <xdr:twoCellAnchor>
    <xdr:from>
      <xdr:col>3</xdr:col>
      <xdr:colOff>466726</xdr:colOff>
      <xdr:row>16</xdr:row>
      <xdr:rowOff>85725</xdr:rowOff>
    </xdr:from>
    <xdr:to>
      <xdr:col>6</xdr:col>
      <xdr:colOff>381000</xdr:colOff>
      <xdr:row>18</xdr:row>
      <xdr:rowOff>133350</xdr:rowOff>
    </xdr:to>
    <xdr:sp macro="" textlink="">
      <xdr:nvSpPr>
        <xdr:cNvPr id="21" name="Rounded Rectangle 20">
          <a:hlinkClick xmlns:r="http://schemas.openxmlformats.org/officeDocument/2006/relationships" r:id="rId11"/>
        </xdr:cNvPr>
        <xdr:cNvSpPr/>
      </xdr:nvSpPr>
      <xdr:spPr>
        <a:xfrm>
          <a:off x="4067176" y="7267575"/>
          <a:ext cx="1743074" cy="428625"/>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effectLst>
          <a:outerShdw blurRad="50800" dist="38100" dir="5400000" algn="t" rotWithShape="0">
            <a:prstClr val="black">
              <a:alpha val="40000"/>
            </a:prstClr>
          </a:outerShdw>
        </a:effectLst>
        <a:scene3d>
          <a:camera prst="perspectiveAbove"/>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600" b="1">
              <a:solidFill>
                <a:schemeClr val="accent1">
                  <a:lumMod val="50000"/>
                </a:schemeClr>
              </a:solidFill>
            </a:rPr>
            <a:t>Summary</a:t>
          </a:r>
        </a:p>
      </xdr:txBody>
    </xdr:sp>
    <xdr:clientData/>
  </xdr:twoCellAnchor>
  <xdr:twoCellAnchor editAs="oneCell">
    <xdr:from>
      <xdr:col>0</xdr:col>
      <xdr:colOff>142875</xdr:colOff>
      <xdr:row>0</xdr:row>
      <xdr:rowOff>0</xdr:rowOff>
    </xdr:from>
    <xdr:to>
      <xdr:col>4</xdr:col>
      <xdr:colOff>361950</xdr:colOff>
      <xdr:row>0</xdr:row>
      <xdr:rowOff>2731236</xdr:rowOff>
    </xdr:to>
    <xdr:pic>
      <xdr:nvPicPr>
        <xdr:cNvPr id="3" name="Picture 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42875" y="0"/>
          <a:ext cx="4429125" cy="27312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27</xdr:row>
      <xdr:rowOff>57150</xdr:rowOff>
    </xdr:from>
    <xdr:to>
      <xdr:col>2</xdr:col>
      <xdr:colOff>2124076</xdr:colOff>
      <xdr:row>43</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1200150</xdr:colOff>
      <xdr:row>1</xdr:row>
      <xdr:rowOff>38100</xdr:rowOff>
    </xdr:from>
    <xdr:to>
      <xdr:col>6</xdr:col>
      <xdr:colOff>228600</xdr:colOff>
      <xdr:row>5</xdr:row>
      <xdr:rowOff>171450</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1250" b="25984"/>
        <a:stretch/>
      </xdr:blipFill>
      <xdr:spPr>
        <a:xfrm>
          <a:off x="5229225" y="228600"/>
          <a:ext cx="2628900" cy="895350"/>
        </a:xfrm>
        <a:prstGeom prst="rect">
          <a:avLst/>
        </a:prstGeom>
      </xdr:spPr>
    </xdr:pic>
    <xdr:clientData/>
  </xdr:twoCellAnchor>
  <xdr:twoCellAnchor>
    <xdr:from>
      <xdr:col>0</xdr:col>
      <xdr:colOff>200025</xdr:colOff>
      <xdr:row>20</xdr:row>
      <xdr:rowOff>133350</xdr:rowOff>
    </xdr:from>
    <xdr:to>
      <xdr:col>3</xdr:col>
      <xdr:colOff>95249</xdr:colOff>
      <xdr:row>27</xdr:row>
      <xdr:rowOff>47625</xdr:rowOff>
    </xdr:to>
    <xdr:sp macro="" textlink="">
      <xdr:nvSpPr>
        <xdr:cNvPr id="12" name="Rounded Rectangle 11"/>
        <xdr:cNvSpPr/>
      </xdr:nvSpPr>
      <xdr:spPr>
        <a:xfrm>
          <a:off x="200025" y="5095875"/>
          <a:ext cx="3924299" cy="1933575"/>
        </a:xfrm>
        <a:prstGeom prst="round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200025</xdr:colOff>
      <xdr:row>19</xdr:row>
      <xdr:rowOff>171450</xdr:rowOff>
    </xdr:from>
    <xdr:to>
      <xdr:col>2</xdr:col>
      <xdr:colOff>47625</xdr:colOff>
      <xdr:row>21</xdr:row>
      <xdr:rowOff>57150</xdr:rowOff>
    </xdr:to>
    <xdr:sp macro="" textlink="">
      <xdr:nvSpPr>
        <xdr:cNvPr id="13" name="TextBox 12"/>
        <xdr:cNvSpPr txBox="1"/>
      </xdr:nvSpPr>
      <xdr:spPr>
        <a:xfrm>
          <a:off x="809625" y="2838450"/>
          <a:ext cx="12287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tx2">
                  <a:lumMod val="60000"/>
                  <a:lumOff val="40000"/>
                </a:schemeClr>
              </a:solidFill>
            </a:rPr>
            <a:t>GENERAL</a:t>
          </a:r>
          <a:r>
            <a:rPr lang="en-GB" sz="1100" b="1" baseline="0">
              <a:solidFill>
                <a:schemeClr val="tx2">
                  <a:lumMod val="60000"/>
                  <a:lumOff val="40000"/>
                </a:schemeClr>
              </a:solidFill>
            </a:rPr>
            <a:t> DETAILS</a:t>
          </a:r>
          <a:endParaRPr lang="en-GB" sz="1100" b="1">
            <a:solidFill>
              <a:schemeClr val="tx2">
                <a:lumMod val="60000"/>
                <a:lumOff val="40000"/>
              </a:schemeClr>
            </a:solidFill>
          </a:endParaRPr>
        </a:p>
      </xdr:txBody>
    </xdr:sp>
    <xdr:clientData/>
  </xdr:twoCellAnchor>
  <xdr:twoCellAnchor>
    <xdr:from>
      <xdr:col>3</xdr:col>
      <xdr:colOff>200026</xdr:colOff>
      <xdr:row>19</xdr:row>
      <xdr:rowOff>161925</xdr:rowOff>
    </xdr:from>
    <xdr:to>
      <xdr:col>7</xdr:col>
      <xdr:colOff>85726</xdr:colOff>
      <xdr:row>27</xdr:row>
      <xdr:rowOff>57150</xdr:rowOff>
    </xdr:to>
    <xdr:grpSp>
      <xdr:nvGrpSpPr>
        <xdr:cNvPr id="16" name="Group 15"/>
        <xdr:cNvGrpSpPr/>
      </xdr:nvGrpSpPr>
      <xdr:grpSpPr>
        <a:xfrm>
          <a:off x="4229101" y="4933950"/>
          <a:ext cx="3981450" cy="2105025"/>
          <a:chOff x="352426" y="5133975"/>
          <a:chExt cx="3752850" cy="2105025"/>
        </a:xfrm>
      </xdr:grpSpPr>
      <xdr:sp macro="" textlink="">
        <xdr:nvSpPr>
          <xdr:cNvPr id="15" name="Rounded Rectangle 14"/>
          <xdr:cNvSpPr/>
        </xdr:nvSpPr>
        <xdr:spPr>
          <a:xfrm>
            <a:off x="352426" y="5305425"/>
            <a:ext cx="3752850" cy="1933575"/>
          </a:xfrm>
          <a:prstGeom prst="round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 name="TextBox 13"/>
          <xdr:cNvSpPr txBox="1"/>
        </xdr:nvSpPr>
        <xdr:spPr>
          <a:xfrm>
            <a:off x="695325" y="5133975"/>
            <a:ext cx="1228725"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tx2">
                    <a:lumMod val="60000"/>
                    <a:lumOff val="40000"/>
                  </a:schemeClr>
                </a:solidFill>
              </a:rPr>
              <a:t>OVERALL SCORES</a:t>
            </a:r>
          </a:p>
        </xdr:txBody>
      </xdr:sp>
      <xdr:graphicFrame macro="">
        <xdr:nvGraphicFramePr>
          <xdr:cNvPr id="10" name="Chart 9"/>
          <xdr:cNvGraphicFramePr/>
        </xdr:nvGraphicFramePr>
        <xdr:xfrm>
          <a:off x="523875" y="5372100"/>
          <a:ext cx="3390900" cy="180975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xdr:col>
      <xdr:colOff>2286001</xdr:colOff>
      <xdr:row>28</xdr:row>
      <xdr:rowOff>47625</xdr:rowOff>
    </xdr:from>
    <xdr:to>
      <xdr:col>7</xdr:col>
      <xdr:colOff>76201</xdr:colOff>
      <xdr:row>42</xdr:row>
      <xdr:rowOff>76200</xdr:rowOff>
    </xdr:to>
    <xdr:sp macro="" textlink="">
      <xdr:nvSpPr>
        <xdr:cNvPr id="17" name="Rounded Rectangle 16"/>
        <xdr:cNvSpPr/>
      </xdr:nvSpPr>
      <xdr:spPr>
        <a:xfrm>
          <a:off x="3933826" y="5114925"/>
          <a:ext cx="4038600" cy="2695575"/>
        </a:xfrm>
        <a:prstGeom prst="round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390525</xdr:colOff>
      <xdr:row>27</xdr:row>
      <xdr:rowOff>85725</xdr:rowOff>
    </xdr:from>
    <xdr:to>
      <xdr:col>3</xdr:col>
      <xdr:colOff>1619250</xdr:colOff>
      <xdr:row>28</xdr:row>
      <xdr:rowOff>161925</xdr:rowOff>
    </xdr:to>
    <xdr:sp macro="" textlink="">
      <xdr:nvSpPr>
        <xdr:cNvPr id="18" name="TextBox 17"/>
        <xdr:cNvSpPr txBox="1"/>
      </xdr:nvSpPr>
      <xdr:spPr>
        <a:xfrm>
          <a:off x="4762500" y="4962525"/>
          <a:ext cx="12287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tx2">
                  <a:lumMod val="60000"/>
                  <a:lumOff val="40000"/>
                </a:schemeClr>
              </a:solidFill>
            </a:rPr>
            <a:t>SCORE</a:t>
          </a:r>
          <a:r>
            <a:rPr lang="en-GB" sz="1100" b="1" baseline="0">
              <a:solidFill>
                <a:schemeClr val="tx2">
                  <a:lumMod val="60000"/>
                  <a:lumOff val="40000"/>
                </a:schemeClr>
              </a:solidFill>
            </a:rPr>
            <a:t> SUMARY</a:t>
          </a:r>
          <a:endParaRPr lang="en-GB" sz="1100" b="1">
            <a:solidFill>
              <a:schemeClr val="tx2">
                <a:lumMod val="60000"/>
                <a:lumOff val="40000"/>
              </a:schemeClr>
            </a:solidFill>
          </a:endParaRPr>
        </a:p>
      </xdr:txBody>
    </xdr:sp>
    <xdr:clientData/>
  </xdr:twoCellAnchor>
  <xdr:twoCellAnchor>
    <xdr:from>
      <xdr:col>1</xdr:col>
      <xdr:colOff>0</xdr:colOff>
      <xdr:row>28</xdr:row>
      <xdr:rowOff>57150</xdr:rowOff>
    </xdr:from>
    <xdr:to>
      <xdr:col>2</xdr:col>
      <xdr:colOff>2209800</xdr:colOff>
      <xdr:row>42</xdr:row>
      <xdr:rowOff>76200</xdr:rowOff>
    </xdr:to>
    <xdr:sp macro="" textlink="">
      <xdr:nvSpPr>
        <xdr:cNvPr id="19" name="Rounded Rectangle 18"/>
        <xdr:cNvSpPr/>
      </xdr:nvSpPr>
      <xdr:spPr>
        <a:xfrm>
          <a:off x="266700" y="5124450"/>
          <a:ext cx="3590925" cy="2686050"/>
        </a:xfrm>
        <a:prstGeom prst="round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428625</xdr:colOff>
      <xdr:row>27</xdr:row>
      <xdr:rowOff>114300</xdr:rowOff>
    </xdr:from>
    <xdr:to>
      <xdr:col>2</xdr:col>
      <xdr:colOff>276225</xdr:colOff>
      <xdr:row>29</xdr:row>
      <xdr:rowOff>0</xdr:rowOff>
    </xdr:to>
    <xdr:sp macro="" textlink="">
      <xdr:nvSpPr>
        <xdr:cNvPr id="20" name="TextBox 19"/>
        <xdr:cNvSpPr txBox="1"/>
      </xdr:nvSpPr>
      <xdr:spPr>
        <a:xfrm>
          <a:off x="695325" y="4991100"/>
          <a:ext cx="12287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tx2">
                  <a:lumMod val="60000"/>
                  <a:lumOff val="40000"/>
                </a:schemeClr>
              </a:solidFill>
            </a:rPr>
            <a:t>SCORE</a:t>
          </a:r>
          <a:r>
            <a:rPr lang="en-GB" sz="1100" b="1" baseline="0">
              <a:solidFill>
                <a:schemeClr val="tx2">
                  <a:lumMod val="60000"/>
                  <a:lumOff val="40000"/>
                </a:schemeClr>
              </a:solidFill>
            </a:rPr>
            <a:t> SUMARY</a:t>
          </a:r>
          <a:endParaRPr lang="en-GB" sz="1100" b="1">
            <a:solidFill>
              <a:schemeClr val="tx2">
                <a:lumMod val="60000"/>
                <a:lumOff val="40000"/>
              </a:schemeClr>
            </a:solidFill>
          </a:endParaRPr>
        </a:p>
      </xdr:txBody>
    </xdr:sp>
    <xdr:clientData/>
  </xdr:twoCellAnchor>
  <xdr:twoCellAnchor>
    <xdr:from>
      <xdr:col>0</xdr:col>
      <xdr:colOff>47625</xdr:colOff>
      <xdr:row>9</xdr:row>
      <xdr:rowOff>123825</xdr:rowOff>
    </xdr:from>
    <xdr:to>
      <xdr:col>7</xdr:col>
      <xdr:colOff>19050</xdr:colOff>
      <xdr:row>17</xdr:row>
      <xdr:rowOff>0</xdr:rowOff>
    </xdr:to>
    <xdr:sp macro="" textlink="">
      <xdr:nvSpPr>
        <xdr:cNvPr id="21" name="TextBox 20"/>
        <xdr:cNvSpPr txBox="1"/>
      </xdr:nvSpPr>
      <xdr:spPr>
        <a:xfrm>
          <a:off x="47625" y="2847975"/>
          <a:ext cx="7867650" cy="143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400" b="0" i="0">
              <a:solidFill>
                <a:schemeClr val="dk1"/>
              </a:solidFill>
              <a:effectLst/>
              <a:latin typeface="+mn-lt"/>
              <a:ea typeface="+mn-ea"/>
              <a:cs typeface="+mn-cs"/>
            </a:rPr>
            <a:t>This 10 point checklist survey will help you to develop a baseline understanding of how your team's existing processes reflect the Productive Community Services vision. This will give you a view on where the team is starting out from and what rigorous processes you will need to develop a Productive Community Service. This tool will give a 10 point checklist score which will give you a tangible starting baseline to compliment your measures. It will also allow you to track your progress over time, so you should re-visit it monthly to help track your improvement.</a:t>
          </a:r>
          <a:endParaRPr lang="en-GB" sz="1400"/>
        </a:p>
      </xdr:txBody>
    </xdr:sp>
    <xdr:clientData/>
  </xdr:twoCellAnchor>
  <xdr:twoCellAnchor>
    <xdr:from>
      <xdr:col>1</xdr:col>
      <xdr:colOff>314324</xdr:colOff>
      <xdr:row>43</xdr:row>
      <xdr:rowOff>23812</xdr:rowOff>
    </xdr:from>
    <xdr:to>
      <xdr:col>7</xdr:col>
      <xdr:colOff>104774</xdr:colOff>
      <xdr:row>57</xdr:row>
      <xdr:rowOff>100012</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42</xdr:row>
      <xdr:rowOff>171449</xdr:rowOff>
    </xdr:from>
    <xdr:to>
      <xdr:col>7</xdr:col>
      <xdr:colOff>85726</xdr:colOff>
      <xdr:row>57</xdr:row>
      <xdr:rowOff>85724</xdr:rowOff>
    </xdr:to>
    <xdr:sp macro="" textlink="">
      <xdr:nvSpPr>
        <xdr:cNvPr id="23" name="Rounded Rectangle 22"/>
        <xdr:cNvSpPr/>
      </xdr:nvSpPr>
      <xdr:spPr>
        <a:xfrm>
          <a:off x="276225" y="10010774"/>
          <a:ext cx="7705726" cy="2771775"/>
        </a:xfrm>
        <a:prstGeom prst="round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85725</xdr:colOff>
      <xdr:row>0</xdr:row>
      <xdr:rowOff>152400</xdr:rowOff>
    </xdr:from>
    <xdr:to>
      <xdr:col>1</xdr:col>
      <xdr:colOff>695326</xdr:colOff>
      <xdr:row>4</xdr:row>
      <xdr:rowOff>1</xdr:rowOff>
    </xdr:to>
    <xdr:pic>
      <xdr:nvPicPr>
        <xdr:cNvPr id="24" name="Picture 23" descr="C:\Users\snellingi\AppData\Local\Microsoft\Windows\Temporary Internet Files\Content.IE5\732N4E0M\Home-icon[1].png">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52425" y="152400"/>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238125</xdr:colOff>
      <xdr:row>4</xdr:row>
      <xdr:rowOff>85725</xdr:rowOff>
    </xdr:from>
    <xdr:to>
      <xdr:col>2</xdr:col>
      <xdr:colOff>1761093</xdr:colOff>
      <xdr:row>9</xdr:row>
      <xdr:rowOff>78856</xdr:rowOff>
    </xdr:to>
    <xdr:pic>
      <xdr:nvPicPr>
        <xdr:cNvPr id="26" name="Picture 25"/>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38125" y="847725"/>
          <a:ext cx="3170793" cy="19552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1190625</xdr:colOff>
      <xdr:row>2</xdr:row>
      <xdr:rowOff>9525</xdr:rowOff>
    </xdr:from>
    <xdr:to>
      <xdr:col>7</xdr:col>
      <xdr:colOff>447675</xdr:colOff>
      <xdr:row>6</xdr:row>
      <xdr:rowOff>142875</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250" b="25984"/>
        <a:stretch/>
      </xdr:blipFill>
      <xdr:spPr>
        <a:xfrm>
          <a:off x="5438775" y="533400"/>
          <a:ext cx="2628900" cy="895350"/>
        </a:xfrm>
        <a:prstGeom prst="rect">
          <a:avLst/>
        </a:prstGeom>
      </xdr:spPr>
    </xdr:pic>
    <xdr:clientData/>
  </xdr:twoCellAnchor>
  <xdr:twoCellAnchor>
    <xdr:from>
      <xdr:col>0</xdr:col>
      <xdr:colOff>571500</xdr:colOff>
      <xdr:row>22</xdr:row>
      <xdr:rowOff>161925</xdr:rowOff>
    </xdr:from>
    <xdr:to>
      <xdr:col>3</xdr:col>
      <xdr:colOff>2314574</xdr:colOff>
      <xdr:row>29</xdr:row>
      <xdr:rowOff>76200</xdr:rowOff>
    </xdr:to>
    <xdr:sp macro="" textlink="">
      <xdr:nvSpPr>
        <xdr:cNvPr id="7" name="Rounded Rectangle 6"/>
        <xdr:cNvSpPr/>
      </xdr:nvSpPr>
      <xdr:spPr>
        <a:xfrm>
          <a:off x="571500" y="6076950"/>
          <a:ext cx="3857624" cy="1933575"/>
        </a:xfrm>
        <a:prstGeom prst="round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161925</xdr:colOff>
      <xdr:row>22</xdr:row>
      <xdr:rowOff>19050</xdr:rowOff>
    </xdr:from>
    <xdr:to>
      <xdr:col>3</xdr:col>
      <xdr:colOff>9525</xdr:colOff>
      <xdr:row>23</xdr:row>
      <xdr:rowOff>95250</xdr:rowOff>
    </xdr:to>
    <xdr:sp macro="" textlink="">
      <xdr:nvSpPr>
        <xdr:cNvPr id="8" name="TextBox 7"/>
        <xdr:cNvSpPr txBox="1"/>
      </xdr:nvSpPr>
      <xdr:spPr>
        <a:xfrm>
          <a:off x="895350" y="5934075"/>
          <a:ext cx="12287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tx2">
                  <a:lumMod val="60000"/>
                  <a:lumOff val="40000"/>
                </a:schemeClr>
              </a:solidFill>
            </a:rPr>
            <a:t>GENERAL</a:t>
          </a:r>
          <a:r>
            <a:rPr lang="en-GB" sz="1100" b="1" baseline="0">
              <a:solidFill>
                <a:schemeClr val="tx2">
                  <a:lumMod val="60000"/>
                  <a:lumOff val="40000"/>
                </a:schemeClr>
              </a:solidFill>
            </a:rPr>
            <a:t> DETAILS</a:t>
          </a:r>
          <a:endParaRPr lang="en-GB" sz="1100" b="1">
            <a:solidFill>
              <a:schemeClr val="tx2">
                <a:lumMod val="60000"/>
                <a:lumOff val="40000"/>
              </a:schemeClr>
            </a:solidFill>
          </a:endParaRPr>
        </a:p>
      </xdr:txBody>
    </xdr:sp>
    <xdr:clientData/>
  </xdr:twoCellAnchor>
  <xdr:twoCellAnchor>
    <xdr:from>
      <xdr:col>4</xdr:col>
      <xdr:colOff>9526</xdr:colOff>
      <xdr:row>22</xdr:row>
      <xdr:rowOff>9525</xdr:rowOff>
    </xdr:from>
    <xdr:to>
      <xdr:col>7</xdr:col>
      <xdr:colOff>390526</xdr:colOff>
      <xdr:row>29</xdr:row>
      <xdr:rowOff>95250</xdr:rowOff>
    </xdr:to>
    <xdr:grpSp>
      <xdr:nvGrpSpPr>
        <xdr:cNvPr id="9" name="Group 8"/>
        <xdr:cNvGrpSpPr/>
      </xdr:nvGrpSpPr>
      <xdr:grpSpPr>
        <a:xfrm>
          <a:off x="4257676" y="5495925"/>
          <a:ext cx="3752850" cy="2105025"/>
          <a:chOff x="352426" y="5133975"/>
          <a:chExt cx="3752850" cy="2105025"/>
        </a:xfrm>
      </xdr:grpSpPr>
      <xdr:sp macro="" textlink="">
        <xdr:nvSpPr>
          <xdr:cNvPr id="10" name="Rounded Rectangle 9"/>
          <xdr:cNvSpPr/>
        </xdr:nvSpPr>
        <xdr:spPr>
          <a:xfrm>
            <a:off x="352426" y="5305425"/>
            <a:ext cx="3752850" cy="1933575"/>
          </a:xfrm>
          <a:prstGeom prst="round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TextBox 10"/>
          <xdr:cNvSpPr txBox="1"/>
        </xdr:nvSpPr>
        <xdr:spPr>
          <a:xfrm>
            <a:off x="695325" y="5133975"/>
            <a:ext cx="1228725"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tx2">
                    <a:lumMod val="60000"/>
                    <a:lumOff val="40000"/>
                  </a:schemeClr>
                </a:solidFill>
              </a:rPr>
              <a:t>OVERALL SCORES</a:t>
            </a:r>
          </a:p>
        </xdr:txBody>
      </xdr:sp>
      <xdr:graphicFrame macro="">
        <xdr:nvGraphicFramePr>
          <xdr:cNvPr id="12" name="Chart 11"/>
          <xdr:cNvGraphicFramePr/>
        </xdr:nvGraphicFramePr>
        <xdr:xfrm>
          <a:off x="523875" y="5372100"/>
          <a:ext cx="3390900" cy="180975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161925</xdr:colOff>
      <xdr:row>11</xdr:row>
      <xdr:rowOff>1171575</xdr:rowOff>
    </xdr:from>
    <xdr:to>
      <xdr:col>7</xdr:col>
      <xdr:colOff>409575</xdr:colOff>
      <xdr:row>19</xdr:row>
      <xdr:rowOff>85725</xdr:rowOff>
    </xdr:to>
    <xdr:sp macro="" textlink="">
      <xdr:nvSpPr>
        <xdr:cNvPr id="17" name="TextBox 16"/>
        <xdr:cNvSpPr txBox="1"/>
      </xdr:nvSpPr>
      <xdr:spPr>
        <a:xfrm>
          <a:off x="161925" y="3409950"/>
          <a:ext cx="7867650" cy="144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400" b="0" i="0">
              <a:solidFill>
                <a:schemeClr val="dk1"/>
              </a:solidFill>
              <a:effectLst/>
              <a:latin typeface="+mn-lt"/>
              <a:ea typeface="+mn-ea"/>
              <a:cs typeface="+mn-cs"/>
            </a:rPr>
            <a:t>This 10 point checklist survey will help you to develop a baseline understanding of how your team's existing processes reflect the Productive Community Services vision. This will give you a view on where the team is starting out from and what rigorous processes you will need to develop a Productive Community Service. This tool will give a 10 point checklist score which will give you a tangible starting baseline to compliment your measures. It will also allow you to track your progress over time, so you should re-visit it monthly to help track your improvement.</a:t>
          </a:r>
          <a:endParaRPr lang="en-GB" sz="1400"/>
        </a:p>
      </xdr:txBody>
    </xdr:sp>
    <xdr:clientData/>
  </xdr:twoCellAnchor>
  <mc:AlternateContent xmlns:mc="http://schemas.openxmlformats.org/markup-compatibility/2006">
    <mc:Choice xmlns:a14="http://schemas.microsoft.com/office/drawing/2010/main" Requires="a14">
      <xdr:twoCellAnchor editAs="oneCell">
        <xdr:from>
          <xdr:col>3</xdr:col>
          <xdr:colOff>2257425</xdr:colOff>
          <xdr:row>0</xdr:row>
          <xdr:rowOff>104775</xdr:rowOff>
        </xdr:from>
        <xdr:to>
          <xdr:col>4</xdr:col>
          <xdr:colOff>2190750</xdr:colOff>
          <xdr:row>1</xdr:row>
          <xdr:rowOff>200025</xdr:rowOff>
        </xdr:to>
        <xdr:sp macro="" textlink="">
          <xdr:nvSpPr>
            <xdr:cNvPr id="17409" name="Drop Down 1" hidden="1">
              <a:extLst>
                <a:ext uri="{63B3BB69-23CF-44E3-9099-C40C66FF867C}">
                  <a14:compatExt spid="_x0000_s17409"/>
                </a:ext>
              </a:extLst>
            </xdr:cNvPr>
            <xdr:cNvSpPr/>
          </xdr:nvSpPr>
          <xdr:spPr>
            <a:xfrm>
              <a:off x="0" y="0"/>
              <a:ext cx="0" cy="0"/>
            </a:xfrm>
            <a:prstGeom prst="rect">
              <a:avLst/>
            </a:prstGeom>
          </xdr:spPr>
        </xdr:sp>
        <xdr:clientData fPrintsWithSheet="0"/>
      </xdr:twoCellAnchor>
    </mc:Choice>
    <mc:Fallback/>
  </mc:AlternateContent>
  <xdr:twoCellAnchor>
    <xdr:from>
      <xdr:col>0</xdr:col>
      <xdr:colOff>76200</xdr:colOff>
      <xdr:row>30</xdr:row>
      <xdr:rowOff>47625</xdr:rowOff>
    </xdr:from>
    <xdr:to>
      <xdr:col>7</xdr:col>
      <xdr:colOff>266700</xdr:colOff>
      <xdr:row>42</xdr:row>
      <xdr:rowOff>0</xdr:rowOff>
    </xdr:to>
    <xdr:sp macro="" textlink="">
      <xdr:nvSpPr>
        <xdr:cNvPr id="19" name="Rectangle 18"/>
        <xdr:cNvSpPr/>
      </xdr:nvSpPr>
      <xdr:spPr>
        <a:xfrm>
          <a:off x="76200" y="7743825"/>
          <a:ext cx="7810500" cy="7743825"/>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28575</xdr:colOff>
      <xdr:row>29</xdr:row>
      <xdr:rowOff>142875</xdr:rowOff>
    </xdr:from>
    <xdr:to>
      <xdr:col>2</xdr:col>
      <xdr:colOff>1133475</xdr:colOff>
      <xdr:row>31</xdr:row>
      <xdr:rowOff>28575</xdr:rowOff>
    </xdr:to>
    <xdr:sp macro="" textlink="">
      <xdr:nvSpPr>
        <xdr:cNvPr id="20" name="TextBox 19"/>
        <xdr:cNvSpPr txBox="1"/>
      </xdr:nvSpPr>
      <xdr:spPr>
        <a:xfrm>
          <a:off x="638175" y="8077200"/>
          <a:ext cx="12287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tx2">
                  <a:lumMod val="60000"/>
                  <a:lumOff val="40000"/>
                </a:schemeClr>
              </a:solidFill>
            </a:rPr>
            <a:t>Specific</a:t>
          </a:r>
          <a:r>
            <a:rPr lang="en-GB" sz="1100" b="1" baseline="0">
              <a:solidFill>
                <a:schemeClr val="tx2">
                  <a:lumMod val="60000"/>
                  <a:lumOff val="40000"/>
                </a:schemeClr>
              </a:solidFill>
            </a:rPr>
            <a:t> Answers</a:t>
          </a:r>
          <a:endParaRPr lang="en-GB" sz="1100" b="1">
            <a:solidFill>
              <a:schemeClr val="tx2">
                <a:lumMod val="60000"/>
                <a:lumOff val="40000"/>
              </a:schemeClr>
            </a:solidFill>
          </a:endParaRPr>
        </a:p>
      </xdr:txBody>
    </xdr:sp>
    <xdr:clientData/>
  </xdr:twoCellAnchor>
  <xdr:twoCellAnchor>
    <xdr:from>
      <xdr:col>2</xdr:col>
      <xdr:colOff>1352550</xdr:colOff>
      <xdr:row>0</xdr:row>
      <xdr:rowOff>85727</xdr:rowOff>
    </xdr:from>
    <xdr:to>
      <xdr:col>3</xdr:col>
      <xdr:colOff>2209800</xdr:colOff>
      <xdr:row>1</xdr:row>
      <xdr:rowOff>190501</xdr:rowOff>
    </xdr:to>
    <xdr:sp macro="" textlink="">
      <xdr:nvSpPr>
        <xdr:cNvPr id="18" name="TextBox 17"/>
        <xdr:cNvSpPr txBox="1"/>
      </xdr:nvSpPr>
      <xdr:spPr>
        <a:xfrm>
          <a:off x="1838325" y="85727"/>
          <a:ext cx="2238375" cy="295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Select Theme to report on :</a:t>
          </a:r>
        </a:p>
      </xdr:txBody>
    </xdr:sp>
    <xdr:clientData/>
  </xdr:twoCellAnchor>
  <xdr:twoCellAnchor editAs="oneCell">
    <xdr:from>
      <xdr:col>0</xdr:col>
      <xdr:colOff>304800</xdr:colOff>
      <xdr:row>0</xdr:row>
      <xdr:rowOff>142875</xdr:rowOff>
    </xdr:from>
    <xdr:to>
      <xdr:col>2</xdr:col>
      <xdr:colOff>428626</xdr:colOff>
      <xdr:row>3</xdr:row>
      <xdr:rowOff>38101</xdr:rowOff>
    </xdr:to>
    <xdr:pic>
      <xdr:nvPicPr>
        <xdr:cNvPr id="22" name="Picture 21" descr="C:\Users\snellingi\AppData\Local\Microsoft\Windows\Temporary Internet Files\Content.IE5\732N4E0M\Home-icon[1].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4800" y="142875"/>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304800</xdr:colOff>
      <xdr:row>3</xdr:row>
      <xdr:rowOff>69227</xdr:rowOff>
    </xdr:from>
    <xdr:to>
      <xdr:col>4</xdr:col>
      <xdr:colOff>180975</xdr:colOff>
      <xdr:row>11</xdr:row>
      <xdr:rowOff>1088507</xdr:rowOff>
    </xdr:to>
    <xdr:pic>
      <xdr:nvPicPr>
        <xdr:cNvPr id="16" name="Picture 1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4800" y="783602"/>
          <a:ext cx="4124325" cy="2543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1066799</xdr:colOff>
      <xdr:row>0</xdr:row>
      <xdr:rowOff>85725</xdr:rowOff>
    </xdr:from>
    <xdr:to>
      <xdr:col>1</xdr:col>
      <xdr:colOff>1676400</xdr:colOff>
      <xdr:row>0</xdr:row>
      <xdr:rowOff>695326</xdr:rowOff>
    </xdr:to>
    <xdr:pic>
      <xdr:nvPicPr>
        <xdr:cNvPr id="11" name="Picture 10" descr="C:\Users\snellingi\AppData\Local\Microsoft\Windows\Temporary Internet Files\Content.IE5\732N4E0M\Home-icon[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9" y="85725"/>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0</xdr:row>
      <xdr:rowOff>114300</xdr:rowOff>
    </xdr:from>
    <xdr:to>
      <xdr:col>1</xdr:col>
      <xdr:colOff>952500</xdr:colOff>
      <xdr:row>0</xdr:row>
      <xdr:rowOff>762000</xdr:rowOff>
    </xdr:to>
    <xdr:sp macro="" textlink="">
      <xdr:nvSpPr>
        <xdr:cNvPr id="3" name="Left Arrow 2">
          <a:hlinkClick xmlns:r="http://schemas.openxmlformats.org/officeDocument/2006/relationships" r:id="rId1"/>
        </xdr:cNvPr>
        <xdr:cNvSpPr/>
      </xdr:nvSpPr>
      <xdr:spPr>
        <a:xfrm>
          <a:off x="428625"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1828800</xdr:colOff>
      <xdr:row>0</xdr:row>
      <xdr:rowOff>114300</xdr:rowOff>
    </xdr:from>
    <xdr:to>
      <xdr:col>1</xdr:col>
      <xdr:colOff>2714625</xdr:colOff>
      <xdr:row>0</xdr:row>
      <xdr:rowOff>762000</xdr:rowOff>
    </xdr:to>
    <xdr:sp macro="" textlink="">
      <xdr:nvSpPr>
        <xdr:cNvPr id="15" name="Left Arrow 14">
          <a:hlinkClick xmlns:r="http://schemas.openxmlformats.org/officeDocument/2006/relationships" r:id="rId3"/>
        </xdr:cNvPr>
        <xdr:cNvSpPr/>
      </xdr:nvSpPr>
      <xdr:spPr>
        <a:xfrm flipH="1">
          <a:off x="2190750"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5067300</xdr:colOff>
      <xdr:row>0</xdr:row>
      <xdr:rowOff>85726</xdr:rowOff>
    </xdr:from>
    <xdr:to>
      <xdr:col>3</xdr:col>
      <xdr:colOff>66674</xdr:colOff>
      <xdr:row>0</xdr:row>
      <xdr:rowOff>651903</xdr:rowOff>
    </xdr:to>
    <xdr:pic>
      <xdr:nvPicPr>
        <xdr:cNvPr id="4" name="Picture 3"/>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71667" b="25984"/>
        <a:stretch/>
      </xdr:blipFill>
      <xdr:spPr>
        <a:xfrm>
          <a:off x="5429250" y="85726"/>
          <a:ext cx="1638299" cy="566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1066799</xdr:colOff>
      <xdr:row>0</xdr:row>
      <xdr:rowOff>85725</xdr:rowOff>
    </xdr:from>
    <xdr:to>
      <xdr:col>1</xdr:col>
      <xdr:colOff>1676400</xdr:colOff>
      <xdr:row>0</xdr:row>
      <xdr:rowOff>695326</xdr:rowOff>
    </xdr:to>
    <xdr:pic>
      <xdr:nvPicPr>
        <xdr:cNvPr id="2" name="Picture 1" descr="C:\Users\snellingi\AppData\Local\Microsoft\Windows\Temporary Internet Files\Content.IE5\732N4E0M\Home-icon[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9" y="85725"/>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0</xdr:row>
      <xdr:rowOff>114300</xdr:rowOff>
    </xdr:from>
    <xdr:to>
      <xdr:col>1</xdr:col>
      <xdr:colOff>952500</xdr:colOff>
      <xdr:row>0</xdr:row>
      <xdr:rowOff>762000</xdr:rowOff>
    </xdr:to>
    <xdr:sp macro="" textlink="">
      <xdr:nvSpPr>
        <xdr:cNvPr id="3" name="Left Arrow 2">
          <a:hlinkClick xmlns:r="http://schemas.openxmlformats.org/officeDocument/2006/relationships" r:id="rId3"/>
        </xdr:cNvPr>
        <xdr:cNvSpPr/>
      </xdr:nvSpPr>
      <xdr:spPr>
        <a:xfrm>
          <a:off x="428625"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1828800</xdr:colOff>
      <xdr:row>0</xdr:row>
      <xdr:rowOff>114300</xdr:rowOff>
    </xdr:from>
    <xdr:to>
      <xdr:col>1</xdr:col>
      <xdr:colOff>2714625</xdr:colOff>
      <xdr:row>0</xdr:row>
      <xdr:rowOff>762000</xdr:rowOff>
    </xdr:to>
    <xdr:sp macro="" textlink="">
      <xdr:nvSpPr>
        <xdr:cNvPr id="4" name="Left Arrow 3">
          <a:hlinkClick xmlns:r="http://schemas.openxmlformats.org/officeDocument/2006/relationships" r:id="rId4"/>
        </xdr:cNvPr>
        <xdr:cNvSpPr/>
      </xdr:nvSpPr>
      <xdr:spPr>
        <a:xfrm flipH="1">
          <a:off x="2190750"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5086350</xdr:colOff>
      <xdr:row>0</xdr:row>
      <xdr:rowOff>95250</xdr:rowOff>
    </xdr:from>
    <xdr:to>
      <xdr:col>3</xdr:col>
      <xdr:colOff>85724</xdr:colOff>
      <xdr:row>0</xdr:row>
      <xdr:rowOff>661427</xdr:rowOff>
    </xdr:to>
    <xdr:pic>
      <xdr:nvPicPr>
        <xdr:cNvPr id="5" name="Picture 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1667" b="25984"/>
        <a:stretch/>
      </xdr:blipFill>
      <xdr:spPr>
        <a:xfrm>
          <a:off x="5448300" y="95250"/>
          <a:ext cx="1638299" cy="5661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1066799</xdr:colOff>
      <xdr:row>0</xdr:row>
      <xdr:rowOff>85725</xdr:rowOff>
    </xdr:from>
    <xdr:to>
      <xdr:col>1</xdr:col>
      <xdr:colOff>1676400</xdr:colOff>
      <xdr:row>0</xdr:row>
      <xdr:rowOff>695326</xdr:rowOff>
    </xdr:to>
    <xdr:pic>
      <xdr:nvPicPr>
        <xdr:cNvPr id="2" name="Picture 1" descr="C:\Users\snellingi\AppData\Local\Microsoft\Windows\Temporary Internet Files\Content.IE5\732N4E0M\Home-icon[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9" y="85725"/>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0</xdr:row>
      <xdr:rowOff>114300</xdr:rowOff>
    </xdr:from>
    <xdr:to>
      <xdr:col>1</xdr:col>
      <xdr:colOff>952500</xdr:colOff>
      <xdr:row>0</xdr:row>
      <xdr:rowOff>762000</xdr:rowOff>
    </xdr:to>
    <xdr:sp macro="" textlink="">
      <xdr:nvSpPr>
        <xdr:cNvPr id="3" name="Left Arrow 2">
          <a:hlinkClick xmlns:r="http://schemas.openxmlformats.org/officeDocument/2006/relationships" r:id="rId3"/>
        </xdr:cNvPr>
        <xdr:cNvSpPr/>
      </xdr:nvSpPr>
      <xdr:spPr>
        <a:xfrm>
          <a:off x="428625"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1828800</xdr:colOff>
      <xdr:row>0</xdr:row>
      <xdr:rowOff>114300</xdr:rowOff>
    </xdr:from>
    <xdr:to>
      <xdr:col>1</xdr:col>
      <xdr:colOff>2714625</xdr:colOff>
      <xdr:row>0</xdr:row>
      <xdr:rowOff>762000</xdr:rowOff>
    </xdr:to>
    <xdr:sp macro="" textlink="">
      <xdr:nvSpPr>
        <xdr:cNvPr id="4" name="Left Arrow 3">
          <a:hlinkClick xmlns:r="http://schemas.openxmlformats.org/officeDocument/2006/relationships" r:id="rId4"/>
        </xdr:cNvPr>
        <xdr:cNvSpPr/>
      </xdr:nvSpPr>
      <xdr:spPr>
        <a:xfrm flipH="1">
          <a:off x="2190750"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5086350</xdr:colOff>
      <xdr:row>0</xdr:row>
      <xdr:rowOff>95250</xdr:rowOff>
    </xdr:from>
    <xdr:to>
      <xdr:col>3</xdr:col>
      <xdr:colOff>85724</xdr:colOff>
      <xdr:row>0</xdr:row>
      <xdr:rowOff>661427</xdr:rowOff>
    </xdr:to>
    <xdr:pic>
      <xdr:nvPicPr>
        <xdr:cNvPr id="5" name="Picture 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1667" b="25984"/>
        <a:stretch/>
      </xdr:blipFill>
      <xdr:spPr>
        <a:xfrm>
          <a:off x="5448300" y="95250"/>
          <a:ext cx="1638299" cy="5661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1066799</xdr:colOff>
      <xdr:row>0</xdr:row>
      <xdr:rowOff>85725</xdr:rowOff>
    </xdr:from>
    <xdr:to>
      <xdr:col>1</xdr:col>
      <xdr:colOff>1676400</xdr:colOff>
      <xdr:row>0</xdr:row>
      <xdr:rowOff>695326</xdr:rowOff>
    </xdr:to>
    <xdr:pic>
      <xdr:nvPicPr>
        <xdr:cNvPr id="2" name="Picture 1" descr="C:\Users\snellingi\AppData\Local\Microsoft\Windows\Temporary Internet Files\Content.IE5\732N4E0M\Home-icon[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9" y="85725"/>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0</xdr:row>
      <xdr:rowOff>114300</xdr:rowOff>
    </xdr:from>
    <xdr:to>
      <xdr:col>1</xdr:col>
      <xdr:colOff>952500</xdr:colOff>
      <xdr:row>0</xdr:row>
      <xdr:rowOff>762000</xdr:rowOff>
    </xdr:to>
    <xdr:sp macro="" textlink="">
      <xdr:nvSpPr>
        <xdr:cNvPr id="3" name="Left Arrow 2">
          <a:hlinkClick xmlns:r="http://schemas.openxmlformats.org/officeDocument/2006/relationships" r:id="rId3"/>
        </xdr:cNvPr>
        <xdr:cNvSpPr/>
      </xdr:nvSpPr>
      <xdr:spPr>
        <a:xfrm>
          <a:off x="428625"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1828800</xdr:colOff>
      <xdr:row>0</xdr:row>
      <xdr:rowOff>114300</xdr:rowOff>
    </xdr:from>
    <xdr:to>
      <xdr:col>1</xdr:col>
      <xdr:colOff>2714625</xdr:colOff>
      <xdr:row>0</xdr:row>
      <xdr:rowOff>762000</xdr:rowOff>
    </xdr:to>
    <xdr:sp macro="" textlink="">
      <xdr:nvSpPr>
        <xdr:cNvPr id="4" name="Left Arrow 3">
          <a:hlinkClick xmlns:r="http://schemas.openxmlformats.org/officeDocument/2006/relationships" r:id="rId4"/>
        </xdr:cNvPr>
        <xdr:cNvSpPr/>
      </xdr:nvSpPr>
      <xdr:spPr>
        <a:xfrm flipH="1">
          <a:off x="2190750"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5086350</xdr:colOff>
      <xdr:row>0</xdr:row>
      <xdr:rowOff>95250</xdr:rowOff>
    </xdr:from>
    <xdr:to>
      <xdr:col>3</xdr:col>
      <xdr:colOff>85724</xdr:colOff>
      <xdr:row>0</xdr:row>
      <xdr:rowOff>661427</xdr:rowOff>
    </xdr:to>
    <xdr:pic>
      <xdr:nvPicPr>
        <xdr:cNvPr id="5" name="Picture 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1667" b="25984"/>
        <a:stretch/>
      </xdr:blipFill>
      <xdr:spPr>
        <a:xfrm>
          <a:off x="5448300" y="95250"/>
          <a:ext cx="1638299" cy="5661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1066799</xdr:colOff>
      <xdr:row>0</xdr:row>
      <xdr:rowOff>85725</xdr:rowOff>
    </xdr:from>
    <xdr:to>
      <xdr:col>1</xdr:col>
      <xdr:colOff>1676400</xdr:colOff>
      <xdr:row>0</xdr:row>
      <xdr:rowOff>695326</xdr:rowOff>
    </xdr:to>
    <xdr:pic>
      <xdr:nvPicPr>
        <xdr:cNvPr id="2" name="Picture 1" descr="C:\Users\snellingi\AppData\Local\Microsoft\Windows\Temporary Internet Files\Content.IE5\732N4E0M\Home-icon[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9" y="85725"/>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0</xdr:row>
      <xdr:rowOff>114300</xdr:rowOff>
    </xdr:from>
    <xdr:to>
      <xdr:col>1</xdr:col>
      <xdr:colOff>952500</xdr:colOff>
      <xdr:row>0</xdr:row>
      <xdr:rowOff>762000</xdr:rowOff>
    </xdr:to>
    <xdr:sp macro="" textlink="">
      <xdr:nvSpPr>
        <xdr:cNvPr id="3" name="Left Arrow 2">
          <a:hlinkClick xmlns:r="http://schemas.openxmlformats.org/officeDocument/2006/relationships" r:id="rId3"/>
        </xdr:cNvPr>
        <xdr:cNvSpPr/>
      </xdr:nvSpPr>
      <xdr:spPr>
        <a:xfrm>
          <a:off x="428625"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1828800</xdr:colOff>
      <xdr:row>0</xdr:row>
      <xdr:rowOff>114300</xdr:rowOff>
    </xdr:from>
    <xdr:to>
      <xdr:col>1</xdr:col>
      <xdr:colOff>2714625</xdr:colOff>
      <xdr:row>0</xdr:row>
      <xdr:rowOff>762000</xdr:rowOff>
    </xdr:to>
    <xdr:sp macro="" textlink="">
      <xdr:nvSpPr>
        <xdr:cNvPr id="4" name="Left Arrow 3">
          <a:hlinkClick xmlns:r="http://schemas.openxmlformats.org/officeDocument/2006/relationships" r:id="rId4"/>
        </xdr:cNvPr>
        <xdr:cNvSpPr/>
      </xdr:nvSpPr>
      <xdr:spPr>
        <a:xfrm flipH="1">
          <a:off x="2190750"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5086350</xdr:colOff>
      <xdr:row>0</xdr:row>
      <xdr:rowOff>95250</xdr:rowOff>
    </xdr:from>
    <xdr:to>
      <xdr:col>3</xdr:col>
      <xdr:colOff>85724</xdr:colOff>
      <xdr:row>0</xdr:row>
      <xdr:rowOff>661427</xdr:rowOff>
    </xdr:to>
    <xdr:pic>
      <xdr:nvPicPr>
        <xdr:cNvPr id="5" name="Picture 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1667" b="25984"/>
        <a:stretch/>
      </xdr:blipFill>
      <xdr:spPr>
        <a:xfrm>
          <a:off x="5448300" y="95250"/>
          <a:ext cx="1638299" cy="5661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1066799</xdr:colOff>
      <xdr:row>0</xdr:row>
      <xdr:rowOff>85725</xdr:rowOff>
    </xdr:from>
    <xdr:to>
      <xdr:col>1</xdr:col>
      <xdr:colOff>1676400</xdr:colOff>
      <xdr:row>0</xdr:row>
      <xdr:rowOff>695326</xdr:rowOff>
    </xdr:to>
    <xdr:pic>
      <xdr:nvPicPr>
        <xdr:cNvPr id="2" name="Picture 1" descr="C:\Users\snellingi\AppData\Local\Microsoft\Windows\Temporary Internet Files\Content.IE5\732N4E0M\Home-icon[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9" y="85725"/>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0</xdr:row>
      <xdr:rowOff>114300</xdr:rowOff>
    </xdr:from>
    <xdr:to>
      <xdr:col>1</xdr:col>
      <xdr:colOff>952500</xdr:colOff>
      <xdr:row>0</xdr:row>
      <xdr:rowOff>762000</xdr:rowOff>
    </xdr:to>
    <xdr:sp macro="" textlink="">
      <xdr:nvSpPr>
        <xdr:cNvPr id="3" name="Left Arrow 2">
          <a:hlinkClick xmlns:r="http://schemas.openxmlformats.org/officeDocument/2006/relationships" r:id="rId3"/>
        </xdr:cNvPr>
        <xdr:cNvSpPr/>
      </xdr:nvSpPr>
      <xdr:spPr>
        <a:xfrm>
          <a:off x="428625"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1828800</xdr:colOff>
      <xdr:row>0</xdr:row>
      <xdr:rowOff>114300</xdr:rowOff>
    </xdr:from>
    <xdr:to>
      <xdr:col>1</xdr:col>
      <xdr:colOff>2714625</xdr:colOff>
      <xdr:row>0</xdr:row>
      <xdr:rowOff>762000</xdr:rowOff>
    </xdr:to>
    <xdr:sp macro="" textlink="">
      <xdr:nvSpPr>
        <xdr:cNvPr id="4" name="Left Arrow 3">
          <a:hlinkClick xmlns:r="http://schemas.openxmlformats.org/officeDocument/2006/relationships" r:id="rId4"/>
        </xdr:cNvPr>
        <xdr:cNvSpPr/>
      </xdr:nvSpPr>
      <xdr:spPr>
        <a:xfrm flipH="1">
          <a:off x="2190750"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5086350</xdr:colOff>
      <xdr:row>0</xdr:row>
      <xdr:rowOff>95250</xdr:rowOff>
    </xdr:from>
    <xdr:to>
      <xdr:col>3</xdr:col>
      <xdr:colOff>85724</xdr:colOff>
      <xdr:row>0</xdr:row>
      <xdr:rowOff>661427</xdr:rowOff>
    </xdr:to>
    <xdr:pic>
      <xdr:nvPicPr>
        <xdr:cNvPr id="5" name="Picture 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1667" b="25984"/>
        <a:stretch/>
      </xdr:blipFill>
      <xdr:spPr>
        <a:xfrm>
          <a:off x="5448300" y="95250"/>
          <a:ext cx="1638299" cy="5661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1066799</xdr:colOff>
      <xdr:row>0</xdr:row>
      <xdr:rowOff>85725</xdr:rowOff>
    </xdr:from>
    <xdr:to>
      <xdr:col>1</xdr:col>
      <xdr:colOff>1676400</xdr:colOff>
      <xdr:row>0</xdr:row>
      <xdr:rowOff>695326</xdr:rowOff>
    </xdr:to>
    <xdr:pic>
      <xdr:nvPicPr>
        <xdr:cNvPr id="2" name="Picture 1" descr="C:\Users\snellingi\AppData\Local\Microsoft\Windows\Temporary Internet Files\Content.IE5\732N4E0M\Home-icon[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9" y="85725"/>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0</xdr:row>
      <xdr:rowOff>114300</xdr:rowOff>
    </xdr:from>
    <xdr:to>
      <xdr:col>1</xdr:col>
      <xdr:colOff>952500</xdr:colOff>
      <xdr:row>0</xdr:row>
      <xdr:rowOff>762000</xdr:rowOff>
    </xdr:to>
    <xdr:sp macro="" textlink="">
      <xdr:nvSpPr>
        <xdr:cNvPr id="3" name="Left Arrow 2">
          <a:hlinkClick xmlns:r="http://schemas.openxmlformats.org/officeDocument/2006/relationships" r:id="rId3"/>
        </xdr:cNvPr>
        <xdr:cNvSpPr/>
      </xdr:nvSpPr>
      <xdr:spPr>
        <a:xfrm>
          <a:off x="428625"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1828800</xdr:colOff>
      <xdr:row>0</xdr:row>
      <xdr:rowOff>114300</xdr:rowOff>
    </xdr:from>
    <xdr:to>
      <xdr:col>1</xdr:col>
      <xdr:colOff>2714625</xdr:colOff>
      <xdr:row>0</xdr:row>
      <xdr:rowOff>762000</xdr:rowOff>
    </xdr:to>
    <xdr:sp macro="" textlink="">
      <xdr:nvSpPr>
        <xdr:cNvPr id="4" name="Left Arrow 3">
          <a:hlinkClick xmlns:r="http://schemas.openxmlformats.org/officeDocument/2006/relationships" r:id="rId4"/>
        </xdr:cNvPr>
        <xdr:cNvSpPr/>
      </xdr:nvSpPr>
      <xdr:spPr>
        <a:xfrm flipH="1">
          <a:off x="2190750"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5086350</xdr:colOff>
      <xdr:row>0</xdr:row>
      <xdr:rowOff>95250</xdr:rowOff>
    </xdr:from>
    <xdr:to>
      <xdr:col>3</xdr:col>
      <xdr:colOff>85724</xdr:colOff>
      <xdr:row>0</xdr:row>
      <xdr:rowOff>661427</xdr:rowOff>
    </xdr:to>
    <xdr:pic>
      <xdr:nvPicPr>
        <xdr:cNvPr id="5" name="Picture 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1667" b="25984"/>
        <a:stretch/>
      </xdr:blipFill>
      <xdr:spPr>
        <a:xfrm>
          <a:off x="5448300" y="95250"/>
          <a:ext cx="1638299" cy="56617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1066799</xdr:colOff>
      <xdr:row>0</xdr:row>
      <xdr:rowOff>85725</xdr:rowOff>
    </xdr:from>
    <xdr:to>
      <xdr:col>1</xdr:col>
      <xdr:colOff>1676400</xdr:colOff>
      <xdr:row>0</xdr:row>
      <xdr:rowOff>695326</xdr:rowOff>
    </xdr:to>
    <xdr:pic>
      <xdr:nvPicPr>
        <xdr:cNvPr id="2" name="Picture 1" descr="C:\Users\snellingi\AppData\Local\Microsoft\Windows\Temporary Internet Files\Content.IE5\732N4E0M\Home-icon[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9" y="85725"/>
          <a:ext cx="609601" cy="609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66675</xdr:colOff>
      <xdr:row>0</xdr:row>
      <xdr:rowOff>114300</xdr:rowOff>
    </xdr:from>
    <xdr:to>
      <xdr:col>1</xdr:col>
      <xdr:colOff>952500</xdr:colOff>
      <xdr:row>0</xdr:row>
      <xdr:rowOff>762000</xdr:rowOff>
    </xdr:to>
    <xdr:sp macro="" textlink="">
      <xdr:nvSpPr>
        <xdr:cNvPr id="3" name="Left Arrow 2">
          <a:hlinkClick xmlns:r="http://schemas.openxmlformats.org/officeDocument/2006/relationships" r:id="rId3"/>
        </xdr:cNvPr>
        <xdr:cNvSpPr/>
      </xdr:nvSpPr>
      <xdr:spPr>
        <a:xfrm>
          <a:off x="428625"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1828800</xdr:colOff>
      <xdr:row>0</xdr:row>
      <xdr:rowOff>114300</xdr:rowOff>
    </xdr:from>
    <xdr:to>
      <xdr:col>1</xdr:col>
      <xdr:colOff>2714625</xdr:colOff>
      <xdr:row>0</xdr:row>
      <xdr:rowOff>762000</xdr:rowOff>
    </xdr:to>
    <xdr:sp macro="" textlink="">
      <xdr:nvSpPr>
        <xdr:cNvPr id="4" name="Left Arrow 3">
          <a:hlinkClick xmlns:r="http://schemas.openxmlformats.org/officeDocument/2006/relationships" r:id="rId4"/>
        </xdr:cNvPr>
        <xdr:cNvSpPr/>
      </xdr:nvSpPr>
      <xdr:spPr>
        <a:xfrm flipH="1">
          <a:off x="2190750" y="114300"/>
          <a:ext cx="885825" cy="647700"/>
        </a:xfrm>
        <a:prstGeom prst="lef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5086350</xdr:colOff>
      <xdr:row>0</xdr:row>
      <xdr:rowOff>95250</xdr:rowOff>
    </xdr:from>
    <xdr:to>
      <xdr:col>3</xdr:col>
      <xdr:colOff>85724</xdr:colOff>
      <xdr:row>0</xdr:row>
      <xdr:rowOff>661427</xdr:rowOff>
    </xdr:to>
    <xdr:pic>
      <xdr:nvPicPr>
        <xdr:cNvPr id="5" name="Picture 4"/>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1667" b="25984"/>
        <a:stretch/>
      </xdr:blipFill>
      <xdr:spPr>
        <a:xfrm>
          <a:off x="5448300" y="95250"/>
          <a:ext cx="1638299" cy="5661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13"/>
  <sheetViews>
    <sheetView showGridLines="0" showRowColHeaders="0" tabSelected="1" workbookViewId="0">
      <selection activeCell="C9" sqref="C9:G9"/>
    </sheetView>
  </sheetViews>
  <sheetFormatPr defaultRowHeight="15" x14ac:dyDescent="0.25"/>
  <cols>
    <col min="1" max="1" width="4.7109375" customWidth="1"/>
    <col min="2" max="2" width="15.28515625" customWidth="1"/>
    <col min="3" max="3" width="34" customWidth="1"/>
    <col min="10" max="10" width="11.85546875" bestFit="1" customWidth="1"/>
  </cols>
  <sheetData>
    <row r="1" spans="2:14" ht="270.75" customHeight="1" x14ac:dyDescent="0.25"/>
    <row r="6" spans="2:14" ht="22.5" customHeight="1" thickBot="1" x14ac:dyDescent="0.3"/>
    <row r="7" spans="2:14" s="3" customFormat="1" ht="24.75" customHeight="1" thickBot="1" x14ac:dyDescent="0.3">
      <c r="B7" s="44" t="s">
        <v>27</v>
      </c>
      <c r="C7" s="49" t="s">
        <v>192</v>
      </c>
      <c r="D7" s="50"/>
      <c r="E7" s="44" t="s">
        <v>98</v>
      </c>
      <c r="F7" s="45" t="s">
        <v>193</v>
      </c>
      <c r="G7" s="46"/>
      <c r="H7" s="44" t="s">
        <v>29</v>
      </c>
      <c r="I7" s="47">
        <v>42018</v>
      </c>
      <c r="J7" s="48"/>
      <c r="N7"/>
    </row>
    <row r="8" spans="2:14" s="3" customFormat="1" ht="24.75" customHeight="1" thickBot="1" x14ac:dyDescent="0.3">
      <c r="B8" s="44"/>
      <c r="C8" s="57"/>
      <c r="D8" s="57"/>
      <c r="E8" s="55"/>
      <c r="F8" s="58"/>
      <c r="G8" s="58"/>
      <c r="H8" s="55"/>
      <c r="I8" s="56"/>
      <c r="J8" s="56"/>
      <c r="N8"/>
    </row>
    <row r="9" spans="2:14" s="3" customFormat="1" ht="24.75" customHeight="1" thickBot="1" x14ac:dyDescent="0.3">
      <c r="B9" s="44" t="s">
        <v>96</v>
      </c>
      <c r="C9" s="52" t="s">
        <v>56</v>
      </c>
      <c r="D9" s="53"/>
      <c r="E9" s="53"/>
      <c r="F9" s="53"/>
      <c r="G9" s="54"/>
      <c r="H9" s="55"/>
      <c r="I9" s="56"/>
      <c r="J9" s="56"/>
      <c r="N9"/>
    </row>
    <row r="10" spans="2:14" s="3" customFormat="1" ht="18.75" x14ac:dyDescent="0.25">
      <c r="B10" s="19"/>
      <c r="C10" s="5"/>
      <c r="N10"/>
    </row>
    <row r="11" spans="2:14" s="3" customFormat="1" ht="30" customHeight="1" x14ac:dyDescent="0.25">
      <c r="N11"/>
    </row>
    <row r="13" spans="2:14" ht="29.25" customHeight="1" x14ac:dyDescent="0.25"/>
  </sheetData>
  <sheetProtection sheet="1" objects="1" scenarios="1" selectLockedCells="1"/>
  <mergeCells count="4">
    <mergeCell ref="F7:G7"/>
    <mergeCell ref="I7:J7"/>
    <mergeCell ref="C7:D7"/>
    <mergeCell ref="C9:G9"/>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Analysis!$O$12:$O$52</xm:f>
          </x14:formula1>
          <xm:sqref>C9:G9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249977111117893"/>
    <pageSetUpPr fitToPage="1"/>
  </sheetPr>
  <dimension ref="B7:G39"/>
  <sheetViews>
    <sheetView showGridLines="0" showRowColHeaders="0" workbookViewId="0"/>
  </sheetViews>
  <sheetFormatPr defaultRowHeight="15" x14ac:dyDescent="0.25"/>
  <cols>
    <col min="1" max="1" width="4" customWidth="1"/>
    <col min="2" max="2" width="20.7109375" customWidth="1"/>
    <col min="3" max="3" width="35.7109375" customWidth="1"/>
    <col min="4" max="4" width="36.85546875" customWidth="1"/>
    <col min="5" max="5" width="8.42578125" customWidth="1"/>
    <col min="6" max="6" width="8.7109375" customWidth="1"/>
    <col min="7" max="7" width="7.42578125" customWidth="1"/>
  </cols>
  <sheetData>
    <row r="7" ht="94.5" customHeight="1" x14ac:dyDescent="0.25"/>
    <row r="18" spans="2:7" ht="7.5" customHeight="1" x14ac:dyDescent="0.25"/>
    <row r="19" spans="2:7" ht="33.75" x14ac:dyDescent="0.5">
      <c r="B19" s="25" t="s">
        <v>35</v>
      </c>
    </row>
    <row r="22" spans="2:7" ht="24" customHeight="1" x14ac:dyDescent="0.25">
      <c r="B22" s="3" t="s">
        <v>30</v>
      </c>
      <c r="C22" s="22" t="str">
        <f>Introduction!C7</f>
        <v>A Community Trust</v>
      </c>
    </row>
    <row r="23" spans="2:7" ht="24" customHeight="1" x14ac:dyDescent="0.25">
      <c r="B23" s="3" t="s">
        <v>97</v>
      </c>
      <c r="C23" s="22" t="str">
        <f>Introduction!F7</f>
        <v>A Team</v>
      </c>
    </row>
    <row r="24" spans="2:7" ht="24" customHeight="1" x14ac:dyDescent="0.25">
      <c r="B24" s="3" t="s">
        <v>31</v>
      </c>
      <c r="C24" s="21">
        <f>Introduction!I7</f>
        <v>42018</v>
      </c>
    </row>
    <row r="25" spans="2:7" ht="24" customHeight="1" x14ac:dyDescent="0.25">
      <c r="B25" s="3" t="s">
        <v>32</v>
      </c>
      <c r="C25" s="22">
        <f>Analysis!G10</f>
        <v>46</v>
      </c>
    </row>
    <row r="26" spans="2:7" ht="24" customHeight="1" x14ac:dyDescent="0.25">
      <c r="B26" s="3" t="s">
        <v>33</v>
      </c>
      <c r="C26" s="22">
        <f>Analysis!H10</f>
        <v>33</v>
      </c>
    </row>
    <row r="27" spans="2:7" ht="24" customHeight="1" x14ac:dyDescent="0.25">
      <c r="B27" s="3" t="s">
        <v>34</v>
      </c>
      <c r="C27" s="22">
        <f>Analysis!I10</f>
        <v>1</v>
      </c>
    </row>
    <row r="30" spans="2:7" x14ac:dyDescent="0.25">
      <c r="D30" s="23" t="s">
        <v>17</v>
      </c>
      <c r="E30" s="24" t="s">
        <v>10</v>
      </c>
      <c r="F30" s="24" t="s">
        <v>11</v>
      </c>
      <c r="G30" s="24" t="s">
        <v>12</v>
      </c>
    </row>
    <row r="31" spans="2:7" x14ac:dyDescent="0.25">
      <c r="D31" t="s">
        <v>20</v>
      </c>
      <c r="E31" s="1">
        <f>Analysis!G2</f>
        <v>6</v>
      </c>
      <c r="F31" s="1">
        <f>Analysis!H2</f>
        <v>4</v>
      </c>
      <c r="G31" s="1">
        <f>Analysis!I2</f>
        <v>0</v>
      </c>
    </row>
    <row r="32" spans="2:7" x14ac:dyDescent="0.25">
      <c r="D32" t="s">
        <v>105</v>
      </c>
      <c r="E32" s="1">
        <f>Analysis!G3</f>
        <v>8</v>
      </c>
      <c r="F32" s="1">
        <f>Analysis!H3</f>
        <v>1</v>
      </c>
      <c r="G32" s="1">
        <f>Analysis!I3</f>
        <v>1</v>
      </c>
    </row>
    <row r="33" spans="4:7" x14ac:dyDescent="0.25">
      <c r="D33" t="s">
        <v>21</v>
      </c>
      <c r="E33" s="1">
        <f>Analysis!G4</f>
        <v>2</v>
      </c>
      <c r="F33" s="1">
        <f>Analysis!H4</f>
        <v>8</v>
      </c>
      <c r="G33" s="1">
        <f>Analysis!I4</f>
        <v>0</v>
      </c>
    </row>
    <row r="34" spans="4:7" x14ac:dyDescent="0.25">
      <c r="D34" t="s">
        <v>106</v>
      </c>
      <c r="E34" s="1">
        <f>Analysis!G5</f>
        <v>10</v>
      </c>
      <c r="F34" s="1">
        <f>Analysis!H5</f>
        <v>0</v>
      </c>
      <c r="G34" s="1">
        <f>Analysis!I5</f>
        <v>0</v>
      </c>
    </row>
    <row r="35" spans="4:7" x14ac:dyDescent="0.25">
      <c r="D35" t="s">
        <v>107</v>
      </c>
      <c r="E35" s="1">
        <f>Analysis!G6</f>
        <v>4</v>
      </c>
      <c r="F35" s="1">
        <f>Analysis!H6</f>
        <v>6</v>
      </c>
      <c r="G35" s="1">
        <f>Analysis!I6</f>
        <v>0</v>
      </c>
    </row>
    <row r="36" spans="4:7" x14ac:dyDescent="0.25">
      <c r="D36" t="s">
        <v>108</v>
      </c>
      <c r="E36" s="1">
        <f>Analysis!G7</f>
        <v>7</v>
      </c>
      <c r="F36" s="1">
        <f>Analysis!H7</f>
        <v>3</v>
      </c>
      <c r="G36" s="1">
        <f>Analysis!I7</f>
        <v>0</v>
      </c>
    </row>
    <row r="37" spans="4:7" x14ac:dyDescent="0.25">
      <c r="D37" t="s">
        <v>109</v>
      </c>
      <c r="E37" s="1">
        <f>Analysis!G8</f>
        <v>8</v>
      </c>
      <c r="F37" s="1">
        <f>Analysis!H8</f>
        <v>2</v>
      </c>
      <c r="G37" s="1">
        <f>Analysis!I8</f>
        <v>0</v>
      </c>
    </row>
    <row r="38" spans="4:7" x14ac:dyDescent="0.25">
      <c r="D38" t="s">
        <v>110</v>
      </c>
      <c r="E38" s="1">
        <f>Analysis!G9</f>
        <v>1</v>
      </c>
      <c r="F38" s="1">
        <f>Analysis!H9</f>
        <v>9</v>
      </c>
      <c r="G38" s="1">
        <f>Analysis!I9</f>
        <v>0</v>
      </c>
    </row>
    <row r="39" spans="4:7" x14ac:dyDescent="0.25">
      <c r="D39" s="23" t="s">
        <v>22</v>
      </c>
      <c r="E39" s="24">
        <f>SUM(E31:E38)</f>
        <v>46</v>
      </c>
      <c r="F39" s="24">
        <f>SUM(F31:F38)</f>
        <v>33</v>
      </c>
      <c r="G39" s="24">
        <f>SUM(G31:G38)</f>
        <v>1</v>
      </c>
    </row>
  </sheetData>
  <sheetProtection sheet="1" objects="1" scenarios="1" selectLockedCells="1" selectUnlockedCells="1"/>
  <printOptions horizontalCentered="1"/>
  <pageMargins left="0.25" right="0.25" top="0.75" bottom="0.75" header="0.3" footer="0.3"/>
  <pageSetup paperSize="9" scale="74"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6" tint="-0.499984740745262"/>
    <pageSetUpPr fitToPage="1"/>
  </sheetPr>
  <dimension ref="A2:J42"/>
  <sheetViews>
    <sheetView showGridLines="0" showRowColHeaders="0" workbookViewId="0">
      <selection activeCell="E11" sqref="E11"/>
    </sheetView>
  </sheetViews>
  <sheetFormatPr defaultRowHeight="15" x14ac:dyDescent="0.25"/>
  <cols>
    <col min="1" max="1" width="5.42578125" customWidth="1"/>
    <col min="2" max="2" width="1.85546875" customWidth="1"/>
    <col min="3" max="3" width="20.7109375" customWidth="1"/>
    <col min="4" max="4" width="35.7109375" customWidth="1"/>
    <col min="5" max="5" width="33.42578125" customWidth="1"/>
    <col min="6" max="6" width="8.42578125" customWidth="1"/>
    <col min="7" max="7" width="8.7109375" customWidth="1"/>
    <col min="8" max="8" width="7.42578125" customWidth="1"/>
  </cols>
  <sheetData>
    <row r="2" ht="26.25" customHeight="1" x14ac:dyDescent="0.25"/>
    <row r="12" ht="94.5" customHeight="1" x14ac:dyDescent="0.25"/>
    <row r="20" spans="1:10" ht="7.5" customHeight="1" x14ac:dyDescent="0.25"/>
    <row r="21" spans="1:10" ht="33.75" x14ac:dyDescent="0.5">
      <c r="A21" s="25" t="str">
        <f ca="1">"Detailed summary for " &amp; Analysis!P7</f>
        <v>Detailed summary for Knowing How We Are Doing</v>
      </c>
    </row>
    <row r="24" spans="1:10" ht="24" customHeight="1" x14ac:dyDescent="0.25">
      <c r="C24" s="3" t="s">
        <v>30</v>
      </c>
      <c r="D24" s="22" t="str">
        <f>Introduction!C7</f>
        <v>A Community Trust</v>
      </c>
    </row>
    <row r="25" spans="1:10" ht="24" customHeight="1" x14ac:dyDescent="0.25">
      <c r="C25" s="3" t="s">
        <v>28</v>
      </c>
      <c r="D25" s="22" t="str">
        <f>Introduction!F7</f>
        <v>A Team</v>
      </c>
    </row>
    <row r="26" spans="1:10" ht="24" customHeight="1" x14ac:dyDescent="0.25">
      <c r="C26" s="3" t="s">
        <v>31</v>
      </c>
      <c r="D26" s="21">
        <f>Introduction!I7</f>
        <v>42018</v>
      </c>
      <c r="J26" s="26">
        <f ca="1">SUM(D27:D28)</f>
        <v>10</v>
      </c>
    </row>
    <row r="27" spans="1:10" ht="24" customHeight="1" x14ac:dyDescent="0.25">
      <c r="C27" s="3" t="s">
        <v>32</v>
      </c>
      <c r="D27" s="22">
        <f ca="1">OFFSET(Analysis!$F$1,Analysis!$P$6,1)</f>
        <v>6</v>
      </c>
      <c r="J27" s="27">
        <f ca="1">D27/J26</f>
        <v>0.6</v>
      </c>
    </row>
    <row r="28" spans="1:10" ht="24" customHeight="1" x14ac:dyDescent="0.25">
      <c r="C28" s="3" t="s">
        <v>33</v>
      </c>
      <c r="D28" s="22">
        <f ca="1">OFFSET(Analysis!$F$1,Analysis!$P$6,2)</f>
        <v>4</v>
      </c>
      <c r="J28" s="27">
        <f ca="1">D28/J26</f>
        <v>0.4</v>
      </c>
    </row>
    <row r="29" spans="1:10" ht="24" customHeight="1" x14ac:dyDescent="0.25">
      <c r="C29" s="3" t="s">
        <v>34</v>
      </c>
      <c r="D29" s="22">
        <f ca="1">OFFSET(Analysis!$F$1,Analysis!$P$6,3)</f>
        <v>0</v>
      </c>
    </row>
    <row r="32" spans="1:10" x14ac:dyDescent="0.25">
      <c r="A32" s="28"/>
      <c r="C32" s="20" t="s">
        <v>17</v>
      </c>
      <c r="G32" s="23" t="s">
        <v>19</v>
      </c>
    </row>
    <row r="33" spans="1:7" ht="39" customHeight="1" x14ac:dyDescent="0.25">
      <c r="A33" s="29" t="s">
        <v>38</v>
      </c>
      <c r="C33" s="51" t="str">
        <f ca="1">OFFSET(Analysis!S$1,Analysis!$P$8-1,1)</f>
        <v>All the items in the area have a clear purpose and reason for being there</v>
      </c>
      <c r="D33" s="51"/>
      <c r="E33" s="51"/>
      <c r="F33" s="51"/>
      <c r="G33" s="2" t="str">
        <f ca="1">OFFSET(Analysis!S$1,Analysis!$P$8-1,2)</f>
        <v>Yes</v>
      </c>
    </row>
    <row r="34" spans="1:7" ht="39" customHeight="1" x14ac:dyDescent="0.25">
      <c r="A34" s="29" t="s">
        <v>39</v>
      </c>
      <c r="C34" s="51" t="str">
        <f ca="1">OFFSET(Analysis!$S$1,Analysis!$P$8,1)</f>
        <v>There are specific locations for everything</v>
      </c>
      <c r="D34" s="51"/>
      <c r="E34" s="51"/>
      <c r="F34" s="51"/>
      <c r="G34" s="2" t="str">
        <f ca="1">OFFSET(Analysis!$S$1,Analysis!$P$8,2)</f>
        <v>No</v>
      </c>
    </row>
    <row r="35" spans="1:7" ht="39" customHeight="1" x14ac:dyDescent="0.25">
      <c r="A35" s="29" t="s">
        <v>40</v>
      </c>
      <c r="C35" s="51" t="str">
        <f ca="1">OFFSET(Analysis!$S$1,Analysis!$P$8+1,1)</f>
        <v>The locations for these items are clearly marked</v>
      </c>
      <c r="D35" s="51"/>
      <c r="E35" s="51"/>
      <c r="F35" s="51"/>
      <c r="G35" s="2" t="str">
        <f ca="1">OFFSET(Analysis!$S$1,Analysis!$P$8+1,2)</f>
        <v>Yes</v>
      </c>
    </row>
    <row r="36" spans="1:7" ht="39" customHeight="1" x14ac:dyDescent="0.25">
      <c r="A36" s="29" t="s">
        <v>41</v>
      </c>
      <c r="C36" s="51" t="str">
        <f ca="1">OFFSET(Analysis!$S$1,Analysis!$P$8+2,1)</f>
        <v>It's easy to see if something is missing, in the wrong place, or needs to be re-stocked</v>
      </c>
      <c r="D36" s="51"/>
      <c r="E36" s="51"/>
      <c r="F36" s="51"/>
      <c r="G36" s="2" t="str">
        <f ca="1">OFFSET(Analysis!$S$1,Analysis!$P$8+2,2)</f>
        <v>Yes</v>
      </c>
    </row>
    <row r="37" spans="1:7" ht="39" customHeight="1" x14ac:dyDescent="0.25">
      <c r="A37" s="29" t="s">
        <v>42</v>
      </c>
      <c r="C37" s="51" t="str">
        <f ca="1">OFFSET(Analysis!$S$1,Analysis!$P$8+3,1)</f>
        <v>All the equipment is regularly maintained and kept ready-to-go</v>
      </c>
      <c r="D37" s="51"/>
      <c r="E37" s="51"/>
      <c r="F37" s="51"/>
      <c r="G37" s="2" t="str">
        <f ca="1">OFFSET(Analysis!$S$1,Analysis!$P$8+3,2)</f>
        <v>No</v>
      </c>
    </row>
    <row r="38" spans="1:7" ht="39" customHeight="1" x14ac:dyDescent="0.25">
      <c r="A38" s="29" t="s">
        <v>43</v>
      </c>
      <c r="C38" s="51" t="str">
        <f ca="1">OFFSET(Analysis!$S$1,Analysis!$P$8+4,1)</f>
        <v>There are standard operating procedures on the use of the area and all staff are aware of how things should be done</v>
      </c>
      <c r="D38" s="51"/>
      <c r="E38" s="51"/>
      <c r="F38" s="51"/>
      <c r="G38" s="2" t="str">
        <f ca="1">OFFSET(Analysis!$S$1,Analysis!$P$8+4,2)</f>
        <v>Yes</v>
      </c>
    </row>
    <row r="39" spans="1:7" ht="39" customHeight="1" x14ac:dyDescent="0.25">
      <c r="A39" s="29" t="s">
        <v>44</v>
      </c>
      <c r="C39" s="51" t="str">
        <f ca="1">OFFSET(Analysis!$S$1,Analysis!$P$8+5,1)</f>
        <v>Regular and random audits are conducted against the standard operating procedures to make sure the changes are maintained</v>
      </c>
      <c r="D39" s="51"/>
      <c r="E39" s="51"/>
      <c r="F39" s="51"/>
      <c r="G39" s="2" t="str">
        <f ca="1">OFFSET(Analysis!$S$1,Analysis!$P$8+5,2)</f>
        <v>No</v>
      </c>
    </row>
    <row r="40" spans="1:7" ht="39" customHeight="1" x14ac:dyDescent="0.25">
      <c r="A40" s="29" t="s">
        <v>45</v>
      </c>
      <c r="C40" s="51" t="str">
        <f ca="1">OFFSET(Analysis!$S$1,Analysis!$P$8+6,1)</f>
        <v>A new member of staff can easily find things and understand how things are done</v>
      </c>
      <c r="D40" s="51"/>
      <c r="E40" s="51"/>
      <c r="F40" s="51"/>
      <c r="G40" s="2" t="str">
        <f ca="1">OFFSET(Analysis!$S$1,Analysis!$P$8+6,2)</f>
        <v>Yes</v>
      </c>
    </row>
    <row r="41" spans="1:7" ht="39" customHeight="1" x14ac:dyDescent="0.25">
      <c r="A41" s="30" t="str">
        <f ca="1">IF(OFFSET(Analysis!$L$1,Analysis!$P$6,0)&gt;8,"9.","")</f>
        <v>9.</v>
      </c>
      <c r="C41" s="51" t="str">
        <f ca="1">IF(OFFSET(Analysis!$L$1,Analysis!$P$6,0)&gt;8,OFFSET(Analysis!$S$1,Analysis!$P$8+7,1),"")</f>
        <v>Quantities of stock are based on usage</v>
      </c>
      <c r="D41" s="51"/>
      <c r="E41" s="51"/>
      <c r="F41" s="51"/>
      <c r="G41" s="2" t="str">
        <f ca="1">IF(OFFSET(Analysis!$L$1,Analysis!$P$6,0)&gt;8,OFFSET(Analysis!$S$1,Analysis!$P$8+7,2),"")</f>
        <v>Yes</v>
      </c>
    </row>
    <row r="42" spans="1:7" ht="39" customHeight="1" x14ac:dyDescent="0.25">
      <c r="A42" s="30" t="str">
        <f ca="1">IF(OFFSET(Analysis!$L$1,Analysis!$P$6,0)&gt;9,"10.","")</f>
        <v>10.</v>
      </c>
      <c r="C42" s="51" t="str">
        <f ca="1">IF(OFFSET(Analysis!$L$1,Analysis!$P$6,0)&gt;9,OFFSET(Analysis!$S$1,Analysis!$P$8+8,1),"")</f>
        <v>The replenishment of stock matches how much is used</v>
      </c>
      <c r="D42" s="51"/>
      <c r="E42" s="51"/>
      <c r="F42" s="51"/>
      <c r="G42" s="2" t="str">
        <f ca="1">IF(OFFSET(Analysis!$L$1,Analysis!$P$6,0)&gt;9,OFFSET(Analysis!$S$1,Analysis!$P$8+8,2),"")</f>
        <v>No</v>
      </c>
    </row>
  </sheetData>
  <sheetProtection sheet="1" objects="1" scenarios="1" selectLockedCells="1" selectUnlockedCells="1"/>
  <mergeCells count="10">
    <mergeCell ref="C38:F38"/>
    <mergeCell ref="C33:F33"/>
    <mergeCell ref="C34:F34"/>
    <mergeCell ref="C35:F35"/>
    <mergeCell ref="C36:F36"/>
    <mergeCell ref="C37:F37"/>
    <mergeCell ref="C39:F39"/>
    <mergeCell ref="C40:F40"/>
    <mergeCell ref="C41:F41"/>
    <mergeCell ref="C42:F42"/>
  </mergeCells>
  <conditionalFormatting sqref="G33:G42">
    <cfRule type="containsText" dxfId="8" priority="7" operator="containsText" text="N/A">
      <formula>NOT(ISERROR(SEARCH("N/A",G33)))</formula>
    </cfRule>
    <cfRule type="containsText" dxfId="7" priority="8" operator="containsText" text="No">
      <formula>NOT(ISERROR(SEARCH("No",G33)))</formula>
    </cfRule>
    <cfRule type="containsText" dxfId="6" priority="9" operator="containsText" text="Yes">
      <formula>NOT(ISERROR(SEARCH("Yes",G33)))</formula>
    </cfRule>
  </conditionalFormatting>
  <printOptions horizontalCentered="1"/>
  <pageMargins left="0.23622047244094491" right="0.23622047244094491" top="0.74803149606299213" bottom="0.74803149606299213"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Drop Down 1">
              <controlPr defaultSize="0" print="0" autoLine="0" autoPict="0">
                <anchor moveWithCells="1">
                  <from>
                    <xdr:col>3</xdr:col>
                    <xdr:colOff>2257425</xdr:colOff>
                    <xdr:row>0</xdr:row>
                    <xdr:rowOff>104775</xdr:rowOff>
                  </from>
                  <to>
                    <xdr:col>4</xdr:col>
                    <xdr:colOff>2190750</xdr:colOff>
                    <xdr:row>1</xdr:row>
                    <xdr:rowOff>200025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161"/>
  <sheetViews>
    <sheetView topLeftCell="A16" workbookViewId="0">
      <selection activeCell="L38" sqref="L38"/>
    </sheetView>
  </sheetViews>
  <sheetFormatPr defaultRowHeight="15" x14ac:dyDescent="0.25"/>
  <cols>
    <col min="1" max="1" width="10.28515625" customWidth="1"/>
    <col min="6" max="6" width="34.85546875" customWidth="1"/>
    <col min="15" max="15" width="27.140625" customWidth="1"/>
    <col min="19" max="19" width="10.28515625" customWidth="1"/>
    <col min="20" max="20" width="31.28515625" customWidth="1"/>
  </cols>
  <sheetData>
    <row r="1" spans="1:21" x14ac:dyDescent="0.25">
      <c r="A1" t="s">
        <v>17</v>
      </c>
      <c r="B1" t="s">
        <v>18</v>
      </c>
      <c r="C1" t="s">
        <v>19</v>
      </c>
      <c r="F1" s="23" t="s">
        <v>17</v>
      </c>
      <c r="G1" s="23" t="s">
        <v>10</v>
      </c>
      <c r="H1" s="23" t="s">
        <v>11</v>
      </c>
      <c r="I1" s="23" t="s">
        <v>12</v>
      </c>
      <c r="J1" s="23">
        <v>0</v>
      </c>
      <c r="K1" s="23" t="s">
        <v>22</v>
      </c>
      <c r="L1" s="23" t="s">
        <v>36</v>
      </c>
      <c r="M1" s="23"/>
      <c r="O1" s="23" t="s">
        <v>23</v>
      </c>
      <c r="S1" s="23" t="s">
        <v>17</v>
      </c>
      <c r="T1" s="23" t="s">
        <v>18</v>
      </c>
      <c r="U1" s="23" t="s">
        <v>19</v>
      </c>
    </row>
    <row r="2" spans="1:21" x14ac:dyDescent="0.25">
      <c r="A2" t="s">
        <v>20</v>
      </c>
      <c r="B2" t="s">
        <v>111</v>
      </c>
      <c r="C2" t="str">
        <f>IF('1 KHWAD'!$C$7="",0,'1 KHWAD'!$C$7)</f>
        <v>Yes</v>
      </c>
      <c r="F2" t="s">
        <v>20</v>
      </c>
      <c r="G2">
        <f>COUNTIF($C2:$C20,G$1)</f>
        <v>6</v>
      </c>
      <c r="H2">
        <f>COUNTIF($C2:$C20,H$1)</f>
        <v>4</v>
      </c>
      <c r="I2">
        <f>COUNTIF($C2:$C20,I$1)</f>
        <v>0</v>
      </c>
      <c r="J2">
        <f>COUNTIF($C2:$C20,J$1)</f>
        <v>0</v>
      </c>
      <c r="K2">
        <f>SUM(G2:H2)</f>
        <v>10</v>
      </c>
      <c r="L2">
        <f>SUM(G2:J2)</f>
        <v>10</v>
      </c>
      <c r="O2" t="s">
        <v>26</v>
      </c>
      <c r="P2" t="s">
        <v>24</v>
      </c>
      <c r="S2" t="s">
        <v>20</v>
      </c>
      <c r="T2" t="s">
        <v>111</v>
      </c>
      <c r="U2" t="str">
        <f>VLOOKUP(T2,B:C,2,FALSE)</f>
        <v>Yes</v>
      </c>
    </row>
    <row r="3" spans="1:21" x14ac:dyDescent="0.25">
      <c r="F3" t="s">
        <v>105</v>
      </c>
      <c r="G3">
        <f>COUNTIF($C22:$C40,G$1)</f>
        <v>8</v>
      </c>
      <c r="H3">
        <f>COUNTIF($C22:$C40,H$1)</f>
        <v>1</v>
      </c>
      <c r="I3">
        <f>COUNTIF($C22:$C40,I$1)</f>
        <v>1</v>
      </c>
      <c r="J3">
        <f>COUNTIF($C22:$C40,J$1)</f>
        <v>0</v>
      </c>
      <c r="K3">
        <f t="shared" ref="K3:K10" si="0">SUM(G3:H3)</f>
        <v>9</v>
      </c>
      <c r="L3">
        <f t="shared" ref="L3:L9" si="1">SUM(G3:J3)</f>
        <v>10</v>
      </c>
      <c r="P3" t="s">
        <v>25</v>
      </c>
      <c r="T3" t="s">
        <v>112</v>
      </c>
      <c r="U3" t="str">
        <f>VLOOKUP(T3,B:C,2,FALSE)</f>
        <v>No</v>
      </c>
    </row>
    <row r="4" spans="1:21" x14ac:dyDescent="0.25">
      <c r="B4" t="s">
        <v>112</v>
      </c>
      <c r="C4" t="str">
        <f>IF('1 KHWAD'!$C$9="",0,'1 KHWAD'!$C$9)</f>
        <v>No</v>
      </c>
      <c r="F4" t="s">
        <v>21</v>
      </c>
      <c r="G4">
        <f>COUNTIF($C42:$C60,G$1)</f>
        <v>2</v>
      </c>
      <c r="H4">
        <f>COUNTIF($C42:$C60,H$1)</f>
        <v>8</v>
      </c>
      <c r="I4">
        <f>COUNTIF($C42:$C60,I$1)</f>
        <v>0</v>
      </c>
      <c r="J4">
        <f>COUNTIF($C42:$C60,J$1)</f>
        <v>0</v>
      </c>
      <c r="K4">
        <f t="shared" si="0"/>
        <v>10</v>
      </c>
      <c r="L4">
        <f t="shared" si="1"/>
        <v>10</v>
      </c>
      <c r="T4" t="s">
        <v>113</v>
      </c>
      <c r="U4" t="str">
        <f>VLOOKUP(T4,B:C,2,FALSE)</f>
        <v>Yes</v>
      </c>
    </row>
    <row r="5" spans="1:21" x14ac:dyDescent="0.25">
      <c r="F5" t="s">
        <v>106</v>
      </c>
      <c r="G5">
        <f>COUNTIF($C62:$C80,G$1)</f>
        <v>10</v>
      </c>
      <c r="H5">
        <f>COUNTIF($C62:$C80,H$1)</f>
        <v>0</v>
      </c>
      <c r="I5">
        <f>COUNTIF($C62:$C80,I$1)</f>
        <v>0</v>
      </c>
      <c r="J5">
        <f>COUNTIF($C62:$C80,J$1)</f>
        <v>0</v>
      </c>
      <c r="K5">
        <f t="shared" si="0"/>
        <v>10</v>
      </c>
      <c r="L5">
        <f t="shared" si="1"/>
        <v>10</v>
      </c>
      <c r="O5" s="23" t="s">
        <v>47</v>
      </c>
      <c r="T5" t="s">
        <v>114</v>
      </c>
      <c r="U5" t="str">
        <f>VLOOKUP(T5,B:C,2,FALSE)</f>
        <v>Yes</v>
      </c>
    </row>
    <row r="6" spans="1:21" x14ac:dyDescent="0.25">
      <c r="B6" t="s">
        <v>113</v>
      </c>
      <c r="C6" t="str">
        <f>IF('1 KHWAD'!$C$11="",0,'1 KHWAD'!$C$11)</f>
        <v>Yes</v>
      </c>
      <c r="F6" t="s">
        <v>107</v>
      </c>
      <c r="G6">
        <f>COUNTIF($C82:$C100,G$1)</f>
        <v>4</v>
      </c>
      <c r="H6">
        <f>COUNTIF($C82:$C100,H$1)</f>
        <v>6</v>
      </c>
      <c r="I6">
        <f>COUNTIF($C82:$C100,I$1)</f>
        <v>0</v>
      </c>
      <c r="J6">
        <f>COUNTIF($C82:$C100,J$1)</f>
        <v>0</v>
      </c>
      <c r="K6">
        <f t="shared" si="0"/>
        <v>10</v>
      </c>
      <c r="L6">
        <f t="shared" si="1"/>
        <v>10</v>
      </c>
      <c r="O6" t="s">
        <v>37</v>
      </c>
      <c r="P6">
        <v>1</v>
      </c>
      <c r="T6" t="s">
        <v>115</v>
      </c>
      <c r="U6" t="str">
        <f>VLOOKUP(T6,B:C,2,FALSE)</f>
        <v>No</v>
      </c>
    </row>
    <row r="7" spans="1:21" x14ac:dyDescent="0.25">
      <c r="F7" t="s">
        <v>108</v>
      </c>
      <c r="G7">
        <f>COUNTIF($C102:$C120,G$1)</f>
        <v>7</v>
      </c>
      <c r="H7">
        <f>COUNTIF($C102:$C120,H$1)</f>
        <v>3</v>
      </c>
      <c r="I7">
        <f>COUNTIF($C102:$C120,I$1)</f>
        <v>0</v>
      </c>
      <c r="J7">
        <f>COUNTIF($C102:$C120,J$1)</f>
        <v>0</v>
      </c>
      <c r="K7">
        <f t="shared" si="0"/>
        <v>10</v>
      </c>
      <c r="L7">
        <f t="shared" si="1"/>
        <v>10</v>
      </c>
      <c r="O7" t="s">
        <v>37</v>
      </c>
      <c r="P7" t="str">
        <f ca="1">OFFSET(F1,P6,0)</f>
        <v>Knowing How We Are Doing</v>
      </c>
      <c r="T7" t="s">
        <v>116</v>
      </c>
      <c r="U7" t="str">
        <f>VLOOKUP(T7,B:C,2,FALSE)</f>
        <v>Yes</v>
      </c>
    </row>
    <row r="8" spans="1:21" x14ac:dyDescent="0.25">
      <c r="B8" t="s">
        <v>114</v>
      </c>
      <c r="C8" t="str">
        <f>IF('1 KHWAD'!$C$13="",0,'1 KHWAD'!$C$13)</f>
        <v>Yes</v>
      </c>
      <c r="F8" t="s">
        <v>109</v>
      </c>
      <c r="G8">
        <f>COUNTIF($C122:$C140,G$1)</f>
        <v>8</v>
      </c>
      <c r="H8">
        <f>COUNTIF($C122:$C140,H$1)</f>
        <v>2</v>
      </c>
      <c r="I8">
        <f>COUNTIF($C122:$C140,I$1)</f>
        <v>0</v>
      </c>
      <c r="J8">
        <f>COUNTIF($C122:$C140,J$1)</f>
        <v>0</v>
      </c>
      <c r="K8">
        <f t="shared" si="0"/>
        <v>10</v>
      </c>
      <c r="L8">
        <f t="shared" si="1"/>
        <v>10</v>
      </c>
      <c r="O8" t="s">
        <v>46</v>
      </c>
      <c r="P8">
        <f ca="1">MATCH(P7,S:S,0)</f>
        <v>2</v>
      </c>
      <c r="T8" t="s">
        <v>117</v>
      </c>
      <c r="U8" t="str">
        <f>VLOOKUP(T8,B:C,2,FALSE)</f>
        <v>No</v>
      </c>
    </row>
    <row r="9" spans="1:21" x14ac:dyDescent="0.25">
      <c r="F9" t="s">
        <v>110</v>
      </c>
      <c r="G9">
        <f>COUNTIF($C142:$C160,G$1)</f>
        <v>1</v>
      </c>
      <c r="H9">
        <f>COUNTIF($C142:$C160,H$1)</f>
        <v>9</v>
      </c>
      <c r="I9">
        <f>COUNTIF($C142:$C160,I$1)</f>
        <v>0</v>
      </c>
      <c r="J9">
        <f>COUNTIF($C142:$C160,J$1)</f>
        <v>0</v>
      </c>
      <c r="K9">
        <f t="shared" si="0"/>
        <v>10</v>
      </c>
      <c r="L9">
        <f t="shared" si="1"/>
        <v>10</v>
      </c>
      <c r="T9" t="s">
        <v>118</v>
      </c>
      <c r="U9" t="str">
        <f>VLOOKUP(T9,B:C,2,FALSE)</f>
        <v>Yes</v>
      </c>
    </row>
    <row r="10" spans="1:21" x14ac:dyDescent="0.25">
      <c r="B10" t="s">
        <v>115</v>
      </c>
      <c r="C10" t="str">
        <f>IF('1 KHWAD'!$C$15="",0,'1 KHWAD'!$C$15)</f>
        <v>No</v>
      </c>
      <c r="F10" t="s">
        <v>22</v>
      </c>
      <c r="G10">
        <f>SUM(G2:G9)</f>
        <v>46</v>
      </c>
      <c r="H10">
        <f>SUM(H2:H9)</f>
        <v>33</v>
      </c>
      <c r="I10">
        <f>SUM(I2:I9)</f>
        <v>1</v>
      </c>
      <c r="J10">
        <f>SUM(J2:J9)</f>
        <v>0</v>
      </c>
      <c r="K10">
        <f t="shared" si="0"/>
        <v>79</v>
      </c>
      <c r="T10" t="s">
        <v>119</v>
      </c>
      <c r="U10" t="str">
        <f>VLOOKUP(T10,B:C,2,FALSE)</f>
        <v>Yes</v>
      </c>
    </row>
    <row r="11" spans="1:21" x14ac:dyDescent="0.25">
      <c r="O11" s="23" t="s">
        <v>54</v>
      </c>
      <c r="T11" t="s">
        <v>120</v>
      </c>
      <c r="U11" t="str">
        <f>VLOOKUP(T11,B:C,2,FALSE)</f>
        <v>No</v>
      </c>
    </row>
    <row r="12" spans="1:21" x14ac:dyDescent="0.25">
      <c r="B12" t="s">
        <v>116</v>
      </c>
      <c r="C12" t="str">
        <f>IF('1 KHWAD'!$C$17="",0,'1 KHWAD'!$C$17)</f>
        <v>Yes</v>
      </c>
      <c r="F12" s="23" t="s">
        <v>17</v>
      </c>
      <c r="G12" s="23" t="s">
        <v>10</v>
      </c>
      <c r="H12" s="23" t="s">
        <v>11</v>
      </c>
      <c r="I12" s="23" t="s">
        <v>22</v>
      </c>
      <c r="O12" t="s">
        <v>55</v>
      </c>
      <c r="T12" s="16"/>
    </row>
    <row r="13" spans="1:21" x14ac:dyDescent="0.25">
      <c r="F13" t="s">
        <v>20</v>
      </c>
      <c r="G13" s="18">
        <f>G2/K2</f>
        <v>0.6</v>
      </c>
      <c r="H13" s="18">
        <f>H2/K2</f>
        <v>0.4</v>
      </c>
      <c r="I13" s="17">
        <v>1</v>
      </c>
      <c r="O13" t="s">
        <v>56</v>
      </c>
      <c r="S13" t="s">
        <v>105</v>
      </c>
      <c r="T13" t="s">
        <v>121</v>
      </c>
      <c r="U13" t="str">
        <f>VLOOKUP(T13,B:C,2,FALSE)</f>
        <v>Yes</v>
      </c>
    </row>
    <row r="14" spans="1:21" x14ac:dyDescent="0.25">
      <c r="B14" t="s">
        <v>117</v>
      </c>
      <c r="C14" t="str">
        <f>IF('1 KHWAD'!$C$19="",0,'1 KHWAD'!$C$19)</f>
        <v>No</v>
      </c>
      <c r="F14" t="s">
        <v>105</v>
      </c>
      <c r="G14" s="18">
        <f>G3/K3</f>
        <v>0.88888888888888884</v>
      </c>
      <c r="H14" s="18">
        <f>H3/K3</f>
        <v>0.1111111111111111</v>
      </c>
      <c r="I14" s="17">
        <v>1</v>
      </c>
      <c r="O14" t="s">
        <v>57</v>
      </c>
      <c r="T14" t="s">
        <v>122</v>
      </c>
      <c r="U14" t="str">
        <f>VLOOKUP(T14,B:C,2,FALSE)</f>
        <v>Yes</v>
      </c>
    </row>
    <row r="15" spans="1:21" x14ac:dyDescent="0.25">
      <c r="F15" t="s">
        <v>21</v>
      </c>
      <c r="G15" s="18">
        <f>G4/K4</f>
        <v>0.2</v>
      </c>
      <c r="H15" s="18">
        <f>H4/K4</f>
        <v>0.8</v>
      </c>
      <c r="I15" s="17">
        <v>1</v>
      </c>
      <c r="O15" t="s">
        <v>58</v>
      </c>
      <c r="T15" t="s">
        <v>123</v>
      </c>
      <c r="U15" t="str">
        <f>VLOOKUP(T15,B:C,2,FALSE)</f>
        <v>Yes</v>
      </c>
    </row>
    <row r="16" spans="1:21" x14ac:dyDescent="0.25">
      <c r="B16" t="s">
        <v>118</v>
      </c>
      <c r="C16" t="str">
        <f>IF('1 KHWAD'!$C$21="",0,'1 KHWAD'!$C$21)</f>
        <v>Yes</v>
      </c>
      <c r="F16" t="s">
        <v>106</v>
      </c>
      <c r="G16" s="18">
        <f>G5/K5</f>
        <v>1</v>
      </c>
      <c r="H16" s="18">
        <f>H5/K5</f>
        <v>0</v>
      </c>
      <c r="I16" s="17">
        <v>1</v>
      </c>
      <c r="O16" t="s">
        <v>59</v>
      </c>
      <c r="T16" t="s">
        <v>124</v>
      </c>
      <c r="U16" t="str">
        <f>VLOOKUP(T16,B:C,2,FALSE)</f>
        <v>Yes</v>
      </c>
    </row>
    <row r="17" spans="1:21" x14ac:dyDescent="0.25">
      <c r="F17" t="s">
        <v>107</v>
      </c>
      <c r="G17" s="18">
        <f>G6/K6</f>
        <v>0.4</v>
      </c>
      <c r="H17" s="18">
        <f>H6/K6</f>
        <v>0.6</v>
      </c>
      <c r="I17" s="17">
        <v>1</v>
      </c>
      <c r="O17" t="s">
        <v>60</v>
      </c>
      <c r="T17" t="s">
        <v>125</v>
      </c>
      <c r="U17" t="str">
        <f>VLOOKUP(T17,B:C,2,FALSE)</f>
        <v>Yes</v>
      </c>
    </row>
    <row r="18" spans="1:21" x14ac:dyDescent="0.25">
      <c r="B18" t="s">
        <v>119</v>
      </c>
      <c r="C18" t="str">
        <f>IF('1 KHWAD'!$C$23="",0,'1 KHWAD'!$C$23)</f>
        <v>Yes</v>
      </c>
      <c r="F18" t="s">
        <v>108</v>
      </c>
      <c r="G18" s="18">
        <f>G7/K7</f>
        <v>0.7</v>
      </c>
      <c r="H18" s="18">
        <f>H7/K7</f>
        <v>0.3</v>
      </c>
      <c r="I18" s="17">
        <v>1</v>
      </c>
      <c r="O18" t="s">
        <v>61</v>
      </c>
      <c r="T18" t="s">
        <v>126</v>
      </c>
      <c r="U18" t="str">
        <f>VLOOKUP(T18,B:C,2,FALSE)</f>
        <v>Yes</v>
      </c>
    </row>
    <row r="19" spans="1:21" x14ac:dyDescent="0.25">
      <c r="F19" t="s">
        <v>109</v>
      </c>
      <c r="G19" s="18">
        <f>G8/K8</f>
        <v>0.8</v>
      </c>
      <c r="H19" s="18">
        <f>H8/K8</f>
        <v>0.2</v>
      </c>
      <c r="I19" s="17">
        <v>1</v>
      </c>
      <c r="O19" t="s">
        <v>62</v>
      </c>
      <c r="T19" t="s">
        <v>127</v>
      </c>
      <c r="U19" t="str">
        <f>VLOOKUP(T19,B:C,2,FALSE)</f>
        <v>No</v>
      </c>
    </row>
    <row r="20" spans="1:21" x14ac:dyDescent="0.25">
      <c r="B20" t="s">
        <v>120</v>
      </c>
      <c r="C20" t="str">
        <f>IF('1 KHWAD'!$C$25="",0,'1 KHWAD'!$C$25)</f>
        <v>No</v>
      </c>
      <c r="F20" t="s">
        <v>110</v>
      </c>
      <c r="G20" s="18">
        <f>G9/K9</f>
        <v>0.1</v>
      </c>
      <c r="H20" s="18">
        <f>H9/K9</f>
        <v>0.9</v>
      </c>
      <c r="I20" s="17">
        <v>1</v>
      </c>
      <c r="O20" t="s">
        <v>63</v>
      </c>
      <c r="T20" t="s">
        <v>128</v>
      </c>
      <c r="U20" t="str">
        <f>VLOOKUP(T20,B:C,2,FALSE)</f>
        <v>Yes</v>
      </c>
    </row>
    <row r="21" spans="1:21" x14ac:dyDescent="0.25">
      <c r="B21" s="16"/>
      <c r="F21" t="s">
        <v>22</v>
      </c>
      <c r="G21" s="18">
        <f>G10/K10</f>
        <v>0.58227848101265822</v>
      </c>
      <c r="H21" s="18">
        <f>H10/K10</f>
        <v>0.41772151898734178</v>
      </c>
      <c r="O21" t="s">
        <v>64</v>
      </c>
      <c r="T21" t="s">
        <v>129</v>
      </c>
      <c r="U21" t="str">
        <f>VLOOKUP(T21,B:C,2,FALSE)</f>
        <v>Yes</v>
      </c>
    </row>
    <row r="22" spans="1:21" x14ac:dyDescent="0.25">
      <c r="A22" t="s">
        <v>105</v>
      </c>
      <c r="B22" t="s">
        <v>121</v>
      </c>
      <c r="C22" t="str">
        <f>IF('2 WOW'!$C$7="",0,'2 WOW'!$C$7)</f>
        <v>Yes</v>
      </c>
      <c r="O22" t="s">
        <v>65</v>
      </c>
      <c r="T22" t="s">
        <v>130</v>
      </c>
      <c r="U22" t="str">
        <f>VLOOKUP(T22,B:C,2,FALSE)</f>
        <v>N/A</v>
      </c>
    </row>
    <row r="23" spans="1:21" x14ac:dyDescent="0.25">
      <c r="O23" t="s">
        <v>66</v>
      </c>
      <c r="T23" s="16"/>
    </row>
    <row r="24" spans="1:21" x14ac:dyDescent="0.25">
      <c r="B24" t="s">
        <v>122</v>
      </c>
      <c r="C24" t="str">
        <f>IF('2 WOW'!$C$9="",0,'2 WOW'!$C$9)</f>
        <v>Yes</v>
      </c>
      <c r="O24" t="s">
        <v>67</v>
      </c>
      <c r="S24" t="s">
        <v>21</v>
      </c>
      <c r="T24" t="s">
        <v>131</v>
      </c>
      <c r="U24" t="str">
        <f>VLOOKUP(T24,B:C,2,FALSE)</f>
        <v>Yes</v>
      </c>
    </row>
    <row r="25" spans="1:21" x14ac:dyDescent="0.25">
      <c r="O25" t="s">
        <v>68</v>
      </c>
      <c r="T25" t="s">
        <v>132</v>
      </c>
      <c r="U25" t="str">
        <f>VLOOKUP(T25,B:C,2,FALSE)</f>
        <v>Yes</v>
      </c>
    </row>
    <row r="26" spans="1:21" x14ac:dyDescent="0.25">
      <c r="B26" t="s">
        <v>123</v>
      </c>
      <c r="C26" t="str">
        <f>IF('2 WOW'!$C$11="",0,'2 WOW'!$C$11)</f>
        <v>Yes</v>
      </c>
      <c r="O26" t="s">
        <v>69</v>
      </c>
      <c r="T26" t="s">
        <v>133</v>
      </c>
      <c r="U26" t="str">
        <f>VLOOKUP(T26,B:C,2,FALSE)</f>
        <v>No</v>
      </c>
    </row>
    <row r="27" spans="1:21" x14ac:dyDescent="0.25">
      <c r="O27" t="s">
        <v>70</v>
      </c>
      <c r="T27" t="s">
        <v>134</v>
      </c>
      <c r="U27" t="str">
        <f>VLOOKUP(T27,B:C,2,FALSE)</f>
        <v>No</v>
      </c>
    </row>
    <row r="28" spans="1:21" x14ac:dyDescent="0.25">
      <c r="B28" t="s">
        <v>124</v>
      </c>
      <c r="C28" t="str">
        <f>IF('2 WOW'!$C$13="",0,'2 WOW'!$C$13)</f>
        <v>Yes</v>
      </c>
      <c r="O28" t="s">
        <v>71</v>
      </c>
      <c r="T28" t="s">
        <v>135</v>
      </c>
      <c r="U28" t="str">
        <f>VLOOKUP(T28,B:C,2,FALSE)</f>
        <v>No</v>
      </c>
    </row>
    <row r="29" spans="1:21" x14ac:dyDescent="0.25">
      <c r="O29" t="s">
        <v>72</v>
      </c>
      <c r="T29" t="s">
        <v>136</v>
      </c>
      <c r="U29" t="str">
        <f>VLOOKUP(T29,B:C,2,FALSE)</f>
        <v>No</v>
      </c>
    </row>
    <row r="30" spans="1:21" x14ac:dyDescent="0.25">
      <c r="B30" t="s">
        <v>125</v>
      </c>
      <c r="C30" t="str">
        <f>IF('2 WOW'!$C$15="",0,'2 WOW'!$C$15)</f>
        <v>Yes</v>
      </c>
      <c r="O30" t="s">
        <v>73</v>
      </c>
      <c r="T30" t="s">
        <v>137</v>
      </c>
      <c r="U30" t="str">
        <f>VLOOKUP(T30,B:C,2,FALSE)</f>
        <v>No</v>
      </c>
    </row>
    <row r="31" spans="1:21" x14ac:dyDescent="0.25">
      <c r="O31" t="s">
        <v>74</v>
      </c>
      <c r="T31" t="s">
        <v>138</v>
      </c>
      <c r="U31" t="str">
        <f>VLOOKUP(T31,B:C,2,FALSE)</f>
        <v>No</v>
      </c>
    </row>
    <row r="32" spans="1:21" x14ac:dyDescent="0.25">
      <c r="B32" t="s">
        <v>126</v>
      </c>
      <c r="C32" t="str">
        <f>IF('2 WOW'!$C$17="",0,'2 WOW'!$C$17)</f>
        <v>Yes</v>
      </c>
      <c r="O32" t="s">
        <v>75</v>
      </c>
      <c r="T32" t="s">
        <v>139</v>
      </c>
      <c r="U32" t="str">
        <f>VLOOKUP(T32,B:C,2,FALSE)</f>
        <v>No</v>
      </c>
    </row>
    <row r="33" spans="1:21" x14ac:dyDescent="0.25">
      <c r="O33" t="s">
        <v>76</v>
      </c>
      <c r="T33" t="s">
        <v>140</v>
      </c>
      <c r="U33" t="str">
        <f>VLOOKUP(T33,B:C,2,FALSE)</f>
        <v>No</v>
      </c>
    </row>
    <row r="34" spans="1:21" x14ac:dyDescent="0.25">
      <c r="B34" t="s">
        <v>127</v>
      </c>
      <c r="C34" t="str">
        <f>IF('2 WOW'!$C$19="",0,'2 WOW'!$C$19)</f>
        <v>No</v>
      </c>
      <c r="O34" t="s">
        <v>77</v>
      </c>
      <c r="T34" s="16"/>
    </row>
    <row r="35" spans="1:21" x14ac:dyDescent="0.25">
      <c r="O35" t="s">
        <v>78</v>
      </c>
      <c r="S35" t="s">
        <v>106</v>
      </c>
      <c r="T35" t="s">
        <v>141</v>
      </c>
      <c r="U35" t="str">
        <f>VLOOKUP(T35,B:C,2,FALSE)</f>
        <v>Yes</v>
      </c>
    </row>
    <row r="36" spans="1:21" x14ac:dyDescent="0.25">
      <c r="B36" t="s">
        <v>128</v>
      </c>
      <c r="C36" t="str">
        <f>IF('2 WOW'!$C$21="",0,'2 WOW'!$C$21)</f>
        <v>Yes</v>
      </c>
      <c r="O36" t="s">
        <v>79</v>
      </c>
      <c r="T36" t="s">
        <v>142</v>
      </c>
      <c r="U36" t="str">
        <f>VLOOKUP(T36,B:C,2,FALSE)</f>
        <v>Yes</v>
      </c>
    </row>
    <row r="37" spans="1:21" x14ac:dyDescent="0.25">
      <c r="O37" t="s">
        <v>80</v>
      </c>
      <c r="T37" t="s">
        <v>143</v>
      </c>
      <c r="U37" t="str">
        <f>VLOOKUP(T37,B:C,2,FALSE)</f>
        <v>Yes</v>
      </c>
    </row>
    <row r="38" spans="1:21" x14ac:dyDescent="0.25">
      <c r="B38" t="s">
        <v>129</v>
      </c>
      <c r="C38" t="str">
        <f>IF('2 WOW'!$C$23="",0,'2 WOW'!$C$23)</f>
        <v>Yes</v>
      </c>
      <c r="O38" t="s">
        <v>81</v>
      </c>
      <c r="T38" t="s">
        <v>144</v>
      </c>
      <c r="U38" t="str">
        <f>VLOOKUP(T38,B:C,2,FALSE)</f>
        <v>Yes</v>
      </c>
    </row>
    <row r="39" spans="1:21" x14ac:dyDescent="0.25">
      <c r="O39" t="s">
        <v>82</v>
      </c>
      <c r="T39" t="s">
        <v>145</v>
      </c>
      <c r="U39" t="str">
        <f>VLOOKUP(T39,B:C,2,FALSE)</f>
        <v>Yes</v>
      </c>
    </row>
    <row r="40" spans="1:21" x14ac:dyDescent="0.25">
      <c r="B40" t="s">
        <v>130</v>
      </c>
      <c r="C40" t="str">
        <f>IF('2 WOW'!$C$25="",0,'2 WOW'!$C$25)</f>
        <v>N/A</v>
      </c>
      <c r="O40" t="s">
        <v>83</v>
      </c>
      <c r="T40" t="s">
        <v>146</v>
      </c>
      <c r="U40" t="str">
        <f>VLOOKUP(T40,B:C,2,FALSE)</f>
        <v>Yes</v>
      </c>
    </row>
    <row r="41" spans="1:21" x14ac:dyDescent="0.25">
      <c r="B41" s="16"/>
      <c r="O41" t="s">
        <v>84</v>
      </c>
      <c r="T41" t="s">
        <v>147</v>
      </c>
      <c r="U41" t="str">
        <f>VLOOKUP(T41,B:C,2,FALSE)</f>
        <v>Yes</v>
      </c>
    </row>
    <row r="42" spans="1:21" x14ac:dyDescent="0.25">
      <c r="A42" t="s">
        <v>21</v>
      </c>
      <c r="B42" t="s">
        <v>131</v>
      </c>
      <c r="C42" t="str">
        <f>IF('3 PSAAG'!$C$7="",0,'3 PSAAG'!$C$7)</f>
        <v>Yes</v>
      </c>
      <c r="O42" t="s">
        <v>85</v>
      </c>
      <c r="T42" t="s">
        <v>148</v>
      </c>
      <c r="U42" t="str">
        <f>VLOOKUP(T42,B:C,2,FALSE)</f>
        <v>Yes</v>
      </c>
    </row>
    <row r="43" spans="1:21" x14ac:dyDescent="0.25">
      <c r="O43" t="s">
        <v>86</v>
      </c>
      <c r="T43" t="s">
        <v>149</v>
      </c>
      <c r="U43" t="str">
        <f>VLOOKUP(T43,B:C,2,FALSE)</f>
        <v>Yes</v>
      </c>
    </row>
    <row r="44" spans="1:21" x14ac:dyDescent="0.25">
      <c r="B44" t="s">
        <v>132</v>
      </c>
      <c r="C44" t="str">
        <f>IF('3 PSAAG'!$C$9="",0,'3 PSAAG'!$C$9)</f>
        <v>Yes</v>
      </c>
      <c r="O44" t="s">
        <v>87</v>
      </c>
      <c r="T44" t="s">
        <v>150</v>
      </c>
      <c r="U44" t="str">
        <f>VLOOKUP(T44,B:C,2,FALSE)</f>
        <v>Yes</v>
      </c>
    </row>
    <row r="45" spans="1:21" x14ac:dyDescent="0.25">
      <c r="O45" t="s">
        <v>88</v>
      </c>
      <c r="T45" s="16"/>
    </row>
    <row r="46" spans="1:21" x14ac:dyDescent="0.25">
      <c r="B46" t="s">
        <v>133</v>
      </c>
      <c r="C46" t="str">
        <f>IF('3 PSAAG'!$C$11="",0,'3 PSAAG'!$C$11)</f>
        <v>No</v>
      </c>
      <c r="O46" t="s">
        <v>89</v>
      </c>
      <c r="S46" t="s">
        <v>107</v>
      </c>
      <c r="T46" t="s">
        <v>151</v>
      </c>
      <c r="U46" t="str">
        <f>VLOOKUP(T46,B:C,2,FALSE)</f>
        <v>No</v>
      </c>
    </row>
    <row r="47" spans="1:21" x14ac:dyDescent="0.25">
      <c r="O47" t="s">
        <v>90</v>
      </c>
      <c r="T47" t="s">
        <v>152</v>
      </c>
      <c r="U47" t="str">
        <f>VLOOKUP(T47,B:C,2,FALSE)</f>
        <v>Yes</v>
      </c>
    </row>
    <row r="48" spans="1:21" x14ac:dyDescent="0.25">
      <c r="B48" t="s">
        <v>134</v>
      </c>
      <c r="C48" t="str">
        <f>IF('3 PSAAG'!$C$13="",0,'3 PSAAG'!$C$13)</f>
        <v>No</v>
      </c>
      <c r="O48" t="s">
        <v>91</v>
      </c>
      <c r="T48" t="s">
        <v>153</v>
      </c>
      <c r="U48" t="str">
        <f>VLOOKUP(T48,B:C,2,FALSE)</f>
        <v>Yes</v>
      </c>
    </row>
    <row r="49" spans="1:21" x14ac:dyDescent="0.25">
      <c r="O49" t="s">
        <v>92</v>
      </c>
      <c r="T49" t="s">
        <v>154</v>
      </c>
      <c r="U49" t="str">
        <f>VLOOKUP(T49,B:C,2,FALSE)</f>
        <v>No</v>
      </c>
    </row>
    <row r="50" spans="1:21" x14ac:dyDescent="0.25">
      <c r="B50" t="s">
        <v>135</v>
      </c>
      <c r="C50" t="str">
        <f>IF('3 PSAAG'!$C$15="",0,'3 PSAAG'!$C$15)</f>
        <v>No</v>
      </c>
      <c r="O50" t="s">
        <v>93</v>
      </c>
      <c r="T50" t="s">
        <v>155</v>
      </c>
      <c r="U50" t="str">
        <f>VLOOKUP(T50,B:C,2,FALSE)</f>
        <v>No</v>
      </c>
    </row>
    <row r="51" spans="1:21" x14ac:dyDescent="0.25">
      <c r="O51" t="s">
        <v>94</v>
      </c>
      <c r="T51" t="s">
        <v>156</v>
      </c>
      <c r="U51" t="str">
        <f>VLOOKUP(T51,B:C,2,FALSE)</f>
        <v>Yes</v>
      </c>
    </row>
    <row r="52" spans="1:21" x14ac:dyDescent="0.25">
      <c r="B52" t="s">
        <v>136</v>
      </c>
      <c r="C52" t="str">
        <f>IF('3 PSAAG'!$C$17="",0,'3 PSAAG'!$C$17)</f>
        <v>No</v>
      </c>
      <c r="O52" t="s">
        <v>95</v>
      </c>
      <c r="T52" t="s">
        <v>157</v>
      </c>
      <c r="U52" t="str">
        <f>VLOOKUP(T52,B:C,2,FALSE)</f>
        <v>No</v>
      </c>
    </row>
    <row r="53" spans="1:21" x14ac:dyDescent="0.25">
      <c r="T53" t="s">
        <v>158</v>
      </c>
      <c r="U53" t="str">
        <f>VLOOKUP(T53,B:C,2,FALSE)</f>
        <v>Yes</v>
      </c>
    </row>
    <row r="54" spans="1:21" x14ac:dyDescent="0.25">
      <c r="B54" t="s">
        <v>137</v>
      </c>
      <c r="C54" t="str">
        <f>IF('3 PSAAG'!$C$19="",0,'3 PSAAG'!$C$19)</f>
        <v>No</v>
      </c>
      <c r="T54" t="s">
        <v>159</v>
      </c>
      <c r="U54" t="str">
        <f>VLOOKUP(T54,B:C,2,FALSE)</f>
        <v>No</v>
      </c>
    </row>
    <row r="55" spans="1:21" x14ac:dyDescent="0.25">
      <c r="T55" t="s">
        <v>160</v>
      </c>
      <c r="U55" t="str">
        <f>VLOOKUP(T55,B:C,2,FALSE)</f>
        <v>No</v>
      </c>
    </row>
    <row r="56" spans="1:21" x14ac:dyDescent="0.25">
      <c r="B56" t="s">
        <v>138</v>
      </c>
      <c r="C56" t="str">
        <f>IF('3 PSAAG'!$C$21="",0,'3 PSAAG'!$C$21)</f>
        <v>No</v>
      </c>
      <c r="T56" s="16"/>
    </row>
    <row r="57" spans="1:21" x14ac:dyDescent="0.25">
      <c r="S57" t="s">
        <v>108</v>
      </c>
      <c r="T57" t="s">
        <v>161</v>
      </c>
      <c r="U57" t="str">
        <f>VLOOKUP(T57,B:C,2,FALSE)</f>
        <v>Yes</v>
      </c>
    </row>
    <row r="58" spans="1:21" x14ac:dyDescent="0.25">
      <c r="B58" t="s">
        <v>139</v>
      </c>
      <c r="C58" t="str">
        <f>IF('3 PSAAG'!$C$23="",0,'3 PSAAG'!$C$23)</f>
        <v>No</v>
      </c>
      <c r="T58" t="s">
        <v>162</v>
      </c>
      <c r="U58" t="str">
        <f>VLOOKUP(T58,B:C,2,FALSE)</f>
        <v>Yes</v>
      </c>
    </row>
    <row r="59" spans="1:21" x14ac:dyDescent="0.25">
      <c r="T59" t="s">
        <v>163</v>
      </c>
      <c r="U59" t="str">
        <f>VLOOKUP(T59,B:C,2,FALSE)</f>
        <v>No</v>
      </c>
    </row>
    <row r="60" spans="1:21" x14ac:dyDescent="0.25">
      <c r="B60" t="s">
        <v>140</v>
      </c>
      <c r="C60" t="str">
        <f>IF('3 PSAAG'!$C$25="",0,'3 PSAAG'!$C$25)</f>
        <v>No</v>
      </c>
      <c r="T60" t="s">
        <v>164</v>
      </c>
      <c r="U60" t="str">
        <f>VLOOKUP(T60,B:C,2,FALSE)</f>
        <v>Yes</v>
      </c>
    </row>
    <row r="61" spans="1:21" x14ac:dyDescent="0.25">
      <c r="B61" s="16"/>
      <c r="T61" t="s">
        <v>165</v>
      </c>
      <c r="U61" t="str">
        <f>VLOOKUP(T61,B:C,2,FALSE)</f>
        <v>Yes</v>
      </c>
    </row>
    <row r="62" spans="1:21" x14ac:dyDescent="0.25">
      <c r="A62" t="s">
        <v>106</v>
      </c>
      <c r="B62" t="s">
        <v>141</v>
      </c>
      <c r="C62" t="str">
        <f>IF('4 MCAS'!$C$7="",0,'4 MCAS'!$C$7)</f>
        <v>Yes</v>
      </c>
      <c r="T62" t="s">
        <v>166</v>
      </c>
      <c r="U62" t="str">
        <f>VLOOKUP(T62,B:C,2,FALSE)</f>
        <v>Yes</v>
      </c>
    </row>
    <row r="63" spans="1:21" x14ac:dyDescent="0.25">
      <c r="T63" t="s">
        <v>167</v>
      </c>
      <c r="U63" t="str">
        <f>VLOOKUP(T63,B:C,2,FALSE)</f>
        <v>No</v>
      </c>
    </row>
    <row r="64" spans="1:21" x14ac:dyDescent="0.25">
      <c r="B64" t="s">
        <v>142</v>
      </c>
      <c r="C64" t="str">
        <f>IF('4 MCAS'!$C$9="",0,'4 MCAS'!$C$9)</f>
        <v>Yes</v>
      </c>
      <c r="T64" t="s">
        <v>168</v>
      </c>
      <c r="U64" t="str">
        <f>VLOOKUP(T64,B:C,2,FALSE)</f>
        <v>Yes</v>
      </c>
    </row>
    <row r="65" spans="2:21" x14ac:dyDescent="0.25">
      <c r="T65" t="s">
        <v>169</v>
      </c>
      <c r="U65" t="str">
        <f>VLOOKUP(T65,B:C,2,FALSE)</f>
        <v>No</v>
      </c>
    </row>
    <row r="66" spans="2:21" x14ac:dyDescent="0.25">
      <c r="B66" t="s">
        <v>143</v>
      </c>
      <c r="C66" t="str">
        <f>IF('4 MCAS'!$C$11="",0,'4 MCAS'!$C$11)</f>
        <v>Yes</v>
      </c>
      <c r="T66" t="s">
        <v>170</v>
      </c>
      <c r="U66" t="str">
        <f>VLOOKUP(T66,B:C,2,FALSE)</f>
        <v>Yes</v>
      </c>
    </row>
    <row r="67" spans="2:21" x14ac:dyDescent="0.25">
      <c r="T67" s="16"/>
    </row>
    <row r="68" spans="2:21" x14ac:dyDescent="0.25">
      <c r="B68" t="s">
        <v>144</v>
      </c>
      <c r="C68" t="str">
        <f>IF('4 MCAS'!$C$13="",0,'4 MCAS'!$C$13)</f>
        <v>Yes</v>
      </c>
      <c r="S68" t="s">
        <v>109</v>
      </c>
      <c r="T68" t="s">
        <v>171</v>
      </c>
      <c r="U68" t="str">
        <f>VLOOKUP(T68,B:C,2,FALSE)</f>
        <v>Yes</v>
      </c>
    </row>
    <row r="69" spans="2:21" x14ac:dyDescent="0.25">
      <c r="T69" t="s">
        <v>172</v>
      </c>
      <c r="U69" t="str">
        <f>VLOOKUP(T69,B:C,2,FALSE)</f>
        <v>No</v>
      </c>
    </row>
    <row r="70" spans="2:21" x14ac:dyDescent="0.25">
      <c r="B70" t="s">
        <v>145</v>
      </c>
      <c r="C70" t="str">
        <f>IF('4 MCAS'!$C$15="",0,'4 MCAS'!$C$15)</f>
        <v>Yes</v>
      </c>
      <c r="T70" t="s">
        <v>173</v>
      </c>
      <c r="U70" t="str">
        <f>VLOOKUP(T70,B:C,2,FALSE)</f>
        <v>No</v>
      </c>
    </row>
    <row r="71" spans="2:21" x14ac:dyDescent="0.25">
      <c r="T71" t="s">
        <v>174</v>
      </c>
      <c r="U71" t="str">
        <f>VLOOKUP(T71,B:C,2,FALSE)</f>
        <v>Yes</v>
      </c>
    </row>
    <row r="72" spans="2:21" x14ac:dyDescent="0.25">
      <c r="B72" t="s">
        <v>146</v>
      </c>
      <c r="C72" t="str">
        <f>IF('4 MCAS'!$C$17="",0,'4 MCAS'!$C$17)</f>
        <v>Yes</v>
      </c>
      <c r="T72" t="s">
        <v>175</v>
      </c>
      <c r="U72" t="str">
        <f>VLOOKUP(T72,B:C,2,FALSE)</f>
        <v>Yes</v>
      </c>
    </row>
    <row r="73" spans="2:21" x14ac:dyDescent="0.25">
      <c r="T73" t="s">
        <v>176</v>
      </c>
      <c r="U73" t="str">
        <f>VLOOKUP(T73,B:C,2,FALSE)</f>
        <v>Yes</v>
      </c>
    </row>
    <row r="74" spans="2:21" x14ac:dyDescent="0.25">
      <c r="B74" t="s">
        <v>147</v>
      </c>
      <c r="C74" t="str">
        <f>IF('4 MCAS'!$C$19="",0,'4 MCAS'!$C$19)</f>
        <v>Yes</v>
      </c>
      <c r="T74" t="s">
        <v>177</v>
      </c>
      <c r="U74" t="str">
        <f>VLOOKUP(T74,B:C,2,FALSE)</f>
        <v>Yes</v>
      </c>
    </row>
    <row r="75" spans="2:21" x14ac:dyDescent="0.25">
      <c r="T75" t="s">
        <v>178</v>
      </c>
      <c r="U75" t="str">
        <f>VLOOKUP(T75,B:C,2,FALSE)</f>
        <v>Yes</v>
      </c>
    </row>
    <row r="76" spans="2:21" x14ac:dyDescent="0.25">
      <c r="B76" t="s">
        <v>148</v>
      </c>
      <c r="C76" t="str">
        <f>IF('4 MCAS'!$C$21="",0,'4 MCAS'!$C$21)</f>
        <v>Yes</v>
      </c>
      <c r="T76" t="s">
        <v>179</v>
      </c>
      <c r="U76" t="str">
        <f>VLOOKUP(T76,B:C,2,FALSE)</f>
        <v>Yes</v>
      </c>
    </row>
    <row r="77" spans="2:21" x14ac:dyDescent="0.25">
      <c r="T77" t="s">
        <v>180</v>
      </c>
      <c r="U77" t="str">
        <f>VLOOKUP(T77,B:C,2,FALSE)</f>
        <v>Yes</v>
      </c>
    </row>
    <row r="78" spans="2:21" x14ac:dyDescent="0.25">
      <c r="B78" t="s">
        <v>149</v>
      </c>
      <c r="C78" t="str">
        <f>IF('4 MCAS'!$C$23="",0,'4 MCAS'!$C$23)</f>
        <v>Yes</v>
      </c>
      <c r="T78" s="16"/>
    </row>
    <row r="79" spans="2:21" x14ac:dyDescent="0.25">
      <c r="S79" t="s">
        <v>110</v>
      </c>
      <c r="T79" t="s">
        <v>181</v>
      </c>
      <c r="U79" t="str">
        <f>VLOOKUP(T79,B:C,2,FALSE)</f>
        <v>No</v>
      </c>
    </row>
    <row r="80" spans="2:21" x14ac:dyDescent="0.25">
      <c r="B80" t="s">
        <v>150</v>
      </c>
      <c r="C80" t="str">
        <f>IF('4 MCAS'!$C$25="",0,'4 MCAS'!$C$25)</f>
        <v>Yes</v>
      </c>
      <c r="T80" t="s">
        <v>182</v>
      </c>
      <c r="U80" t="str">
        <f>VLOOKUP(T80,B:C,2,FALSE)</f>
        <v>No</v>
      </c>
    </row>
    <row r="81" spans="1:21" x14ac:dyDescent="0.25">
      <c r="B81" s="16"/>
      <c r="T81" t="s">
        <v>183</v>
      </c>
      <c r="U81" t="str">
        <f>VLOOKUP(T81,B:C,2,FALSE)</f>
        <v>No</v>
      </c>
    </row>
    <row r="82" spans="1:21" x14ac:dyDescent="0.25">
      <c r="A82" t="s">
        <v>107</v>
      </c>
      <c r="B82" t="s">
        <v>151</v>
      </c>
      <c r="C82" t="str">
        <f>IF('5 POWL'!$C$7="",0,'5 POWL'!$C$7)</f>
        <v>No</v>
      </c>
      <c r="T82" t="s">
        <v>184</v>
      </c>
      <c r="U82" t="str">
        <f>VLOOKUP(T82,B:C,2,FALSE)</f>
        <v>Yes</v>
      </c>
    </row>
    <row r="83" spans="1:21" x14ac:dyDescent="0.25">
      <c r="T83" t="s">
        <v>185</v>
      </c>
      <c r="U83" t="str">
        <f>VLOOKUP(T83,B:C,2,FALSE)</f>
        <v>No</v>
      </c>
    </row>
    <row r="84" spans="1:21" x14ac:dyDescent="0.25">
      <c r="B84" t="s">
        <v>152</v>
      </c>
      <c r="C84" t="str">
        <f>IF('5 POWL'!$C$9="",0,'5 POWL'!$C$9)</f>
        <v>Yes</v>
      </c>
      <c r="T84" t="s">
        <v>186</v>
      </c>
      <c r="U84" t="str">
        <f>VLOOKUP(T84,B:C,2,FALSE)</f>
        <v>No</v>
      </c>
    </row>
    <row r="85" spans="1:21" x14ac:dyDescent="0.25">
      <c r="T85" t="s">
        <v>187</v>
      </c>
      <c r="U85" t="str">
        <f>VLOOKUP(T85,B:C,2,FALSE)</f>
        <v>No</v>
      </c>
    </row>
    <row r="86" spans="1:21" x14ac:dyDescent="0.25">
      <c r="B86" t="s">
        <v>153</v>
      </c>
      <c r="C86" t="str">
        <f>IF('5 POWL'!$C$11="",0,'5 POWL'!$C$11)</f>
        <v>Yes</v>
      </c>
      <c r="T86" t="s">
        <v>188</v>
      </c>
      <c r="U86" t="str">
        <f>VLOOKUP(T86,B:C,2,FALSE)</f>
        <v>No</v>
      </c>
    </row>
    <row r="87" spans="1:21" x14ac:dyDescent="0.25">
      <c r="T87" t="s">
        <v>189</v>
      </c>
      <c r="U87" t="str">
        <f>VLOOKUP(T87,B:C,2,FALSE)</f>
        <v>No</v>
      </c>
    </row>
    <row r="88" spans="1:21" x14ac:dyDescent="0.25">
      <c r="B88" t="s">
        <v>154</v>
      </c>
      <c r="C88" t="str">
        <f>IF('5 POWL'!$C$13="",0,'5 POWL'!$C$13)</f>
        <v>No</v>
      </c>
      <c r="T88" t="s">
        <v>190</v>
      </c>
      <c r="U88" t="str">
        <f>VLOOKUP(T88,B:C,2,FALSE)</f>
        <v>No</v>
      </c>
    </row>
    <row r="89" spans="1:21" x14ac:dyDescent="0.25">
      <c r="T89" s="16"/>
    </row>
    <row r="90" spans="1:21" x14ac:dyDescent="0.25">
      <c r="B90" t="s">
        <v>155</v>
      </c>
      <c r="C90" t="str">
        <f>IF('5 POWL'!$C$15="",0,'5 POWL'!$C$15)</f>
        <v>No</v>
      </c>
    </row>
    <row r="92" spans="1:21" x14ac:dyDescent="0.25">
      <c r="B92" t="s">
        <v>156</v>
      </c>
      <c r="C92" t="str">
        <f>IF('5 POWL'!$C$17="",0,'5 POWL'!$C$17)</f>
        <v>Yes</v>
      </c>
    </row>
    <row r="94" spans="1:21" x14ac:dyDescent="0.25">
      <c r="B94" t="s">
        <v>157</v>
      </c>
      <c r="C94" t="str">
        <f>IF('5 POWL'!$C$19="",0,'5 POWL'!$C$19)</f>
        <v>No</v>
      </c>
    </row>
    <row r="96" spans="1:21" x14ac:dyDescent="0.25">
      <c r="B96" t="s">
        <v>158</v>
      </c>
      <c r="C96" t="str">
        <f>IF('5 POWL'!$C$21="",0,'5 POWL'!$C$21)</f>
        <v>Yes</v>
      </c>
    </row>
    <row r="98" spans="1:3" x14ac:dyDescent="0.25">
      <c r="B98" t="s">
        <v>159</v>
      </c>
      <c r="C98" t="str">
        <f>IF('5 POWL'!$C$23="",0,'5 POWL'!$C$23)</f>
        <v>No</v>
      </c>
    </row>
    <row r="100" spans="1:3" x14ac:dyDescent="0.25">
      <c r="B100" t="s">
        <v>160</v>
      </c>
      <c r="C100" t="str">
        <f>IF('5 POWL'!$C$25="",0,'5 POWL'!$C$25)</f>
        <v>No</v>
      </c>
    </row>
    <row r="101" spans="1:3" x14ac:dyDescent="0.25">
      <c r="B101" s="16"/>
    </row>
    <row r="102" spans="1:3" x14ac:dyDescent="0.25">
      <c r="A102" t="s">
        <v>108</v>
      </c>
      <c r="B102" t="s">
        <v>161</v>
      </c>
      <c r="C102" t="str">
        <f>IF('6 WBKP'!$C$7="",0,'6 WBKP'!$C$7)</f>
        <v>Yes</v>
      </c>
    </row>
    <row r="104" spans="1:3" x14ac:dyDescent="0.25">
      <c r="B104" t="s">
        <v>162</v>
      </c>
      <c r="C104" t="str">
        <f>IF('6 WBKP'!$C$9="",0,'6 WBKP'!$C$9)</f>
        <v>Yes</v>
      </c>
    </row>
    <row r="106" spans="1:3" x14ac:dyDescent="0.25">
      <c r="B106" t="s">
        <v>163</v>
      </c>
      <c r="C106" t="str">
        <f>IF('6 WBKP'!$C$11="",0,'6 WBKP'!$C$11)</f>
        <v>No</v>
      </c>
    </row>
    <row r="108" spans="1:3" x14ac:dyDescent="0.25">
      <c r="B108" t="s">
        <v>164</v>
      </c>
      <c r="C108" t="str">
        <f>IF('6 WBKP'!$C$13="",0,'6 WBKP'!$C$13)</f>
        <v>Yes</v>
      </c>
    </row>
    <row r="110" spans="1:3" x14ac:dyDescent="0.25">
      <c r="B110" t="s">
        <v>165</v>
      </c>
      <c r="C110" t="str">
        <f>IF('6 WBKP'!$C$15="",0,'6 WBKP'!$C$15)</f>
        <v>Yes</v>
      </c>
    </row>
    <row r="112" spans="1:3" x14ac:dyDescent="0.25">
      <c r="B112" t="s">
        <v>166</v>
      </c>
      <c r="C112" t="str">
        <f>IF('6 WBKP'!$C$17="",0,'6 WBKP'!$C$17)</f>
        <v>Yes</v>
      </c>
    </row>
    <row r="114" spans="1:3" x14ac:dyDescent="0.25">
      <c r="B114" t="s">
        <v>167</v>
      </c>
      <c r="C114" t="str">
        <f>IF('6 WBKP'!$C$19="",0,'6 WBKP'!$C$19)</f>
        <v>No</v>
      </c>
    </row>
    <row r="116" spans="1:3" x14ac:dyDescent="0.25">
      <c r="B116" t="s">
        <v>168</v>
      </c>
      <c r="C116" t="str">
        <f>IF('6 WBKP'!$C$21="",0,'6 WBKP'!$C$21)</f>
        <v>Yes</v>
      </c>
    </row>
    <row r="118" spans="1:3" x14ac:dyDescent="0.25">
      <c r="B118" t="s">
        <v>169</v>
      </c>
      <c r="C118" t="str">
        <f>IF('6 WBKP'!$C$23="",0,'6 WBKP'!$C$23)</f>
        <v>No</v>
      </c>
    </row>
    <row r="120" spans="1:3" x14ac:dyDescent="0.25">
      <c r="B120" t="s">
        <v>170</v>
      </c>
      <c r="C120" t="str">
        <f>IF('6 WBKP'!$C$25="",0,'6 WBKP'!$C$25)</f>
        <v>Yes</v>
      </c>
    </row>
    <row r="121" spans="1:3" x14ac:dyDescent="0.25">
      <c r="B121" s="16"/>
    </row>
    <row r="122" spans="1:3" x14ac:dyDescent="0.25">
      <c r="A122" t="s">
        <v>109</v>
      </c>
      <c r="B122" t="s">
        <v>171</v>
      </c>
      <c r="C122" t="str">
        <f>IF('7 ACPP'!$C$7="",0,'7 ACPP'!$C$7)</f>
        <v>Yes</v>
      </c>
    </row>
    <row r="124" spans="1:3" x14ac:dyDescent="0.25">
      <c r="B124" t="s">
        <v>172</v>
      </c>
      <c r="C124" t="str">
        <f>IF('7 ACPP'!$C$9="",0,'7 ACPP'!$C$9)</f>
        <v>No</v>
      </c>
    </row>
    <row r="126" spans="1:3" x14ac:dyDescent="0.25">
      <c r="B126" t="s">
        <v>173</v>
      </c>
      <c r="C126" t="str">
        <f>IF('7 ACPP'!$C$11="",0,'7 ACPP'!$C$11)</f>
        <v>No</v>
      </c>
    </row>
    <row r="128" spans="1:3" x14ac:dyDescent="0.25">
      <c r="B128" t="s">
        <v>174</v>
      </c>
      <c r="C128" t="str">
        <f>IF('7 ACPP'!$C$13="",0,'7 ACPP'!$C$13)</f>
        <v>Yes</v>
      </c>
    </row>
    <row r="130" spans="1:3" x14ac:dyDescent="0.25">
      <c r="B130" t="s">
        <v>175</v>
      </c>
      <c r="C130" t="str">
        <f>IF('7 ACPP'!$C$15="",0,'7 ACPP'!$C$15)</f>
        <v>Yes</v>
      </c>
    </row>
    <row r="132" spans="1:3" x14ac:dyDescent="0.25">
      <c r="B132" t="s">
        <v>176</v>
      </c>
      <c r="C132" t="str">
        <f>IF('7 ACPP'!$C$17="",0,'7 ACPP'!$C$17)</f>
        <v>Yes</v>
      </c>
    </row>
    <row r="134" spans="1:3" x14ac:dyDescent="0.25">
      <c r="B134" t="s">
        <v>177</v>
      </c>
      <c r="C134" t="str">
        <f>IF('7 ACPP'!$C$19="",0,'7 ACPP'!$C$19)</f>
        <v>Yes</v>
      </c>
    </row>
    <row r="136" spans="1:3" x14ac:dyDescent="0.25">
      <c r="B136" t="s">
        <v>178</v>
      </c>
      <c r="C136" t="str">
        <f>IF('7 ACPP'!$C$21="",0,'7 ACPP'!$C$21)</f>
        <v>Yes</v>
      </c>
    </row>
    <row r="138" spans="1:3" x14ac:dyDescent="0.25">
      <c r="B138" t="s">
        <v>179</v>
      </c>
      <c r="C138" t="str">
        <f>IF('7 ACPP'!$C$23="",0,'7 ACPP'!$C$23)</f>
        <v>Yes</v>
      </c>
    </row>
    <row r="140" spans="1:3" x14ac:dyDescent="0.25">
      <c r="B140" t="s">
        <v>180</v>
      </c>
      <c r="C140" t="str">
        <f>IF('7 ACPP'!$C$25="",0,'7 ACPP'!$C$25)</f>
        <v>Yes</v>
      </c>
    </row>
    <row r="141" spans="1:3" x14ac:dyDescent="0.25">
      <c r="B141" s="16"/>
    </row>
    <row r="142" spans="1:3" x14ac:dyDescent="0.25">
      <c r="A142" t="s">
        <v>110</v>
      </c>
      <c r="B142" t="s">
        <v>181</v>
      </c>
      <c r="C142" t="str">
        <f>IF('8 SCP'!$C$7="",0,'8 SCP'!$C$7)</f>
        <v>No</v>
      </c>
    </row>
    <row r="144" spans="1:3" x14ac:dyDescent="0.25">
      <c r="B144" t="s">
        <v>182</v>
      </c>
      <c r="C144" t="str">
        <f>IF('8 SCP'!$C$9="",0,'8 SCP'!$C$9)</f>
        <v>No</v>
      </c>
    </row>
    <row r="146" spans="2:3" x14ac:dyDescent="0.25">
      <c r="B146" t="s">
        <v>183</v>
      </c>
      <c r="C146" t="str">
        <f>IF('8 SCP'!$C$11="",0,'8 SCP'!$C$11)</f>
        <v>No</v>
      </c>
    </row>
    <row r="148" spans="2:3" x14ac:dyDescent="0.25">
      <c r="B148" t="s">
        <v>184</v>
      </c>
      <c r="C148" t="str">
        <f>IF('8 SCP'!$C$13="",0,'8 SCP'!$C$13)</f>
        <v>Yes</v>
      </c>
    </row>
    <row r="150" spans="2:3" x14ac:dyDescent="0.25">
      <c r="B150" t="s">
        <v>185</v>
      </c>
      <c r="C150" t="str">
        <f>IF('8 SCP'!$C$15="",0,'8 SCP'!$C$15)</f>
        <v>No</v>
      </c>
    </row>
    <row r="152" spans="2:3" x14ac:dyDescent="0.25">
      <c r="B152" t="s">
        <v>186</v>
      </c>
      <c r="C152" t="str">
        <f>IF('8 SCP'!$C$17="",0,'8 SCP'!$C$17)</f>
        <v>No</v>
      </c>
    </row>
    <row r="154" spans="2:3" x14ac:dyDescent="0.25">
      <c r="B154" t="s">
        <v>187</v>
      </c>
      <c r="C154" t="str">
        <f>IF('8 SCP'!$C$19="",0,'8 SCP'!$C$19)</f>
        <v>No</v>
      </c>
    </row>
    <row r="156" spans="2:3" x14ac:dyDescent="0.25">
      <c r="B156" t="s">
        <v>188</v>
      </c>
      <c r="C156" t="str">
        <f>IF('8 SCP'!$C$21="",0,'8 SCP'!$C$21)</f>
        <v>No</v>
      </c>
    </row>
    <row r="158" spans="2:3" x14ac:dyDescent="0.25">
      <c r="B158" t="s">
        <v>189</v>
      </c>
      <c r="C158" t="str">
        <f>IF('8 SCP'!$C$23="",0,'8 SCP'!$C$23)</f>
        <v>No</v>
      </c>
    </row>
    <row r="160" spans="2:3" x14ac:dyDescent="0.25">
      <c r="B160" t="s">
        <v>190</v>
      </c>
      <c r="C160" t="str">
        <f>IF('8 SCP'!$C$25="",0,'8 SCP'!$C$25)</f>
        <v>No</v>
      </c>
    </row>
    <row r="161" spans="2:2" x14ac:dyDescent="0.25">
      <c r="B161" s="1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39997558519241921"/>
  </sheetPr>
  <dimension ref="A1:D27"/>
  <sheetViews>
    <sheetView showGridLines="0" showRowColHeaders="0" workbookViewId="0">
      <selection activeCell="A2" sqref="A2"/>
    </sheetView>
  </sheetViews>
  <sheetFormatPr defaultRowHeight="15" x14ac:dyDescent="0.25"/>
  <cols>
    <col min="1" max="1" width="9.140625" style="1"/>
    <col min="2" max="2" width="65.7109375" customWidth="1"/>
    <col min="3" max="3" width="23.85546875" customWidth="1"/>
    <col min="4" max="4" width="18.42578125" customWidth="1"/>
  </cols>
  <sheetData>
    <row r="1" spans="1:4" ht="33" customHeight="1" x14ac:dyDescent="0.25">
      <c r="A1" s="33" t="s">
        <v>48</v>
      </c>
      <c r="B1" s="34" t="s">
        <v>49</v>
      </c>
      <c r="C1" s="35" t="s">
        <v>50</v>
      </c>
      <c r="D1" s="36" t="s">
        <v>51</v>
      </c>
    </row>
    <row r="2" spans="1:4" x14ac:dyDescent="0.25">
      <c r="A2" s="37">
        <v>1</v>
      </c>
      <c r="B2" s="31" t="s">
        <v>52</v>
      </c>
      <c r="C2" s="39" t="s">
        <v>53</v>
      </c>
      <c r="D2" s="40">
        <v>42018</v>
      </c>
    </row>
    <row r="3" spans="1:4" x14ac:dyDescent="0.25">
      <c r="A3" s="37"/>
      <c r="B3" s="31"/>
      <c r="C3" s="39"/>
      <c r="D3" s="41"/>
    </row>
    <row r="4" spans="1:4" x14ac:dyDescent="0.25">
      <c r="A4" s="37"/>
      <c r="B4" s="31"/>
      <c r="C4" s="39"/>
      <c r="D4" s="41"/>
    </row>
    <row r="5" spans="1:4" x14ac:dyDescent="0.25">
      <c r="A5" s="37"/>
      <c r="B5" s="31"/>
      <c r="C5" s="39"/>
      <c r="D5" s="41"/>
    </row>
    <row r="6" spans="1:4" x14ac:dyDescent="0.25">
      <c r="A6" s="37"/>
      <c r="B6" s="31"/>
      <c r="C6" s="39"/>
      <c r="D6" s="41"/>
    </row>
    <row r="7" spans="1:4" x14ac:dyDescent="0.25">
      <c r="A7" s="37"/>
      <c r="B7" s="31"/>
      <c r="C7" s="39"/>
      <c r="D7" s="41"/>
    </row>
    <row r="8" spans="1:4" x14ac:dyDescent="0.25">
      <c r="A8" s="37"/>
      <c r="B8" s="31"/>
      <c r="C8" s="39"/>
      <c r="D8" s="41"/>
    </row>
    <row r="9" spans="1:4" x14ac:dyDescent="0.25">
      <c r="A9" s="37"/>
      <c r="B9" s="31"/>
      <c r="C9" s="39"/>
      <c r="D9" s="41"/>
    </row>
    <row r="10" spans="1:4" x14ac:dyDescent="0.25">
      <c r="A10" s="37"/>
      <c r="B10" s="31"/>
      <c r="C10" s="39"/>
      <c r="D10" s="41"/>
    </row>
    <row r="11" spans="1:4" x14ac:dyDescent="0.25">
      <c r="A11" s="37"/>
      <c r="B11" s="31"/>
      <c r="C11" s="39"/>
      <c r="D11" s="41"/>
    </row>
    <row r="12" spans="1:4" x14ac:dyDescent="0.25">
      <c r="A12" s="37"/>
      <c r="B12" s="31"/>
      <c r="C12" s="39"/>
      <c r="D12" s="41"/>
    </row>
    <row r="13" spans="1:4" x14ac:dyDescent="0.25">
      <c r="A13" s="37"/>
      <c r="B13" s="31"/>
      <c r="C13" s="39"/>
      <c r="D13" s="41"/>
    </row>
    <row r="14" spans="1:4" x14ac:dyDescent="0.25">
      <c r="A14" s="37"/>
      <c r="B14" s="31"/>
      <c r="C14" s="39"/>
      <c r="D14" s="41"/>
    </row>
    <row r="15" spans="1:4" x14ac:dyDescent="0.25">
      <c r="A15" s="37"/>
      <c r="B15" s="31"/>
      <c r="C15" s="39"/>
      <c r="D15" s="41"/>
    </row>
    <row r="16" spans="1:4" x14ac:dyDescent="0.25">
      <c r="A16" s="37"/>
      <c r="B16" s="31"/>
      <c r="C16" s="39"/>
      <c r="D16" s="41"/>
    </row>
    <row r="17" spans="1:4" x14ac:dyDescent="0.25">
      <c r="A17" s="37"/>
      <c r="B17" s="31"/>
      <c r="C17" s="39"/>
      <c r="D17" s="41"/>
    </row>
    <row r="18" spans="1:4" x14ac:dyDescent="0.25">
      <c r="A18" s="37"/>
      <c r="B18" s="31"/>
      <c r="C18" s="39"/>
      <c r="D18" s="41"/>
    </row>
    <row r="19" spans="1:4" x14ac:dyDescent="0.25">
      <c r="A19" s="37"/>
      <c r="B19" s="31"/>
      <c r="C19" s="39"/>
      <c r="D19" s="41"/>
    </row>
    <row r="20" spans="1:4" x14ac:dyDescent="0.25">
      <c r="A20" s="37"/>
      <c r="B20" s="31"/>
      <c r="C20" s="39"/>
      <c r="D20" s="41"/>
    </row>
    <row r="21" spans="1:4" x14ac:dyDescent="0.25">
      <c r="A21" s="37"/>
      <c r="B21" s="31"/>
      <c r="C21" s="39"/>
      <c r="D21" s="41"/>
    </row>
    <row r="22" spans="1:4" x14ac:dyDescent="0.25">
      <c r="A22" s="37"/>
      <c r="B22" s="31"/>
      <c r="C22" s="39"/>
      <c r="D22" s="41"/>
    </row>
    <row r="23" spans="1:4" x14ac:dyDescent="0.25">
      <c r="A23" s="37"/>
      <c r="B23" s="31"/>
      <c r="C23" s="39"/>
      <c r="D23" s="41"/>
    </row>
    <row r="24" spans="1:4" x14ac:dyDescent="0.25">
      <c r="A24" s="37"/>
      <c r="B24" s="31"/>
      <c r="C24" s="39"/>
      <c r="D24" s="41"/>
    </row>
    <row r="25" spans="1:4" x14ac:dyDescent="0.25">
      <c r="A25" s="37"/>
      <c r="B25" s="31"/>
      <c r="C25" s="39"/>
      <c r="D25" s="41"/>
    </row>
    <row r="26" spans="1:4" x14ac:dyDescent="0.25">
      <c r="A26" s="37"/>
      <c r="B26" s="31"/>
      <c r="C26" s="39"/>
      <c r="D26" s="41"/>
    </row>
    <row r="27" spans="1:4" ht="15.75" thickBot="1" x14ac:dyDescent="0.3">
      <c r="A27" s="38"/>
      <c r="B27" s="32"/>
      <c r="C27" s="42"/>
      <c r="D27" s="43"/>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sheetPr>
  <dimension ref="A1:E29"/>
  <sheetViews>
    <sheetView showGridLines="0" showRowColHeaders="0" workbookViewId="0">
      <pane xSplit="1" ySplit="5" topLeftCell="B6" activePane="bottomRight" state="frozen"/>
      <selection pane="topRight"/>
      <selection pane="bottomLeft"/>
      <selection pane="bottomRight" activeCell="C25" sqref="C25"/>
    </sheetView>
  </sheetViews>
  <sheetFormatPr defaultRowHeight="15" x14ac:dyDescent="0.25"/>
  <cols>
    <col min="1" max="1" width="5.42578125" customWidth="1"/>
    <col min="2" max="2" width="90.42578125" customWidth="1"/>
  </cols>
  <sheetData>
    <row r="1" spans="1:5" ht="63" customHeight="1" x14ac:dyDescent="0.25"/>
    <row r="2" spans="1:5" ht="27" customHeight="1" x14ac:dyDescent="0.25">
      <c r="B2" s="13" t="s">
        <v>14</v>
      </c>
      <c r="C2" s="12"/>
    </row>
    <row r="3" spans="1:5" ht="75" customHeight="1" x14ac:dyDescent="0.25">
      <c r="B3" s="11" t="s">
        <v>191</v>
      </c>
      <c r="C3" s="12"/>
    </row>
    <row r="4" spans="1:5" ht="10.5" customHeight="1" x14ac:dyDescent="0.25">
      <c r="A4" s="7"/>
      <c r="B4" s="12"/>
      <c r="C4" s="12"/>
    </row>
    <row r="5" spans="1:5" ht="42.75" customHeight="1" x14ac:dyDescent="0.25">
      <c r="A5" s="7"/>
      <c r="B5" s="13" t="s">
        <v>15</v>
      </c>
      <c r="C5" s="10" t="s">
        <v>13</v>
      </c>
      <c r="D5" s="9"/>
      <c r="E5" s="9"/>
    </row>
    <row r="6" spans="1:5" ht="4.5" customHeight="1" thickBot="1" x14ac:dyDescent="0.3">
      <c r="A6" s="7"/>
      <c r="B6" s="13"/>
      <c r="C6" s="10"/>
      <c r="D6" s="9"/>
      <c r="E6" s="9"/>
    </row>
    <row r="7" spans="1:5" s="4" customFormat="1" ht="26.25" customHeight="1" thickTop="1" thickBot="1" x14ac:dyDescent="0.3">
      <c r="A7" s="8" t="s">
        <v>0</v>
      </c>
      <c r="B7" s="6" t="s">
        <v>111</v>
      </c>
      <c r="C7" s="15" t="s">
        <v>10</v>
      </c>
    </row>
    <row r="8" spans="1:5" s="4" customFormat="1" ht="5.25" customHeight="1" thickTop="1" thickBot="1" x14ac:dyDescent="0.3">
      <c r="A8" s="8"/>
      <c r="B8" s="6"/>
      <c r="C8" s="14"/>
    </row>
    <row r="9" spans="1:5" s="4" customFormat="1" ht="26.25" customHeight="1" thickTop="1" thickBot="1" x14ac:dyDescent="0.3">
      <c r="A9" s="8" t="s">
        <v>1</v>
      </c>
      <c r="B9" s="6" t="s">
        <v>112</v>
      </c>
      <c r="C9" s="15" t="s">
        <v>11</v>
      </c>
    </row>
    <row r="10" spans="1:5" s="4" customFormat="1" ht="5.25" customHeight="1" thickTop="1" thickBot="1" x14ac:dyDescent="0.3">
      <c r="A10" s="8"/>
      <c r="B10" s="6"/>
    </row>
    <row r="11" spans="1:5" s="4" customFormat="1" ht="26.25" customHeight="1" thickTop="1" thickBot="1" x14ac:dyDescent="0.3">
      <c r="A11" s="8" t="s">
        <v>2</v>
      </c>
      <c r="B11" s="6" t="s">
        <v>113</v>
      </c>
      <c r="C11" s="15" t="s">
        <v>10</v>
      </c>
    </row>
    <row r="12" spans="1:5" s="4" customFormat="1" ht="4.5" customHeight="1" thickTop="1" thickBot="1" x14ac:dyDescent="0.3">
      <c r="A12" s="8"/>
      <c r="B12" s="6"/>
    </row>
    <row r="13" spans="1:5" s="4" customFormat="1" ht="26.25" customHeight="1" thickTop="1" thickBot="1" x14ac:dyDescent="0.3">
      <c r="A13" s="8" t="s">
        <v>3</v>
      </c>
      <c r="B13" s="6" t="s">
        <v>114</v>
      </c>
      <c r="C13" s="15" t="s">
        <v>10</v>
      </c>
    </row>
    <row r="14" spans="1:5" s="4" customFormat="1" ht="4.5" customHeight="1" thickTop="1" thickBot="1" x14ac:dyDescent="0.3">
      <c r="A14" s="8"/>
      <c r="B14" s="6"/>
    </row>
    <row r="15" spans="1:5" s="4" customFormat="1" ht="26.25" customHeight="1" thickTop="1" thickBot="1" x14ac:dyDescent="0.3">
      <c r="A15" s="8" t="s">
        <v>4</v>
      </c>
      <c r="B15" s="6" t="s">
        <v>115</v>
      </c>
      <c r="C15" s="15" t="s">
        <v>11</v>
      </c>
    </row>
    <row r="16" spans="1:5" s="4" customFormat="1" ht="4.5" customHeight="1" thickTop="1" thickBot="1" x14ac:dyDescent="0.3">
      <c r="A16" s="8"/>
      <c r="B16" s="6"/>
    </row>
    <row r="17" spans="1:3" s="4" customFormat="1" ht="37.5" customHeight="1" thickTop="1" thickBot="1" x14ac:dyDescent="0.3">
      <c r="A17" s="8" t="s">
        <v>5</v>
      </c>
      <c r="B17" s="6" t="s">
        <v>116</v>
      </c>
      <c r="C17" s="15" t="s">
        <v>10</v>
      </c>
    </row>
    <row r="18" spans="1:3" s="4" customFormat="1" ht="4.5" customHeight="1" thickTop="1" thickBot="1" x14ac:dyDescent="0.3">
      <c r="A18" s="8"/>
      <c r="B18" s="6"/>
    </row>
    <row r="19" spans="1:3" s="4" customFormat="1" ht="37.5" customHeight="1" thickTop="1" thickBot="1" x14ac:dyDescent="0.3">
      <c r="A19" s="8" t="s">
        <v>6</v>
      </c>
      <c r="B19" s="6" t="s">
        <v>117</v>
      </c>
      <c r="C19" s="15" t="s">
        <v>11</v>
      </c>
    </row>
    <row r="20" spans="1:3" s="4" customFormat="1" ht="4.5" customHeight="1" thickTop="1" thickBot="1" x14ac:dyDescent="0.3">
      <c r="A20" s="8"/>
      <c r="B20" s="6"/>
    </row>
    <row r="21" spans="1:3" s="4" customFormat="1" ht="26.25" customHeight="1" thickTop="1" thickBot="1" x14ac:dyDescent="0.3">
      <c r="A21" s="8" t="s">
        <v>7</v>
      </c>
      <c r="B21" s="6" t="s">
        <v>118</v>
      </c>
      <c r="C21" s="15" t="s">
        <v>10</v>
      </c>
    </row>
    <row r="22" spans="1:3" s="4" customFormat="1" ht="4.5" customHeight="1" thickTop="1" thickBot="1" x14ac:dyDescent="0.3">
      <c r="A22" s="8"/>
      <c r="B22" s="6"/>
    </row>
    <row r="23" spans="1:3" s="4" customFormat="1" ht="26.25" customHeight="1" thickTop="1" thickBot="1" x14ac:dyDescent="0.3">
      <c r="A23" s="8" t="s">
        <v>8</v>
      </c>
      <c r="B23" s="6" t="s">
        <v>119</v>
      </c>
      <c r="C23" s="15" t="s">
        <v>10</v>
      </c>
    </row>
    <row r="24" spans="1:3" s="4" customFormat="1" ht="4.5" customHeight="1" thickTop="1" thickBot="1" x14ac:dyDescent="0.3">
      <c r="A24" s="8"/>
      <c r="B24" s="6"/>
    </row>
    <row r="25" spans="1:3" s="4" customFormat="1" ht="26.25" customHeight="1" thickTop="1" thickBot="1" x14ac:dyDescent="0.3">
      <c r="A25" s="8" t="s">
        <v>9</v>
      </c>
      <c r="B25" s="6" t="s">
        <v>120</v>
      </c>
      <c r="C25" s="15" t="s">
        <v>11</v>
      </c>
    </row>
    <row r="26" spans="1:3" s="4" customFormat="1" ht="4.5" customHeight="1" thickTop="1" x14ac:dyDescent="0.25">
      <c r="A26"/>
      <c r="B26"/>
      <c r="C26"/>
    </row>
    <row r="27" spans="1:3" s="4" customFormat="1" ht="26.25" customHeight="1" x14ac:dyDescent="0.25">
      <c r="A27"/>
      <c r="B27"/>
      <c r="C27"/>
    </row>
    <row r="29" spans="1:3" ht="37.5" customHeight="1" x14ac:dyDescent="0.25"/>
  </sheetData>
  <sheetProtection sheet="1" objects="1" scenarios="1" selectLockedCells="1"/>
  <dataValidations count="1">
    <dataValidation type="list" allowBlank="1" showInputMessage="1" showErrorMessage="1" sqref="C7:C9 C11 C13 C15 C17 C19 C21 C23 C25">
      <formula1>"Yes,No,N/A"</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sheetPr>
  <dimension ref="A1:E29"/>
  <sheetViews>
    <sheetView showGridLines="0" showRowColHeaders="0" workbookViewId="0">
      <pane xSplit="1" ySplit="5" topLeftCell="B6" activePane="bottomRight" state="frozen"/>
      <selection activeCell="B27" sqref="B27"/>
      <selection pane="topRight" activeCell="B27" sqref="B27"/>
      <selection pane="bottomLeft" activeCell="B27" sqref="B27"/>
      <selection pane="bottomRight" activeCell="C25" sqref="C25"/>
    </sheetView>
  </sheetViews>
  <sheetFormatPr defaultRowHeight="15" x14ac:dyDescent="0.25"/>
  <cols>
    <col min="1" max="1" width="5.42578125" customWidth="1"/>
    <col min="2" max="2" width="90.42578125" customWidth="1"/>
  </cols>
  <sheetData>
    <row r="1" spans="1:5" ht="63" customHeight="1" x14ac:dyDescent="0.25"/>
    <row r="2" spans="1:5" ht="27" customHeight="1" x14ac:dyDescent="0.25">
      <c r="B2" s="13" t="s">
        <v>14</v>
      </c>
      <c r="C2" s="12"/>
    </row>
    <row r="3" spans="1:5" ht="75" customHeight="1" x14ac:dyDescent="0.25">
      <c r="B3" s="11" t="s">
        <v>191</v>
      </c>
      <c r="C3" s="12"/>
    </row>
    <row r="4" spans="1:5" ht="10.5" customHeight="1" x14ac:dyDescent="0.25">
      <c r="A4" s="7"/>
      <c r="B4" s="12"/>
      <c r="C4" s="12"/>
    </row>
    <row r="5" spans="1:5" ht="42.75" customHeight="1" x14ac:dyDescent="0.25">
      <c r="A5" s="7"/>
      <c r="B5" s="13" t="s">
        <v>99</v>
      </c>
      <c r="C5" s="10" t="s">
        <v>13</v>
      </c>
      <c r="D5" s="9"/>
      <c r="E5" s="9"/>
    </row>
    <row r="6" spans="1:5" ht="4.5" customHeight="1" thickBot="1" x14ac:dyDescent="0.3">
      <c r="A6" s="7"/>
      <c r="B6" s="13"/>
      <c r="C6" s="10"/>
      <c r="D6" s="9"/>
      <c r="E6" s="9"/>
    </row>
    <row r="7" spans="1:5" s="4" customFormat="1" ht="26.25" customHeight="1" thickTop="1" thickBot="1" x14ac:dyDescent="0.3">
      <c r="A7" s="8" t="s">
        <v>0</v>
      </c>
      <c r="B7" s="6" t="s">
        <v>121</v>
      </c>
      <c r="C7" s="15" t="s">
        <v>10</v>
      </c>
    </row>
    <row r="8" spans="1:5" s="4" customFormat="1" ht="5.25" customHeight="1" thickTop="1" thickBot="1" x14ac:dyDescent="0.3">
      <c r="A8" s="8"/>
      <c r="B8" s="6"/>
      <c r="C8" s="14"/>
    </row>
    <row r="9" spans="1:5" s="4" customFormat="1" ht="26.25" customHeight="1" thickTop="1" thickBot="1" x14ac:dyDescent="0.3">
      <c r="A9" s="8" t="s">
        <v>1</v>
      </c>
      <c r="B9" s="6" t="s">
        <v>122</v>
      </c>
      <c r="C9" s="15" t="s">
        <v>10</v>
      </c>
    </row>
    <row r="10" spans="1:5" s="4" customFormat="1" ht="5.25" customHeight="1" thickTop="1" thickBot="1" x14ac:dyDescent="0.3">
      <c r="A10" s="8"/>
      <c r="B10" s="6"/>
    </row>
    <row r="11" spans="1:5" s="4" customFormat="1" ht="26.25" customHeight="1" thickTop="1" thickBot="1" x14ac:dyDescent="0.3">
      <c r="A11" s="8" t="s">
        <v>2</v>
      </c>
      <c r="B11" s="6" t="s">
        <v>123</v>
      </c>
      <c r="C11" s="15" t="s">
        <v>10</v>
      </c>
    </row>
    <row r="12" spans="1:5" s="4" customFormat="1" ht="4.5" customHeight="1" thickTop="1" thickBot="1" x14ac:dyDescent="0.3">
      <c r="A12" s="8"/>
      <c r="B12" s="6"/>
    </row>
    <row r="13" spans="1:5" s="4" customFormat="1" ht="26.25" customHeight="1" thickTop="1" thickBot="1" x14ac:dyDescent="0.3">
      <c r="A13" s="8" t="s">
        <v>3</v>
      </c>
      <c r="B13" s="6" t="s">
        <v>124</v>
      </c>
      <c r="C13" s="15" t="s">
        <v>10</v>
      </c>
    </row>
    <row r="14" spans="1:5" s="4" customFormat="1" ht="4.5" customHeight="1" thickTop="1" thickBot="1" x14ac:dyDescent="0.3">
      <c r="A14" s="8"/>
      <c r="B14" s="6"/>
    </row>
    <row r="15" spans="1:5" s="4" customFormat="1" ht="26.25" customHeight="1" thickTop="1" thickBot="1" x14ac:dyDescent="0.3">
      <c r="A15" s="8" t="s">
        <v>4</v>
      </c>
      <c r="B15" s="6" t="s">
        <v>125</v>
      </c>
      <c r="C15" s="15" t="s">
        <v>10</v>
      </c>
    </row>
    <row r="16" spans="1:5" s="4" customFormat="1" ht="4.5" customHeight="1" thickTop="1" thickBot="1" x14ac:dyDescent="0.3">
      <c r="A16" s="8"/>
      <c r="B16" s="6"/>
    </row>
    <row r="17" spans="1:3" s="4" customFormat="1" ht="26.25" customHeight="1" thickTop="1" thickBot="1" x14ac:dyDescent="0.3">
      <c r="A17" s="8" t="s">
        <v>5</v>
      </c>
      <c r="B17" s="6" t="s">
        <v>126</v>
      </c>
      <c r="C17" s="15" t="s">
        <v>10</v>
      </c>
    </row>
    <row r="18" spans="1:3" s="4" customFormat="1" ht="4.5" customHeight="1" thickTop="1" thickBot="1" x14ac:dyDescent="0.3">
      <c r="A18" s="8"/>
      <c r="B18" s="6"/>
    </row>
    <row r="19" spans="1:3" s="4" customFormat="1" ht="26.25" customHeight="1" thickTop="1" thickBot="1" x14ac:dyDescent="0.3">
      <c r="A19" s="8" t="s">
        <v>6</v>
      </c>
      <c r="B19" s="6" t="s">
        <v>127</v>
      </c>
      <c r="C19" s="15" t="s">
        <v>11</v>
      </c>
    </row>
    <row r="20" spans="1:3" s="4" customFormat="1" ht="4.5" customHeight="1" thickTop="1" thickBot="1" x14ac:dyDescent="0.3">
      <c r="A20" s="8"/>
      <c r="B20" s="6"/>
    </row>
    <row r="21" spans="1:3" s="4" customFormat="1" ht="37.5" customHeight="1" thickTop="1" thickBot="1" x14ac:dyDescent="0.3">
      <c r="A21" s="8" t="s">
        <v>7</v>
      </c>
      <c r="B21" s="6" t="s">
        <v>128</v>
      </c>
      <c r="C21" s="15" t="s">
        <v>10</v>
      </c>
    </row>
    <row r="22" spans="1:3" s="4" customFormat="1" ht="4.5" customHeight="1" thickTop="1" thickBot="1" x14ac:dyDescent="0.3">
      <c r="A22" s="8"/>
      <c r="B22" s="6"/>
    </row>
    <row r="23" spans="1:3" s="4" customFormat="1" ht="38.25" customHeight="1" thickTop="1" thickBot="1" x14ac:dyDescent="0.3">
      <c r="A23" s="8" t="s">
        <v>8</v>
      </c>
      <c r="B23" s="6" t="s">
        <v>129</v>
      </c>
      <c r="C23" s="15" t="s">
        <v>10</v>
      </c>
    </row>
    <row r="24" spans="1:3" s="4" customFormat="1" ht="4.5" customHeight="1" thickTop="1" thickBot="1" x14ac:dyDescent="0.3">
      <c r="A24" s="8"/>
      <c r="B24" s="6"/>
    </row>
    <row r="25" spans="1:3" s="4" customFormat="1" ht="37.5" customHeight="1" thickTop="1" thickBot="1" x14ac:dyDescent="0.3">
      <c r="A25" s="8" t="s">
        <v>9</v>
      </c>
      <c r="B25" s="6" t="s">
        <v>130</v>
      </c>
      <c r="C25" s="15" t="s">
        <v>12</v>
      </c>
    </row>
    <row r="26" spans="1:3" ht="15.75" thickTop="1" x14ac:dyDescent="0.25"/>
    <row r="29" spans="1:3" ht="37.5" customHeight="1" x14ac:dyDescent="0.25"/>
  </sheetData>
  <sheetProtection sheet="1" objects="1" scenarios="1" selectLockedCells="1"/>
  <dataValidations count="1">
    <dataValidation type="list" allowBlank="1" showInputMessage="1" showErrorMessage="1" sqref="C7:C9 C11 C13 C15 C17 C19 C21 C23 C25">
      <formula1>"Yes,No,N/A"</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E28"/>
  <sheetViews>
    <sheetView showGridLines="0" showRowColHeaders="0" workbookViewId="0">
      <pane xSplit="1" ySplit="5" topLeftCell="B6" activePane="bottomRight" state="frozen"/>
      <selection activeCell="B4" sqref="B4"/>
      <selection pane="topRight" activeCell="B4" sqref="B4"/>
      <selection pane="bottomLeft" activeCell="B4" sqref="B4"/>
      <selection pane="bottomRight" activeCell="C25" sqref="C25"/>
    </sheetView>
  </sheetViews>
  <sheetFormatPr defaultRowHeight="15" x14ac:dyDescent="0.25"/>
  <cols>
    <col min="1" max="1" width="5.42578125" customWidth="1"/>
    <col min="2" max="2" width="90.42578125" customWidth="1"/>
  </cols>
  <sheetData>
    <row r="1" spans="1:5" ht="63" customHeight="1" x14ac:dyDescent="0.25"/>
    <row r="2" spans="1:5" ht="27" customHeight="1" x14ac:dyDescent="0.25">
      <c r="B2" s="13" t="s">
        <v>14</v>
      </c>
      <c r="C2" s="12"/>
    </row>
    <row r="3" spans="1:5" ht="75" customHeight="1" x14ac:dyDescent="0.25">
      <c r="B3" s="11" t="s">
        <v>191</v>
      </c>
      <c r="C3" s="12"/>
    </row>
    <row r="4" spans="1:5" ht="10.5" customHeight="1" x14ac:dyDescent="0.25">
      <c r="A4" s="7"/>
      <c r="B4" s="12"/>
      <c r="C4" s="12"/>
    </row>
    <row r="5" spans="1:5" ht="42.75" customHeight="1" x14ac:dyDescent="0.25">
      <c r="A5" s="7"/>
      <c r="B5" s="13" t="s">
        <v>16</v>
      </c>
      <c r="C5" s="10" t="s">
        <v>13</v>
      </c>
      <c r="D5" s="9"/>
      <c r="E5" s="9"/>
    </row>
    <row r="6" spans="1:5" ht="4.5" customHeight="1" thickBot="1" x14ac:dyDescent="0.3">
      <c r="A6" s="7"/>
      <c r="B6" s="13"/>
      <c r="C6" s="10"/>
      <c r="D6" s="9"/>
      <c r="E6" s="9"/>
    </row>
    <row r="7" spans="1:5" s="4" customFormat="1" ht="26.25" customHeight="1" thickTop="1" thickBot="1" x14ac:dyDescent="0.3">
      <c r="A7" s="8" t="s">
        <v>0</v>
      </c>
      <c r="B7" s="6" t="s">
        <v>131</v>
      </c>
      <c r="C7" s="15" t="s">
        <v>10</v>
      </c>
    </row>
    <row r="8" spans="1:5" s="4" customFormat="1" ht="5.25" customHeight="1" thickTop="1" thickBot="1" x14ac:dyDescent="0.3">
      <c r="A8" s="8"/>
      <c r="B8" s="6"/>
      <c r="C8" s="14"/>
    </row>
    <row r="9" spans="1:5" s="4" customFormat="1" ht="26.25" customHeight="1" thickTop="1" thickBot="1" x14ac:dyDescent="0.3">
      <c r="A9" s="8" t="s">
        <v>1</v>
      </c>
      <c r="B9" s="6" t="s">
        <v>132</v>
      </c>
      <c r="C9" s="15" t="s">
        <v>10</v>
      </c>
    </row>
    <row r="10" spans="1:5" s="4" customFormat="1" ht="5.25" customHeight="1" thickTop="1" thickBot="1" x14ac:dyDescent="0.3">
      <c r="A10" s="8"/>
      <c r="B10" s="6"/>
    </row>
    <row r="11" spans="1:5" s="4" customFormat="1" ht="26.25" customHeight="1" thickTop="1" thickBot="1" x14ac:dyDescent="0.3">
      <c r="A11" s="8" t="s">
        <v>2</v>
      </c>
      <c r="B11" s="6" t="s">
        <v>133</v>
      </c>
      <c r="C11" s="15" t="s">
        <v>11</v>
      </c>
    </row>
    <row r="12" spans="1:5" s="4" customFormat="1" ht="4.5" customHeight="1" thickTop="1" thickBot="1" x14ac:dyDescent="0.3">
      <c r="A12" s="8"/>
      <c r="B12" s="6"/>
    </row>
    <row r="13" spans="1:5" s="4" customFormat="1" ht="26.25" customHeight="1" thickTop="1" thickBot="1" x14ac:dyDescent="0.3">
      <c r="A13" s="8" t="s">
        <v>3</v>
      </c>
      <c r="B13" s="6" t="s">
        <v>134</v>
      </c>
      <c r="C13" s="15" t="s">
        <v>11</v>
      </c>
    </row>
    <row r="14" spans="1:5" s="4" customFormat="1" ht="4.5" customHeight="1" thickTop="1" thickBot="1" x14ac:dyDescent="0.3">
      <c r="A14" s="8"/>
      <c r="B14" s="6"/>
    </row>
    <row r="15" spans="1:5" s="4" customFormat="1" ht="26.25" customHeight="1" thickTop="1" thickBot="1" x14ac:dyDescent="0.3">
      <c r="A15" s="8" t="s">
        <v>4</v>
      </c>
      <c r="B15" s="6" t="s">
        <v>135</v>
      </c>
      <c r="C15" s="15" t="s">
        <v>11</v>
      </c>
    </row>
    <row r="16" spans="1:5" s="4" customFormat="1" ht="4.5" customHeight="1" thickTop="1" thickBot="1" x14ac:dyDescent="0.3">
      <c r="A16" s="8"/>
      <c r="B16" s="6"/>
    </row>
    <row r="17" spans="1:3" s="4" customFormat="1" ht="26.25" customHeight="1" thickTop="1" thickBot="1" x14ac:dyDescent="0.3">
      <c r="A17" s="8" t="s">
        <v>5</v>
      </c>
      <c r="B17" s="6" t="s">
        <v>136</v>
      </c>
      <c r="C17" s="15" t="s">
        <v>11</v>
      </c>
    </row>
    <row r="18" spans="1:3" s="4" customFormat="1" ht="4.5" customHeight="1" thickTop="1" thickBot="1" x14ac:dyDescent="0.3">
      <c r="A18" s="8"/>
      <c r="B18" s="6"/>
    </row>
    <row r="19" spans="1:3" s="4" customFormat="1" ht="26.25" customHeight="1" thickTop="1" thickBot="1" x14ac:dyDescent="0.3">
      <c r="A19" s="8" t="s">
        <v>6</v>
      </c>
      <c r="B19" s="6" t="s">
        <v>137</v>
      </c>
      <c r="C19" s="15" t="s">
        <v>11</v>
      </c>
    </row>
    <row r="20" spans="1:3" s="4" customFormat="1" ht="4.5" customHeight="1" thickTop="1" thickBot="1" x14ac:dyDescent="0.3">
      <c r="A20" s="8"/>
      <c r="B20" s="6"/>
    </row>
    <row r="21" spans="1:3" s="4" customFormat="1" ht="37.5" customHeight="1" thickTop="1" thickBot="1" x14ac:dyDescent="0.3">
      <c r="A21" s="8" t="s">
        <v>7</v>
      </c>
      <c r="B21" s="6" t="s">
        <v>138</v>
      </c>
      <c r="C21" s="15" t="s">
        <v>11</v>
      </c>
    </row>
    <row r="22" spans="1:3" s="4" customFormat="1" ht="4.5" customHeight="1" thickTop="1" thickBot="1" x14ac:dyDescent="0.3">
      <c r="A22" s="8"/>
      <c r="B22" s="6"/>
    </row>
    <row r="23" spans="1:3" s="4" customFormat="1" ht="26.25" customHeight="1" thickTop="1" thickBot="1" x14ac:dyDescent="0.3">
      <c r="A23" s="8" t="s">
        <v>8</v>
      </c>
      <c r="B23" s="6" t="s">
        <v>139</v>
      </c>
      <c r="C23" s="15" t="s">
        <v>11</v>
      </c>
    </row>
    <row r="24" spans="1:3" s="4" customFormat="1" ht="4.5" customHeight="1" thickTop="1" thickBot="1" x14ac:dyDescent="0.3">
      <c r="A24" s="8"/>
      <c r="B24" s="6"/>
    </row>
    <row r="25" spans="1:3" s="4" customFormat="1" ht="26.25" customHeight="1" thickTop="1" thickBot="1" x14ac:dyDescent="0.3">
      <c r="A25" s="8" t="s">
        <v>9</v>
      </c>
      <c r="B25" s="6" t="s">
        <v>140</v>
      </c>
      <c r="C25" s="15" t="s">
        <v>11</v>
      </c>
    </row>
    <row r="26" spans="1:3" s="4" customFormat="1" ht="4.5" customHeight="1" thickTop="1" x14ac:dyDescent="0.25">
      <c r="A26" s="8"/>
      <c r="B26" s="6"/>
    </row>
    <row r="28" spans="1:3" ht="37.5" customHeight="1" x14ac:dyDescent="0.25"/>
  </sheetData>
  <sheetProtection sheet="1" objects="1" scenarios="1" selectLockedCells="1"/>
  <dataValidations count="1">
    <dataValidation type="list" allowBlank="1" showInputMessage="1" showErrorMessage="1" sqref="C7:C9 C11 C13 C15 C17 C19 C21 C23 C25">
      <formula1>"Yes,No,N/A"</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249977111117893"/>
  </sheetPr>
  <dimension ref="A1:E28"/>
  <sheetViews>
    <sheetView showGridLines="0" showRowColHeaders="0" workbookViewId="0">
      <pane xSplit="1" ySplit="5" topLeftCell="B6" activePane="bottomRight" state="frozen"/>
      <selection activeCell="B4" sqref="B4"/>
      <selection pane="topRight" activeCell="B4" sqref="B4"/>
      <selection pane="bottomLeft" activeCell="B4" sqref="B4"/>
      <selection pane="bottomRight" activeCell="C25" sqref="C25"/>
    </sheetView>
  </sheetViews>
  <sheetFormatPr defaultRowHeight="15" x14ac:dyDescent="0.25"/>
  <cols>
    <col min="1" max="1" width="5.42578125" customWidth="1"/>
    <col min="2" max="2" width="90.42578125" customWidth="1"/>
  </cols>
  <sheetData>
    <row r="1" spans="1:5" ht="63" customHeight="1" x14ac:dyDescent="0.25"/>
    <row r="2" spans="1:5" ht="27" customHeight="1" x14ac:dyDescent="0.25">
      <c r="B2" s="13" t="s">
        <v>14</v>
      </c>
      <c r="C2" s="12"/>
    </row>
    <row r="3" spans="1:5" ht="75" customHeight="1" x14ac:dyDescent="0.25">
      <c r="B3" s="11" t="s">
        <v>191</v>
      </c>
      <c r="C3" s="12"/>
    </row>
    <row r="4" spans="1:5" ht="10.5" customHeight="1" x14ac:dyDescent="0.25">
      <c r="A4" s="7"/>
      <c r="B4" s="12"/>
      <c r="C4" s="12"/>
    </row>
    <row r="5" spans="1:5" ht="42.75" customHeight="1" x14ac:dyDescent="0.25">
      <c r="A5" s="7"/>
      <c r="B5" s="13" t="s">
        <v>100</v>
      </c>
      <c r="C5" s="10" t="s">
        <v>13</v>
      </c>
      <c r="D5" s="9"/>
      <c r="E5" s="9"/>
    </row>
    <row r="6" spans="1:5" ht="4.5" customHeight="1" thickBot="1" x14ac:dyDescent="0.3">
      <c r="A6" s="7"/>
      <c r="B6" s="13"/>
      <c r="C6" s="10"/>
      <c r="D6" s="9"/>
      <c r="E6" s="9"/>
    </row>
    <row r="7" spans="1:5" s="4" customFormat="1" ht="37.5" customHeight="1" thickTop="1" thickBot="1" x14ac:dyDescent="0.3">
      <c r="A7" s="8" t="s">
        <v>0</v>
      </c>
      <c r="B7" s="6" t="s">
        <v>141</v>
      </c>
      <c r="C7" s="15" t="s">
        <v>10</v>
      </c>
    </row>
    <row r="8" spans="1:5" s="4" customFormat="1" ht="5.25" customHeight="1" thickTop="1" thickBot="1" x14ac:dyDescent="0.3">
      <c r="A8" s="8"/>
      <c r="B8" s="6"/>
      <c r="C8" s="14"/>
    </row>
    <row r="9" spans="1:5" s="4" customFormat="1" ht="26.25" customHeight="1" thickTop="1" thickBot="1" x14ac:dyDescent="0.3">
      <c r="A9" s="8" t="s">
        <v>1</v>
      </c>
      <c r="B9" s="6" t="s">
        <v>142</v>
      </c>
      <c r="C9" s="15" t="s">
        <v>10</v>
      </c>
    </row>
    <row r="10" spans="1:5" s="4" customFormat="1" ht="5.25" customHeight="1" thickTop="1" thickBot="1" x14ac:dyDescent="0.3">
      <c r="A10" s="8"/>
      <c r="B10" s="6"/>
    </row>
    <row r="11" spans="1:5" s="4" customFormat="1" ht="37.5" customHeight="1" thickTop="1" thickBot="1" x14ac:dyDescent="0.3">
      <c r="A11" s="8" t="s">
        <v>2</v>
      </c>
      <c r="B11" s="6" t="s">
        <v>143</v>
      </c>
      <c r="C11" s="15" t="s">
        <v>10</v>
      </c>
    </row>
    <row r="12" spans="1:5" s="4" customFormat="1" ht="4.5" customHeight="1" thickTop="1" thickBot="1" x14ac:dyDescent="0.3">
      <c r="A12" s="8"/>
      <c r="B12" s="6"/>
    </row>
    <row r="13" spans="1:5" s="4" customFormat="1" ht="37.5" customHeight="1" thickTop="1" thickBot="1" x14ac:dyDescent="0.3">
      <c r="A13" s="8" t="s">
        <v>3</v>
      </c>
      <c r="B13" s="6" t="s">
        <v>144</v>
      </c>
      <c r="C13" s="15" t="s">
        <v>10</v>
      </c>
    </row>
    <row r="14" spans="1:5" s="4" customFormat="1" ht="4.5" customHeight="1" thickTop="1" thickBot="1" x14ac:dyDescent="0.3">
      <c r="A14" s="8"/>
      <c r="B14" s="6"/>
    </row>
    <row r="15" spans="1:5" s="4" customFormat="1" ht="26.25" customHeight="1" thickTop="1" thickBot="1" x14ac:dyDescent="0.3">
      <c r="A15" s="8" t="s">
        <v>4</v>
      </c>
      <c r="B15" s="6" t="s">
        <v>145</v>
      </c>
      <c r="C15" s="15" t="s">
        <v>10</v>
      </c>
    </row>
    <row r="16" spans="1:5" s="4" customFormat="1" ht="4.5" customHeight="1" thickTop="1" thickBot="1" x14ac:dyDescent="0.3">
      <c r="A16" s="8"/>
      <c r="B16" s="6"/>
    </row>
    <row r="17" spans="1:3" s="4" customFormat="1" ht="26.25" customHeight="1" thickTop="1" thickBot="1" x14ac:dyDescent="0.3">
      <c r="A17" s="8" t="s">
        <v>5</v>
      </c>
      <c r="B17" s="6" t="s">
        <v>146</v>
      </c>
      <c r="C17" s="15" t="s">
        <v>10</v>
      </c>
    </row>
    <row r="18" spans="1:3" s="4" customFormat="1" ht="4.5" customHeight="1" thickTop="1" thickBot="1" x14ac:dyDescent="0.3">
      <c r="A18" s="8"/>
      <c r="B18" s="6"/>
    </row>
    <row r="19" spans="1:3" s="4" customFormat="1" ht="25.5" customHeight="1" thickTop="1" thickBot="1" x14ac:dyDescent="0.3">
      <c r="A19" s="8" t="s">
        <v>6</v>
      </c>
      <c r="B19" s="6" t="s">
        <v>147</v>
      </c>
      <c r="C19" s="15" t="s">
        <v>10</v>
      </c>
    </row>
    <row r="20" spans="1:3" s="4" customFormat="1" ht="4.5" customHeight="1" thickTop="1" thickBot="1" x14ac:dyDescent="0.3">
      <c r="A20" s="8"/>
      <c r="B20" s="6"/>
    </row>
    <row r="21" spans="1:3" s="4" customFormat="1" ht="26.25" customHeight="1" thickTop="1" thickBot="1" x14ac:dyDescent="0.3">
      <c r="A21" s="8" t="s">
        <v>7</v>
      </c>
      <c r="B21" s="6" t="s">
        <v>148</v>
      </c>
      <c r="C21" s="15" t="s">
        <v>10</v>
      </c>
    </row>
    <row r="22" spans="1:3" ht="4.5" customHeight="1" thickTop="1" thickBot="1" x14ac:dyDescent="0.3"/>
    <row r="23" spans="1:3" ht="37.5" customHeight="1" thickTop="1" thickBot="1" x14ac:dyDescent="0.3">
      <c r="A23" s="8" t="s">
        <v>8</v>
      </c>
      <c r="B23" s="6" t="s">
        <v>149</v>
      </c>
      <c r="C23" s="15" t="s">
        <v>10</v>
      </c>
    </row>
    <row r="24" spans="1:3" ht="4.5" customHeight="1" thickTop="1" thickBot="1" x14ac:dyDescent="0.3"/>
    <row r="25" spans="1:3" ht="26.25" customHeight="1" thickTop="1" thickBot="1" x14ac:dyDescent="0.3">
      <c r="A25" s="8" t="s">
        <v>9</v>
      </c>
      <c r="B25" s="6" t="s">
        <v>150</v>
      </c>
      <c r="C25" s="15" t="s">
        <v>10</v>
      </c>
    </row>
    <row r="26" spans="1:3" ht="4.5" customHeight="1" thickTop="1" x14ac:dyDescent="0.25"/>
    <row r="28" spans="1:3" ht="37.5" customHeight="1" x14ac:dyDescent="0.25"/>
  </sheetData>
  <sheetProtection sheet="1" objects="1" scenarios="1" selectLockedCells="1"/>
  <dataValidations count="1">
    <dataValidation type="list" allowBlank="1" showInputMessage="1" showErrorMessage="1" sqref="C7:C9 C11 C13 C15 C17 C19 C21 C23 C25">
      <formula1>"Yes,No,N/A"</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499984740745262"/>
  </sheetPr>
  <dimension ref="A1:E29"/>
  <sheetViews>
    <sheetView showGridLines="0" showRowColHeaders="0" workbookViewId="0">
      <pane xSplit="1" ySplit="5" topLeftCell="B6" activePane="bottomRight" state="frozen"/>
      <selection activeCell="B4" sqref="B4"/>
      <selection pane="topRight" activeCell="B4" sqref="B4"/>
      <selection pane="bottomLeft" activeCell="B4" sqref="B4"/>
      <selection pane="bottomRight" activeCell="C25" sqref="C25"/>
    </sheetView>
  </sheetViews>
  <sheetFormatPr defaultRowHeight="15" x14ac:dyDescent="0.25"/>
  <cols>
    <col min="1" max="1" width="5.42578125" customWidth="1"/>
    <col min="2" max="2" width="90.42578125" customWidth="1"/>
  </cols>
  <sheetData>
    <row r="1" spans="1:5" ht="63" customHeight="1" x14ac:dyDescent="0.25"/>
    <row r="2" spans="1:5" ht="27" customHeight="1" x14ac:dyDescent="0.25">
      <c r="B2" s="13" t="s">
        <v>14</v>
      </c>
      <c r="C2" s="12"/>
    </row>
    <row r="3" spans="1:5" ht="75" customHeight="1" x14ac:dyDescent="0.25">
      <c r="B3" s="11" t="s">
        <v>191</v>
      </c>
      <c r="C3" s="12"/>
    </row>
    <row r="4" spans="1:5" ht="10.5" customHeight="1" x14ac:dyDescent="0.25">
      <c r="A4" s="7"/>
      <c r="B4" s="12"/>
      <c r="C4" s="12"/>
    </row>
    <row r="5" spans="1:5" ht="42.75" customHeight="1" x14ac:dyDescent="0.25">
      <c r="A5" s="7"/>
      <c r="B5" s="13" t="s">
        <v>101</v>
      </c>
      <c r="C5" s="10" t="s">
        <v>13</v>
      </c>
      <c r="D5" s="9"/>
      <c r="E5" s="9"/>
    </row>
    <row r="6" spans="1:5" ht="4.5" customHeight="1" thickBot="1" x14ac:dyDescent="0.3">
      <c r="A6" s="7"/>
      <c r="B6" s="13"/>
      <c r="C6" s="10"/>
      <c r="D6" s="9"/>
      <c r="E6" s="9"/>
    </row>
    <row r="7" spans="1:5" s="4" customFormat="1" ht="26.25" customHeight="1" thickTop="1" thickBot="1" x14ac:dyDescent="0.3">
      <c r="A7" s="8" t="s">
        <v>0</v>
      </c>
      <c r="B7" s="6" t="s">
        <v>151</v>
      </c>
      <c r="C7" s="15" t="s">
        <v>11</v>
      </c>
    </row>
    <row r="8" spans="1:5" s="4" customFormat="1" ht="5.25" customHeight="1" thickTop="1" thickBot="1" x14ac:dyDescent="0.3">
      <c r="A8" s="8"/>
      <c r="B8" s="6"/>
      <c r="C8" s="14"/>
    </row>
    <row r="9" spans="1:5" s="4" customFormat="1" ht="37.5" customHeight="1" thickTop="1" thickBot="1" x14ac:dyDescent="0.3">
      <c r="A9" s="8" t="s">
        <v>1</v>
      </c>
      <c r="B9" s="6" t="s">
        <v>152</v>
      </c>
      <c r="C9" s="15" t="s">
        <v>10</v>
      </c>
    </row>
    <row r="10" spans="1:5" s="4" customFormat="1" ht="5.25" customHeight="1" thickTop="1" thickBot="1" x14ac:dyDescent="0.3">
      <c r="A10" s="8"/>
      <c r="B10" s="6"/>
    </row>
    <row r="11" spans="1:5" s="4" customFormat="1" ht="26.25" customHeight="1" thickTop="1" thickBot="1" x14ac:dyDescent="0.3">
      <c r="A11" s="8" t="s">
        <v>2</v>
      </c>
      <c r="B11" s="6" t="s">
        <v>153</v>
      </c>
      <c r="C11" s="15" t="s">
        <v>10</v>
      </c>
    </row>
    <row r="12" spans="1:5" s="4" customFormat="1" ht="4.5" customHeight="1" thickTop="1" thickBot="1" x14ac:dyDescent="0.3">
      <c r="A12" s="8"/>
      <c r="B12" s="6"/>
    </row>
    <row r="13" spans="1:5" s="4" customFormat="1" ht="26.25" customHeight="1" thickTop="1" thickBot="1" x14ac:dyDescent="0.3">
      <c r="A13" s="8" t="s">
        <v>3</v>
      </c>
      <c r="B13" s="6" t="s">
        <v>154</v>
      </c>
      <c r="C13" s="15" t="s">
        <v>11</v>
      </c>
    </row>
    <row r="14" spans="1:5" s="4" customFormat="1" ht="4.5" customHeight="1" thickTop="1" thickBot="1" x14ac:dyDescent="0.3">
      <c r="A14" s="8"/>
      <c r="B14" s="6"/>
    </row>
    <row r="15" spans="1:5" s="4" customFormat="1" ht="26.25" customHeight="1" thickTop="1" thickBot="1" x14ac:dyDescent="0.3">
      <c r="A15" s="8" t="s">
        <v>4</v>
      </c>
      <c r="B15" s="6" t="s">
        <v>155</v>
      </c>
      <c r="C15" s="15" t="s">
        <v>11</v>
      </c>
    </row>
    <row r="16" spans="1:5" s="4" customFormat="1" ht="4.5" customHeight="1" thickTop="1" thickBot="1" x14ac:dyDescent="0.3">
      <c r="A16" s="8"/>
      <c r="B16" s="6"/>
    </row>
    <row r="17" spans="1:3" s="4" customFormat="1" ht="37.5" customHeight="1" thickTop="1" thickBot="1" x14ac:dyDescent="0.3">
      <c r="A17" s="8" t="s">
        <v>5</v>
      </c>
      <c r="B17" s="6" t="s">
        <v>156</v>
      </c>
      <c r="C17" s="15" t="s">
        <v>10</v>
      </c>
    </row>
    <row r="18" spans="1:3" s="4" customFormat="1" ht="4.5" customHeight="1" thickTop="1" thickBot="1" x14ac:dyDescent="0.3">
      <c r="A18" s="8"/>
      <c r="B18" s="6"/>
    </row>
    <row r="19" spans="1:3" s="4" customFormat="1" ht="26.25" customHeight="1" thickTop="1" thickBot="1" x14ac:dyDescent="0.3">
      <c r="A19" s="8" t="s">
        <v>6</v>
      </c>
      <c r="B19" s="6" t="s">
        <v>157</v>
      </c>
      <c r="C19" s="15" t="s">
        <v>11</v>
      </c>
    </row>
    <row r="20" spans="1:3" s="4" customFormat="1" ht="4.5" customHeight="1" thickTop="1" thickBot="1" x14ac:dyDescent="0.3">
      <c r="A20" s="8"/>
      <c r="B20" s="6"/>
    </row>
    <row r="21" spans="1:3" s="4" customFormat="1" ht="26.25" customHeight="1" thickTop="1" thickBot="1" x14ac:dyDescent="0.3">
      <c r="A21" s="8" t="s">
        <v>7</v>
      </c>
      <c r="B21" s="6" t="s">
        <v>158</v>
      </c>
      <c r="C21" s="15" t="s">
        <v>10</v>
      </c>
    </row>
    <row r="22" spans="1:3" s="4" customFormat="1" ht="4.5" customHeight="1" thickTop="1" thickBot="1" x14ac:dyDescent="0.3">
      <c r="A22" s="8"/>
      <c r="B22" s="6"/>
    </row>
    <row r="23" spans="1:3" s="4" customFormat="1" ht="37.5" customHeight="1" thickTop="1" thickBot="1" x14ac:dyDescent="0.3">
      <c r="A23" s="8" t="s">
        <v>8</v>
      </c>
      <c r="B23" s="6" t="s">
        <v>159</v>
      </c>
      <c r="C23" s="15" t="s">
        <v>11</v>
      </c>
    </row>
    <row r="24" spans="1:3" s="4" customFormat="1" ht="4.5" customHeight="1" thickTop="1" thickBot="1" x14ac:dyDescent="0.3">
      <c r="A24" s="8"/>
      <c r="B24" s="6"/>
    </row>
    <row r="25" spans="1:3" s="4" customFormat="1" ht="26.25" customHeight="1" thickTop="1" thickBot="1" x14ac:dyDescent="0.3">
      <c r="A25" s="8" t="s">
        <v>9</v>
      </c>
      <c r="B25" s="6" t="s">
        <v>160</v>
      </c>
      <c r="C25" s="15" t="s">
        <v>11</v>
      </c>
    </row>
    <row r="26" spans="1:3" ht="15.75" thickTop="1" x14ac:dyDescent="0.25"/>
    <row r="29" spans="1:3" ht="37.5" customHeight="1" x14ac:dyDescent="0.25"/>
  </sheetData>
  <sheetProtection sheet="1" objects="1" scenarios="1" selectLockedCells="1"/>
  <dataValidations count="1">
    <dataValidation type="list" allowBlank="1" showInputMessage="1" showErrorMessage="1" sqref="C7:C9 C11 C13 C15 C17 C19 C21 C23 C25">
      <formula1>"Yes,No,N/A"</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8168889431442"/>
  </sheetPr>
  <dimension ref="A1:E29"/>
  <sheetViews>
    <sheetView showGridLines="0" showRowColHeaders="0" workbookViewId="0">
      <pane xSplit="1" ySplit="5" topLeftCell="B6" activePane="bottomRight" state="frozen"/>
      <selection activeCell="B4" sqref="B4"/>
      <selection pane="topRight" activeCell="B4" sqref="B4"/>
      <selection pane="bottomLeft" activeCell="B4" sqref="B4"/>
      <selection pane="bottomRight" activeCell="C25" sqref="C25"/>
    </sheetView>
  </sheetViews>
  <sheetFormatPr defaultRowHeight="15" x14ac:dyDescent="0.25"/>
  <cols>
    <col min="1" max="1" width="5.42578125" customWidth="1"/>
    <col min="2" max="2" width="90.42578125" customWidth="1"/>
  </cols>
  <sheetData>
    <row r="1" spans="1:5" ht="63" customHeight="1" x14ac:dyDescent="0.25"/>
    <row r="2" spans="1:5" ht="27" customHeight="1" x14ac:dyDescent="0.25">
      <c r="B2" s="13" t="s">
        <v>14</v>
      </c>
      <c r="C2" s="12"/>
    </row>
    <row r="3" spans="1:5" ht="75" customHeight="1" x14ac:dyDescent="0.25">
      <c r="B3" s="11" t="s">
        <v>191</v>
      </c>
      <c r="C3" s="12"/>
    </row>
    <row r="4" spans="1:5" ht="10.5" customHeight="1" x14ac:dyDescent="0.25">
      <c r="A4" s="7"/>
      <c r="B4" s="12"/>
      <c r="C4" s="12"/>
    </row>
    <row r="5" spans="1:5" ht="42.75" customHeight="1" x14ac:dyDescent="0.25">
      <c r="A5" s="7"/>
      <c r="B5" s="13" t="s">
        <v>102</v>
      </c>
      <c r="C5" s="10" t="s">
        <v>13</v>
      </c>
      <c r="D5" s="9"/>
      <c r="E5" s="9"/>
    </row>
    <row r="6" spans="1:5" ht="4.5" customHeight="1" thickBot="1" x14ac:dyDescent="0.3">
      <c r="A6" s="7"/>
      <c r="B6" s="13"/>
      <c r="C6" s="10"/>
      <c r="D6" s="9"/>
      <c r="E6" s="9"/>
    </row>
    <row r="7" spans="1:5" s="4" customFormat="1" ht="26.25" customHeight="1" thickTop="1" thickBot="1" x14ac:dyDescent="0.3">
      <c r="A7" s="8" t="s">
        <v>0</v>
      </c>
      <c r="B7" s="6" t="s">
        <v>161</v>
      </c>
      <c r="C7" s="15" t="s">
        <v>10</v>
      </c>
    </row>
    <row r="8" spans="1:5" s="4" customFormat="1" ht="5.25" customHeight="1" thickTop="1" thickBot="1" x14ac:dyDescent="0.3">
      <c r="A8" s="8"/>
      <c r="B8" s="6"/>
      <c r="C8" s="14"/>
    </row>
    <row r="9" spans="1:5" s="4" customFormat="1" ht="26.25" customHeight="1" thickTop="1" thickBot="1" x14ac:dyDescent="0.3">
      <c r="A9" s="8" t="s">
        <v>1</v>
      </c>
      <c r="B9" s="6" t="s">
        <v>162</v>
      </c>
      <c r="C9" s="15" t="s">
        <v>10</v>
      </c>
    </row>
    <row r="10" spans="1:5" s="4" customFormat="1" ht="5.25" customHeight="1" thickTop="1" thickBot="1" x14ac:dyDescent="0.3">
      <c r="A10" s="8"/>
      <c r="B10" s="6"/>
    </row>
    <row r="11" spans="1:5" s="4" customFormat="1" ht="26.25" customHeight="1" thickTop="1" thickBot="1" x14ac:dyDescent="0.3">
      <c r="A11" s="8" t="s">
        <v>2</v>
      </c>
      <c r="B11" s="6" t="s">
        <v>163</v>
      </c>
      <c r="C11" s="15" t="s">
        <v>11</v>
      </c>
    </row>
    <row r="12" spans="1:5" s="4" customFormat="1" ht="4.5" customHeight="1" thickTop="1" thickBot="1" x14ac:dyDescent="0.3">
      <c r="A12" s="8"/>
      <c r="B12" s="6"/>
    </row>
    <row r="13" spans="1:5" s="4" customFormat="1" ht="26.25" customHeight="1" thickTop="1" thickBot="1" x14ac:dyDescent="0.3">
      <c r="A13" s="8" t="s">
        <v>3</v>
      </c>
      <c r="B13" s="6" t="s">
        <v>164</v>
      </c>
      <c r="C13" s="15" t="s">
        <v>10</v>
      </c>
    </row>
    <row r="14" spans="1:5" s="4" customFormat="1" ht="4.5" customHeight="1" thickTop="1" thickBot="1" x14ac:dyDescent="0.3">
      <c r="A14" s="8"/>
      <c r="B14" s="6"/>
    </row>
    <row r="15" spans="1:5" s="4" customFormat="1" ht="37.5" customHeight="1" thickTop="1" thickBot="1" x14ac:dyDescent="0.3">
      <c r="A15" s="8" t="s">
        <v>4</v>
      </c>
      <c r="B15" s="6" t="s">
        <v>165</v>
      </c>
      <c r="C15" s="15" t="s">
        <v>10</v>
      </c>
    </row>
    <row r="16" spans="1:5" s="4" customFormat="1" ht="4.5" customHeight="1" thickTop="1" thickBot="1" x14ac:dyDescent="0.3">
      <c r="A16" s="8"/>
      <c r="B16" s="6"/>
    </row>
    <row r="17" spans="1:3" s="4" customFormat="1" ht="37.5" customHeight="1" thickTop="1" thickBot="1" x14ac:dyDescent="0.3">
      <c r="A17" s="8" t="s">
        <v>5</v>
      </c>
      <c r="B17" s="6" t="s">
        <v>166</v>
      </c>
      <c r="C17" s="15" t="s">
        <v>10</v>
      </c>
    </row>
    <row r="18" spans="1:3" s="4" customFormat="1" ht="4.5" customHeight="1" thickTop="1" thickBot="1" x14ac:dyDescent="0.3">
      <c r="A18" s="8"/>
      <c r="B18" s="6"/>
    </row>
    <row r="19" spans="1:3" s="4" customFormat="1" ht="26.25" customHeight="1" thickTop="1" thickBot="1" x14ac:dyDescent="0.3">
      <c r="A19" s="8" t="s">
        <v>6</v>
      </c>
      <c r="B19" s="6" t="s">
        <v>167</v>
      </c>
      <c r="C19" s="15" t="s">
        <v>11</v>
      </c>
    </row>
    <row r="20" spans="1:3" s="4" customFormat="1" ht="4.5" customHeight="1" thickTop="1" thickBot="1" x14ac:dyDescent="0.3">
      <c r="A20" s="8"/>
      <c r="B20" s="6"/>
    </row>
    <row r="21" spans="1:3" s="4" customFormat="1" ht="26.25" customHeight="1" thickTop="1" thickBot="1" x14ac:dyDescent="0.3">
      <c r="A21" s="8" t="s">
        <v>7</v>
      </c>
      <c r="B21" s="6" t="s">
        <v>168</v>
      </c>
      <c r="C21" s="15" t="s">
        <v>10</v>
      </c>
    </row>
    <row r="22" spans="1:3" s="4" customFormat="1" ht="4.5" customHeight="1" thickTop="1" thickBot="1" x14ac:dyDescent="0.3">
      <c r="A22" s="8"/>
      <c r="B22" s="6"/>
    </row>
    <row r="23" spans="1:3" s="4" customFormat="1" ht="26.25" customHeight="1" thickTop="1" thickBot="1" x14ac:dyDescent="0.3">
      <c r="A23" s="8" t="s">
        <v>8</v>
      </c>
      <c r="B23" s="6" t="s">
        <v>169</v>
      </c>
      <c r="C23" s="15" t="s">
        <v>11</v>
      </c>
    </row>
    <row r="24" spans="1:3" s="4" customFormat="1" ht="4.5" customHeight="1" thickTop="1" thickBot="1" x14ac:dyDescent="0.3">
      <c r="A24" s="8"/>
      <c r="B24" s="6"/>
    </row>
    <row r="25" spans="1:3" s="4" customFormat="1" ht="37.5" customHeight="1" thickTop="1" thickBot="1" x14ac:dyDescent="0.3">
      <c r="A25" s="8" t="s">
        <v>9</v>
      </c>
      <c r="B25" s="6" t="s">
        <v>170</v>
      </c>
      <c r="C25" s="15" t="s">
        <v>10</v>
      </c>
    </row>
    <row r="26" spans="1:3" ht="15.75" thickTop="1" x14ac:dyDescent="0.25"/>
    <row r="29" spans="1:3" ht="37.5" customHeight="1" x14ac:dyDescent="0.25"/>
  </sheetData>
  <sheetProtection sheet="1" objects="1" scenarios="1" selectLockedCells="1"/>
  <dataValidations count="1">
    <dataValidation type="list" allowBlank="1" showInputMessage="1" showErrorMessage="1" sqref="C7:C9 C11 C13 C15 C17 C19 C21 C23 C25">
      <formula1>"Yes,No,N/A"</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E29"/>
  <sheetViews>
    <sheetView showGridLines="0" showRowColHeaders="0" workbookViewId="0">
      <pane xSplit="1" ySplit="5" topLeftCell="B6" activePane="bottomRight" state="frozen"/>
      <selection activeCell="B4" sqref="B4"/>
      <selection pane="topRight" activeCell="B4" sqref="B4"/>
      <selection pane="bottomLeft" activeCell="B4" sqref="B4"/>
      <selection pane="bottomRight" activeCell="C25" sqref="C25"/>
    </sheetView>
  </sheetViews>
  <sheetFormatPr defaultRowHeight="15" x14ac:dyDescent="0.25"/>
  <cols>
    <col min="1" max="1" width="5.42578125" customWidth="1"/>
    <col min="2" max="2" width="90.42578125" customWidth="1"/>
  </cols>
  <sheetData>
    <row r="1" spans="1:5" ht="63" customHeight="1" x14ac:dyDescent="0.25"/>
    <row r="2" spans="1:5" ht="27" customHeight="1" x14ac:dyDescent="0.25">
      <c r="B2" s="13" t="s">
        <v>14</v>
      </c>
      <c r="C2" s="12"/>
    </row>
    <row r="3" spans="1:5" ht="75" customHeight="1" x14ac:dyDescent="0.25">
      <c r="B3" s="11" t="s">
        <v>191</v>
      </c>
      <c r="C3" s="12"/>
    </row>
    <row r="4" spans="1:5" ht="10.5" customHeight="1" x14ac:dyDescent="0.25">
      <c r="A4" s="7"/>
      <c r="B4" s="12"/>
      <c r="C4" s="12"/>
    </row>
    <row r="5" spans="1:5" ht="42.75" customHeight="1" x14ac:dyDescent="0.25">
      <c r="A5" s="7"/>
      <c r="B5" s="13" t="s">
        <v>103</v>
      </c>
      <c r="C5" s="10" t="s">
        <v>13</v>
      </c>
      <c r="D5" s="9"/>
      <c r="E5" s="9"/>
    </row>
    <row r="6" spans="1:5" ht="4.5" customHeight="1" thickBot="1" x14ac:dyDescent="0.3">
      <c r="A6" s="7"/>
      <c r="B6" s="13"/>
      <c r="C6" s="10"/>
      <c r="D6" s="9"/>
      <c r="E6" s="9"/>
    </row>
    <row r="7" spans="1:5" s="4" customFormat="1" ht="26.25" customHeight="1" thickTop="1" thickBot="1" x14ac:dyDescent="0.3">
      <c r="A7" s="8" t="s">
        <v>0</v>
      </c>
      <c r="B7" s="6" t="s">
        <v>171</v>
      </c>
      <c r="C7" s="15" t="s">
        <v>10</v>
      </c>
    </row>
    <row r="8" spans="1:5" s="4" customFormat="1" ht="5.25" customHeight="1" thickTop="1" thickBot="1" x14ac:dyDescent="0.3">
      <c r="A8" s="8"/>
      <c r="B8" s="6"/>
      <c r="C8" s="14"/>
    </row>
    <row r="9" spans="1:5" s="4" customFormat="1" ht="26.25" customHeight="1" thickTop="1" thickBot="1" x14ac:dyDescent="0.3">
      <c r="A9" s="8" t="s">
        <v>1</v>
      </c>
      <c r="B9" s="6" t="s">
        <v>172</v>
      </c>
      <c r="C9" s="15" t="s">
        <v>11</v>
      </c>
    </row>
    <row r="10" spans="1:5" s="4" customFormat="1" ht="5.25" customHeight="1" thickTop="1" thickBot="1" x14ac:dyDescent="0.3">
      <c r="A10" s="8"/>
      <c r="B10" s="6"/>
    </row>
    <row r="11" spans="1:5" s="4" customFormat="1" ht="37.5" customHeight="1" thickTop="1" thickBot="1" x14ac:dyDescent="0.3">
      <c r="A11" s="8" t="s">
        <v>2</v>
      </c>
      <c r="B11" s="6" t="s">
        <v>173</v>
      </c>
      <c r="C11" s="15" t="s">
        <v>11</v>
      </c>
    </row>
    <row r="12" spans="1:5" s="4" customFormat="1" ht="4.5" customHeight="1" thickTop="1" thickBot="1" x14ac:dyDescent="0.3">
      <c r="A12" s="8"/>
      <c r="B12" s="6"/>
    </row>
    <row r="13" spans="1:5" s="4" customFormat="1" ht="37.5" customHeight="1" thickTop="1" thickBot="1" x14ac:dyDescent="0.3">
      <c r="A13" s="8" t="s">
        <v>3</v>
      </c>
      <c r="B13" s="6" t="s">
        <v>174</v>
      </c>
      <c r="C13" s="15" t="s">
        <v>10</v>
      </c>
    </row>
    <row r="14" spans="1:5" s="4" customFormat="1" ht="4.5" customHeight="1" thickTop="1" thickBot="1" x14ac:dyDescent="0.3">
      <c r="A14" s="8"/>
      <c r="B14" s="6"/>
    </row>
    <row r="15" spans="1:5" s="4" customFormat="1" ht="37.5" customHeight="1" thickTop="1" thickBot="1" x14ac:dyDescent="0.3">
      <c r="A15" s="8" t="s">
        <v>4</v>
      </c>
      <c r="B15" s="6" t="s">
        <v>175</v>
      </c>
      <c r="C15" s="15" t="s">
        <v>10</v>
      </c>
    </row>
    <row r="16" spans="1:5" s="4" customFormat="1" ht="4.5" customHeight="1" thickTop="1" thickBot="1" x14ac:dyDescent="0.3">
      <c r="A16" s="8"/>
      <c r="B16" s="6"/>
    </row>
    <row r="17" spans="1:3" s="4" customFormat="1" ht="26.25" customHeight="1" thickTop="1" thickBot="1" x14ac:dyDescent="0.3">
      <c r="A17" s="8" t="s">
        <v>5</v>
      </c>
      <c r="B17" s="6" t="s">
        <v>176</v>
      </c>
      <c r="C17" s="15" t="s">
        <v>10</v>
      </c>
    </row>
    <row r="18" spans="1:3" s="4" customFormat="1" ht="4.5" customHeight="1" thickTop="1" thickBot="1" x14ac:dyDescent="0.3">
      <c r="A18" s="8"/>
      <c r="B18" s="6"/>
    </row>
    <row r="19" spans="1:3" s="4" customFormat="1" ht="26.25" customHeight="1" thickTop="1" thickBot="1" x14ac:dyDescent="0.3">
      <c r="A19" s="8" t="s">
        <v>6</v>
      </c>
      <c r="B19" s="6" t="s">
        <v>177</v>
      </c>
      <c r="C19" s="15" t="s">
        <v>10</v>
      </c>
    </row>
    <row r="20" spans="1:3" s="4" customFormat="1" ht="4.5" customHeight="1" thickTop="1" thickBot="1" x14ac:dyDescent="0.3">
      <c r="A20" s="8"/>
      <c r="B20" s="6"/>
    </row>
    <row r="21" spans="1:3" s="4" customFormat="1" ht="26.25" customHeight="1" thickTop="1" thickBot="1" x14ac:dyDescent="0.3">
      <c r="A21" s="8" t="s">
        <v>7</v>
      </c>
      <c r="B21" s="6" t="s">
        <v>178</v>
      </c>
      <c r="C21" s="15" t="s">
        <v>10</v>
      </c>
    </row>
    <row r="22" spans="1:3" s="4" customFormat="1" ht="4.5" customHeight="1" thickTop="1" thickBot="1" x14ac:dyDescent="0.3">
      <c r="A22" s="8"/>
      <c r="B22" s="6"/>
    </row>
    <row r="23" spans="1:3" s="4" customFormat="1" ht="37.5" customHeight="1" thickTop="1" thickBot="1" x14ac:dyDescent="0.3">
      <c r="A23" s="8" t="s">
        <v>8</v>
      </c>
      <c r="B23" s="6" t="s">
        <v>179</v>
      </c>
      <c r="C23" s="15" t="s">
        <v>10</v>
      </c>
    </row>
    <row r="24" spans="1:3" s="4" customFormat="1" ht="4.5" customHeight="1" thickTop="1" thickBot="1" x14ac:dyDescent="0.3">
      <c r="A24" s="8"/>
      <c r="B24" s="6"/>
    </row>
    <row r="25" spans="1:3" s="4" customFormat="1" ht="37.5" customHeight="1" thickTop="1" thickBot="1" x14ac:dyDescent="0.3">
      <c r="A25" s="8" t="s">
        <v>9</v>
      </c>
      <c r="B25" s="6" t="s">
        <v>180</v>
      </c>
      <c r="C25" s="15" t="s">
        <v>10</v>
      </c>
    </row>
    <row r="26" spans="1:3" ht="15.75" thickTop="1" x14ac:dyDescent="0.25"/>
    <row r="29" spans="1:3" ht="37.5" customHeight="1" x14ac:dyDescent="0.25"/>
  </sheetData>
  <sheetProtection sheet="1" objects="1" scenarios="1" selectLockedCells="1"/>
  <dataValidations count="1">
    <dataValidation type="list" allowBlank="1" showInputMessage="1" showErrorMessage="1" sqref="C7:C9 C11 C13 C15 C17 C19 C21 C23 C25">
      <formula1>"Yes,No,N/A"</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sheetPr>
  <dimension ref="A1:E29"/>
  <sheetViews>
    <sheetView showGridLines="0" showRowColHeaders="0" workbookViewId="0">
      <pane xSplit="1" ySplit="5" topLeftCell="B6" activePane="bottomRight" state="frozen"/>
      <selection activeCell="B4" sqref="B4"/>
      <selection pane="topRight" activeCell="B4" sqref="B4"/>
      <selection pane="bottomLeft" activeCell="B4" sqref="B4"/>
      <selection pane="bottomRight" activeCell="C25" sqref="C25"/>
    </sheetView>
  </sheetViews>
  <sheetFormatPr defaultRowHeight="15" x14ac:dyDescent="0.25"/>
  <cols>
    <col min="1" max="1" width="5.42578125" customWidth="1"/>
    <col min="2" max="2" width="90.42578125" customWidth="1"/>
  </cols>
  <sheetData>
    <row r="1" spans="1:5" ht="63" customHeight="1" x14ac:dyDescent="0.25"/>
    <row r="2" spans="1:5" ht="27" customHeight="1" x14ac:dyDescent="0.25">
      <c r="B2" s="13" t="s">
        <v>14</v>
      </c>
      <c r="C2" s="12"/>
    </row>
    <row r="3" spans="1:5" ht="75" customHeight="1" x14ac:dyDescent="0.25">
      <c r="B3" s="11" t="s">
        <v>191</v>
      </c>
      <c r="C3" s="12"/>
    </row>
    <row r="4" spans="1:5" ht="10.5" customHeight="1" x14ac:dyDescent="0.25">
      <c r="A4" s="7"/>
      <c r="B4" s="12"/>
      <c r="C4" s="12"/>
    </row>
    <row r="5" spans="1:5" ht="42.75" customHeight="1" x14ac:dyDescent="0.25">
      <c r="A5" s="7"/>
      <c r="B5" s="13" t="s">
        <v>104</v>
      </c>
      <c r="C5" s="10" t="s">
        <v>13</v>
      </c>
      <c r="D5" s="9"/>
      <c r="E5" s="9"/>
    </row>
    <row r="6" spans="1:5" ht="4.5" customHeight="1" thickBot="1" x14ac:dyDescent="0.3">
      <c r="A6" s="7"/>
      <c r="B6" s="13"/>
      <c r="C6" s="10"/>
      <c r="D6" s="9"/>
      <c r="E6" s="9"/>
    </row>
    <row r="7" spans="1:5" s="4" customFormat="1" ht="37.5" customHeight="1" thickTop="1" thickBot="1" x14ac:dyDescent="0.3">
      <c r="A7" s="8" t="s">
        <v>0</v>
      </c>
      <c r="B7" s="6" t="s">
        <v>181</v>
      </c>
      <c r="C7" s="15" t="s">
        <v>11</v>
      </c>
    </row>
    <row r="8" spans="1:5" s="4" customFormat="1" ht="5.25" customHeight="1" thickTop="1" thickBot="1" x14ac:dyDescent="0.3">
      <c r="A8" s="8"/>
      <c r="B8" s="6"/>
      <c r="C8" s="14"/>
    </row>
    <row r="9" spans="1:5" s="4" customFormat="1" ht="26.25" customHeight="1" thickTop="1" thickBot="1" x14ac:dyDescent="0.3">
      <c r="A9" s="8" t="s">
        <v>1</v>
      </c>
      <c r="B9" s="6" t="s">
        <v>182</v>
      </c>
      <c r="C9" s="15" t="s">
        <v>11</v>
      </c>
    </row>
    <row r="10" spans="1:5" s="4" customFormat="1" ht="5.25" customHeight="1" thickTop="1" thickBot="1" x14ac:dyDescent="0.3">
      <c r="A10" s="8"/>
      <c r="B10" s="6"/>
    </row>
    <row r="11" spans="1:5" s="4" customFormat="1" ht="37.5" customHeight="1" thickTop="1" thickBot="1" x14ac:dyDescent="0.3">
      <c r="A11" s="8" t="s">
        <v>2</v>
      </c>
      <c r="B11" s="6" t="s">
        <v>183</v>
      </c>
      <c r="C11" s="15" t="s">
        <v>11</v>
      </c>
    </row>
    <row r="12" spans="1:5" s="4" customFormat="1" ht="4.5" customHeight="1" thickTop="1" thickBot="1" x14ac:dyDescent="0.3">
      <c r="A12" s="8"/>
      <c r="B12" s="6"/>
    </row>
    <row r="13" spans="1:5" s="4" customFormat="1" ht="37.5" customHeight="1" thickTop="1" thickBot="1" x14ac:dyDescent="0.3">
      <c r="A13" s="8" t="s">
        <v>3</v>
      </c>
      <c r="B13" s="6" t="s">
        <v>184</v>
      </c>
      <c r="C13" s="15" t="s">
        <v>10</v>
      </c>
    </row>
    <row r="14" spans="1:5" s="4" customFormat="1" ht="4.5" customHeight="1" thickTop="1" thickBot="1" x14ac:dyDescent="0.3">
      <c r="A14" s="8"/>
      <c r="B14" s="6"/>
    </row>
    <row r="15" spans="1:5" s="4" customFormat="1" ht="37.5" customHeight="1" thickTop="1" thickBot="1" x14ac:dyDescent="0.3">
      <c r="A15" s="8" t="s">
        <v>4</v>
      </c>
      <c r="B15" s="6" t="s">
        <v>185</v>
      </c>
      <c r="C15" s="15" t="s">
        <v>11</v>
      </c>
    </row>
    <row r="16" spans="1:5" s="4" customFormat="1" ht="4.5" customHeight="1" thickTop="1" thickBot="1" x14ac:dyDescent="0.3">
      <c r="A16" s="8"/>
      <c r="B16" s="6"/>
    </row>
    <row r="17" spans="1:3" s="4" customFormat="1" ht="37.5" customHeight="1" thickTop="1" thickBot="1" x14ac:dyDescent="0.3">
      <c r="A17" s="8" t="s">
        <v>5</v>
      </c>
      <c r="B17" s="6" t="s">
        <v>186</v>
      </c>
      <c r="C17" s="15" t="s">
        <v>11</v>
      </c>
    </row>
    <row r="18" spans="1:3" s="4" customFormat="1" ht="4.5" customHeight="1" thickTop="1" thickBot="1" x14ac:dyDescent="0.3">
      <c r="A18" s="8"/>
      <c r="B18" s="6"/>
    </row>
    <row r="19" spans="1:3" s="4" customFormat="1" ht="37.5" customHeight="1" thickTop="1" thickBot="1" x14ac:dyDescent="0.3">
      <c r="A19" s="8" t="s">
        <v>6</v>
      </c>
      <c r="B19" s="6" t="s">
        <v>187</v>
      </c>
      <c r="C19" s="15" t="s">
        <v>11</v>
      </c>
    </row>
    <row r="20" spans="1:3" s="4" customFormat="1" ht="4.5" customHeight="1" thickTop="1" thickBot="1" x14ac:dyDescent="0.3">
      <c r="A20" s="8"/>
      <c r="B20" s="6"/>
    </row>
    <row r="21" spans="1:3" s="4" customFormat="1" ht="26.25" customHeight="1" thickTop="1" thickBot="1" x14ac:dyDescent="0.3">
      <c r="A21" s="8" t="s">
        <v>7</v>
      </c>
      <c r="B21" s="6" t="s">
        <v>188</v>
      </c>
      <c r="C21" s="15" t="s">
        <v>11</v>
      </c>
    </row>
    <row r="22" spans="1:3" s="4" customFormat="1" ht="4.5" customHeight="1" thickTop="1" thickBot="1" x14ac:dyDescent="0.3">
      <c r="A22" s="8"/>
      <c r="B22" s="6"/>
    </row>
    <row r="23" spans="1:3" s="4" customFormat="1" ht="37.5" customHeight="1" thickTop="1" thickBot="1" x14ac:dyDescent="0.3">
      <c r="A23" s="8" t="s">
        <v>8</v>
      </c>
      <c r="B23" s="6" t="s">
        <v>189</v>
      </c>
      <c r="C23" s="15" t="s">
        <v>11</v>
      </c>
    </row>
    <row r="24" spans="1:3" s="4" customFormat="1" ht="4.5" customHeight="1" thickTop="1" thickBot="1" x14ac:dyDescent="0.3">
      <c r="A24" s="8"/>
      <c r="B24" s="6"/>
    </row>
    <row r="25" spans="1:3" s="4" customFormat="1" ht="37.5" customHeight="1" thickTop="1" thickBot="1" x14ac:dyDescent="0.3">
      <c r="A25" s="8" t="s">
        <v>9</v>
      </c>
      <c r="B25" s="6" t="s">
        <v>190</v>
      </c>
      <c r="C25" s="15" t="s">
        <v>11</v>
      </c>
    </row>
    <row r="26" spans="1:3" ht="15.75" thickTop="1" x14ac:dyDescent="0.25"/>
    <row r="29" spans="1:3" ht="37.5" customHeight="1" x14ac:dyDescent="0.25"/>
  </sheetData>
  <sheetProtection sheet="1" objects="1" scenarios="1" selectLockedCells="1"/>
  <dataValidations count="1">
    <dataValidation type="list" allowBlank="1" showInputMessage="1" showErrorMessage="1" sqref="C7:C9 C11 C13 C15 C17 C19 C21 C23 C25">
      <formula1>"Yes,No,N/A"</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Introduction</vt:lpstr>
      <vt:lpstr>1 KHWAD</vt:lpstr>
      <vt:lpstr>2 WOW</vt:lpstr>
      <vt:lpstr>3 PSAAG</vt:lpstr>
      <vt:lpstr>4 MCAS</vt:lpstr>
      <vt:lpstr>5 POWL</vt:lpstr>
      <vt:lpstr>6 WBKP</vt:lpstr>
      <vt:lpstr>7 ACPP</vt:lpstr>
      <vt:lpstr>8 SCP</vt:lpstr>
      <vt:lpstr>REPORT SUMMARY</vt:lpstr>
      <vt:lpstr>REPORT Detailed</vt:lpstr>
      <vt:lpstr>Analysis</vt:lpstr>
      <vt:lpstr>Version_Control</vt:lpstr>
      <vt:lpstr>'REPORT Detailed'!Print_Area</vt:lpstr>
      <vt:lpstr>'REPORT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Snelling Ian</dc:creator>
  <cp:lastModifiedBy>Snelling Ian</cp:lastModifiedBy>
  <cp:lastPrinted>2015-01-14T14:55:36Z</cp:lastPrinted>
  <dcterms:created xsi:type="dcterms:W3CDTF">2014-12-17T09:59:00Z</dcterms:created>
  <dcterms:modified xsi:type="dcterms:W3CDTF">2015-01-14T15:07:16Z</dcterms:modified>
</cp:coreProperties>
</file>