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11.xml" ContentType="application/vnd.openxmlformats-officedocument.drawing+xml"/>
  <Override PartName="/xl/ctrlProps/ctrlProp1.xml" ContentType="application/vnd.ms-excel.controlproperties+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75" windowWidth="27555" windowHeight="12300" tabRatio="912"/>
  </bookViews>
  <sheets>
    <sheet name="Introduction" sheetId="2" r:id="rId1"/>
    <sheet name="1 KHWAD" sheetId="1" r:id="rId2"/>
    <sheet name="2 WOW" sheetId="4" r:id="rId3"/>
    <sheet name="3 PSAAG" sheetId="5" r:id="rId4"/>
    <sheet name="4 MCAS" sheetId="6" r:id="rId5"/>
    <sheet name="5 POWL" sheetId="7" r:id="rId6"/>
    <sheet name="6 WBKP" sheetId="8" r:id="rId7"/>
    <sheet name="7 ACPP" sheetId="9" r:id="rId8"/>
    <sheet name="8 SCP" sheetId="10" r:id="rId9"/>
    <sheet name="REPORT SUMMARY" sheetId="14" r:id="rId10"/>
    <sheet name="REPORT Detailed" sheetId="17" r:id="rId11"/>
    <sheet name="Analysis" sheetId="16" state="hidden" r:id="rId12"/>
    <sheet name="Version_Control" sheetId="18" r:id="rId13"/>
  </sheets>
  <definedNames>
    <definedName name="_xlnm.Print_Area" localSheetId="10">'REPORT Detailed'!$A$3:$H$42</definedName>
    <definedName name="_xlnm.Print_Area" localSheetId="9">'REPORT SUMMARY'!$A$1:$H$58</definedName>
  </definedNames>
  <calcPr calcId="145621"/>
</workbook>
</file>

<file path=xl/calcChain.xml><?xml version="1.0" encoding="utf-8"?>
<calcChain xmlns="http://schemas.openxmlformats.org/spreadsheetml/2006/main">
  <c r="C80" i="16" l="1"/>
  <c r="C78" i="16"/>
  <c r="P7" i="16" l="1"/>
  <c r="A21" i="17" s="1"/>
  <c r="D26" i="17"/>
  <c r="D25" i="17"/>
  <c r="D24" i="17"/>
  <c r="C24" i="14"/>
  <c r="C23" i="14"/>
  <c r="C22" i="14"/>
  <c r="C160" i="16"/>
  <c r="U88" i="16" s="1"/>
  <c r="C158" i="16"/>
  <c r="C156" i="16"/>
  <c r="C154" i="16"/>
  <c r="U85" i="16" s="1"/>
  <c r="C152" i="16"/>
  <c r="U84" i="16" s="1"/>
  <c r="C150" i="16"/>
  <c r="U83" i="16" s="1"/>
  <c r="C148" i="16"/>
  <c r="U82" i="16" s="1"/>
  <c r="C146" i="16"/>
  <c r="U81" i="16" s="1"/>
  <c r="C144" i="16"/>
  <c r="U80" i="16" s="1"/>
  <c r="C142" i="16"/>
  <c r="U79" i="16" s="1"/>
  <c r="C140" i="16"/>
  <c r="U77" i="16" s="1"/>
  <c r="C138" i="16"/>
  <c r="U76" i="16" s="1"/>
  <c r="C136" i="16"/>
  <c r="U75" i="16" s="1"/>
  <c r="C134" i="16"/>
  <c r="U74" i="16" s="1"/>
  <c r="C132" i="16"/>
  <c r="U73" i="16" s="1"/>
  <c r="C130" i="16"/>
  <c r="U72" i="16" s="1"/>
  <c r="C128" i="16"/>
  <c r="U71" i="16" s="1"/>
  <c r="C126" i="16"/>
  <c r="U70" i="16" s="1"/>
  <c r="C124" i="16"/>
  <c r="U69" i="16" s="1"/>
  <c r="C122" i="16"/>
  <c r="U68" i="16" s="1"/>
  <c r="C120" i="16"/>
  <c r="U66" i="16" s="1"/>
  <c r="C118" i="16"/>
  <c r="U65" i="16" s="1"/>
  <c r="C116" i="16"/>
  <c r="U64" i="16" s="1"/>
  <c r="C114" i="16"/>
  <c r="U63" i="16" s="1"/>
  <c r="C112" i="16"/>
  <c r="U62" i="16" s="1"/>
  <c r="C110" i="16"/>
  <c r="U61" i="16" s="1"/>
  <c r="C108" i="16"/>
  <c r="U60" i="16" s="1"/>
  <c r="C106" i="16"/>
  <c r="U59" i="16" s="1"/>
  <c r="C104" i="16"/>
  <c r="U58" i="16" s="1"/>
  <c r="C102" i="16"/>
  <c r="U57" i="16" s="1"/>
  <c r="C100" i="16"/>
  <c r="U55" i="16" s="1"/>
  <c r="C98" i="16"/>
  <c r="U54" i="16" s="1"/>
  <c r="C96" i="16"/>
  <c r="U53" i="16" s="1"/>
  <c r="C94" i="16"/>
  <c r="U52" i="16" s="1"/>
  <c r="C92" i="16"/>
  <c r="U51" i="16" s="1"/>
  <c r="C90" i="16"/>
  <c r="U50" i="16" s="1"/>
  <c r="C88" i="16"/>
  <c r="U49" i="16" s="1"/>
  <c r="C86" i="16"/>
  <c r="U48" i="16" s="1"/>
  <c r="C84" i="16"/>
  <c r="U47" i="16" s="1"/>
  <c r="C82" i="16"/>
  <c r="U46" i="16" s="1"/>
  <c r="C76" i="16"/>
  <c r="C74" i="16"/>
  <c r="U41" i="16" s="1"/>
  <c r="C72" i="16"/>
  <c r="U40" i="16" s="1"/>
  <c r="C70" i="16"/>
  <c r="U39" i="16" s="1"/>
  <c r="C68" i="16"/>
  <c r="U38" i="16" s="1"/>
  <c r="C66" i="16"/>
  <c r="U37" i="16" s="1"/>
  <c r="C64" i="16"/>
  <c r="U36" i="16" s="1"/>
  <c r="C62" i="16"/>
  <c r="C60" i="16"/>
  <c r="U33" i="16" s="1"/>
  <c r="C58" i="16"/>
  <c r="U32" i="16" s="1"/>
  <c r="C56" i="16"/>
  <c r="U31" i="16" s="1"/>
  <c r="C54" i="16"/>
  <c r="U30" i="16" s="1"/>
  <c r="C52" i="16"/>
  <c r="U29" i="16" s="1"/>
  <c r="C50" i="16"/>
  <c r="U28" i="16" s="1"/>
  <c r="C48" i="16"/>
  <c r="U27" i="16" s="1"/>
  <c r="C46" i="16"/>
  <c r="U26" i="16" s="1"/>
  <c r="C44" i="16"/>
  <c r="U25" i="16" s="1"/>
  <c r="C42" i="16"/>
  <c r="U24" i="16" s="1"/>
  <c r="C40" i="16"/>
  <c r="U22" i="16" s="1"/>
  <c r="C38" i="16"/>
  <c r="U21" i="16" s="1"/>
  <c r="C36" i="16"/>
  <c r="U20" i="16" s="1"/>
  <c r="C34" i="16"/>
  <c r="U19" i="16" s="1"/>
  <c r="C32" i="16"/>
  <c r="U18" i="16" s="1"/>
  <c r="C30" i="16"/>
  <c r="U17" i="16" s="1"/>
  <c r="C28" i="16"/>
  <c r="U16" i="16" s="1"/>
  <c r="C26" i="16"/>
  <c r="U15" i="16" s="1"/>
  <c r="C24" i="16"/>
  <c r="U14" i="16" s="1"/>
  <c r="C22" i="16"/>
  <c r="U13" i="16" s="1"/>
  <c r="C20" i="16"/>
  <c r="U11" i="16" s="1"/>
  <c r="C18" i="16"/>
  <c r="U10" i="16" s="1"/>
  <c r="C16" i="16"/>
  <c r="U9" i="16" s="1"/>
  <c r="C14" i="16"/>
  <c r="U8" i="16" s="1"/>
  <c r="C12" i="16"/>
  <c r="U7" i="16" s="1"/>
  <c r="C10" i="16"/>
  <c r="U6" i="16" s="1"/>
  <c r="C8" i="16"/>
  <c r="U5" i="16" s="1"/>
  <c r="C6" i="16"/>
  <c r="U4" i="16" s="1"/>
  <c r="C4" i="16"/>
  <c r="U3" i="16" s="1"/>
  <c r="C2" i="16"/>
  <c r="U2" i="16" s="1"/>
  <c r="H5" i="16" l="1"/>
  <c r="G5" i="16"/>
  <c r="J5" i="16"/>
  <c r="I5" i="16"/>
  <c r="U42" i="16"/>
  <c r="U44" i="16"/>
  <c r="U43" i="16"/>
  <c r="U35" i="16"/>
  <c r="U87" i="16"/>
  <c r="U86" i="16"/>
  <c r="P8" i="16"/>
  <c r="H3" i="16"/>
  <c r="J4" i="16"/>
  <c r="J6" i="16"/>
  <c r="H7" i="16"/>
  <c r="G8" i="16"/>
  <c r="J9" i="16"/>
  <c r="J7" i="16"/>
  <c r="G6" i="16"/>
  <c r="H8" i="16"/>
  <c r="H6" i="16"/>
  <c r="J3" i="16"/>
  <c r="H4" i="16"/>
  <c r="J2" i="16"/>
  <c r="H2" i="16"/>
  <c r="D28" i="17" s="1"/>
  <c r="G9" i="16"/>
  <c r="I8" i="16"/>
  <c r="I6" i="16"/>
  <c r="I4" i="16"/>
  <c r="J8" i="16"/>
  <c r="G7" i="16"/>
  <c r="I7" i="16"/>
  <c r="I3" i="16"/>
  <c r="I9" i="16"/>
  <c r="H9" i="16"/>
  <c r="I2" i="16"/>
  <c r="D29" i="17" s="1"/>
  <c r="G4" i="16"/>
  <c r="G3" i="16"/>
  <c r="G2" i="16"/>
  <c r="L9" i="16" l="1"/>
  <c r="E37" i="14"/>
  <c r="L8" i="16"/>
  <c r="L7" i="16"/>
  <c r="L6" i="16"/>
  <c r="L5" i="16"/>
  <c r="L4" i="16"/>
  <c r="L3" i="16"/>
  <c r="D27" i="17"/>
  <c r="J26" i="17" s="1"/>
  <c r="J28" i="17" s="1"/>
  <c r="L2" i="16"/>
  <c r="G40" i="17"/>
  <c r="G36" i="17"/>
  <c r="G39" i="17"/>
  <c r="G35" i="17"/>
  <c r="G38" i="17"/>
  <c r="G34" i="17"/>
  <c r="G37" i="17"/>
  <c r="C40" i="17"/>
  <c r="C36" i="17"/>
  <c r="C39" i="17"/>
  <c r="C35" i="17"/>
  <c r="C38" i="17"/>
  <c r="C34" i="17"/>
  <c r="C37" i="17"/>
  <c r="G33" i="17"/>
  <c r="C33" i="17"/>
  <c r="F32" i="14"/>
  <c r="F36" i="14"/>
  <c r="F37" i="14"/>
  <c r="E35" i="14"/>
  <c r="K6" i="16"/>
  <c r="G17" i="16" s="1"/>
  <c r="K8" i="16"/>
  <c r="G38" i="14"/>
  <c r="G33" i="14"/>
  <c r="F34" i="14"/>
  <c r="G32" i="14"/>
  <c r="G35" i="14"/>
  <c r="K4" i="16"/>
  <c r="G15" i="16" s="1"/>
  <c r="E33" i="14"/>
  <c r="F38" i="14"/>
  <c r="G34" i="14"/>
  <c r="G37" i="14"/>
  <c r="J10" i="16"/>
  <c r="E34" i="14"/>
  <c r="K5" i="16"/>
  <c r="G16" i="16" s="1"/>
  <c r="F33" i="14"/>
  <c r="G36" i="14"/>
  <c r="K3" i="16"/>
  <c r="H14" i="16" s="1"/>
  <c r="E32" i="14"/>
  <c r="K7" i="16"/>
  <c r="H18" i="16" s="1"/>
  <c r="E36" i="14"/>
  <c r="E38" i="14"/>
  <c r="K9" i="16"/>
  <c r="G20" i="16" s="1"/>
  <c r="F35" i="14"/>
  <c r="F31" i="14"/>
  <c r="H10" i="16"/>
  <c r="I10" i="16"/>
  <c r="G31" i="14"/>
  <c r="E31" i="14"/>
  <c r="K2" i="16"/>
  <c r="G13" i="16" s="1"/>
  <c r="G10" i="16"/>
  <c r="G41" i="17" l="1"/>
  <c r="C42" i="17"/>
  <c r="G42" i="17"/>
  <c r="C41" i="17"/>
  <c r="J27" i="17"/>
  <c r="A42" i="17"/>
  <c r="A41" i="17"/>
  <c r="H15" i="16"/>
  <c r="H16" i="16"/>
  <c r="H17" i="16"/>
  <c r="H19" i="16"/>
  <c r="G19" i="16"/>
  <c r="G39" i="14"/>
  <c r="C27" i="14"/>
  <c r="H20" i="16"/>
  <c r="G18" i="16"/>
  <c r="G14" i="16"/>
  <c r="E39" i="14"/>
  <c r="F39" i="14"/>
  <c r="H13" i="16"/>
  <c r="K10" i="16"/>
  <c r="G21" i="16" s="1"/>
  <c r="C25" i="14"/>
  <c r="C26" i="14"/>
  <c r="H21" i="16" l="1"/>
</calcChain>
</file>

<file path=xl/sharedStrings.xml><?xml version="1.0" encoding="utf-8"?>
<sst xmlns="http://schemas.openxmlformats.org/spreadsheetml/2006/main" count="581" uniqueCount="194">
  <si>
    <t>1)</t>
  </si>
  <si>
    <t>2)</t>
  </si>
  <si>
    <t>3)</t>
  </si>
  <si>
    <t>4)</t>
  </si>
  <si>
    <t>5)</t>
  </si>
  <si>
    <t>6)</t>
  </si>
  <si>
    <t>7)</t>
  </si>
  <si>
    <t>8)</t>
  </si>
  <si>
    <t>9)</t>
  </si>
  <si>
    <t>10)</t>
  </si>
  <si>
    <t>Yes</t>
  </si>
  <si>
    <t>No</t>
  </si>
  <si>
    <t>N/A</t>
  </si>
  <si>
    <t>Select Answer</t>
  </si>
  <si>
    <t>10 point checklist Details</t>
  </si>
  <si>
    <t>1. Knowing how we are doing</t>
  </si>
  <si>
    <t>3. Patient Status at a Glance</t>
  </si>
  <si>
    <t>Topic</t>
  </si>
  <si>
    <t>Question</t>
  </si>
  <si>
    <t>Answer</t>
  </si>
  <si>
    <t>Knowing How We Are Doing</t>
  </si>
  <si>
    <t>Patient Status at a Glance</t>
  </si>
  <si>
    <t>Total</t>
  </si>
  <si>
    <t>Chart Titles</t>
  </si>
  <si>
    <t>Current Completion</t>
  </si>
  <si>
    <t>Maximum Score</t>
  </si>
  <si>
    <t>Spider Chart</t>
  </si>
  <si>
    <t>Trust:</t>
  </si>
  <si>
    <t>Ward</t>
  </si>
  <si>
    <t>Date:</t>
  </si>
  <si>
    <t>Trust</t>
  </si>
  <si>
    <t>Date Completed</t>
  </si>
  <si>
    <t>Number of Yes's</t>
  </si>
  <si>
    <t>Number of No's</t>
  </si>
  <si>
    <t>Number of NA's</t>
  </si>
  <si>
    <t>Summary of 10 Point Checklist</t>
  </si>
  <si>
    <t>Total Number of Items</t>
  </si>
  <si>
    <t>Selected For report</t>
  </si>
  <si>
    <t>1.</t>
  </si>
  <si>
    <t>2.</t>
  </si>
  <si>
    <t>3.</t>
  </si>
  <si>
    <t>4.</t>
  </si>
  <si>
    <t>5.</t>
  </si>
  <si>
    <t>6.</t>
  </si>
  <si>
    <t>7.</t>
  </si>
  <si>
    <t>8.</t>
  </si>
  <si>
    <t>Position of selected item</t>
  </si>
  <si>
    <t>Offset Values for Formulas</t>
  </si>
  <si>
    <t>Version</t>
  </si>
  <si>
    <t>What</t>
  </si>
  <si>
    <t>Who</t>
  </si>
  <si>
    <t>Date</t>
  </si>
  <si>
    <t>Created and tested initial spreedsheet</t>
  </si>
  <si>
    <t>Ian Snelling</t>
  </si>
  <si>
    <t>Team Type List</t>
  </si>
  <si>
    <t>Case Management Teams</t>
  </si>
  <si>
    <t>Child &amp; Adolescent mental health service</t>
  </si>
  <si>
    <t>Children &amp; Young People</t>
  </si>
  <si>
    <t>Community Dental Team</t>
  </si>
  <si>
    <t>Community Learning Disability Team</t>
  </si>
  <si>
    <t>Community Matrons</t>
  </si>
  <si>
    <t>Community Mental Health Team</t>
  </si>
  <si>
    <t>Community Paediatrics</t>
  </si>
  <si>
    <t>Community Pharmacists</t>
  </si>
  <si>
    <t>Community Dietetics</t>
  </si>
  <si>
    <t>Continence Care</t>
  </si>
  <si>
    <t>Distrct Nursing</t>
  </si>
  <si>
    <t>Fall Service</t>
  </si>
  <si>
    <t>Health Visiting</t>
  </si>
  <si>
    <t>Homeless Healthcare Team</t>
  </si>
  <si>
    <t>Infection Control</t>
  </si>
  <si>
    <t>Integrated Team</t>
  </si>
  <si>
    <t>Intermediate Care</t>
  </si>
  <si>
    <t>Leg Ulcer</t>
  </si>
  <si>
    <t>Occupational Therapy</t>
  </si>
  <si>
    <t>Pallative Care</t>
  </si>
  <si>
    <t>Physiotherapy</t>
  </si>
  <si>
    <t>Podiatry</t>
  </si>
  <si>
    <t>Prison Health</t>
  </si>
  <si>
    <t>Psychological Health</t>
  </si>
  <si>
    <t>Rapid response</t>
  </si>
  <si>
    <t>Safeguarding Adults</t>
  </si>
  <si>
    <t>Safeguarding Children</t>
  </si>
  <si>
    <t>School Nursing</t>
  </si>
  <si>
    <t>Sexual Health team</t>
  </si>
  <si>
    <t>Smoking Cessation</t>
  </si>
  <si>
    <t>Specialist Equipment Service</t>
  </si>
  <si>
    <t>Speech and Language Therapy</t>
  </si>
  <si>
    <t>Stoma team</t>
  </si>
  <si>
    <t>Stroke team</t>
  </si>
  <si>
    <t>Substance Misuse</t>
  </si>
  <si>
    <t>Sure Start</t>
  </si>
  <si>
    <t>Therapy Services</t>
  </si>
  <si>
    <t>Tissue Viability Service</t>
  </si>
  <si>
    <t>Unscheduled Care (walk in centre)</t>
  </si>
  <si>
    <t>Other</t>
  </si>
  <si>
    <t>Team Type:</t>
  </si>
  <si>
    <t>Team</t>
  </si>
  <si>
    <t>Team:</t>
  </si>
  <si>
    <t>2. Well Organised Working Environment</t>
  </si>
  <si>
    <t>4. Managing Caseload and Staffing</t>
  </si>
  <si>
    <t>5. Planning Our Workload</t>
  </si>
  <si>
    <t>6. Working Better With Our Key Partners</t>
  </si>
  <si>
    <t>7. Agreeing The Care Plan With The Patient</t>
  </si>
  <si>
    <t>8. Standard Care Procedures</t>
  </si>
  <si>
    <t>Well Organised Working Environment</t>
  </si>
  <si>
    <t>Managing Caseload and Staffing</t>
  </si>
  <si>
    <t>Planning Our Workload</t>
  </si>
  <si>
    <t>Working Better With Our Key Partners</t>
  </si>
  <si>
    <t>Agreeing The Care Plan With The Patient</t>
  </si>
  <si>
    <t>Standard Care Procedures</t>
  </si>
  <si>
    <t>All the items in the area have a clear purpose and reason for being there</t>
  </si>
  <si>
    <t>There are specific locations for everything</t>
  </si>
  <si>
    <t>The locations for these items are clearly marked</t>
  </si>
  <si>
    <t>It's easy to see if something is missing, in the wrong place, or needs to be re-stocked</t>
  </si>
  <si>
    <t>All the equipment is regularly maintained and kept ready-to-go</t>
  </si>
  <si>
    <t>There are standard operating procedures on the use of the area and all staff are aware of how things should be done</t>
  </si>
  <si>
    <t>Regular and random audits are conducted against the standard operating procedures to make sure the changes are maintained</t>
  </si>
  <si>
    <t>A new member of staff can easily find things and understand how things are done</t>
  </si>
  <si>
    <t>Quantities of stock are based on usage</t>
  </si>
  <si>
    <t>The replenishment of stock matches how much is used</t>
  </si>
  <si>
    <t>There is a measures board located in a prominent position in the office</t>
  </si>
  <si>
    <t>The board displays the agreed measures, or as close to these as possible</t>
  </si>
  <si>
    <t>There are agreed measures definitions</t>
  </si>
  <si>
    <t>There is a simple procedure to update each chart with a set frequency and person responsible</t>
  </si>
  <si>
    <t>Staff can tell how the team is doing based on the presentation of the data</t>
  </si>
  <si>
    <t>A weekly review meeting is held that follows a set agenda within set time frame</t>
  </si>
  <si>
    <t>It is easy to prioritise discussion items during the meeting</t>
  </si>
  <si>
    <t>Actions are quickly identified, recorded, and a person given responsibility for completing the action by a specified date</t>
  </si>
  <si>
    <t>The team problem solving area is being used to understand the underlying measures in more detail.</t>
  </si>
  <si>
    <t>Staff and stakeholders are showing an active interest in the board and its impact on performance progress</t>
  </si>
  <si>
    <t>The patient status board is in a location central to staff</t>
  </si>
  <si>
    <t>The patient board is used in handovers / patient allocation meetings.</t>
  </si>
  <si>
    <t>Patient confidentiality issues have been considered</t>
  </si>
  <si>
    <t>Staff understand where information on the board is coming from</t>
  </si>
  <si>
    <t>The frequency of updating the boards, and who is responsible for updating it, is clear.</t>
  </si>
  <si>
    <t>The board is always up to date</t>
  </si>
  <si>
    <t>Staff can quickly understand patient status by reviewing a patient status board</t>
  </si>
  <si>
    <t>The reliability (how well they are carried out) of handover / patient allocation meetings is checked every meeting.</t>
  </si>
  <si>
    <t>Staff don't spend time searching for information.</t>
  </si>
  <si>
    <t>Staff are not interrupted by other staff looking for information</t>
  </si>
  <si>
    <t>The team understood what proportion of team hours are left after training, holiday and sickness are deducted</t>
  </si>
  <si>
    <t>The team recorded how much holiday, sickness and training is used every week and month</t>
  </si>
  <si>
    <t>The team's holiday, sickness and training hours are displayed openly in the office for the whole team to see</t>
  </si>
  <si>
    <t>The team has an agreed strategy for how the team handles sickness, training and holiday for the year</t>
  </si>
  <si>
    <t>The team review holiday, sickness and training each week</t>
  </si>
  <si>
    <t>The team plan levels of holiday, sickness and training each week</t>
  </si>
  <si>
    <t>The team reduce how much training and holiday can be taken during busy times</t>
  </si>
  <si>
    <t>The team have an agreed set of actions when workload is beyond what the team has planned for</t>
  </si>
  <si>
    <t>The team have an agreed set of actions for when workload is below what the team has planned for</t>
  </si>
  <si>
    <t>The team actively plan training with their training department in line with their requirements</t>
  </si>
  <si>
    <t>Weeks and days are planned as a team, not as individuals</t>
  </si>
  <si>
    <t>There are clearly identified standards on the amount of time that needs to be spent with patients each week</t>
  </si>
  <si>
    <t>There is a visual management process of displaying the team's plan for the week</t>
  </si>
  <si>
    <t>Patients are allocated to staff to ensure staff do not cross paths when travelling</t>
  </si>
  <si>
    <t>The amount of time the team spends with patients is quantified</t>
  </si>
  <si>
    <t>There is very little variation between staff of the same grade/speciality on the amount of time they spend with patients</t>
  </si>
  <si>
    <t>The team all plan in the same way</t>
  </si>
  <si>
    <t>Time saved in other modules is planned into extra/longer visits with patients</t>
  </si>
  <si>
    <t>Work is distributed, systematically, between team members who are under loaded and teams who are overloaded</t>
  </si>
  <si>
    <t>Driving time is minimised by assigning staff to geographical zones</t>
  </si>
  <si>
    <t>Staff always know why they are been asked to provide a care intervention</t>
  </si>
  <si>
    <t>Staff always know what they are being asked to do</t>
  </si>
  <si>
    <t>Staff always know when they are being asked to provide a care intervention</t>
  </si>
  <si>
    <t>Staff always have the right equipment to treat the patient</t>
  </si>
  <si>
    <t>Staff have all the right information to access the patient and provide an effective care intervention</t>
  </si>
  <si>
    <t>Staff meet regularly with key care partners to ensure effective care is provided at each stage in the patient journey</t>
  </si>
  <si>
    <t>Staff know how to signpost inappropriate referrals in the most effective and efficient way</t>
  </si>
  <si>
    <t>There are referral standard operating procedures implemented</t>
  </si>
  <si>
    <t>All staff members know exactly what they need to do when handling new referrals</t>
  </si>
  <si>
    <t>Staff know how to work better with their key care partners as proven by regular audits conducted against their standard operating procedures</t>
  </si>
  <si>
    <t>Staff always involve patients in agreeing their plan of care</t>
  </si>
  <si>
    <t>All goals and actions agreed are written using SMART format</t>
  </si>
  <si>
    <t>Staff always use the best practice/clinical guideline to advise patients when agreeing goals and actions to achieve the best possible outcome</t>
  </si>
  <si>
    <t>Staff always know what to do if the patient is not achieving their goals and actions as expected - the review process</t>
  </si>
  <si>
    <t>Documentation used to plan care is set out and explained in a way that can be understood by the patient and used by them</t>
  </si>
  <si>
    <t>Staff always complete the documentation used to plan care with the patient during their visit</t>
  </si>
  <si>
    <t>Patients always know what is expected of them and are able to articulate this</t>
  </si>
  <si>
    <t>Staff always know what the patient expects of them and are able to articulate this</t>
  </si>
  <si>
    <t>Patients, where possiblem have an opportunity to report and document their perception of their progress</t>
  </si>
  <si>
    <t>Patients are actively encouraged to participate in shaping the way you work in the future to improve the way you involve patients to plan care</t>
  </si>
  <si>
    <t>When faced with having to carry out the same intervention, we all carry out the intervention in the same way and to the same standard</t>
  </si>
  <si>
    <t>For the conditions we treat we know where to find the most up to date best practice guidelines</t>
  </si>
  <si>
    <t>For the conditions we treat we base our practice on best practice guidelines and can provide evidence of this</t>
  </si>
  <si>
    <t>As a team we regularly discuss the available best practice information and agree how we should incorporate it into our practice</t>
  </si>
  <si>
    <t>We regularly audit our practice aginst best practice guidelines, and take action to address those aread of practice that do not meet the required standard</t>
  </si>
  <si>
    <t>We use other sources of information, such as complaints, incidents, internal and external reports to help us prioritise the areas of practice we want to review and improve</t>
  </si>
  <si>
    <t>We use risk assessments to prioritise which interventions to work on as a team to make them safer and more reliable</t>
  </si>
  <si>
    <t>We use root cause problem solving to make our priority interventions safer</t>
  </si>
  <si>
    <t>If as a team we deviate from the available best practice we inform our governance department and provide robust evidence to explain our rationale</t>
  </si>
  <si>
    <t>If our organisation does not currently have relevant best practice information on a certain area or intervention we work with our governance department to source or create it</t>
  </si>
  <si>
    <t>Please read each statement below carefully and indicate whether the statement is true for your Showcase team. You can mark these questions as true by selecting Yes or No from the answer box.</t>
  </si>
  <si>
    <t>A Community Trust</t>
  </si>
  <si>
    <t>A Team</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</si>
</sst>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4"/>
      <color theme="1"/>
      <name val="Calibri"/>
      <family val="2"/>
      <scheme val="minor"/>
    </font>
    <font>
      <sz val="11"/>
      <color theme="1"/>
      <name val="Times New Roman"/>
      <family val="1"/>
    </font>
    <font>
      <sz val="12"/>
      <color theme="1"/>
      <name val="Times New Roman"/>
      <family val="1"/>
    </font>
    <font>
      <b/>
      <sz val="12"/>
      <color theme="1"/>
      <name val="Calibri"/>
      <family val="2"/>
      <scheme val="minor"/>
    </font>
    <font>
      <b/>
      <sz val="18"/>
      <color rgb="FF376399"/>
      <name val="Calibri"/>
      <family val="2"/>
      <scheme val="minor"/>
    </font>
    <font>
      <b/>
      <sz val="14"/>
      <color theme="1"/>
      <name val="Calibri"/>
      <family val="2"/>
      <scheme val="minor"/>
    </font>
    <font>
      <b/>
      <u/>
      <sz val="26"/>
      <color rgb="FF376399"/>
      <name val="Calibri"/>
      <family val="2"/>
      <scheme val="minor"/>
    </font>
  </fonts>
  <fills count="3">
    <fill>
      <patternFill patternType="none"/>
    </fill>
    <fill>
      <patternFill patternType="gray125"/>
    </fill>
    <fill>
      <patternFill patternType="solid">
        <fgColor rgb="FFFFFF00"/>
        <bgColor indexed="64"/>
      </patternFill>
    </fill>
  </fills>
  <borders count="14">
    <border>
      <left/>
      <right/>
      <top/>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59">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vertical="center" wrapText="1"/>
    </xf>
    <xf numFmtId="0" fontId="6" fillId="0" borderId="0" xfId="0" applyFont="1"/>
    <xf numFmtId="0" fontId="7"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5" fillId="0" borderId="0" xfId="0" applyFont="1" applyAlignment="1">
      <alignment vertical="center" wrapText="1"/>
    </xf>
    <xf numFmtId="0" fontId="0" fillId="0" borderId="0" xfId="0" applyFont="1"/>
    <xf numFmtId="0" fontId="9" fillId="0" borderId="0" xfId="0" applyFont="1" applyAlignment="1">
      <alignment vertical="center"/>
    </xf>
    <xf numFmtId="0" fontId="8" fillId="0" borderId="0" xfId="0" applyFont="1" applyBorder="1" applyAlignment="1">
      <alignment horizontal="center" vertical="center"/>
    </xf>
    <xf numFmtId="0" fontId="8" fillId="0" borderId="1" xfId="0" applyFont="1" applyBorder="1" applyAlignment="1" applyProtection="1">
      <alignment horizontal="center" vertical="center"/>
      <protection locked="0"/>
    </xf>
    <xf numFmtId="0" fontId="0" fillId="2" borderId="0" xfId="0" applyFill="1"/>
    <xf numFmtId="9" fontId="0" fillId="0" borderId="0" xfId="1" applyFont="1"/>
    <xf numFmtId="9" fontId="0" fillId="0" borderId="0" xfId="1" applyNumberFormat="1" applyFont="1"/>
    <xf numFmtId="0" fontId="10" fillId="0" borderId="0" xfId="0" applyFont="1" applyAlignment="1">
      <alignment vertical="center"/>
    </xf>
    <xf numFmtId="0" fontId="2" fillId="0" borderId="0" xfId="0" applyFont="1" applyAlignment="1">
      <alignment vertical="center"/>
    </xf>
    <xf numFmtId="14" fontId="0" fillId="0" borderId="0" xfId="0" applyNumberFormat="1" applyAlignment="1">
      <alignment horizontal="left" vertical="center"/>
    </xf>
    <xf numFmtId="0" fontId="0" fillId="0" borderId="0" xfId="0" applyAlignment="1">
      <alignment horizontal="left" vertical="center"/>
    </xf>
    <xf numFmtId="0" fontId="2" fillId="0" borderId="0" xfId="0" applyFont="1"/>
    <xf numFmtId="0" fontId="2" fillId="0" borderId="0" xfId="0" applyFont="1" applyAlignment="1">
      <alignment horizontal="center"/>
    </xf>
    <xf numFmtId="0" fontId="11" fillId="0" borderId="0" xfId="0" applyFont="1"/>
    <xf numFmtId="0" fontId="3" fillId="0" borderId="0" xfId="0" applyFont="1"/>
    <xf numFmtId="9" fontId="3" fillId="0" borderId="0" xfId="1" applyFont="1"/>
    <xf numFmtId="0" fontId="0" fillId="0" borderId="0" xfId="0" applyAlignment="1">
      <alignment horizontal="right"/>
    </xf>
    <xf numFmtId="49" fontId="2" fillId="0" borderId="0" xfId="0" applyNumberFormat="1" applyFont="1" applyAlignment="1">
      <alignment horizontal="right" vertical="center"/>
    </xf>
    <xf numFmtId="0" fontId="2" fillId="0" borderId="0" xfId="0" applyNumberFormat="1" applyFont="1" applyAlignment="1">
      <alignment horizontal="right" vertical="center"/>
    </xf>
    <xf numFmtId="0" fontId="0" fillId="0" borderId="2" xfId="0" applyBorder="1" applyAlignment="1">
      <alignment vertical="center" wrapText="1"/>
    </xf>
    <xf numFmtId="0" fontId="0" fillId="0" borderId="9" xfId="0" applyBorder="1" applyAlignment="1">
      <alignment vertical="center" wrapText="1"/>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14" fontId="0" fillId="0" borderId="7" xfId="0" applyNumberFormat="1"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8" fillId="0" borderId="0" xfId="0" applyFont="1" applyAlignment="1">
      <alignment horizontal="right" vertical="center"/>
    </xf>
    <xf numFmtId="0" fontId="4" fillId="0" borderId="11"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14" fontId="4" fillId="0" borderId="11" xfId="0" applyNumberFormat="1" applyFont="1" applyBorder="1" applyAlignment="1" applyProtection="1">
      <alignment horizontal="center" vertical="center"/>
      <protection locked="0"/>
    </xf>
    <xf numFmtId="14" fontId="4" fillId="0" borderId="12" xfId="0" applyNumberFormat="1"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0" fillId="0" borderId="0" xfId="0" applyAlignment="1">
      <alignment horizontal="left" vertical="center" wrapText="1"/>
    </xf>
    <xf numFmtId="0" fontId="4" fillId="0" borderId="11" xfId="0" applyFont="1" applyBorder="1" applyAlignment="1" applyProtection="1">
      <alignment horizontal="left" vertical="center" indent="3"/>
      <protection locked="0"/>
    </xf>
    <xf numFmtId="0" fontId="4" fillId="0" borderId="13" xfId="0" applyFont="1" applyBorder="1" applyAlignment="1" applyProtection="1">
      <alignment horizontal="left" vertical="center" indent="3"/>
      <protection locked="0"/>
    </xf>
    <xf numFmtId="0" fontId="4" fillId="0" borderId="12" xfId="0" applyFont="1" applyBorder="1" applyAlignment="1" applyProtection="1">
      <alignment horizontal="left" vertical="center" indent="3"/>
      <protection locked="0"/>
    </xf>
    <xf numFmtId="0" fontId="8" fillId="0" borderId="0" xfId="0" applyFont="1" applyAlignment="1" applyProtection="1">
      <alignment horizontal="right" vertical="center"/>
    </xf>
    <xf numFmtId="14" fontId="4" fillId="0" borderId="0" xfId="0" applyNumberFormat="1"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left" vertical="center"/>
    </xf>
  </cellXfs>
  <cellStyles count="2">
    <cellStyle name="Normal" xfId="0" builtinId="0"/>
    <cellStyle name="Percent" xfId="1" builtinId="5"/>
  </cellStyles>
  <dxfs count="9">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376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4855557457491731"/>
          <c:y val="0.19938221784776902"/>
          <c:w val="0.45113910761154857"/>
          <c:h val="0.60969488188976373"/>
        </c:manualLayout>
      </c:layout>
      <c:radarChart>
        <c:radarStyle val="marker"/>
        <c:varyColors val="0"/>
        <c:ser>
          <c:idx val="0"/>
          <c:order val="0"/>
          <c:tx>
            <c:strRef>
              <c:f>Analysis!$P$2</c:f>
              <c:strCache>
                <c:ptCount val="1"/>
                <c:pt idx="0">
                  <c:v>Current Completion</c:v>
                </c:pt>
              </c:strCache>
            </c:strRef>
          </c:tx>
          <c:dLbls>
            <c:delete val="1"/>
          </c:dLbls>
          <c:cat>
            <c:strRef>
              <c:f>Analysis!$F$2:$F$9</c:f>
              <c:strCache>
                <c:ptCount val="8"/>
                <c:pt idx="0">
                  <c:v>Knowing How We Are Doing</c:v>
                </c:pt>
                <c:pt idx="1">
                  <c:v>Well Organised Working Environment</c:v>
                </c:pt>
                <c:pt idx="2">
                  <c:v>Patient Status at a Glance</c:v>
                </c:pt>
                <c:pt idx="3">
                  <c:v>Managing Caseload and Staffing</c:v>
                </c:pt>
                <c:pt idx="4">
                  <c:v>Planning Our Workload</c:v>
                </c:pt>
                <c:pt idx="5">
                  <c:v>Working Better With Our Key Partners</c:v>
                </c:pt>
                <c:pt idx="6">
                  <c:v>Agreeing The Care Plan With The Patient</c:v>
                </c:pt>
                <c:pt idx="7">
                  <c:v>Standard Care Procedures</c:v>
                </c:pt>
              </c:strCache>
            </c:strRef>
          </c:cat>
          <c:val>
            <c:numRef>
              <c:f>Analysis!$G$13:$G$20</c:f>
              <c:numCache>
                <c:formatCode>0%</c:formatCode>
                <c:ptCount val="8"/>
                <c:pt idx="0">
                  <c:v>0.6</c:v>
                </c:pt>
                <c:pt idx="1">
                  <c:v>0.88888888888888884</c:v>
                </c:pt>
                <c:pt idx="2">
                  <c:v>0.2</c:v>
                </c:pt>
                <c:pt idx="3">
                  <c:v>1</c:v>
                </c:pt>
                <c:pt idx="4">
                  <c:v>0.4</c:v>
                </c:pt>
                <c:pt idx="5">
                  <c:v>0.7</c:v>
                </c:pt>
                <c:pt idx="6">
                  <c:v>0.8</c:v>
                </c:pt>
                <c:pt idx="7">
                  <c:v>0.1</c:v>
                </c:pt>
              </c:numCache>
            </c:numRef>
          </c:val>
        </c:ser>
        <c:ser>
          <c:idx val="2"/>
          <c:order val="1"/>
          <c:tx>
            <c:strRef>
              <c:f>Analysis!$P$3</c:f>
              <c:strCache>
                <c:ptCount val="1"/>
                <c:pt idx="0">
                  <c:v>Maximum Score</c:v>
                </c:pt>
              </c:strCache>
            </c:strRef>
          </c:tx>
          <c:marker>
            <c:symbol val="none"/>
          </c:marker>
          <c:dLbls>
            <c:delete val="1"/>
          </c:dLbls>
          <c:cat>
            <c:strRef>
              <c:f>Analysis!$F$2:$F$9</c:f>
              <c:strCache>
                <c:ptCount val="8"/>
                <c:pt idx="0">
                  <c:v>Knowing How We Are Doing</c:v>
                </c:pt>
                <c:pt idx="1">
                  <c:v>Well Organised Working Environment</c:v>
                </c:pt>
                <c:pt idx="2">
                  <c:v>Patient Status at a Glance</c:v>
                </c:pt>
                <c:pt idx="3">
                  <c:v>Managing Caseload and Staffing</c:v>
                </c:pt>
                <c:pt idx="4">
                  <c:v>Planning Our Workload</c:v>
                </c:pt>
                <c:pt idx="5">
                  <c:v>Working Better With Our Key Partners</c:v>
                </c:pt>
                <c:pt idx="6">
                  <c:v>Agreeing The Care Plan With The Patient</c:v>
                </c:pt>
                <c:pt idx="7">
                  <c:v>Standard Care Procedures</c:v>
                </c:pt>
              </c:strCache>
            </c:strRef>
          </c:cat>
          <c:val>
            <c:numRef>
              <c:f>Analysis!$I$13:$I$20</c:f>
              <c:numCache>
                <c:formatCode>0%</c:formatCode>
                <c:ptCount val="8"/>
                <c:pt idx="0">
                  <c:v>1</c:v>
                </c:pt>
                <c:pt idx="1">
                  <c:v>1</c:v>
                </c:pt>
                <c:pt idx="2">
                  <c:v>1</c:v>
                </c:pt>
                <c:pt idx="3">
                  <c:v>1</c:v>
                </c:pt>
                <c:pt idx="4">
                  <c:v>1</c:v>
                </c:pt>
                <c:pt idx="5">
                  <c:v>1</c:v>
                </c:pt>
                <c:pt idx="6">
                  <c:v>1</c:v>
                </c:pt>
                <c:pt idx="7">
                  <c:v>1</c:v>
                </c:pt>
              </c:numCache>
            </c:numRef>
          </c:val>
        </c:ser>
        <c:dLbls>
          <c:showLegendKey val="0"/>
          <c:showVal val="1"/>
          <c:showCatName val="0"/>
          <c:showSerName val="0"/>
          <c:showPercent val="0"/>
          <c:showBubbleSize val="0"/>
        </c:dLbls>
        <c:axId val="68772992"/>
        <c:axId val="68774528"/>
      </c:radarChart>
      <c:catAx>
        <c:axId val="68772992"/>
        <c:scaling>
          <c:orientation val="minMax"/>
        </c:scaling>
        <c:delete val="0"/>
        <c:axPos val="b"/>
        <c:majorGridlines/>
        <c:majorTickMark val="out"/>
        <c:minorTickMark val="none"/>
        <c:tickLblPos val="nextTo"/>
        <c:txPr>
          <a:bodyPr/>
          <a:lstStyle/>
          <a:p>
            <a:pPr>
              <a:defRPr sz="900"/>
            </a:pPr>
            <a:endParaRPr lang="en-US"/>
          </a:p>
        </c:txPr>
        <c:crossAx val="68774528"/>
        <c:crosses val="autoZero"/>
        <c:auto val="1"/>
        <c:lblAlgn val="ctr"/>
        <c:lblOffset val="100"/>
        <c:noMultiLvlLbl val="0"/>
      </c:catAx>
      <c:valAx>
        <c:axId val="68774528"/>
        <c:scaling>
          <c:orientation val="minMax"/>
        </c:scaling>
        <c:delete val="0"/>
        <c:axPos val="l"/>
        <c:majorGridlines/>
        <c:numFmt formatCode="0%" sourceLinked="1"/>
        <c:majorTickMark val="cross"/>
        <c:minorTickMark val="none"/>
        <c:tickLblPos val="nextTo"/>
        <c:crossAx val="68772992"/>
        <c:crosses val="autoZero"/>
        <c:crossBetween val="between"/>
      </c:valAx>
    </c:plotArea>
    <c:legend>
      <c:legendPos val="r"/>
      <c:layout>
        <c:manualLayout>
          <c:xMode val="edge"/>
          <c:yMode val="edge"/>
          <c:x val="0.11583561565673856"/>
          <c:y val="0.86023425196850389"/>
          <c:w val="0.74636242344706905"/>
          <c:h val="5.5606468546270431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Analysis!$F$21</c:f>
              <c:strCache>
                <c:ptCount val="1"/>
                <c:pt idx="0">
                  <c:v>Total</c:v>
                </c:pt>
              </c:strCache>
            </c:strRef>
          </c:tx>
          <c:spPr>
            <a:solidFill>
              <a:schemeClr val="accent3">
                <a:lumMod val="50000"/>
              </a:schemeClr>
            </a:solidFill>
          </c:spPr>
          <c:invertIfNegative val="0"/>
          <c:dPt>
            <c:idx val="1"/>
            <c:invertIfNegative val="0"/>
            <c:bubble3D val="0"/>
            <c:spPr>
              <a:solidFill>
                <a:schemeClr val="accent2">
                  <a:lumMod val="75000"/>
                </a:schemeClr>
              </a:solidFill>
            </c:spPr>
          </c:dPt>
          <c:cat>
            <c:strRef>
              <c:f>Analysis!$G$12:$H$12</c:f>
              <c:strCache>
                <c:ptCount val="2"/>
                <c:pt idx="0">
                  <c:v>Yes</c:v>
                </c:pt>
                <c:pt idx="1">
                  <c:v>No</c:v>
                </c:pt>
              </c:strCache>
            </c:strRef>
          </c:cat>
          <c:val>
            <c:numRef>
              <c:f>Analysis!$G$21:$H$21</c:f>
              <c:numCache>
                <c:formatCode>0%</c:formatCode>
                <c:ptCount val="2"/>
                <c:pt idx="0">
                  <c:v>0.58227848101265822</c:v>
                </c:pt>
                <c:pt idx="1">
                  <c:v>0.41772151898734178</c:v>
                </c:pt>
              </c:numCache>
            </c:numRef>
          </c:val>
        </c:ser>
        <c:dLbls>
          <c:dLblPos val="outEnd"/>
          <c:showLegendKey val="0"/>
          <c:showVal val="1"/>
          <c:showCatName val="0"/>
          <c:showSerName val="0"/>
          <c:showPercent val="0"/>
          <c:showBubbleSize val="0"/>
        </c:dLbls>
        <c:gapWidth val="75"/>
        <c:overlap val="-25"/>
        <c:axId val="68791680"/>
        <c:axId val="70333568"/>
      </c:barChart>
      <c:catAx>
        <c:axId val="68791680"/>
        <c:scaling>
          <c:orientation val="minMax"/>
        </c:scaling>
        <c:delete val="1"/>
        <c:axPos val="b"/>
        <c:majorTickMark val="none"/>
        <c:minorTickMark val="none"/>
        <c:tickLblPos val="nextTo"/>
        <c:crossAx val="70333568"/>
        <c:crosses val="autoZero"/>
        <c:auto val="1"/>
        <c:lblAlgn val="ctr"/>
        <c:lblOffset val="100"/>
        <c:noMultiLvlLbl val="0"/>
      </c:catAx>
      <c:valAx>
        <c:axId val="70333568"/>
        <c:scaling>
          <c:orientation val="minMax"/>
          <c:max val="1"/>
        </c:scaling>
        <c:delete val="0"/>
        <c:axPos val="l"/>
        <c:majorGridlines/>
        <c:numFmt formatCode="0%" sourceLinked="1"/>
        <c:majorTickMark val="none"/>
        <c:minorTickMark val="none"/>
        <c:tickLblPos val="nextTo"/>
        <c:spPr>
          <a:ln w="9525">
            <a:noFill/>
          </a:ln>
        </c:spPr>
        <c:crossAx val="68791680"/>
        <c:crosses val="autoZero"/>
        <c:crossBetween val="between"/>
      </c:valAx>
    </c:plotArea>
    <c:legend>
      <c:legendPos val="t"/>
      <c:layout>
        <c:manualLayout>
          <c:xMode val="edge"/>
          <c:yMode val="edge"/>
          <c:x val="0.2772640540558084"/>
          <c:y val="3.8991856649659658E-2"/>
          <c:w val="0.39728518689210995"/>
          <c:h val="0.11149496937882765"/>
        </c:manualLayout>
      </c:layout>
      <c:overlay val="0"/>
      <c:spPr>
        <a:ln>
          <a:solidFill>
            <a:schemeClr val="accent1">
              <a:shade val="50000"/>
            </a:schemeClr>
          </a:solidFill>
        </a:ln>
      </c:sp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'REPORT SUMMARY'!$E$30</c:f>
              <c:strCache>
                <c:ptCount val="1"/>
                <c:pt idx="0">
                  <c:v>Yes</c:v>
                </c:pt>
              </c:strCache>
            </c:strRef>
          </c:tx>
          <c:spPr>
            <a:solidFill>
              <a:schemeClr val="accent3">
                <a:lumMod val="50000"/>
              </a:schemeClr>
            </a:solidFill>
          </c:spPr>
          <c:invertIfNegative val="0"/>
          <c:cat>
            <c:strRef>
              <c:f>'REPORT SUMMARY'!$D$31:$D$39</c:f>
              <c:strCache>
                <c:ptCount val="9"/>
                <c:pt idx="0">
                  <c:v>Knowing How We Are Doing</c:v>
                </c:pt>
                <c:pt idx="1">
                  <c:v>Well Organised Working Environment</c:v>
                </c:pt>
                <c:pt idx="2">
                  <c:v>Patient Status at a Glance</c:v>
                </c:pt>
                <c:pt idx="3">
                  <c:v>Managing Caseload and Staffing</c:v>
                </c:pt>
                <c:pt idx="4">
                  <c:v>Planning Our Workload</c:v>
                </c:pt>
                <c:pt idx="5">
                  <c:v>Working Better With Our Key Partners</c:v>
                </c:pt>
                <c:pt idx="6">
                  <c:v>Agreeing The Care Plan With The Patient</c:v>
                </c:pt>
                <c:pt idx="7">
                  <c:v>Standard Care Procedures</c:v>
                </c:pt>
                <c:pt idx="8">
                  <c:v>Total</c:v>
                </c:pt>
              </c:strCache>
            </c:strRef>
          </c:cat>
          <c:val>
            <c:numRef>
              <c:f>'REPORT SUMMARY'!$E$31:$E$39</c:f>
              <c:numCache>
                <c:formatCode>General</c:formatCode>
                <c:ptCount val="9"/>
                <c:pt idx="0">
                  <c:v>6</c:v>
                </c:pt>
                <c:pt idx="1">
                  <c:v>8</c:v>
                </c:pt>
                <c:pt idx="2">
                  <c:v>2</c:v>
                </c:pt>
                <c:pt idx="3">
                  <c:v>10</c:v>
                </c:pt>
                <c:pt idx="4">
                  <c:v>4</c:v>
                </c:pt>
                <c:pt idx="5">
                  <c:v>7</c:v>
                </c:pt>
                <c:pt idx="6">
                  <c:v>8</c:v>
                </c:pt>
                <c:pt idx="7">
                  <c:v>1</c:v>
                </c:pt>
                <c:pt idx="8">
                  <c:v>46</c:v>
                </c:pt>
              </c:numCache>
            </c:numRef>
          </c:val>
        </c:ser>
        <c:ser>
          <c:idx val="1"/>
          <c:order val="1"/>
          <c:tx>
            <c:strRef>
              <c:f>'REPORT SUMMARY'!$F$30</c:f>
              <c:strCache>
                <c:ptCount val="1"/>
                <c:pt idx="0">
                  <c:v>No</c:v>
                </c:pt>
              </c:strCache>
            </c:strRef>
          </c:tx>
          <c:spPr>
            <a:solidFill>
              <a:schemeClr val="accent2">
                <a:lumMod val="75000"/>
              </a:schemeClr>
            </a:solidFill>
          </c:spPr>
          <c:invertIfNegative val="0"/>
          <c:cat>
            <c:strRef>
              <c:f>'REPORT SUMMARY'!$D$31:$D$39</c:f>
              <c:strCache>
                <c:ptCount val="9"/>
                <c:pt idx="0">
                  <c:v>Knowing How We Are Doing</c:v>
                </c:pt>
                <c:pt idx="1">
                  <c:v>Well Organised Working Environment</c:v>
                </c:pt>
                <c:pt idx="2">
                  <c:v>Patient Status at a Glance</c:v>
                </c:pt>
                <c:pt idx="3">
                  <c:v>Managing Caseload and Staffing</c:v>
                </c:pt>
                <c:pt idx="4">
                  <c:v>Planning Our Workload</c:v>
                </c:pt>
                <c:pt idx="5">
                  <c:v>Working Better With Our Key Partners</c:v>
                </c:pt>
                <c:pt idx="6">
                  <c:v>Agreeing The Care Plan With The Patient</c:v>
                </c:pt>
                <c:pt idx="7">
                  <c:v>Standard Care Procedures</c:v>
                </c:pt>
                <c:pt idx="8">
                  <c:v>Total</c:v>
                </c:pt>
              </c:strCache>
            </c:strRef>
          </c:cat>
          <c:val>
            <c:numRef>
              <c:f>'REPORT SUMMARY'!$F$31:$F$39</c:f>
              <c:numCache>
                <c:formatCode>General</c:formatCode>
                <c:ptCount val="9"/>
                <c:pt idx="0">
                  <c:v>4</c:v>
                </c:pt>
                <c:pt idx="1">
                  <c:v>1</c:v>
                </c:pt>
                <c:pt idx="2">
                  <c:v>8</c:v>
                </c:pt>
                <c:pt idx="3">
                  <c:v>0</c:v>
                </c:pt>
                <c:pt idx="4">
                  <c:v>6</c:v>
                </c:pt>
                <c:pt idx="5">
                  <c:v>3</c:v>
                </c:pt>
                <c:pt idx="6">
                  <c:v>2</c:v>
                </c:pt>
                <c:pt idx="7">
                  <c:v>9</c:v>
                </c:pt>
                <c:pt idx="8">
                  <c:v>33</c:v>
                </c:pt>
              </c:numCache>
            </c:numRef>
          </c:val>
        </c:ser>
        <c:dLbls>
          <c:showLegendKey val="0"/>
          <c:showVal val="0"/>
          <c:showCatName val="0"/>
          <c:showSerName val="0"/>
          <c:showPercent val="0"/>
          <c:showBubbleSize val="0"/>
        </c:dLbls>
        <c:gapWidth val="50"/>
        <c:overlap val="100"/>
        <c:axId val="70370816"/>
        <c:axId val="70372352"/>
      </c:barChart>
      <c:catAx>
        <c:axId val="70370816"/>
        <c:scaling>
          <c:orientation val="maxMin"/>
        </c:scaling>
        <c:delete val="0"/>
        <c:axPos val="l"/>
        <c:majorTickMark val="out"/>
        <c:minorTickMark val="none"/>
        <c:tickLblPos val="nextTo"/>
        <c:crossAx val="70372352"/>
        <c:crosses val="autoZero"/>
        <c:auto val="1"/>
        <c:lblAlgn val="ctr"/>
        <c:lblOffset val="100"/>
        <c:noMultiLvlLbl val="0"/>
      </c:catAx>
      <c:valAx>
        <c:axId val="70372352"/>
        <c:scaling>
          <c:orientation val="minMax"/>
        </c:scaling>
        <c:delete val="0"/>
        <c:axPos val="t"/>
        <c:majorGridlines/>
        <c:numFmt formatCode="0%" sourceLinked="1"/>
        <c:majorTickMark val="out"/>
        <c:minorTickMark val="none"/>
        <c:tickLblPos val="nextTo"/>
        <c:crossAx val="7037081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Analysis!$F$21</c:f>
              <c:strCache>
                <c:ptCount val="1"/>
                <c:pt idx="0">
                  <c:v>Total</c:v>
                </c:pt>
              </c:strCache>
            </c:strRef>
          </c:tx>
          <c:spPr>
            <a:solidFill>
              <a:schemeClr val="accent3">
                <a:lumMod val="50000"/>
              </a:schemeClr>
            </a:solidFill>
          </c:spPr>
          <c:invertIfNegative val="0"/>
          <c:dPt>
            <c:idx val="1"/>
            <c:invertIfNegative val="0"/>
            <c:bubble3D val="0"/>
            <c:spPr>
              <a:solidFill>
                <a:schemeClr val="accent2">
                  <a:lumMod val="75000"/>
                </a:schemeClr>
              </a:solidFill>
            </c:spPr>
          </c:dPt>
          <c:cat>
            <c:strRef>
              <c:f>Analysis!$G$12:$H$12</c:f>
              <c:strCache>
                <c:ptCount val="2"/>
                <c:pt idx="0">
                  <c:v>Yes</c:v>
                </c:pt>
                <c:pt idx="1">
                  <c:v>No</c:v>
                </c:pt>
              </c:strCache>
            </c:strRef>
          </c:cat>
          <c:val>
            <c:numRef>
              <c:f>'REPORT Detailed'!$J$27:$J$28</c:f>
              <c:numCache>
                <c:formatCode>0%</c:formatCode>
                <c:ptCount val="2"/>
                <c:pt idx="0">
                  <c:v>0.6</c:v>
                </c:pt>
                <c:pt idx="1">
                  <c:v>0.4</c:v>
                </c:pt>
              </c:numCache>
            </c:numRef>
          </c:val>
        </c:ser>
        <c:dLbls>
          <c:dLblPos val="outEnd"/>
          <c:showLegendKey val="0"/>
          <c:showVal val="1"/>
          <c:showCatName val="0"/>
          <c:showSerName val="0"/>
          <c:showPercent val="0"/>
          <c:showBubbleSize val="0"/>
        </c:dLbls>
        <c:gapWidth val="75"/>
        <c:overlap val="-25"/>
        <c:axId val="70278528"/>
        <c:axId val="70288512"/>
      </c:barChart>
      <c:catAx>
        <c:axId val="70278528"/>
        <c:scaling>
          <c:orientation val="minMax"/>
        </c:scaling>
        <c:delete val="1"/>
        <c:axPos val="b"/>
        <c:majorTickMark val="none"/>
        <c:minorTickMark val="none"/>
        <c:tickLblPos val="nextTo"/>
        <c:crossAx val="70288512"/>
        <c:crosses val="autoZero"/>
        <c:auto val="1"/>
        <c:lblAlgn val="ctr"/>
        <c:lblOffset val="100"/>
        <c:noMultiLvlLbl val="0"/>
      </c:catAx>
      <c:valAx>
        <c:axId val="70288512"/>
        <c:scaling>
          <c:orientation val="minMax"/>
          <c:max val="1"/>
        </c:scaling>
        <c:delete val="0"/>
        <c:axPos val="l"/>
        <c:majorGridlines/>
        <c:numFmt formatCode="0%" sourceLinked="1"/>
        <c:majorTickMark val="none"/>
        <c:minorTickMark val="none"/>
        <c:tickLblPos val="nextTo"/>
        <c:spPr>
          <a:ln w="9525">
            <a:noFill/>
          </a:ln>
        </c:spPr>
        <c:crossAx val="70278528"/>
        <c:crosses val="autoZero"/>
        <c:crossBetween val="between"/>
      </c:valAx>
    </c:plotArea>
    <c:legend>
      <c:legendPos val="t"/>
      <c:layout>
        <c:manualLayout>
          <c:xMode val="edge"/>
          <c:yMode val="edge"/>
          <c:x val="0.2772640540558084"/>
          <c:y val="3.8991856649659658E-2"/>
          <c:w val="0.39728518689210995"/>
          <c:h val="0.11149496937882765"/>
        </c:manualLayout>
      </c:layout>
      <c:overlay val="0"/>
      <c:spPr>
        <a:ln>
          <a:solidFill>
            <a:schemeClr val="accent1">
              <a:shade val="50000"/>
            </a:schemeClr>
          </a:solidFill>
        </a:ln>
      </c:spPr>
    </c:legend>
    <c:plotVisOnly val="1"/>
    <c:dispBlanksAs val="gap"/>
    <c:showDLblsOverMax val="0"/>
  </c:chart>
  <c:spPr>
    <a:ln>
      <a:noFill/>
    </a:ln>
  </c:spPr>
  <c:printSettings>
    <c:headerFooter/>
    <c:pageMargins b="0.75" l="0.7" r="0.7" t="0.75" header="0.3" footer="0.3"/>
    <c:pageSetup/>
  </c:printSettings>
</c:chartSpace>
</file>

<file path=xl/ctrlProps/ctrlProp1.xml><?xml version="1.0" encoding="utf-8"?>
<formControlPr xmlns="http://schemas.microsoft.com/office/spreadsheetml/2009/9/main" objectType="Drop" dropLines="11" dropStyle="combo" dx="16" fmlaLink="Analysis!$P$6" fmlaRange="Analysis!$F$2:$F$9" noThreeD="1" val="0"/>
</file>

<file path=xl/drawings/_rels/drawing1.xml.rels><?xml version="1.0" encoding="UTF-8" standalone="yes"?>
<Relationships xmlns="http://schemas.openxmlformats.org/package/2006/relationships"><Relationship Id="rId8" Type="http://schemas.openxmlformats.org/officeDocument/2006/relationships/hyperlink" Target="#'7 ACPP'!A1"/><Relationship Id="rId3" Type="http://schemas.openxmlformats.org/officeDocument/2006/relationships/hyperlink" Target="#'2 WOW'!A1"/><Relationship Id="rId7" Type="http://schemas.openxmlformats.org/officeDocument/2006/relationships/hyperlink" Target="#'6 WBKP'!A1"/><Relationship Id="rId12" Type="http://schemas.openxmlformats.org/officeDocument/2006/relationships/image" Target="../media/image2.jpg"/><Relationship Id="rId2" Type="http://schemas.openxmlformats.org/officeDocument/2006/relationships/hyperlink" Target="#'1 KHWAD'!A1"/><Relationship Id="rId1" Type="http://schemas.openxmlformats.org/officeDocument/2006/relationships/image" Target="../media/image1.jpg"/><Relationship Id="rId6" Type="http://schemas.openxmlformats.org/officeDocument/2006/relationships/hyperlink" Target="#'5 POWL'!A1"/><Relationship Id="rId11" Type="http://schemas.openxmlformats.org/officeDocument/2006/relationships/hyperlink" Target="#'REPORT SUMMARY'!A1"/><Relationship Id="rId5" Type="http://schemas.openxmlformats.org/officeDocument/2006/relationships/hyperlink" Target="#'4 MCAS'!A1"/><Relationship Id="rId10" Type="http://schemas.openxmlformats.org/officeDocument/2006/relationships/hyperlink" Target="#'REPORT Detailed'!A1"/><Relationship Id="rId4" Type="http://schemas.openxmlformats.org/officeDocument/2006/relationships/hyperlink" Target="#'3 PSAAG'!A1"/><Relationship Id="rId9" Type="http://schemas.openxmlformats.org/officeDocument/2006/relationships/hyperlink" Target="#'8 SCP'!A1"/></Relationships>
</file>

<file path=xl/drawings/_rels/drawing10.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image" Target="../media/image2.jpg"/><Relationship Id="rId2" Type="http://schemas.openxmlformats.org/officeDocument/2006/relationships/image" Target="../media/image1.jpg"/><Relationship Id="rId1" Type="http://schemas.openxmlformats.org/officeDocument/2006/relationships/chart" Target="../charts/chart1.xml"/><Relationship Id="rId6" Type="http://schemas.openxmlformats.org/officeDocument/2006/relationships/image" Target="../media/image3.png"/><Relationship Id="rId5" Type="http://schemas.openxmlformats.org/officeDocument/2006/relationships/hyperlink" Target="#Introduction!A1"/><Relationship Id="rId4" Type="http://schemas.openxmlformats.org/officeDocument/2006/relationships/chart" Target="../charts/chart3.xml"/></Relationships>
</file>

<file path=xl/drawings/_rels/drawing11.xml.rels><?xml version="1.0" encoding="UTF-8" standalone="yes"?>
<Relationships xmlns="http://schemas.openxmlformats.org/package/2006/relationships"><Relationship Id="rId3" Type="http://schemas.openxmlformats.org/officeDocument/2006/relationships/hyperlink" Target="#Introduction!A1"/><Relationship Id="rId2" Type="http://schemas.openxmlformats.org/officeDocument/2006/relationships/chart" Target="../charts/chart4.xml"/><Relationship Id="rId1" Type="http://schemas.openxmlformats.org/officeDocument/2006/relationships/image" Target="../media/image1.jpg"/><Relationship Id="rId5" Type="http://schemas.openxmlformats.org/officeDocument/2006/relationships/image" Target="../media/image2.jp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hyperlink" Target="#'2 WOW'!A1"/><Relationship Id="rId2" Type="http://schemas.openxmlformats.org/officeDocument/2006/relationships/image" Target="../media/image3.png"/><Relationship Id="rId1" Type="http://schemas.openxmlformats.org/officeDocument/2006/relationships/hyperlink" Target="#Introduction!A1"/><Relationship Id="rId4" Type="http://schemas.openxmlformats.org/officeDocument/2006/relationships/image" Target="../media/image1.jpg"/></Relationships>
</file>

<file path=xl/drawings/_rels/drawing3.xml.rels><?xml version="1.0" encoding="UTF-8" standalone="yes"?>
<Relationships xmlns="http://schemas.openxmlformats.org/package/2006/relationships"><Relationship Id="rId3" Type="http://schemas.openxmlformats.org/officeDocument/2006/relationships/hyperlink" Target="#'1 KHWAD'!A1"/><Relationship Id="rId2" Type="http://schemas.openxmlformats.org/officeDocument/2006/relationships/image" Target="../media/image3.png"/><Relationship Id="rId1" Type="http://schemas.openxmlformats.org/officeDocument/2006/relationships/hyperlink" Target="#Introduction!A1"/><Relationship Id="rId5" Type="http://schemas.openxmlformats.org/officeDocument/2006/relationships/image" Target="../media/image1.jpg"/><Relationship Id="rId4" Type="http://schemas.openxmlformats.org/officeDocument/2006/relationships/hyperlink" Target="#'3 PSAAG'!A1"/></Relationships>
</file>

<file path=xl/drawings/_rels/drawing4.xml.rels><?xml version="1.0" encoding="UTF-8" standalone="yes"?>
<Relationships xmlns="http://schemas.openxmlformats.org/package/2006/relationships"><Relationship Id="rId3" Type="http://schemas.openxmlformats.org/officeDocument/2006/relationships/hyperlink" Target="#'2 WOW'!A1"/><Relationship Id="rId2" Type="http://schemas.openxmlformats.org/officeDocument/2006/relationships/image" Target="../media/image3.png"/><Relationship Id="rId1" Type="http://schemas.openxmlformats.org/officeDocument/2006/relationships/hyperlink" Target="#Introduction!A1"/><Relationship Id="rId5" Type="http://schemas.openxmlformats.org/officeDocument/2006/relationships/image" Target="../media/image1.jpg"/><Relationship Id="rId4" Type="http://schemas.openxmlformats.org/officeDocument/2006/relationships/hyperlink" Target="#'4 MCAS'!A1"/></Relationships>
</file>

<file path=xl/drawings/_rels/drawing5.xml.rels><?xml version="1.0" encoding="UTF-8" standalone="yes"?>
<Relationships xmlns="http://schemas.openxmlformats.org/package/2006/relationships"><Relationship Id="rId3" Type="http://schemas.openxmlformats.org/officeDocument/2006/relationships/hyperlink" Target="#'3 PSAAG'!A1"/><Relationship Id="rId2" Type="http://schemas.openxmlformats.org/officeDocument/2006/relationships/image" Target="../media/image3.png"/><Relationship Id="rId1" Type="http://schemas.openxmlformats.org/officeDocument/2006/relationships/hyperlink" Target="#Introduction!A1"/><Relationship Id="rId5" Type="http://schemas.openxmlformats.org/officeDocument/2006/relationships/image" Target="../media/image1.jpg"/><Relationship Id="rId4" Type="http://schemas.openxmlformats.org/officeDocument/2006/relationships/hyperlink" Target="#'5 POWL'!A1"/></Relationships>
</file>

<file path=xl/drawings/_rels/drawing6.xml.rels><?xml version="1.0" encoding="UTF-8" standalone="yes"?>
<Relationships xmlns="http://schemas.openxmlformats.org/package/2006/relationships"><Relationship Id="rId3" Type="http://schemas.openxmlformats.org/officeDocument/2006/relationships/hyperlink" Target="#'4 MCAS'!A1"/><Relationship Id="rId2" Type="http://schemas.openxmlformats.org/officeDocument/2006/relationships/image" Target="../media/image3.png"/><Relationship Id="rId1" Type="http://schemas.openxmlformats.org/officeDocument/2006/relationships/hyperlink" Target="#Introduction!A1"/><Relationship Id="rId5" Type="http://schemas.openxmlformats.org/officeDocument/2006/relationships/image" Target="../media/image1.jpg"/><Relationship Id="rId4" Type="http://schemas.openxmlformats.org/officeDocument/2006/relationships/hyperlink" Target="#'6 WBKP'!A1"/></Relationships>
</file>

<file path=xl/drawings/_rels/drawing7.xml.rels><?xml version="1.0" encoding="UTF-8" standalone="yes"?>
<Relationships xmlns="http://schemas.openxmlformats.org/package/2006/relationships"><Relationship Id="rId3" Type="http://schemas.openxmlformats.org/officeDocument/2006/relationships/hyperlink" Target="#'5 POWL'!A1"/><Relationship Id="rId2" Type="http://schemas.openxmlformats.org/officeDocument/2006/relationships/image" Target="../media/image3.png"/><Relationship Id="rId1" Type="http://schemas.openxmlformats.org/officeDocument/2006/relationships/hyperlink" Target="#Introduction!A1"/><Relationship Id="rId5" Type="http://schemas.openxmlformats.org/officeDocument/2006/relationships/image" Target="../media/image1.jpg"/><Relationship Id="rId4" Type="http://schemas.openxmlformats.org/officeDocument/2006/relationships/hyperlink" Target="#'7 ACPP'!A1"/></Relationships>
</file>

<file path=xl/drawings/_rels/drawing8.xml.rels><?xml version="1.0" encoding="UTF-8" standalone="yes"?>
<Relationships xmlns="http://schemas.openxmlformats.org/package/2006/relationships"><Relationship Id="rId3" Type="http://schemas.openxmlformats.org/officeDocument/2006/relationships/hyperlink" Target="#'6 WBKP'!A1"/><Relationship Id="rId2" Type="http://schemas.openxmlformats.org/officeDocument/2006/relationships/image" Target="../media/image3.png"/><Relationship Id="rId1" Type="http://schemas.openxmlformats.org/officeDocument/2006/relationships/hyperlink" Target="#Introduction!A1"/><Relationship Id="rId5" Type="http://schemas.openxmlformats.org/officeDocument/2006/relationships/image" Target="../media/image1.jpg"/><Relationship Id="rId4" Type="http://schemas.openxmlformats.org/officeDocument/2006/relationships/hyperlink" Target="#'8 SCP'!A1"/></Relationships>
</file>

<file path=xl/drawings/_rels/drawing9.xml.rels><?xml version="1.0" encoding="UTF-8" standalone="yes"?>
<Relationships xmlns="http://schemas.openxmlformats.org/package/2006/relationships"><Relationship Id="rId3" Type="http://schemas.openxmlformats.org/officeDocument/2006/relationships/hyperlink" Target="#'7 ACPP'!A1"/><Relationship Id="rId2" Type="http://schemas.openxmlformats.org/officeDocument/2006/relationships/image" Target="../media/image3.png"/><Relationship Id="rId1" Type="http://schemas.openxmlformats.org/officeDocument/2006/relationships/hyperlink" Target="#Introduction!A1"/><Relationship Id="rId5" Type="http://schemas.openxmlformats.org/officeDocument/2006/relationships/image" Target="../media/image1.jpg"/><Relationship Id="rId4" Type="http://schemas.openxmlformats.org/officeDocument/2006/relationships/hyperlink" Target="#'REPORT SUMMARY'!A1"/></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10</xdr:col>
      <xdr:colOff>9525</xdr:colOff>
      <xdr:row>0</xdr:row>
      <xdr:rowOff>895350</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1250" b="25984"/>
        <a:stretch/>
      </xdr:blipFill>
      <xdr:spPr>
        <a:xfrm>
          <a:off x="5314950" y="0"/>
          <a:ext cx="2628900" cy="895350"/>
        </a:xfrm>
        <a:prstGeom prst="rect">
          <a:avLst/>
        </a:prstGeom>
      </xdr:spPr>
    </xdr:pic>
    <xdr:clientData/>
  </xdr:twoCellAnchor>
  <xdr:twoCellAnchor>
    <xdr:from>
      <xdr:col>0</xdr:col>
      <xdr:colOff>19049</xdr:colOff>
      <xdr:row>0</xdr:row>
      <xdr:rowOff>2781300</xdr:rowOff>
    </xdr:from>
    <xdr:to>
      <xdr:col>10</xdr:col>
      <xdr:colOff>257174</xdr:colOff>
      <xdr:row>4</xdr:row>
      <xdr:rowOff>171450</xdr:rowOff>
    </xdr:to>
    <xdr:sp macro="" textlink="">
      <xdr:nvSpPr>
        <xdr:cNvPr id="6" name="TextBox 5"/>
        <xdr:cNvSpPr txBox="1"/>
      </xdr:nvSpPr>
      <xdr:spPr>
        <a:xfrm>
          <a:off x="19049" y="2781300"/>
          <a:ext cx="7877175" cy="1400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GB" sz="1400" b="0" i="0">
              <a:solidFill>
                <a:schemeClr val="dk1"/>
              </a:solidFill>
              <a:effectLst/>
              <a:latin typeface="+mn-lt"/>
              <a:ea typeface="+mn-ea"/>
              <a:cs typeface="+mn-cs"/>
            </a:rPr>
            <a:t>This 10 point checklist survey will help you to develop a baseline understanding of how your team's existing processes reflect the Productive Community Services vision. This will give you a view on where the team is starting out from and what rigorous processes you will need to develop a Productive Community Service. This tool will give a 10 point checklist score which will give you a tangible starting baseline to compliment your measures. It will also allow you to track your progress over time, so you should re-visit it monthly to help track your improvement.</a:t>
          </a:r>
          <a:endParaRPr lang="en-GB" sz="1400"/>
        </a:p>
      </xdr:txBody>
    </xdr:sp>
    <xdr:clientData/>
  </xdr:twoCellAnchor>
  <xdr:twoCellAnchor>
    <xdr:from>
      <xdr:col>1</xdr:col>
      <xdr:colOff>104775</xdr:colOff>
      <xdr:row>5</xdr:row>
      <xdr:rowOff>76200</xdr:rowOff>
    </xdr:from>
    <xdr:to>
      <xdr:col>10</xdr:col>
      <xdr:colOff>76200</xdr:colOff>
      <xdr:row>9</xdr:row>
      <xdr:rowOff>76200</xdr:rowOff>
    </xdr:to>
    <xdr:sp macro="" textlink="">
      <xdr:nvSpPr>
        <xdr:cNvPr id="7" name="Rounded Rectangle 6"/>
        <xdr:cNvSpPr/>
      </xdr:nvSpPr>
      <xdr:spPr>
        <a:xfrm>
          <a:off x="714375" y="4276725"/>
          <a:ext cx="7296150" cy="600075"/>
        </a:xfrm>
        <a:prstGeom prst="roundRect">
          <a:avLst/>
        </a:prstGeom>
        <a:no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142876</xdr:colOff>
      <xdr:row>4</xdr:row>
      <xdr:rowOff>142877</xdr:rowOff>
    </xdr:from>
    <xdr:to>
      <xdr:col>2</xdr:col>
      <xdr:colOff>1228726</xdr:colOff>
      <xdr:row>5</xdr:row>
      <xdr:rowOff>171451</xdr:rowOff>
    </xdr:to>
    <xdr:sp macro="" textlink="">
      <xdr:nvSpPr>
        <xdr:cNvPr id="8" name="TextBox 7"/>
        <xdr:cNvSpPr txBox="1"/>
      </xdr:nvSpPr>
      <xdr:spPr>
        <a:xfrm>
          <a:off x="752476" y="4152902"/>
          <a:ext cx="1695450" cy="219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solidFill>
                <a:schemeClr val="tx2">
                  <a:lumMod val="60000"/>
                  <a:lumOff val="40000"/>
                </a:schemeClr>
              </a:solidFill>
            </a:rPr>
            <a:t>COMPLETE YOUR DETAILS</a:t>
          </a:r>
        </a:p>
      </xdr:txBody>
    </xdr:sp>
    <xdr:clientData/>
  </xdr:twoCellAnchor>
  <xdr:twoCellAnchor>
    <xdr:from>
      <xdr:col>0</xdr:col>
      <xdr:colOff>209551</xdr:colOff>
      <xdr:row>9</xdr:row>
      <xdr:rowOff>152400</xdr:rowOff>
    </xdr:from>
    <xdr:to>
      <xdr:col>3</xdr:col>
      <xdr:colOff>485775</xdr:colOff>
      <xdr:row>10</xdr:row>
      <xdr:rowOff>342900</xdr:rowOff>
    </xdr:to>
    <xdr:sp macro="" textlink="">
      <xdr:nvSpPr>
        <xdr:cNvPr id="9" name="Rounded Rectangle 8">
          <a:hlinkClick xmlns:r="http://schemas.openxmlformats.org/officeDocument/2006/relationships" r:id="rId2"/>
        </xdr:cNvPr>
        <xdr:cNvSpPr/>
      </xdr:nvSpPr>
      <xdr:spPr>
        <a:xfrm>
          <a:off x="209551" y="5581650"/>
          <a:ext cx="3876674" cy="428625"/>
        </a:xfrm>
        <a:prstGeom prst="round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50000" t="50000" r="50000" b="50000"/>
          </a:path>
          <a:tileRect/>
        </a:gradFill>
        <a:effectLst>
          <a:outerShdw blurRad="50800" dist="38100" dir="5400000" algn="t" rotWithShape="0">
            <a:prstClr val="black">
              <a:alpha val="40000"/>
            </a:prstClr>
          </a:outerShdw>
        </a:effectLst>
        <a:scene3d>
          <a:camera prst="perspectiveAbove"/>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600" b="1">
              <a:solidFill>
                <a:schemeClr val="accent1">
                  <a:lumMod val="50000"/>
                </a:schemeClr>
              </a:solidFill>
            </a:rPr>
            <a:t>1.</a:t>
          </a:r>
          <a:r>
            <a:rPr lang="en-GB" sz="1600" b="1" baseline="0">
              <a:solidFill>
                <a:schemeClr val="accent1">
                  <a:lumMod val="50000"/>
                </a:schemeClr>
              </a:solidFill>
            </a:rPr>
            <a:t> Knowing How We Are Doing</a:t>
          </a:r>
          <a:endParaRPr lang="en-GB" sz="1600" b="1">
            <a:solidFill>
              <a:schemeClr val="accent1">
                <a:lumMod val="50000"/>
              </a:schemeClr>
            </a:solidFill>
          </a:endParaRPr>
        </a:p>
      </xdr:txBody>
    </xdr:sp>
    <xdr:clientData/>
  </xdr:twoCellAnchor>
  <xdr:twoCellAnchor>
    <xdr:from>
      <xdr:col>4</xdr:col>
      <xdr:colOff>19050</xdr:colOff>
      <xdr:row>9</xdr:row>
      <xdr:rowOff>152400</xdr:rowOff>
    </xdr:from>
    <xdr:to>
      <xdr:col>10</xdr:col>
      <xdr:colOff>76200</xdr:colOff>
      <xdr:row>10</xdr:row>
      <xdr:rowOff>333375</xdr:rowOff>
    </xdr:to>
    <xdr:sp macro="" textlink="">
      <xdr:nvSpPr>
        <xdr:cNvPr id="10" name="Rounded Rectangle 9">
          <a:hlinkClick xmlns:r="http://schemas.openxmlformats.org/officeDocument/2006/relationships" r:id="rId3"/>
        </xdr:cNvPr>
        <xdr:cNvSpPr/>
      </xdr:nvSpPr>
      <xdr:spPr>
        <a:xfrm>
          <a:off x="4229100" y="5581650"/>
          <a:ext cx="3895725" cy="419100"/>
        </a:xfrm>
        <a:prstGeom prst="round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50000" t="50000" r="50000" b="50000"/>
          </a:path>
          <a:tileRect/>
        </a:gradFill>
        <a:effectLst>
          <a:outerShdw blurRad="50800" dist="38100" dir="5400000" algn="t" rotWithShape="0">
            <a:prstClr val="black">
              <a:alpha val="40000"/>
            </a:prstClr>
          </a:outerShdw>
        </a:effectLst>
        <a:scene3d>
          <a:camera prst="perspectiveAbove"/>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600" b="1">
              <a:solidFill>
                <a:schemeClr val="accent1">
                  <a:lumMod val="50000"/>
                </a:schemeClr>
              </a:solidFill>
            </a:rPr>
            <a:t>2. Well Organised</a:t>
          </a:r>
          <a:r>
            <a:rPr lang="en-GB" sz="1600" b="1" baseline="0">
              <a:solidFill>
                <a:schemeClr val="accent1">
                  <a:lumMod val="50000"/>
                </a:schemeClr>
              </a:solidFill>
            </a:rPr>
            <a:t> Working Environment</a:t>
          </a:r>
          <a:endParaRPr lang="en-GB" sz="1600" b="1">
            <a:solidFill>
              <a:schemeClr val="accent1">
                <a:lumMod val="50000"/>
              </a:schemeClr>
            </a:solidFill>
          </a:endParaRPr>
        </a:p>
      </xdr:txBody>
    </xdr:sp>
    <xdr:clientData/>
  </xdr:twoCellAnchor>
  <xdr:twoCellAnchor>
    <xdr:from>
      <xdr:col>0</xdr:col>
      <xdr:colOff>209551</xdr:colOff>
      <xdr:row>11</xdr:row>
      <xdr:rowOff>114300</xdr:rowOff>
    </xdr:from>
    <xdr:to>
      <xdr:col>2</xdr:col>
      <xdr:colOff>1323975</xdr:colOff>
      <xdr:row>12</xdr:row>
      <xdr:rowOff>352425</xdr:rowOff>
    </xdr:to>
    <xdr:sp macro="" textlink="">
      <xdr:nvSpPr>
        <xdr:cNvPr id="11" name="Rounded Rectangle 10">
          <a:hlinkClick xmlns:r="http://schemas.openxmlformats.org/officeDocument/2006/relationships" r:id="rId4"/>
        </xdr:cNvPr>
        <xdr:cNvSpPr/>
      </xdr:nvSpPr>
      <xdr:spPr>
        <a:xfrm>
          <a:off x="209551" y="6162675"/>
          <a:ext cx="2447924" cy="428625"/>
        </a:xfrm>
        <a:prstGeom prst="round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50000" t="50000" r="50000" b="50000"/>
          </a:path>
          <a:tileRect/>
        </a:gradFill>
        <a:effectLst>
          <a:outerShdw blurRad="50800" dist="38100" dir="5400000" algn="t" rotWithShape="0">
            <a:prstClr val="black">
              <a:alpha val="40000"/>
            </a:prstClr>
          </a:outerShdw>
        </a:effectLst>
        <a:scene3d>
          <a:camera prst="perspectiveAbove"/>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lstStyle/>
        <a:p>
          <a:pPr algn="ctr"/>
          <a:r>
            <a:rPr lang="en-GB" sz="1600" b="1">
              <a:solidFill>
                <a:schemeClr val="accent1">
                  <a:lumMod val="50000"/>
                </a:schemeClr>
              </a:solidFill>
            </a:rPr>
            <a:t>3. Patient Status at a Glance</a:t>
          </a:r>
        </a:p>
      </xdr:txBody>
    </xdr:sp>
    <xdr:clientData/>
  </xdr:twoCellAnchor>
  <xdr:twoCellAnchor>
    <xdr:from>
      <xdr:col>2</xdr:col>
      <xdr:colOff>1390651</xdr:colOff>
      <xdr:row>11</xdr:row>
      <xdr:rowOff>114300</xdr:rowOff>
    </xdr:from>
    <xdr:to>
      <xdr:col>6</xdr:col>
      <xdr:colOff>295275</xdr:colOff>
      <xdr:row>12</xdr:row>
      <xdr:rowOff>352425</xdr:rowOff>
    </xdr:to>
    <xdr:sp macro="" textlink="">
      <xdr:nvSpPr>
        <xdr:cNvPr id="12" name="Rounded Rectangle 11">
          <a:hlinkClick xmlns:r="http://schemas.openxmlformats.org/officeDocument/2006/relationships" r:id="rId5"/>
        </xdr:cNvPr>
        <xdr:cNvSpPr/>
      </xdr:nvSpPr>
      <xdr:spPr>
        <a:xfrm>
          <a:off x="2724151" y="6162675"/>
          <a:ext cx="3000374" cy="428625"/>
        </a:xfrm>
        <a:prstGeom prst="round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50000" t="50000" r="50000" b="50000"/>
          </a:path>
          <a:tileRect/>
        </a:gradFill>
        <a:effectLst>
          <a:outerShdw blurRad="50800" dist="38100" dir="5400000" algn="t" rotWithShape="0">
            <a:prstClr val="black">
              <a:alpha val="40000"/>
            </a:prstClr>
          </a:outerShdw>
        </a:effectLst>
        <a:scene3d>
          <a:camera prst="perspectiveAbove"/>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lstStyle/>
        <a:p>
          <a:pPr algn="ctr"/>
          <a:r>
            <a:rPr lang="en-GB" sz="1600" b="1">
              <a:solidFill>
                <a:schemeClr val="accent1">
                  <a:lumMod val="50000"/>
                </a:schemeClr>
              </a:solidFill>
            </a:rPr>
            <a:t>4. Managing Caseload and Staffing</a:t>
          </a:r>
        </a:p>
      </xdr:txBody>
    </xdr:sp>
    <xdr:clientData/>
  </xdr:twoCellAnchor>
  <xdr:twoCellAnchor>
    <xdr:from>
      <xdr:col>6</xdr:col>
      <xdr:colOff>390526</xdr:colOff>
      <xdr:row>11</xdr:row>
      <xdr:rowOff>114300</xdr:rowOff>
    </xdr:from>
    <xdr:to>
      <xdr:col>10</xdr:col>
      <xdr:colOff>76200</xdr:colOff>
      <xdr:row>12</xdr:row>
      <xdr:rowOff>352425</xdr:rowOff>
    </xdr:to>
    <xdr:sp macro="" textlink="">
      <xdr:nvSpPr>
        <xdr:cNvPr id="13" name="Rounded Rectangle 12">
          <a:hlinkClick xmlns:r="http://schemas.openxmlformats.org/officeDocument/2006/relationships" r:id="rId6"/>
        </xdr:cNvPr>
        <xdr:cNvSpPr/>
      </xdr:nvSpPr>
      <xdr:spPr>
        <a:xfrm>
          <a:off x="5819776" y="6162675"/>
          <a:ext cx="2305049" cy="428625"/>
        </a:xfrm>
        <a:prstGeom prst="round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50000" t="50000" r="50000" b="50000"/>
          </a:path>
          <a:tileRect/>
        </a:gradFill>
        <a:effectLst>
          <a:outerShdw blurRad="50800" dist="38100" dir="5400000" algn="t" rotWithShape="0">
            <a:prstClr val="black">
              <a:alpha val="40000"/>
            </a:prstClr>
          </a:outerShdw>
        </a:effectLst>
        <a:scene3d>
          <a:camera prst="perspectiveAbove"/>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lstStyle/>
        <a:p>
          <a:pPr algn="ctr"/>
          <a:r>
            <a:rPr lang="en-GB" sz="1600" b="1">
              <a:solidFill>
                <a:schemeClr val="accent1">
                  <a:lumMod val="50000"/>
                </a:schemeClr>
              </a:solidFill>
            </a:rPr>
            <a:t>5. Planning Our</a:t>
          </a:r>
          <a:r>
            <a:rPr lang="en-GB" sz="1600" b="1" baseline="0">
              <a:solidFill>
                <a:schemeClr val="accent1">
                  <a:lumMod val="50000"/>
                </a:schemeClr>
              </a:solidFill>
            </a:rPr>
            <a:t> Workload</a:t>
          </a:r>
          <a:endParaRPr lang="en-GB" sz="1600" b="1">
            <a:solidFill>
              <a:schemeClr val="accent1">
                <a:lumMod val="50000"/>
              </a:schemeClr>
            </a:solidFill>
          </a:endParaRPr>
        </a:p>
      </xdr:txBody>
    </xdr:sp>
    <xdr:clientData/>
  </xdr:twoCellAnchor>
  <xdr:twoCellAnchor>
    <xdr:from>
      <xdr:col>0</xdr:col>
      <xdr:colOff>209551</xdr:colOff>
      <xdr:row>13</xdr:row>
      <xdr:rowOff>123825</xdr:rowOff>
    </xdr:from>
    <xdr:to>
      <xdr:col>3</xdr:col>
      <xdr:colOff>304802</xdr:colOff>
      <xdr:row>15</xdr:row>
      <xdr:rowOff>171450</xdr:rowOff>
    </xdr:to>
    <xdr:sp macro="" textlink="">
      <xdr:nvSpPr>
        <xdr:cNvPr id="14" name="Rounded Rectangle 13">
          <a:hlinkClick xmlns:r="http://schemas.openxmlformats.org/officeDocument/2006/relationships" r:id="rId7"/>
        </xdr:cNvPr>
        <xdr:cNvSpPr/>
      </xdr:nvSpPr>
      <xdr:spPr>
        <a:xfrm>
          <a:off x="209551" y="6734175"/>
          <a:ext cx="3695701" cy="428625"/>
        </a:xfrm>
        <a:prstGeom prst="round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50000" t="50000" r="50000" b="50000"/>
          </a:path>
          <a:tileRect/>
        </a:gradFill>
        <a:effectLst>
          <a:outerShdw blurRad="50800" dist="38100" dir="5400000" algn="t" rotWithShape="0">
            <a:prstClr val="black">
              <a:alpha val="40000"/>
            </a:prstClr>
          </a:outerShdw>
        </a:effectLst>
        <a:scene3d>
          <a:camera prst="perspectiveAbove"/>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600" b="1">
              <a:solidFill>
                <a:schemeClr val="accent1">
                  <a:lumMod val="50000"/>
                </a:schemeClr>
              </a:solidFill>
            </a:rPr>
            <a:t>6.</a:t>
          </a:r>
          <a:r>
            <a:rPr lang="en-GB" sz="1600" b="1" baseline="0">
              <a:solidFill>
                <a:schemeClr val="accent1">
                  <a:lumMod val="50000"/>
                </a:schemeClr>
              </a:solidFill>
            </a:rPr>
            <a:t> Working Better With Our Key Partners</a:t>
          </a:r>
          <a:endParaRPr lang="en-GB" sz="1600" b="1">
            <a:solidFill>
              <a:schemeClr val="accent1">
                <a:lumMod val="50000"/>
              </a:schemeClr>
            </a:solidFill>
          </a:endParaRPr>
        </a:p>
      </xdr:txBody>
    </xdr:sp>
    <xdr:clientData/>
  </xdr:twoCellAnchor>
  <xdr:twoCellAnchor>
    <xdr:from>
      <xdr:col>3</xdr:col>
      <xdr:colOff>428624</xdr:colOff>
      <xdr:row>13</xdr:row>
      <xdr:rowOff>123825</xdr:rowOff>
    </xdr:from>
    <xdr:to>
      <xdr:col>10</xdr:col>
      <xdr:colOff>76200</xdr:colOff>
      <xdr:row>15</xdr:row>
      <xdr:rowOff>161925</xdr:rowOff>
    </xdr:to>
    <xdr:sp macro="" textlink="">
      <xdr:nvSpPr>
        <xdr:cNvPr id="15" name="Rounded Rectangle 14">
          <a:hlinkClick xmlns:r="http://schemas.openxmlformats.org/officeDocument/2006/relationships" r:id="rId8"/>
        </xdr:cNvPr>
        <xdr:cNvSpPr/>
      </xdr:nvSpPr>
      <xdr:spPr>
        <a:xfrm>
          <a:off x="4029074" y="6734175"/>
          <a:ext cx="4095751" cy="419100"/>
        </a:xfrm>
        <a:prstGeom prst="round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50000" t="50000" r="50000" b="50000"/>
          </a:path>
          <a:tileRect/>
        </a:gradFill>
        <a:effectLst>
          <a:outerShdw blurRad="50800" dist="38100" dir="5400000" algn="t" rotWithShape="0">
            <a:prstClr val="black">
              <a:alpha val="40000"/>
            </a:prstClr>
          </a:outerShdw>
        </a:effectLst>
        <a:scene3d>
          <a:camera prst="perspectiveAbove"/>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600" b="1">
              <a:solidFill>
                <a:schemeClr val="accent1">
                  <a:lumMod val="50000"/>
                </a:schemeClr>
              </a:solidFill>
            </a:rPr>
            <a:t>7. Agreeing</a:t>
          </a:r>
          <a:r>
            <a:rPr lang="en-GB" sz="1600" b="1" baseline="0">
              <a:solidFill>
                <a:schemeClr val="accent1">
                  <a:lumMod val="50000"/>
                </a:schemeClr>
              </a:solidFill>
            </a:rPr>
            <a:t> The Care Plan With The Patient</a:t>
          </a:r>
          <a:endParaRPr lang="en-GB" sz="1600" b="1">
            <a:solidFill>
              <a:schemeClr val="accent1">
                <a:lumMod val="50000"/>
              </a:schemeClr>
            </a:solidFill>
          </a:endParaRPr>
        </a:p>
      </xdr:txBody>
    </xdr:sp>
    <xdr:clientData/>
  </xdr:twoCellAnchor>
  <xdr:twoCellAnchor>
    <xdr:from>
      <xdr:col>0</xdr:col>
      <xdr:colOff>209551</xdr:colOff>
      <xdr:row>16</xdr:row>
      <xdr:rowOff>85725</xdr:rowOff>
    </xdr:from>
    <xdr:to>
      <xdr:col>3</xdr:col>
      <xdr:colOff>314325</xdr:colOff>
      <xdr:row>18</xdr:row>
      <xdr:rowOff>133350</xdr:rowOff>
    </xdr:to>
    <xdr:sp macro="" textlink="">
      <xdr:nvSpPr>
        <xdr:cNvPr id="16" name="Rounded Rectangle 15">
          <a:hlinkClick xmlns:r="http://schemas.openxmlformats.org/officeDocument/2006/relationships" r:id="rId9"/>
        </xdr:cNvPr>
        <xdr:cNvSpPr/>
      </xdr:nvSpPr>
      <xdr:spPr>
        <a:xfrm>
          <a:off x="209551" y="7267575"/>
          <a:ext cx="3705224" cy="428625"/>
        </a:xfrm>
        <a:prstGeom prst="round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50000" t="50000" r="50000" b="50000"/>
          </a:path>
          <a:tileRect/>
        </a:gradFill>
        <a:effectLst>
          <a:outerShdw blurRad="50800" dist="38100" dir="5400000" algn="t" rotWithShape="0">
            <a:prstClr val="black">
              <a:alpha val="40000"/>
            </a:prstClr>
          </a:outerShdw>
        </a:effectLst>
        <a:scene3d>
          <a:camera prst="perspectiveAbove"/>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600" b="1">
              <a:solidFill>
                <a:schemeClr val="accent1">
                  <a:lumMod val="50000"/>
                </a:schemeClr>
              </a:solidFill>
            </a:rPr>
            <a:t>8. Standard Care Procedures</a:t>
          </a:r>
        </a:p>
      </xdr:txBody>
    </xdr:sp>
    <xdr:clientData/>
  </xdr:twoCellAnchor>
  <xdr:twoCellAnchor>
    <xdr:from>
      <xdr:col>6</xdr:col>
      <xdr:colOff>476250</xdr:colOff>
      <xdr:row>16</xdr:row>
      <xdr:rowOff>85725</xdr:rowOff>
    </xdr:from>
    <xdr:to>
      <xdr:col>10</xdr:col>
      <xdr:colOff>76200</xdr:colOff>
      <xdr:row>18</xdr:row>
      <xdr:rowOff>133350</xdr:rowOff>
    </xdr:to>
    <xdr:sp macro="" textlink="">
      <xdr:nvSpPr>
        <xdr:cNvPr id="20" name="Rounded Rectangle 19">
          <a:hlinkClick xmlns:r="http://schemas.openxmlformats.org/officeDocument/2006/relationships" r:id="rId10"/>
        </xdr:cNvPr>
        <xdr:cNvSpPr/>
      </xdr:nvSpPr>
      <xdr:spPr>
        <a:xfrm>
          <a:off x="5905500" y="7267575"/>
          <a:ext cx="2219325" cy="428625"/>
        </a:xfrm>
        <a:prstGeom prst="round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50000" t="50000" r="50000" b="50000"/>
          </a:path>
          <a:tileRect/>
        </a:gradFill>
        <a:effectLst>
          <a:outerShdw blurRad="50800" dist="38100" dir="5400000" algn="t" rotWithShape="0">
            <a:prstClr val="black">
              <a:alpha val="40000"/>
            </a:prstClr>
          </a:outerShdw>
        </a:effectLst>
        <a:scene3d>
          <a:camera prst="perspectiveAbove"/>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600" b="1">
              <a:solidFill>
                <a:schemeClr val="accent1">
                  <a:lumMod val="50000"/>
                </a:schemeClr>
              </a:solidFill>
            </a:rPr>
            <a:t>Detailed Report</a:t>
          </a:r>
        </a:p>
      </xdr:txBody>
    </xdr:sp>
    <xdr:clientData/>
  </xdr:twoCellAnchor>
  <xdr:twoCellAnchor>
    <xdr:from>
      <xdr:col>3</xdr:col>
      <xdr:colOff>466726</xdr:colOff>
      <xdr:row>16</xdr:row>
      <xdr:rowOff>85725</xdr:rowOff>
    </xdr:from>
    <xdr:to>
      <xdr:col>6</xdr:col>
      <xdr:colOff>381000</xdr:colOff>
      <xdr:row>18</xdr:row>
      <xdr:rowOff>133350</xdr:rowOff>
    </xdr:to>
    <xdr:sp macro="" textlink="">
      <xdr:nvSpPr>
        <xdr:cNvPr id="21" name="Rounded Rectangle 20">
          <a:hlinkClick xmlns:r="http://schemas.openxmlformats.org/officeDocument/2006/relationships" r:id="rId11"/>
        </xdr:cNvPr>
        <xdr:cNvSpPr/>
      </xdr:nvSpPr>
      <xdr:spPr>
        <a:xfrm>
          <a:off x="4067176" y="7267575"/>
          <a:ext cx="1743074" cy="428625"/>
        </a:xfrm>
        <a:prstGeom prst="round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50000" t="50000" r="50000" b="50000"/>
          </a:path>
          <a:tileRect/>
        </a:gradFill>
        <a:effectLst>
          <a:outerShdw blurRad="50800" dist="38100" dir="5400000" algn="t" rotWithShape="0">
            <a:prstClr val="black">
              <a:alpha val="40000"/>
            </a:prstClr>
          </a:outerShdw>
        </a:effectLst>
        <a:scene3d>
          <a:camera prst="perspectiveAbove"/>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600" b="1">
              <a:solidFill>
                <a:schemeClr val="accent1">
                  <a:lumMod val="50000"/>
                </a:schemeClr>
              </a:solidFill>
            </a:rPr>
            <a:t>Summary</a:t>
          </a:r>
        </a:p>
      </xdr:txBody>
    </xdr:sp>
    <xdr:clientData/>
  </xdr:twoCellAnchor>
  <xdr:twoCellAnchor editAs="oneCell">
    <xdr:from>
      <xdr:col>0</xdr:col>
      <xdr:colOff>142875</xdr:colOff>
      <xdr:row>0</xdr:row>
      <xdr:rowOff>0</xdr:rowOff>
    </xdr:from>
    <xdr:to>
      <xdr:col>4</xdr:col>
      <xdr:colOff>361950</xdr:colOff>
      <xdr:row>0</xdr:row>
      <xdr:rowOff>2731236</xdr:rowOff>
    </xdr:to>
    <xdr:pic>
      <xdr:nvPicPr>
        <xdr:cNvPr id="3" name="Picture 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42875" y="0"/>
          <a:ext cx="4429125" cy="273123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27</xdr:row>
      <xdr:rowOff>57150</xdr:rowOff>
    </xdr:from>
    <xdr:to>
      <xdr:col>2</xdr:col>
      <xdr:colOff>2124076</xdr:colOff>
      <xdr:row>43</xdr:row>
      <xdr:rowOff>57150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1200150</xdr:colOff>
      <xdr:row>1</xdr:row>
      <xdr:rowOff>38100</xdr:rowOff>
    </xdr:from>
    <xdr:to>
      <xdr:col>6</xdr:col>
      <xdr:colOff>228600</xdr:colOff>
      <xdr:row>5</xdr:row>
      <xdr:rowOff>171450</xdr:rowOff>
    </xdr:to>
    <xdr:pic>
      <xdr:nvPicPr>
        <xdr:cNvPr id="6" name="Picture 5"/>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1250" b="25984"/>
        <a:stretch/>
      </xdr:blipFill>
      <xdr:spPr>
        <a:xfrm>
          <a:off x="5229225" y="228600"/>
          <a:ext cx="2628900" cy="895350"/>
        </a:xfrm>
        <a:prstGeom prst="rect">
          <a:avLst/>
        </a:prstGeom>
      </xdr:spPr>
    </xdr:pic>
    <xdr:clientData/>
  </xdr:twoCellAnchor>
  <xdr:twoCellAnchor>
    <xdr:from>
      <xdr:col>0</xdr:col>
      <xdr:colOff>200025</xdr:colOff>
      <xdr:row>20</xdr:row>
      <xdr:rowOff>133350</xdr:rowOff>
    </xdr:from>
    <xdr:to>
      <xdr:col>3</xdr:col>
      <xdr:colOff>95249</xdr:colOff>
      <xdr:row>27</xdr:row>
      <xdr:rowOff>47625</xdr:rowOff>
    </xdr:to>
    <xdr:sp macro="" textlink="">
      <xdr:nvSpPr>
        <xdr:cNvPr id="12" name="Rounded Rectangle 11"/>
        <xdr:cNvSpPr/>
      </xdr:nvSpPr>
      <xdr:spPr>
        <a:xfrm>
          <a:off x="200025" y="5095875"/>
          <a:ext cx="3924299" cy="1933575"/>
        </a:xfrm>
        <a:prstGeom prst="round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200025</xdr:colOff>
      <xdr:row>19</xdr:row>
      <xdr:rowOff>171450</xdr:rowOff>
    </xdr:from>
    <xdr:to>
      <xdr:col>2</xdr:col>
      <xdr:colOff>47625</xdr:colOff>
      <xdr:row>21</xdr:row>
      <xdr:rowOff>57150</xdr:rowOff>
    </xdr:to>
    <xdr:sp macro="" textlink="">
      <xdr:nvSpPr>
        <xdr:cNvPr id="13" name="TextBox 12"/>
        <xdr:cNvSpPr txBox="1"/>
      </xdr:nvSpPr>
      <xdr:spPr>
        <a:xfrm>
          <a:off x="809625" y="2838450"/>
          <a:ext cx="12287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tx2">
                  <a:lumMod val="60000"/>
                  <a:lumOff val="40000"/>
                </a:schemeClr>
              </a:solidFill>
            </a:rPr>
            <a:t>GENERAL</a:t>
          </a:r>
          <a:r>
            <a:rPr lang="en-GB" sz="1100" b="1" baseline="0">
              <a:solidFill>
                <a:schemeClr val="tx2">
                  <a:lumMod val="60000"/>
                  <a:lumOff val="40000"/>
                </a:schemeClr>
              </a:solidFill>
            </a:rPr>
            <a:t> DETAILS</a:t>
          </a:r>
          <a:endParaRPr lang="en-GB" sz="1100" b="1">
            <a:solidFill>
              <a:schemeClr val="tx2">
                <a:lumMod val="60000"/>
                <a:lumOff val="40000"/>
              </a:schemeClr>
            </a:solidFill>
          </a:endParaRPr>
        </a:p>
      </xdr:txBody>
    </xdr:sp>
    <xdr:clientData/>
  </xdr:twoCellAnchor>
  <xdr:twoCellAnchor>
    <xdr:from>
      <xdr:col>3</xdr:col>
      <xdr:colOff>200026</xdr:colOff>
      <xdr:row>19</xdr:row>
      <xdr:rowOff>161925</xdr:rowOff>
    </xdr:from>
    <xdr:to>
      <xdr:col>7</xdr:col>
      <xdr:colOff>85726</xdr:colOff>
      <xdr:row>27</xdr:row>
      <xdr:rowOff>57150</xdr:rowOff>
    </xdr:to>
    <xdr:grpSp>
      <xdr:nvGrpSpPr>
        <xdr:cNvPr id="16" name="Group 15"/>
        <xdr:cNvGrpSpPr/>
      </xdr:nvGrpSpPr>
      <xdr:grpSpPr>
        <a:xfrm>
          <a:off x="4229101" y="4933950"/>
          <a:ext cx="3981450" cy="2105025"/>
          <a:chOff x="352426" y="5133975"/>
          <a:chExt cx="3752850" cy="2105025"/>
        </a:xfrm>
      </xdr:grpSpPr>
      <xdr:sp macro="" textlink="">
        <xdr:nvSpPr>
          <xdr:cNvPr id="15" name="Rounded Rectangle 14"/>
          <xdr:cNvSpPr/>
        </xdr:nvSpPr>
        <xdr:spPr>
          <a:xfrm>
            <a:off x="352426" y="5305425"/>
            <a:ext cx="3752850" cy="1933575"/>
          </a:xfrm>
          <a:prstGeom prst="round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4" name="TextBox 13"/>
          <xdr:cNvSpPr txBox="1"/>
        </xdr:nvSpPr>
        <xdr:spPr>
          <a:xfrm>
            <a:off x="695325" y="5133975"/>
            <a:ext cx="1228725" cy="266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tx2">
                    <a:lumMod val="60000"/>
                    <a:lumOff val="40000"/>
                  </a:schemeClr>
                </a:solidFill>
              </a:rPr>
              <a:t>OVERALL SCORES</a:t>
            </a:r>
          </a:p>
        </xdr:txBody>
      </xdr:sp>
      <xdr:graphicFrame macro="">
        <xdr:nvGraphicFramePr>
          <xdr:cNvPr id="10" name="Chart 9"/>
          <xdr:cNvGraphicFramePr/>
        </xdr:nvGraphicFramePr>
        <xdr:xfrm>
          <a:off x="523875" y="5372100"/>
          <a:ext cx="3390900" cy="180975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xdr:col>
      <xdr:colOff>2286001</xdr:colOff>
      <xdr:row>28</xdr:row>
      <xdr:rowOff>47625</xdr:rowOff>
    </xdr:from>
    <xdr:to>
      <xdr:col>7</xdr:col>
      <xdr:colOff>76201</xdr:colOff>
      <xdr:row>42</xdr:row>
      <xdr:rowOff>76200</xdr:rowOff>
    </xdr:to>
    <xdr:sp macro="" textlink="">
      <xdr:nvSpPr>
        <xdr:cNvPr id="17" name="Rounded Rectangle 16"/>
        <xdr:cNvSpPr/>
      </xdr:nvSpPr>
      <xdr:spPr>
        <a:xfrm>
          <a:off x="3933826" y="5114925"/>
          <a:ext cx="4038600" cy="2695575"/>
        </a:xfrm>
        <a:prstGeom prst="round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390525</xdr:colOff>
      <xdr:row>27</xdr:row>
      <xdr:rowOff>85725</xdr:rowOff>
    </xdr:from>
    <xdr:to>
      <xdr:col>3</xdr:col>
      <xdr:colOff>1619250</xdr:colOff>
      <xdr:row>28</xdr:row>
      <xdr:rowOff>161925</xdr:rowOff>
    </xdr:to>
    <xdr:sp macro="" textlink="">
      <xdr:nvSpPr>
        <xdr:cNvPr id="18" name="TextBox 17"/>
        <xdr:cNvSpPr txBox="1"/>
      </xdr:nvSpPr>
      <xdr:spPr>
        <a:xfrm>
          <a:off x="4762500" y="4962525"/>
          <a:ext cx="12287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tx2">
                  <a:lumMod val="60000"/>
                  <a:lumOff val="40000"/>
                </a:schemeClr>
              </a:solidFill>
            </a:rPr>
            <a:t>SCORE</a:t>
          </a:r>
          <a:r>
            <a:rPr lang="en-GB" sz="1100" b="1" baseline="0">
              <a:solidFill>
                <a:schemeClr val="tx2">
                  <a:lumMod val="60000"/>
                  <a:lumOff val="40000"/>
                </a:schemeClr>
              </a:solidFill>
            </a:rPr>
            <a:t> SUMARY</a:t>
          </a:r>
          <a:endParaRPr lang="en-GB" sz="1100" b="1">
            <a:solidFill>
              <a:schemeClr val="tx2">
                <a:lumMod val="60000"/>
                <a:lumOff val="40000"/>
              </a:schemeClr>
            </a:solidFill>
          </a:endParaRPr>
        </a:p>
      </xdr:txBody>
    </xdr:sp>
    <xdr:clientData/>
  </xdr:twoCellAnchor>
  <xdr:twoCellAnchor>
    <xdr:from>
      <xdr:col>1</xdr:col>
      <xdr:colOff>0</xdr:colOff>
      <xdr:row>28</xdr:row>
      <xdr:rowOff>57150</xdr:rowOff>
    </xdr:from>
    <xdr:to>
      <xdr:col>2</xdr:col>
      <xdr:colOff>2209800</xdr:colOff>
      <xdr:row>42</xdr:row>
      <xdr:rowOff>76200</xdr:rowOff>
    </xdr:to>
    <xdr:sp macro="" textlink="">
      <xdr:nvSpPr>
        <xdr:cNvPr id="19" name="Rounded Rectangle 18"/>
        <xdr:cNvSpPr/>
      </xdr:nvSpPr>
      <xdr:spPr>
        <a:xfrm>
          <a:off x="266700" y="5124450"/>
          <a:ext cx="3590925" cy="2686050"/>
        </a:xfrm>
        <a:prstGeom prst="round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428625</xdr:colOff>
      <xdr:row>27</xdr:row>
      <xdr:rowOff>114300</xdr:rowOff>
    </xdr:from>
    <xdr:to>
      <xdr:col>2</xdr:col>
      <xdr:colOff>276225</xdr:colOff>
      <xdr:row>29</xdr:row>
      <xdr:rowOff>0</xdr:rowOff>
    </xdr:to>
    <xdr:sp macro="" textlink="">
      <xdr:nvSpPr>
        <xdr:cNvPr id="20" name="TextBox 19"/>
        <xdr:cNvSpPr txBox="1"/>
      </xdr:nvSpPr>
      <xdr:spPr>
        <a:xfrm>
          <a:off x="695325" y="4991100"/>
          <a:ext cx="12287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tx2">
                  <a:lumMod val="60000"/>
                  <a:lumOff val="40000"/>
                </a:schemeClr>
              </a:solidFill>
            </a:rPr>
            <a:t>SCORE</a:t>
          </a:r>
          <a:r>
            <a:rPr lang="en-GB" sz="1100" b="1" baseline="0">
              <a:solidFill>
                <a:schemeClr val="tx2">
                  <a:lumMod val="60000"/>
                  <a:lumOff val="40000"/>
                </a:schemeClr>
              </a:solidFill>
            </a:rPr>
            <a:t> SUMARY</a:t>
          </a:r>
          <a:endParaRPr lang="en-GB" sz="1100" b="1">
            <a:solidFill>
              <a:schemeClr val="tx2">
                <a:lumMod val="60000"/>
                <a:lumOff val="40000"/>
              </a:schemeClr>
            </a:solidFill>
          </a:endParaRPr>
        </a:p>
      </xdr:txBody>
    </xdr:sp>
    <xdr:clientData/>
  </xdr:twoCellAnchor>
  <xdr:twoCellAnchor>
    <xdr:from>
      <xdr:col>0</xdr:col>
      <xdr:colOff>47625</xdr:colOff>
      <xdr:row>9</xdr:row>
      <xdr:rowOff>123825</xdr:rowOff>
    </xdr:from>
    <xdr:to>
      <xdr:col>7</xdr:col>
      <xdr:colOff>19050</xdr:colOff>
      <xdr:row>17</xdr:row>
      <xdr:rowOff>0</xdr:rowOff>
    </xdr:to>
    <xdr:sp macro="" textlink="">
      <xdr:nvSpPr>
        <xdr:cNvPr id="21" name="TextBox 20"/>
        <xdr:cNvSpPr txBox="1"/>
      </xdr:nvSpPr>
      <xdr:spPr>
        <a:xfrm>
          <a:off x="47625" y="2847975"/>
          <a:ext cx="7867650" cy="1438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GB" sz="1400" b="0" i="0">
              <a:solidFill>
                <a:schemeClr val="dk1"/>
              </a:solidFill>
              <a:effectLst/>
              <a:latin typeface="+mn-lt"/>
              <a:ea typeface="+mn-ea"/>
              <a:cs typeface="+mn-cs"/>
            </a:rPr>
            <a:t>This 10 point checklist survey will help you to develop a baseline understanding of how your team's existing processes reflect the Productive Community Services vision. This will give you a view on where the team is starting out from and what rigorous processes you will need to develop a Productive Community Service. This tool will give a 10 point checklist score which will give you a tangible starting baseline to compliment your measures. It will also allow you to track your progress over time, so you should re-visit it monthly to help track your improvement.</a:t>
          </a:r>
          <a:endParaRPr lang="en-GB" sz="1400"/>
        </a:p>
      </xdr:txBody>
    </xdr:sp>
    <xdr:clientData/>
  </xdr:twoCellAnchor>
  <xdr:twoCellAnchor>
    <xdr:from>
      <xdr:col>1</xdr:col>
      <xdr:colOff>314324</xdr:colOff>
      <xdr:row>43</xdr:row>
      <xdr:rowOff>23812</xdr:rowOff>
    </xdr:from>
    <xdr:to>
      <xdr:col>7</xdr:col>
      <xdr:colOff>104774</xdr:colOff>
      <xdr:row>57</xdr:row>
      <xdr:rowOff>100012</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9525</xdr:colOff>
      <xdr:row>42</xdr:row>
      <xdr:rowOff>171449</xdr:rowOff>
    </xdr:from>
    <xdr:to>
      <xdr:col>7</xdr:col>
      <xdr:colOff>85726</xdr:colOff>
      <xdr:row>57</xdr:row>
      <xdr:rowOff>85724</xdr:rowOff>
    </xdr:to>
    <xdr:sp macro="" textlink="">
      <xdr:nvSpPr>
        <xdr:cNvPr id="23" name="Rounded Rectangle 22"/>
        <xdr:cNvSpPr/>
      </xdr:nvSpPr>
      <xdr:spPr>
        <a:xfrm>
          <a:off x="276225" y="10010774"/>
          <a:ext cx="7705726" cy="2771775"/>
        </a:xfrm>
        <a:prstGeom prst="round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85725</xdr:colOff>
      <xdr:row>0</xdr:row>
      <xdr:rowOff>152400</xdr:rowOff>
    </xdr:from>
    <xdr:to>
      <xdr:col>1</xdr:col>
      <xdr:colOff>695326</xdr:colOff>
      <xdr:row>4</xdr:row>
      <xdr:rowOff>1</xdr:rowOff>
    </xdr:to>
    <xdr:pic>
      <xdr:nvPicPr>
        <xdr:cNvPr id="24" name="Picture 23" descr="C:\Users\snellingi\AppData\Local\Microsoft\Windows\Temporary Internet Files\Content.IE5\732N4E0M\Home-icon[1].png">
          <a:hlinkClick xmlns:r="http://schemas.openxmlformats.org/officeDocument/2006/relationships" r:id="rId5"/>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52425" y="152400"/>
          <a:ext cx="609601" cy="609601"/>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0</xdr:col>
      <xdr:colOff>238125</xdr:colOff>
      <xdr:row>4</xdr:row>
      <xdr:rowOff>85725</xdr:rowOff>
    </xdr:from>
    <xdr:to>
      <xdr:col>2</xdr:col>
      <xdr:colOff>1761093</xdr:colOff>
      <xdr:row>9</xdr:row>
      <xdr:rowOff>78856</xdr:rowOff>
    </xdr:to>
    <xdr:pic>
      <xdr:nvPicPr>
        <xdr:cNvPr id="26" name="Picture 25"/>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38125" y="847725"/>
          <a:ext cx="3170793" cy="195528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1190625</xdr:colOff>
      <xdr:row>2</xdr:row>
      <xdr:rowOff>9525</xdr:rowOff>
    </xdr:from>
    <xdr:to>
      <xdr:col>7</xdr:col>
      <xdr:colOff>447675</xdr:colOff>
      <xdr:row>6</xdr:row>
      <xdr:rowOff>142875</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1250" b="25984"/>
        <a:stretch/>
      </xdr:blipFill>
      <xdr:spPr>
        <a:xfrm>
          <a:off x="5438775" y="533400"/>
          <a:ext cx="2628900" cy="895350"/>
        </a:xfrm>
        <a:prstGeom prst="rect">
          <a:avLst/>
        </a:prstGeom>
      </xdr:spPr>
    </xdr:pic>
    <xdr:clientData/>
  </xdr:twoCellAnchor>
  <xdr:twoCellAnchor>
    <xdr:from>
      <xdr:col>0</xdr:col>
      <xdr:colOff>571500</xdr:colOff>
      <xdr:row>22</xdr:row>
      <xdr:rowOff>161925</xdr:rowOff>
    </xdr:from>
    <xdr:to>
      <xdr:col>3</xdr:col>
      <xdr:colOff>2314574</xdr:colOff>
      <xdr:row>29</xdr:row>
      <xdr:rowOff>76200</xdr:rowOff>
    </xdr:to>
    <xdr:sp macro="" textlink="">
      <xdr:nvSpPr>
        <xdr:cNvPr id="7" name="Rounded Rectangle 6"/>
        <xdr:cNvSpPr/>
      </xdr:nvSpPr>
      <xdr:spPr>
        <a:xfrm>
          <a:off x="571500" y="6076950"/>
          <a:ext cx="3857624" cy="1933575"/>
        </a:xfrm>
        <a:prstGeom prst="round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161925</xdr:colOff>
      <xdr:row>22</xdr:row>
      <xdr:rowOff>19050</xdr:rowOff>
    </xdr:from>
    <xdr:to>
      <xdr:col>3</xdr:col>
      <xdr:colOff>9525</xdr:colOff>
      <xdr:row>23</xdr:row>
      <xdr:rowOff>95250</xdr:rowOff>
    </xdr:to>
    <xdr:sp macro="" textlink="">
      <xdr:nvSpPr>
        <xdr:cNvPr id="8" name="TextBox 7"/>
        <xdr:cNvSpPr txBox="1"/>
      </xdr:nvSpPr>
      <xdr:spPr>
        <a:xfrm>
          <a:off x="895350" y="5934075"/>
          <a:ext cx="12287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tx2">
                  <a:lumMod val="60000"/>
                  <a:lumOff val="40000"/>
                </a:schemeClr>
              </a:solidFill>
            </a:rPr>
            <a:t>GENERAL</a:t>
          </a:r>
          <a:r>
            <a:rPr lang="en-GB" sz="1100" b="1" baseline="0">
              <a:solidFill>
                <a:schemeClr val="tx2">
                  <a:lumMod val="60000"/>
                  <a:lumOff val="40000"/>
                </a:schemeClr>
              </a:solidFill>
            </a:rPr>
            <a:t> DETAILS</a:t>
          </a:r>
          <a:endParaRPr lang="en-GB" sz="1100" b="1">
            <a:solidFill>
              <a:schemeClr val="tx2">
                <a:lumMod val="60000"/>
                <a:lumOff val="40000"/>
              </a:schemeClr>
            </a:solidFill>
          </a:endParaRPr>
        </a:p>
      </xdr:txBody>
    </xdr:sp>
    <xdr:clientData/>
  </xdr:twoCellAnchor>
  <xdr:twoCellAnchor>
    <xdr:from>
      <xdr:col>4</xdr:col>
      <xdr:colOff>9526</xdr:colOff>
      <xdr:row>22</xdr:row>
      <xdr:rowOff>9525</xdr:rowOff>
    </xdr:from>
    <xdr:to>
      <xdr:col>7</xdr:col>
      <xdr:colOff>390526</xdr:colOff>
      <xdr:row>29</xdr:row>
      <xdr:rowOff>95250</xdr:rowOff>
    </xdr:to>
    <xdr:grpSp>
      <xdr:nvGrpSpPr>
        <xdr:cNvPr id="9" name="Group 8"/>
        <xdr:cNvGrpSpPr/>
      </xdr:nvGrpSpPr>
      <xdr:grpSpPr>
        <a:xfrm>
          <a:off x="4257676" y="5495925"/>
          <a:ext cx="3752850" cy="2105025"/>
          <a:chOff x="352426" y="5133975"/>
          <a:chExt cx="3752850" cy="2105025"/>
        </a:xfrm>
      </xdr:grpSpPr>
      <xdr:sp macro="" textlink="">
        <xdr:nvSpPr>
          <xdr:cNvPr id="10" name="Rounded Rectangle 9"/>
          <xdr:cNvSpPr/>
        </xdr:nvSpPr>
        <xdr:spPr>
          <a:xfrm>
            <a:off x="352426" y="5305425"/>
            <a:ext cx="3752850" cy="1933575"/>
          </a:xfrm>
          <a:prstGeom prst="round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1" name="TextBox 10"/>
          <xdr:cNvSpPr txBox="1"/>
        </xdr:nvSpPr>
        <xdr:spPr>
          <a:xfrm>
            <a:off x="695325" y="5133975"/>
            <a:ext cx="1228725" cy="266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tx2">
                    <a:lumMod val="60000"/>
                    <a:lumOff val="40000"/>
                  </a:schemeClr>
                </a:solidFill>
              </a:rPr>
              <a:t>OVERALL SCORES</a:t>
            </a:r>
          </a:p>
        </xdr:txBody>
      </xdr:sp>
      <xdr:graphicFrame macro="">
        <xdr:nvGraphicFramePr>
          <xdr:cNvPr id="12" name="Chart 11"/>
          <xdr:cNvGraphicFramePr/>
        </xdr:nvGraphicFramePr>
        <xdr:xfrm>
          <a:off x="523875" y="5372100"/>
          <a:ext cx="3390900" cy="180975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161925</xdr:colOff>
      <xdr:row>11</xdr:row>
      <xdr:rowOff>1171575</xdr:rowOff>
    </xdr:from>
    <xdr:to>
      <xdr:col>7</xdr:col>
      <xdr:colOff>409575</xdr:colOff>
      <xdr:row>19</xdr:row>
      <xdr:rowOff>85725</xdr:rowOff>
    </xdr:to>
    <xdr:sp macro="" textlink="">
      <xdr:nvSpPr>
        <xdr:cNvPr id="17" name="TextBox 16"/>
        <xdr:cNvSpPr txBox="1"/>
      </xdr:nvSpPr>
      <xdr:spPr>
        <a:xfrm>
          <a:off x="161925" y="3409950"/>
          <a:ext cx="7867650" cy="144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GB" sz="1400" b="0" i="0">
              <a:solidFill>
                <a:schemeClr val="dk1"/>
              </a:solidFill>
              <a:effectLst/>
              <a:latin typeface="+mn-lt"/>
              <a:ea typeface="+mn-ea"/>
              <a:cs typeface="+mn-cs"/>
            </a:rPr>
            <a:t>This 10 point checklist survey will help you to develop a baseline understanding of how your team's existing processes reflect the Productive Community Services vision. This will give you a view on where the team is starting out from and what rigorous processes you will need to develop a Productive Community Service. This tool will give a 10 point checklist score which will give you a tangible starting baseline to compliment your measures. It will also allow you to track your progress over time, so you should re-visit it monthly to help track your improvement.</a:t>
          </a:r>
          <a:endParaRPr lang="en-GB" sz="1400"/>
        </a:p>
      </xdr:txBody>
    </xdr:sp>
    <xdr:clientData/>
  </xdr:twoCellAnchor>
  <mc:AlternateContent xmlns:mc="http://schemas.openxmlformats.org/markup-compatibility/2006">
    <mc:Choice xmlns:a14="http://schemas.microsoft.com/office/drawing/2010/main" Requires="a14">
      <xdr:twoCellAnchor editAs="oneCell">
        <xdr:from>
          <xdr:col>3</xdr:col>
          <xdr:colOff>2257425</xdr:colOff>
          <xdr:row>0</xdr:row>
          <xdr:rowOff>104775</xdr:rowOff>
        </xdr:from>
        <xdr:to>
          <xdr:col>4</xdr:col>
          <xdr:colOff>2190750</xdr:colOff>
          <xdr:row>1</xdr:row>
          <xdr:rowOff>200025</xdr:rowOff>
        </xdr:to>
        <xdr:sp macro="" textlink="">
          <xdr:nvSpPr>
            <xdr:cNvPr id="17409" name="Drop Down 1" hidden="1">
              <a:extLst>
                <a:ext uri="{63B3BB69-23CF-44E3-9099-C40C66FF867C}">
                  <a14:compatExt spid="_x0000_s17409"/>
                </a:ext>
              </a:extLst>
            </xdr:cNvPr>
            <xdr:cNvSpPr/>
          </xdr:nvSpPr>
          <xdr:spPr>
            <a:xfrm>
              <a:off x="0" y="0"/>
              <a:ext cx="0" cy="0"/>
            </a:xfrm>
            <a:prstGeom prst="rect">
              <a:avLst/>
            </a:prstGeom>
          </xdr:spPr>
        </xdr:sp>
        <xdr:clientData fPrintsWithSheet="0"/>
      </xdr:twoCellAnchor>
    </mc:Choice>
    <mc:Fallback/>
  </mc:AlternateContent>
  <xdr:twoCellAnchor>
    <xdr:from>
      <xdr:col>0</xdr:col>
      <xdr:colOff>76200</xdr:colOff>
      <xdr:row>30</xdr:row>
      <xdr:rowOff>47625</xdr:rowOff>
    </xdr:from>
    <xdr:to>
      <xdr:col>7</xdr:col>
      <xdr:colOff>266700</xdr:colOff>
      <xdr:row>42</xdr:row>
      <xdr:rowOff>0</xdr:rowOff>
    </xdr:to>
    <xdr:sp macro="" textlink="">
      <xdr:nvSpPr>
        <xdr:cNvPr id="19" name="Rectangle 18"/>
        <xdr:cNvSpPr/>
      </xdr:nvSpPr>
      <xdr:spPr>
        <a:xfrm>
          <a:off x="76200" y="7743825"/>
          <a:ext cx="7810500" cy="7743825"/>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28575</xdr:colOff>
      <xdr:row>29</xdr:row>
      <xdr:rowOff>142875</xdr:rowOff>
    </xdr:from>
    <xdr:to>
      <xdr:col>2</xdr:col>
      <xdr:colOff>1133475</xdr:colOff>
      <xdr:row>31</xdr:row>
      <xdr:rowOff>28575</xdr:rowOff>
    </xdr:to>
    <xdr:sp macro="" textlink="">
      <xdr:nvSpPr>
        <xdr:cNvPr id="20" name="TextBox 19"/>
        <xdr:cNvSpPr txBox="1"/>
      </xdr:nvSpPr>
      <xdr:spPr>
        <a:xfrm>
          <a:off x="638175" y="8077200"/>
          <a:ext cx="12287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tx2">
                  <a:lumMod val="60000"/>
                  <a:lumOff val="40000"/>
                </a:schemeClr>
              </a:solidFill>
            </a:rPr>
            <a:t>Specific</a:t>
          </a:r>
          <a:r>
            <a:rPr lang="en-GB" sz="1100" b="1" baseline="0">
              <a:solidFill>
                <a:schemeClr val="tx2">
                  <a:lumMod val="60000"/>
                  <a:lumOff val="40000"/>
                </a:schemeClr>
              </a:solidFill>
            </a:rPr>
            <a:t> Answers</a:t>
          </a:r>
          <a:endParaRPr lang="en-GB" sz="1100" b="1">
            <a:solidFill>
              <a:schemeClr val="tx2">
                <a:lumMod val="60000"/>
                <a:lumOff val="40000"/>
              </a:schemeClr>
            </a:solidFill>
          </a:endParaRPr>
        </a:p>
      </xdr:txBody>
    </xdr:sp>
    <xdr:clientData/>
  </xdr:twoCellAnchor>
  <xdr:twoCellAnchor>
    <xdr:from>
      <xdr:col>2</xdr:col>
      <xdr:colOff>1352550</xdr:colOff>
      <xdr:row>0</xdr:row>
      <xdr:rowOff>85727</xdr:rowOff>
    </xdr:from>
    <xdr:to>
      <xdr:col>3</xdr:col>
      <xdr:colOff>2209800</xdr:colOff>
      <xdr:row>1</xdr:row>
      <xdr:rowOff>190501</xdr:rowOff>
    </xdr:to>
    <xdr:sp macro="" textlink="">
      <xdr:nvSpPr>
        <xdr:cNvPr id="18" name="TextBox 17"/>
        <xdr:cNvSpPr txBox="1"/>
      </xdr:nvSpPr>
      <xdr:spPr>
        <a:xfrm>
          <a:off x="1838325" y="85727"/>
          <a:ext cx="2238375" cy="2952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Select Theme to report on :</a:t>
          </a:r>
        </a:p>
      </xdr:txBody>
    </xdr:sp>
    <xdr:clientData/>
  </xdr:twoCellAnchor>
  <xdr:twoCellAnchor editAs="oneCell">
    <xdr:from>
      <xdr:col>0</xdr:col>
      <xdr:colOff>304800</xdr:colOff>
      <xdr:row>0</xdr:row>
      <xdr:rowOff>142875</xdr:rowOff>
    </xdr:from>
    <xdr:to>
      <xdr:col>2</xdr:col>
      <xdr:colOff>428626</xdr:colOff>
      <xdr:row>3</xdr:row>
      <xdr:rowOff>38101</xdr:rowOff>
    </xdr:to>
    <xdr:pic>
      <xdr:nvPicPr>
        <xdr:cNvPr id="22" name="Picture 21" descr="C:\Users\snellingi\AppData\Local\Microsoft\Windows\Temporary Internet Files\Content.IE5\732N4E0M\Home-icon[1].png">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04800" y="142875"/>
          <a:ext cx="609601" cy="609601"/>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0</xdr:col>
      <xdr:colOff>304800</xdr:colOff>
      <xdr:row>3</xdr:row>
      <xdr:rowOff>69227</xdr:rowOff>
    </xdr:from>
    <xdr:to>
      <xdr:col>4</xdr:col>
      <xdr:colOff>180975</xdr:colOff>
      <xdr:row>11</xdr:row>
      <xdr:rowOff>1088507</xdr:rowOff>
    </xdr:to>
    <xdr:pic>
      <xdr:nvPicPr>
        <xdr:cNvPr id="16" name="Picture 1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04800" y="783602"/>
          <a:ext cx="4124325" cy="25432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1066799</xdr:colOff>
      <xdr:row>0</xdr:row>
      <xdr:rowOff>85725</xdr:rowOff>
    </xdr:from>
    <xdr:to>
      <xdr:col>1</xdr:col>
      <xdr:colOff>1676400</xdr:colOff>
      <xdr:row>0</xdr:row>
      <xdr:rowOff>695326</xdr:rowOff>
    </xdr:to>
    <xdr:pic>
      <xdr:nvPicPr>
        <xdr:cNvPr id="11" name="Picture 10" descr="C:\Users\snellingi\AppData\Local\Microsoft\Windows\Temporary Internet Files\Content.IE5\732N4E0M\Home-icon[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49" y="85725"/>
          <a:ext cx="609601" cy="609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66675</xdr:colOff>
      <xdr:row>0</xdr:row>
      <xdr:rowOff>114300</xdr:rowOff>
    </xdr:from>
    <xdr:to>
      <xdr:col>1</xdr:col>
      <xdr:colOff>952500</xdr:colOff>
      <xdr:row>0</xdr:row>
      <xdr:rowOff>762000</xdr:rowOff>
    </xdr:to>
    <xdr:sp macro="" textlink="">
      <xdr:nvSpPr>
        <xdr:cNvPr id="3" name="Left Arrow 2">
          <a:hlinkClick xmlns:r="http://schemas.openxmlformats.org/officeDocument/2006/relationships" r:id="rId1"/>
        </xdr:cNvPr>
        <xdr:cNvSpPr/>
      </xdr:nvSpPr>
      <xdr:spPr>
        <a:xfrm>
          <a:off x="428625" y="114300"/>
          <a:ext cx="885825" cy="647700"/>
        </a:xfrm>
        <a:prstGeom prst="leftArrow">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t="100000" r="100000"/>
          </a:path>
          <a:tileRect l="-100000" b="-10000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1828800</xdr:colOff>
      <xdr:row>0</xdr:row>
      <xdr:rowOff>114300</xdr:rowOff>
    </xdr:from>
    <xdr:to>
      <xdr:col>1</xdr:col>
      <xdr:colOff>2714625</xdr:colOff>
      <xdr:row>0</xdr:row>
      <xdr:rowOff>762000</xdr:rowOff>
    </xdr:to>
    <xdr:sp macro="" textlink="">
      <xdr:nvSpPr>
        <xdr:cNvPr id="15" name="Left Arrow 14">
          <a:hlinkClick xmlns:r="http://schemas.openxmlformats.org/officeDocument/2006/relationships" r:id="rId3"/>
        </xdr:cNvPr>
        <xdr:cNvSpPr/>
      </xdr:nvSpPr>
      <xdr:spPr>
        <a:xfrm flipH="1">
          <a:off x="2190750" y="114300"/>
          <a:ext cx="885825" cy="647700"/>
        </a:xfrm>
        <a:prstGeom prst="leftArrow">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t="100000" r="100000"/>
          </a:path>
          <a:tileRect l="-100000" b="-10000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5067300</xdr:colOff>
      <xdr:row>0</xdr:row>
      <xdr:rowOff>85726</xdr:rowOff>
    </xdr:from>
    <xdr:to>
      <xdr:col>3</xdr:col>
      <xdr:colOff>66674</xdr:colOff>
      <xdr:row>0</xdr:row>
      <xdr:rowOff>651903</xdr:rowOff>
    </xdr:to>
    <xdr:pic>
      <xdr:nvPicPr>
        <xdr:cNvPr id="4" name="Picture 3"/>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71667" b="25984"/>
        <a:stretch/>
      </xdr:blipFill>
      <xdr:spPr>
        <a:xfrm>
          <a:off x="5429250" y="85726"/>
          <a:ext cx="1638299" cy="5661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1066799</xdr:colOff>
      <xdr:row>0</xdr:row>
      <xdr:rowOff>85725</xdr:rowOff>
    </xdr:from>
    <xdr:to>
      <xdr:col>1</xdr:col>
      <xdr:colOff>1676400</xdr:colOff>
      <xdr:row>0</xdr:row>
      <xdr:rowOff>695326</xdr:rowOff>
    </xdr:to>
    <xdr:pic>
      <xdr:nvPicPr>
        <xdr:cNvPr id="2" name="Picture 1" descr="C:\Users\snellingi\AppData\Local\Microsoft\Windows\Temporary Internet Files\Content.IE5\732N4E0M\Home-icon[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49" y="85725"/>
          <a:ext cx="609601" cy="609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66675</xdr:colOff>
      <xdr:row>0</xdr:row>
      <xdr:rowOff>114300</xdr:rowOff>
    </xdr:from>
    <xdr:to>
      <xdr:col>1</xdr:col>
      <xdr:colOff>952500</xdr:colOff>
      <xdr:row>0</xdr:row>
      <xdr:rowOff>762000</xdr:rowOff>
    </xdr:to>
    <xdr:sp macro="" textlink="">
      <xdr:nvSpPr>
        <xdr:cNvPr id="3" name="Left Arrow 2">
          <a:hlinkClick xmlns:r="http://schemas.openxmlformats.org/officeDocument/2006/relationships" r:id="rId3"/>
        </xdr:cNvPr>
        <xdr:cNvSpPr/>
      </xdr:nvSpPr>
      <xdr:spPr>
        <a:xfrm>
          <a:off x="428625" y="114300"/>
          <a:ext cx="885825" cy="647700"/>
        </a:xfrm>
        <a:prstGeom prst="leftArrow">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t="100000" r="100000"/>
          </a:path>
          <a:tileRect l="-100000" b="-10000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1828800</xdr:colOff>
      <xdr:row>0</xdr:row>
      <xdr:rowOff>114300</xdr:rowOff>
    </xdr:from>
    <xdr:to>
      <xdr:col>1</xdr:col>
      <xdr:colOff>2714625</xdr:colOff>
      <xdr:row>0</xdr:row>
      <xdr:rowOff>762000</xdr:rowOff>
    </xdr:to>
    <xdr:sp macro="" textlink="">
      <xdr:nvSpPr>
        <xdr:cNvPr id="4" name="Left Arrow 3">
          <a:hlinkClick xmlns:r="http://schemas.openxmlformats.org/officeDocument/2006/relationships" r:id="rId4"/>
        </xdr:cNvPr>
        <xdr:cNvSpPr/>
      </xdr:nvSpPr>
      <xdr:spPr>
        <a:xfrm flipH="1">
          <a:off x="2190750" y="114300"/>
          <a:ext cx="885825" cy="647700"/>
        </a:xfrm>
        <a:prstGeom prst="leftArrow">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t="100000" r="100000"/>
          </a:path>
          <a:tileRect l="-100000" b="-10000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5086350</xdr:colOff>
      <xdr:row>0</xdr:row>
      <xdr:rowOff>95250</xdr:rowOff>
    </xdr:from>
    <xdr:to>
      <xdr:col>3</xdr:col>
      <xdr:colOff>85724</xdr:colOff>
      <xdr:row>0</xdr:row>
      <xdr:rowOff>661427</xdr:rowOff>
    </xdr:to>
    <xdr:pic>
      <xdr:nvPicPr>
        <xdr:cNvPr id="5" name="Picture 4"/>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71667" b="25984"/>
        <a:stretch/>
      </xdr:blipFill>
      <xdr:spPr>
        <a:xfrm>
          <a:off x="5448300" y="95250"/>
          <a:ext cx="1638299" cy="5661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1066799</xdr:colOff>
      <xdr:row>0</xdr:row>
      <xdr:rowOff>85725</xdr:rowOff>
    </xdr:from>
    <xdr:to>
      <xdr:col>1</xdr:col>
      <xdr:colOff>1676400</xdr:colOff>
      <xdr:row>0</xdr:row>
      <xdr:rowOff>695326</xdr:rowOff>
    </xdr:to>
    <xdr:pic>
      <xdr:nvPicPr>
        <xdr:cNvPr id="2" name="Picture 1" descr="C:\Users\snellingi\AppData\Local\Microsoft\Windows\Temporary Internet Files\Content.IE5\732N4E0M\Home-icon[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49" y="85725"/>
          <a:ext cx="609601" cy="609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66675</xdr:colOff>
      <xdr:row>0</xdr:row>
      <xdr:rowOff>114300</xdr:rowOff>
    </xdr:from>
    <xdr:to>
      <xdr:col>1</xdr:col>
      <xdr:colOff>952500</xdr:colOff>
      <xdr:row>0</xdr:row>
      <xdr:rowOff>762000</xdr:rowOff>
    </xdr:to>
    <xdr:sp macro="" textlink="">
      <xdr:nvSpPr>
        <xdr:cNvPr id="3" name="Left Arrow 2">
          <a:hlinkClick xmlns:r="http://schemas.openxmlformats.org/officeDocument/2006/relationships" r:id="rId3"/>
        </xdr:cNvPr>
        <xdr:cNvSpPr/>
      </xdr:nvSpPr>
      <xdr:spPr>
        <a:xfrm>
          <a:off x="428625" y="114300"/>
          <a:ext cx="885825" cy="647700"/>
        </a:xfrm>
        <a:prstGeom prst="leftArrow">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t="100000" r="100000"/>
          </a:path>
          <a:tileRect l="-100000" b="-10000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1828800</xdr:colOff>
      <xdr:row>0</xdr:row>
      <xdr:rowOff>114300</xdr:rowOff>
    </xdr:from>
    <xdr:to>
      <xdr:col>1</xdr:col>
      <xdr:colOff>2714625</xdr:colOff>
      <xdr:row>0</xdr:row>
      <xdr:rowOff>762000</xdr:rowOff>
    </xdr:to>
    <xdr:sp macro="" textlink="">
      <xdr:nvSpPr>
        <xdr:cNvPr id="4" name="Left Arrow 3">
          <a:hlinkClick xmlns:r="http://schemas.openxmlformats.org/officeDocument/2006/relationships" r:id="rId4"/>
        </xdr:cNvPr>
        <xdr:cNvSpPr/>
      </xdr:nvSpPr>
      <xdr:spPr>
        <a:xfrm flipH="1">
          <a:off x="2190750" y="114300"/>
          <a:ext cx="885825" cy="647700"/>
        </a:xfrm>
        <a:prstGeom prst="leftArrow">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t="100000" r="100000"/>
          </a:path>
          <a:tileRect l="-100000" b="-10000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5086350</xdr:colOff>
      <xdr:row>0</xdr:row>
      <xdr:rowOff>95250</xdr:rowOff>
    </xdr:from>
    <xdr:to>
      <xdr:col>3</xdr:col>
      <xdr:colOff>85724</xdr:colOff>
      <xdr:row>0</xdr:row>
      <xdr:rowOff>661427</xdr:rowOff>
    </xdr:to>
    <xdr:pic>
      <xdr:nvPicPr>
        <xdr:cNvPr id="5" name="Picture 4"/>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71667" b="25984"/>
        <a:stretch/>
      </xdr:blipFill>
      <xdr:spPr>
        <a:xfrm>
          <a:off x="5448300" y="95250"/>
          <a:ext cx="1638299" cy="56617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1066799</xdr:colOff>
      <xdr:row>0</xdr:row>
      <xdr:rowOff>85725</xdr:rowOff>
    </xdr:from>
    <xdr:to>
      <xdr:col>1</xdr:col>
      <xdr:colOff>1676400</xdr:colOff>
      <xdr:row>0</xdr:row>
      <xdr:rowOff>695326</xdr:rowOff>
    </xdr:to>
    <xdr:pic>
      <xdr:nvPicPr>
        <xdr:cNvPr id="2" name="Picture 1" descr="C:\Users\snellingi\AppData\Local\Microsoft\Windows\Temporary Internet Files\Content.IE5\732N4E0M\Home-icon[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49" y="85725"/>
          <a:ext cx="609601" cy="609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66675</xdr:colOff>
      <xdr:row>0</xdr:row>
      <xdr:rowOff>114300</xdr:rowOff>
    </xdr:from>
    <xdr:to>
      <xdr:col>1</xdr:col>
      <xdr:colOff>952500</xdr:colOff>
      <xdr:row>0</xdr:row>
      <xdr:rowOff>762000</xdr:rowOff>
    </xdr:to>
    <xdr:sp macro="" textlink="">
      <xdr:nvSpPr>
        <xdr:cNvPr id="3" name="Left Arrow 2">
          <a:hlinkClick xmlns:r="http://schemas.openxmlformats.org/officeDocument/2006/relationships" r:id="rId3"/>
        </xdr:cNvPr>
        <xdr:cNvSpPr/>
      </xdr:nvSpPr>
      <xdr:spPr>
        <a:xfrm>
          <a:off x="428625" y="114300"/>
          <a:ext cx="885825" cy="647700"/>
        </a:xfrm>
        <a:prstGeom prst="leftArrow">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t="100000" r="100000"/>
          </a:path>
          <a:tileRect l="-100000" b="-10000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1828800</xdr:colOff>
      <xdr:row>0</xdr:row>
      <xdr:rowOff>114300</xdr:rowOff>
    </xdr:from>
    <xdr:to>
      <xdr:col>1</xdr:col>
      <xdr:colOff>2714625</xdr:colOff>
      <xdr:row>0</xdr:row>
      <xdr:rowOff>762000</xdr:rowOff>
    </xdr:to>
    <xdr:sp macro="" textlink="">
      <xdr:nvSpPr>
        <xdr:cNvPr id="4" name="Left Arrow 3">
          <a:hlinkClick xmlns:r="http://schemas.openxmlformats.org/officeDocument/2006/relationships" r:id="rId4"/>
        </xdr:cNvPr>
        <xdr:cNvSpPr/>
      </xdr:nvSpPr>
      <xdr:spPr>
        <a:xfrm flipH="1">
          <a:off x="2190750" y="114300"/>
          <a:ext cx="885825" cy="647700"/>
        </a:xfrm>
        <a:prstGeom prst="leftArrow">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t="100000" r="100000"/>
          </a:path>
          <a:tileRect l="-100000" b="-10000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5086350</xdr:colOff>
      <xdr:row>0</xdr:row>
      <xdr:rowOff>95250</xdr:rowOff>
    </xdr:from>
    <xdr:to>
      <xdr:col>3</xdr:col>
      <xdr:colOff>85724</xdr:colOff>
      <xdr:row>0</xdr:row>
      <xdr:rowOff>661427</xdr:rowOff>
    </xdr:to>
    <xdr:pic>
      <xdr:nvPicPr>
        <xdr:cNvPr id="5" name="Picture 4"/>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71667" b="25984"/>
        <a:stretch/>
      </xdr:blipFill>
      <xdr:spPr>
        <a:xfrm>
          <a:off x="5448300" y="95250"/>
          <a:ext cx="1638299" cy="56617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1066799</xdr:colOff>
      <xdr:row>0</xdr:row>
      <xdr:rowOff>85725</xdr:rowOff>
    </xdr:from>
    <xdr:to>
      <xdr:col>1</xdr:col>
      <xdr:colOff>1676400</xdr:colOff>
      <xdr:row>0</xdr:row>
      <xdr:rowOff>695326</xdr:rowOff>
    </xdr:to>
    <xdr:pic>
      <xdr:nvPicPr>
        <xdr:cNvPr id="2" name="Picture 1" descr="C:\Users\snellingi\AppData\Local\Microsoft\Windows\Temporary Internet Files\Content.IE5\732N4E0M\Home-icon[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49" y="85725"/>
          <a:ext cx="609601" cy="609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66675</xdr:colOff>
      <xdr:row>0</xdr:row>
      <xdr:rowOff>114300</xdr:rowOff>
    </xdr:from>
    <xdr:to>
      <xdr:col>1</xdr:col>
      <xdr:colOff>952500</xdr:colOff>
      <xdr:row>0</xdr:row>
      <xdr:rowOff>762000</xdr:rowOff>
    </xdr:to>
    <xdr:sp macro="" textlink="">
      <xdr:nvSpPr>
        <xdr:cNvPr id="3" name="Left Arrow 2">
          <a:hlinkClick xmlns:r="http://schemas.openxmlformats.org/officeDocument/2006/relationships" r:id="rId3"/>
        </xdr:cNvPr>
        <xdr:cNvSpPr/>
      </xdr:nvSpPr>
      <xdr:spPr>
        <a:xfrm>
          <a:off x="428625" y="114300"/>
          <a:ext cx="885825" cy="647700"/>
        </a:xfrm>
        <a:prstGeom prst="leftArrow">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t="100000" r="100000"/>
          </a:path>
          <a:tileRect l="-100000" b="-10000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1828800</xdr:colOff>
      <xdr:row>0</xdr:row>
      <xdr:rowOff>114300</xdr:rowOff>
    </xdr:from>
    <xdr:to>
      <xdr:col>1</xdr:col>
      <xdr:colOff>2714625</xdr:colOff>
      <xdr:row>0</xdr:row>
      <xdr:rowOff>762000</xdr:rowOff>
    </xdr:to>
    <xdr:sp macro="" textlink="">
      <xdr:nvSpPr>
        <xdr:cNvPr id="4" name="Left Arrow 3">
          <a:hlinkClick xmlns:r="http://schemas.openxmlformats.org/officeDocument/2006/relationships" r:id="rId4"/>
        </xdr:cNvPr>
        <xdr:cNvSpPr/>
      </xdr:nvSpPr>
      <xdr:spPr>
        <a:xfrm flipH="1">
          <a:off x="2190750" y="114300"/>
          <a:ext cx="885825" cy="647700"/>
        </a:xfrm>
        <a:prstGeom prst="leftArrow">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t="100000" r="100000"/>
          </a:path>
          <a:tileRect l="-100000" b="-10000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5086350</xdr:colOff>
      <xdr:row>0</xdr:row>
      <xdr:rowOff>95250</xdr:rowOff>
    </xdr:from>
    <xdr:to>
      <xdr:col>3</xdr:col>
      <xdr:colOff>85724</xdr:colOff>
      <xdr:row>0</xdr:row>
      <xdr:rowOff>661427</xdr:rowOff>
    </xdr:to>
    <xdr:pic>
      <xdr:nvPicPr>
        <xdr:cNvPr id="5" name="Picture 4"/>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71667" b="25984"/>
        <a:stretch/>
      </xdr:blipFill>
      <xdr:spPr>
        <a:xfrm>
          <a:off x="5448300" y="95250"/>
          <a:ext cx="1638299" cy="56617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1066799</xdr:colOff>
      <xdr:row>0</xdr:row>
      <xdr:rowOff>85725</xdr:rowOff>
    </xdr:from>
    <xdr:to>
      <xdr:col>1</xdr:col>
      <xdr:colOff>1676400</xdr:colOff>
      <xdr:row>0</xdr:row>
      <xdr:rowOff>695326</xdr:rowOff>
    </xdr:to>
    <xdr:pic>
      <xdr:nvPicPr>
        <xdr:cNvPr id="2" name="Picture 1" descr="C:\Users\snellingi\AppData\Local\Microsoft\Windows\Temporary Internet Files\Content.IE5\732N4E0M\Home-icon[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49" y="85725"/>
          <a:ext cx="609601" cy="609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66675</xdr:colOff>
      <xdr:row>0</xdr:row>
      <xdr:rowOff>114300</xdr:rowOff>
    </xdr:from>
    <xdr:to>
      <xdr:col>1</xdr:col>
      <xdr:colOff>952500</xdr:colOff>
      <xdr:row>0</xdr:row>
      <xdr:rowOff>762000</xdr:rowOff>
    </xdr:to>
    <xdr:sp macro="" textlink="">
      <xdr:nvSpPr>
        <xdr:cNvPr id="3" name="Left Arrow 2">
          <a:hlinkClick xmlns:r="http://schemas.openxmlformats.org/officeDocument/2006/relationships" r:id="rId3"/>
        </xdr:cNvPr>
        <xdr:cNvSpPr/>
      </xdr:nvSpPr>
      <xdr:spPr>
        <a:xfrm>
          <a:off x="428625" y="114300"/>
          <a:ext cx="885825" cy="647700"/>
        </a:xfrm>
        <a:prstGeom prst="leftArrow">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t="100000" r="100000"/>
          </a:path>
          <a:tileRect l="-100000" b="-10000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1828800</xdr:colOff>
      <xdr:row>0</xdr:row>
      <xdr:rowOff>114300</xdr:rowOff>
    </xdr:from>
    <xdr:to>
      <xdr:col>1</xdr:col>
      <xdr:colOff>2714625</xdr:colOff>
      <xdr:row>0</xdr:row>
      <xdr:rowOff>762000</xdr:rowOff>
    </xdr:to>
    <xdr:sp macro="" textlink="">
      <xdr:nvSpPr>
        <xdr:cNvPr id="4" name="Left Arrow 3">
          <a:hlinkClick xmlns:r="http://schemas.openxmlformats.org/officeDocument/2006/relationships" r:id="rId4"/>
        </xdr:cNvPr>
        <xdr:cNvSpPr/>
      </xdr:nvSpPr>
      <xdr:spPr>
        <a:xfrm flipH="1">
          <a:off x="2190750" y="114300"/>
          <a:ext cx="885825" cy="647700"/>
        </a:xfrm>
        <a:prstGeom prst="leftArrow">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t="100000" r="100000"/>
          </a:path>
          <a:tileRect l="-100000" b="-10000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5086350</xdr:colOff>
      <xdr:row>0</xdr:row>
      <xdr:rowOff>95250</xdr:rowOff>
    </xdr:from>
    <xdr:to>
      <xdr:col>3</xdr:col>
      <xdr:colOff>85724</xdr:colOff>
      <xdr:row>0</xdr:row>
      <xdr:rowOff>661427</xdr:rowOff>
    </xdr:to>
    <xdr:pic>
      <xdr:nvPicPr>
        <xdr:cNvPr id="5" name="Picture 4"/>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71667" b="25984"/>
        <a:stretch/>
      </xdr:blipFill>
      <xdr:spPr>
        <a:xfrm>
          <a:off x="5448300" y="95250"/>
          <a:ext cx="1638299" cy="56617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1066799</xdr:colOff>
      <xdr:row>0</xdr:row>
      <xdr:rowOff>85725</xdr:rowOff>
    </xdr:from>
    <xdr:to>
      <xdr:col>1</xdr:col>
      <xdr:colOff>1676400</xdr:colOff>
      <xdr:row>0</xdr:row>
      <xdr:rowOff>695326</xdr:rowOff>
    </xdr:to>
    <xdr:pic>
      <xdr:nvPicPr>
        <xdr:cNvPr id="2" name="Picture 1" descr="C:\Users\snellingi\AppData\Local\Microsoft\Windows\Temporary Internet Files\Content.IE5\732N4E0M\Home-icon[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49" y="85725"/>
          <a:ext cx="609601" cy="609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66675</xdr:colOff>
      <xdr:row>0</xdr:row>
      <xdr:rowOff>114300</xdr:rowOff>
    </xdr:from>
    <xdr:to>
      <xdr:col>1</xdr:col>
      <xdr:colOff>952500</xdr:colOff>
      <xdr:row>0</xdr:row>
      <xdr:rowOff>762000</xdr:rowOff>
    </xdr:to>
    <xdr:sp macro="" textlink="">
      <xdr:nvSpPr>
        <xdr:cNvPr id="3" name="Left Arrow 2">
          <a:hlinkClick xmlns:r="http://schemas.openxmlformats.org/officeDocument/2006/relationships" r:id="rId3"/>
        </xdr:cNvPr>
        <xdr:cNvSpPr/>
      </xdr:nvSpPr>
      <xdr:spPr>
        <a:xfrm>
          <a:off x="428625" y="114300"/>
          <a:ext cx="885825" cy="647700"/>
        </a:xfrm>
        <a:prstGeom prst="leftArrow">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t="100000" r="100000"/>
          </a:path>
          <a:tileRect l="-100000" b="-10000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1828800</xdr:colOff>
      <xdr:row>0</xdr:row>
      <xdr:rowOff>114300</xdr:rowOff>
    </xdr:from>
    <xdr:to>
      <xdr:col>1</xdr:col>
      <xdr:colOff>2714625</xdr:colOff>
      <xdr:row>0</xdr:row>
      <xdr:rowOff>762000</xdr:rowOff>
    </xdr:to>
    <xdr:sp macro="" textlink="">
      <xdr:nvSpPr>
        <xdr:cNvPr id="4" name="Left Arrow 3">
          <a:hlinkClick xmlns:r="http://schemas.openxmlformats.org/officeDocument/2006/relationships" r:id="rId4"/>
        </xdr:cNvPr>
        <xdr:cNvSpPr/>
      </xdr:nvSpPr>
      <xdr:spPr>
        <a:xfrm flipH="1">
          <a:off x="2190750" y="114300"/>
          <a:ext cx="885825" cy="647700"/>
        </a:xfrm>
        <a:prstGeom prst="leftArrow">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t="100000" r="100000"/>
          </a:path>
          <a:tileRect l="-100000" b="-10000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5086350</xdr:colOff>
      <xdr:row>0</xdr:row>
      <xdr:rowOff>95250</xdr:rowOff>
    </xdr:from>
    <xdr:to>
      <xdr:col>3</xdr:col>
      <xdr:colOff>85724</xdr:colOff>
      <xdr:row>0</xdr:row>
      <xdr:rowOff>661427</xdr:rowOff>
    </xdr:to>
    <xdr:pic>
      <xdr:nvPicPr>
        <xdr:cNvPr id="5" name="Picture 4"/>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71667" b="25984"/>
        <a:stretch/>
      </xdr:blipFill>
      <xdr:spPr>
        <a:xfrm>
          <a:off x="5448300" y="95250"/>
          <a:ext cx="1638299" cy="56617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1066799</xdr:colOff>
      <xdr:row>0</xdr:row>
      <xdr:rowOff>85725</xdr:rowOff>
    </xdr:from>
    <xdr:to>
      <xdr:col>1</xdr:col>
      <xdr:colOff>1676400</xdr:colOff>
      <xdr:row>0</xdr:row>
      <xdr:rowOff>695326</xdr:rowOff>
    </xdr:to>
    <xdr:pic>
      <xdr:nvPicPr>
        <xdr:cNvPr id="2" name="Picture 1" descr="C:\Users\snellingi\AppData\Local\Microsoft\Windows\Temporary Internet Files\Content.IE5\732N4E0M\Home-icon[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49" y="85725"/>
          <a:ext cx="609601" cy="609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66675</xdr:colOff>
      <xdr:row>0</xdr:row>
      <xdr:rowOff>114300</xdr:rowOff>
    </xdr:from>
    <xdr:to>
      <xdr:col>1</xdr:col>
      <xdr:colOff>952500</xdr:colOff>
      <xdr:row>0</xdr:row>
      <xdr:rowOff>762000</xdr:rowOff>
    </xdr:to>
    <xdr:sp macro="" textlink="">
      <xdr:nvSpPr>
        <xdr:cNvPr id="3" name="Left Arrow 2">
          <a:hlinkClick xmlns:r="http://schemas.openxmlformats.org/officeDocument/2006/relationships" r:id="rId3"/>
        </xdr:cNvPr>
        <xdr:cNvSpPr/>
      </xdr:nvSpPr>
      <xdr:spPr>
        <a:xfrm>
          <a:off x="428625" y="114300"/>
          <a:ext cx="885825" cy="647700"/>
        </a:xfrm>
        <a:prstGeom prst="leftArrow">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t="100000" r="100000"/>
          </a:path>
          <a:tileRect l="-100000" b="-10000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1828800</xdr:colOff>
      <xdr:row>0</xdr:row>
      <xdr:rowOff>114300</xdr:rowOff>
    </xdr:from>
    <xdr:to>
      <xdr:col>1</xdr:col>
      <xdr:colOff>2714625</xdr:colOff>
      <xdr:row>0</xdr:row>
      <xdr:rowOff>762000</xdr:rowOff>
    </xdr:to>
    <xdr:sp macro="" textlink="">
      <xdr:nvSpPr>
        <xdr:cNvPr id="4" name="Left Arrow 3">
          <a:hlinkClick xmlns:r="http://schemas.openxmlformats.org/officeDocument/2006/relationships" r:id="rId4"/>
        </xdr:cNvPr>
        <xdr:cNvSpPr/>
      </xdr:nvSpPr>
      <xdr:spPr>
        <a:xfrm flipH="1">
          <a:off x="2190750" y="114300"/>
          <a:ext cx="885825" cy="647700"/>
        </a:xfrm>
        <a:prstGeom prst="leftArrow">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t="100000" r="100000"/>
          </a:path>
          <a:tileRect l="-100000" b="-10000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5086350</xdr:colOff>
      <xdr:row>0</xdr:row>
      <xdr:rowOff>95250</xdr:rowOff>
    </xdr:from>
    <xdr:to>
      <xdr:col>3</xdr:col>
      <xdr:colOff>85724</xdr:colOff>
      <xdr:row>0</xdr:row>
      <xdr:rowOff>661427</xdr:rowOff>
    </xdr:to>
    <xdr:pic>
      <xdr:nvPicPr>
        <xdr:cNvPr id="5" name="Picture 4"/>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71667" b="25984"/>
        <a:stretch/>
      </xdr:blipFill>
      <xdr:spPr>
        <a:xfrm>
          <a:off x="5448300" y="95250"/>
          <a:ext cx="1638299" cy="5661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trlProp" Target="../ctrlProps/ctrlProp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N13"/>
  <sheetViews>
    <sheetView showGridLines="0" showRowColHeaders="0" tabSelected="1" workbookViewId="0">
      <selection activeCell="C9" sqref="C9:G9"/>
    </sheetView>
  </sheetViews>
  <sheetFormatPr defaultRowHeight="15" x14ac:dyDescent="0.25"/>
  <cols>
    <col min="1" max="1" width="4.7109375" customWidth="1"/>
    <col min="2" max="2" width="15.28515625" customWidth="1"/>
    <col min="3" max="3" width="34" customWidth="1"/>
    <col min="10" max="10" width="11.85546875" bestFit="1" customWidth="1"/>
  </cols>
  <sheetData>
    <row r="1" spans="2:14" ht="270.75" customHeight="1" x14ac:dyDescent="0.25"/>
    <row r="6" spans="2:14" ht="22.5" customHeight="1" thickBot="1" x14ac:dyDescent="0.3"/>
    <row r="7" spans="2:14" s="3" customFormat="1" ht="24.75" customHeight="1" thickBot="1" x14ac:dyDescent="0.3">
      <c r="B7" s="44" t="s">
        <v>27</v>
      </c>
      <c r="C7" s="49" t="s">
        <v>192</v>
      </c>
      <c r="D7" s="50"/>
      <c r="E7" s="44" t="s">
        <v>98</v>
      </c>
      <c r="F7" s="45" t="s">
        <v>193</v>
      </c>
      <c r="G7" s="46"/>
      <c r="H7" s="44" t="s">
        <v>29</v>
      </c>
      <c r="I7" s="47">
        <v>42018</v>
      </c>
      <c r="J7" s="48"/>
      <c r="N7"/>
    </row>
    <row r="8" spans="2:14" s="3" customFormat="1" ht="24.75" customHeight="1" thickBot="1" x14ac:dyDescent="0.3">
      <c r="B8" s="44"/>
      <c r="C8" s="57"/>
      <c r="D8" s="57"/>
      <c r="E8" s="55"/>
      <c r="F8" s="58"/>
      <c r="G8" s="58"/>
      <c r="H8" s="55"/>
      <c r="I8" s="56"/>
      <c r="J8" s="56"/>
      <c r="N8"/>
    </row>
    <row r="9" spans="2:14" s="3" customFormat="1" ht="24.75" customHeight="1" thickBot="1" x14ac:dyDescent="0.3">
      <c r="B9" s="44" t="s">
        <v>96</v>
      </c>
      <c r="C9" s="52" t="s">
        <v>56</v>
      </c>
      <c r="D9" s="53"/>
      <c r="E9" s="53"/>
      <c r="F9" s="53"/>
      <c r="G9" s="54"/>
      <c r="H9" s="55"/>
      <c r="I9" s="56"/>
      <c r="J9" s="56"/>
      <c r="N9"/>
    </row>
    <row r="10" spans="2:14" s="3" customFormat="1" ht="18.75" x14ac:dyDescent="0.25">
      <c r="B10" s="19"/>
      <c r="C10" s="5"/>
      <c r="N10"/>
    </row>
    <row r="11" spans="2:14" s="3" customFormat="1" ht="30" customHeight="1" x14ac:dyDescent="0.25">
      <c r="N11"/>
    </row>
    <row r="13" spans="2:14" ht="29.25" customHeight="1" x14ac:dyDescent="0.25"/>
  </sheetData>
  <sheetProtection sheet="1" objects="1" scenarios="1" selectLockedCells="1"/>
  <mergeCells count="4">
    <mergeCell ref="F7:G7"/>
    <mergeCell ref="I7:J7"/>
    <mergeCell ref="C7:D7"/>
    <mergeCell ref="C9:G9"/>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Analysis!$O$12:$O$52</xm:f>
          </x14:formula1>
          <xm:sqref>C9:G9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249977111117893"/>
    <pageSetUpPr fitToPage="1"/>
  </sheetPr>
  <dimension ref="B7:G39"/>
  <sheetViews>
    <sheetView showGridLines="0" showRowColHeaders="0" workbookViewId="0"/>
  </sheetViews>
  <sheetFormatPr defaultRowHeight="15" x14ac:dyDescent="0.25"/>
  <cols>
    <col min="1" max="1" width="4" customWidth="1"/>
    <col min="2" max="2" width="20.7109375" customWidth="1"/>
    <col min="3" max="3" width="35.7109375" customWidth="1"/>
    <col min="4" max="4" width="36.85546875" customWidth="1"/>
    <col min="5" max="5" width="8.42578125" customWidth="1"/>
    <col min="6" max="6" width="8.7109375" customWidth="1"/>
    <col min="7" max="7" width="7.42578125" customWidth="1"/>
  </cols>
  <sheetData>
    <row r="7" ht="94.5" customHeight="1" x14ac:dyDescent="0.25"/>
    <row r="18" spans="2:7" ht="7.5" customHeight="1" x14ac:dyDescent="0.25"/>
    <row r="19" spans="2:7" ht="33.75" x14ac:dyDescent="0.5">
      <c r="B19" s="25" t="s">
        <v>35</v>
      </c>
    </row>
    <row r="22" spans="2:7" ht="24" customHeight="1" x14ac:dyDescent="0.25">
      <c r="B22" s="3" t="s">
        <v>30</v>
      </c>
      <c r="C22" s="22" t="str">
        <f>Introduction!C7</f>
        <v>A Community Trust</v>
      </c>
    </row>
    <row r="23" spans="2:7" ht="24" customHeight="1" x14ac:dyDescent="0.25">
      <c r="B23" s="3" t="s">
        <v>97</v>
      </c>
      <c r="C23" s="22" t="str">
        <f>Introduction!F7</f>
        <v>A Team</v>
      </c>
    </row>
    <row r="24" spans="2:7" ht="24" customHeight="1" x14ac:dyDescent="0.25">
      <c r="B24" s="3" t="s">
        <v>31</v>
      </c>
      <c r="C24" s="21">
        <f>Introduction!I7</f>
        <v>42018</v>
      </c>
    </row>
    <row r="25" spans="2:7" ht="24" customHeight="1" x14ac:dyDescent="0.25">
      <c r="B25" s="3" t="s">
        <v>32</v>
      </c>
      <c r="C25" s="22">
        <f>Analysis!G10</f>
        <v>46</v>
      </c>
    </row>
    <row r="26" spans="2:7" ht="24" customHeight="1" x14ac:dyDescent="0.25">
      <c r="B26" s="3" t="s">
        <v>33</v>
      </c>
      <c r="C26" s="22">
        <f>Analysis!H10</f>
        <v>33</v>
      </c>
    </row>
    <row r="27" spans="2:7" ht="24" customHeight="1" x14ac:dyDescent="0.25">
      <c r="B27" s="3" t="s">
        <v>34</v>
      </c>
      <c r="C27" s="22">
        <f>Analysis!I10</f>
        <v>1</v>
      </c>
    </row>
    <row r="30" spans="2:7" x14ac:dyDescent="0.25">
      <c r="D30" s="23" t="s">
        <v>17</v>
      </c>
      <c r="E30" s="24" t="s">
        <v>10</v>
      </c>
      <c r="F30" s="24" t="s">
        <v>11</v>
      </c>
      <c r="G30" s="24" t="s">
        <v>12</v>
      </c>
    </row>
    <row r="31" spans="2:7" x14ac:dyDescent="0.25">
      <c r="D31" t="s">
        <v>20</v>
      </c>
      <c r="E31" s="1">
        <f>Analysis!G2</f>
        <v>6</v>
      </c>
      <c r="F31" s="1">
        <f>Analysis!H2</f>
        <v>4</v>
      </c>
      <c r="G31" s="1">
        <f>Analysis!I2</f>
        <v>0</v>
      </c>
    </row>
    <row r="32" spans="2:7" x14ac:dyDescent="0.25">
      <c r="D32" t="s">
        <v>105</v>
      </c>
      <c r="E32" s="1">
        <f>Analysis!G3</f>
        <v>8</v>
      </c>
      <c r="F32" s="1">
        <f>Analysis!H3</f>
        <v>1</v>
      </c>
      <c r="G32" s="1">
        <f>Analysis!I3</f>
        <v>1</v>
      </c>
    </row>
    <row r="33" spans="4:7" x14ac:dyDescent="0.25">
      <c r="D33" t="s">
        <v>21</v>
      </c>
      <c r="E33" s="1">
        <f>Analysis!G4</f>
        <v>2</v>
      </c>
      <c r="F33" s="1">
        <f>Analysis!H4</f>
        <v>8</v>
      </c>
      <c r="G33" s="1">
        <f>Analysis!I4</f>
        <v>0</v>
      </c>
    </row>
    <row r="34" spans="4:7" x14ac:dyDescent="0.25">
      <c r="D34" t="s">
        <v>106</v>
      </c>
      <c r="E34" s="1">
        <f>Analysis!G5</f>
        <v>10</v>
      </c>
      <c r="F34" s="1">
        <f>Analysis!H5</f>
        <v>0</v>
      </c>
      <c r="G34" s="1">
        <f>Analysis!I5</f>
        <v>0</v>
      </c>
    </row>
    <row r="35" spans="4:7" x14ac:dyDescent="0.25">
      <c r="D35" t="s">
        <v>107</v>
      </c>
      <c r="E35" s="1">
        <f>Analysis!G6</f>
        <v>4</v>
      </c>
      <c r="F35" s="1">
        <f>Analysis!H6</f>
        <v>6</v>
      </c>
      <c r="G35" s="1">
        <f>Analysis!I6</f>
        <v>0</v>
      </c>
    </row>
    <row r="36" spans="4:7" x14ac:dyDescent="0.25">
      <c r="D36" t="s">
        <v>108</v>
      </c>
      <c r="E36" s="1">
        <f>Analysis!G7</f>
        <v>7</v>
      </c>
      <c r="F36" s="1">
        <f>Analysis!H7</f>
        <v>3</v>
      </c>
      <c r="G36" s="1">
        <f>Analysis!I7</f>
        <v>0</v>
      </c>
    </row>
    <row r="37" spans="4:7" x14ac:dyDescent="0.25">
      <c r="D37" t="s">
        <v>109</v>
      </c>
      <c r="E37" s="1">
        <f>Analysis!G8</f>
        <v>8</v>
      </c>
      <c r="F37" s="1">
        <f>Analysis!H8</f>
        <v>2</v>
      </c>
      <c r="G37" s="1">
        <f>Analysis!I8</f>
        <v>0</v>
      </c>
    </row>
    <row r="38" spans="4:7" x14ac:dyDescent="0.25">
      <c r="D38" t="s">
        <v>110</v>
      </c>
      <c r="E38" s="1">
        <f>Analysis!G9</f>
        <v>1</v>
      </c>
      <c r="F38" s="1">
        <f>Analysis!H9</f>
        <v>9</v>
      </c>
      <c r="G38" s="1">
        <f>Analysis!I9</f>
        <v>0</v>
      </c>
    </row>
    <row r="39" spans="4:7" x14ac:dyDescent="0.25">
      <c r="D39" s="23" t="s">
        <v>22</v>
      </c>
      <c r="E39" s="24">
        <f>SUM(E31:E38)</f>
        <v>46</v>
      </c>
      <c r="F39" s="24">
        <f>SUM(F31:F38)</f>
        <v>33</v>
      </c>
      <c r="G39" s="24">
        <f>SUM(G31:G38)</f>
        <v>1</v>
      </c>
    </row>
  </sheetData>
  <sheetProtection sheet="1" objects="1" scenarios="1" selectLockedCells="1" selectUnlockedCells="1"/>
  <printOptions horizontalCentered="1"/>
  <pageMargins left="0.25" right="0.25" top="0.75" bottom="0.75" header="0.3" footer="0.3"/>
  <pageSetup paperSize="9" scale="74"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theme="6" tint="-0.499984740745262"/>
    <pageSetUpPr fitToPage="1"/>
  </sheetPr>
  <dimension ref="A2:J42"/>
  <sheetViews>
    <sheetView showGridLines="0" showRowColHeaders="0" workbookViewId="0">
      <selection activeCell="E11" sqref="E11"/>
    </sheetView>
  </sheetViews>
  <sheetFormatPr defaultRowHeight="15" x14ac:dyDescent="0.25"/>
  <cols>
    <col min="1" max="1" width="5.42578125" customWidth="1"/>
    <col min="2" max="2" width="1.85546875" customWidth="1"/>
    <col min="3" max="3" width="20.7109375" customWidth="1"/>
    <col min="4" max="4" width="35.7109375" customWidth="1"/>
    <col min="5" max="5" width="33.42578125" customWidth="1"/>
    <col min="6" max="6" width="8.42578125" customWidth="1"/>
    <col min="7" max="7" width="8.7109375" customWidth="1"/>
    <col min="8" max="8" width="7.42578125" customWidth="1"/>
  </cols>
  <sheetData>
    <row r="2" ht="26.25" customHeight="1" x14ac:dyDescent="0.25"/>
    <row r="12" ht="94.5" customHeight="1" x14ac:dyDescent="0.25"/>
    <row r="20" spans="1:10" ht="7.5" customHeight="1" x14ac:dyDescent="0.25"/>
    <row r="21" spans="1:10" ht="33.75" x14ac:dyDescent="0.5">
      <c r="A21" s="25" t="str">
        <f ca="1">"Detailed summary for " &amp; Analysis!P7</f>
        <v>Detailed summary for Knowing How We Are Doing</v>
      </c>
    </row>
    <row r="24" spans="1:10" ht="24" customHeight="1" x14ac:dyDescent="0.25">
      <c r="C24" s="3" t="s">
        <v>30</v>
      </c>
      <c r="D24" s="22" t="str">
        <f>Introduction!C7</f>
        <v>A Community Trust</v>
      </c>
    </row>
    <row r="25" spans="1:10" ht="24" customHeight="1" x14ac:dyDescent="0.25">
      <c r="C25" s="3" t="s">
        <v>28</v>
      </c>
      <c r="D25" s="22" t="str">
        <f>Introduction!F7</f>
        <v>A Team</v>
      </c>
    </row>
    <row r="26" spans="1:10" ht="24" customHeight="1" x14ac:dyDescent="0.25">
      <c r="C26" s="3" t="s">
        <v>31</v>
      </c>
      <c r="D26" s="21">
        <f>Introduction!I7</f>
        <v>42018</v>
      </c>
      <c r="J26" s="26">
        <f ca="1">SUM(D27:D28)</f>
        <v>10</v>
      </c>
    </row>
    <row r="27" spans="1:10" ht="24" customHeight="1" x14ac:dyDescent="0.25">
      <c r="C27" s="3" t="s">
        <v>32</v>
      </c>
      <c r="D27" s="22">
        <f ca="1">OFFSET(Analysis!$F$1,Analysis!$P$6,1)</f>
        <v>6</v>
      </c>
      <c r="J27" s="27">
        <f ca="1">D27/J26</f>
        <v>0.6</v>
      </c>
    </row>
    <row r="28" spans="1:10" ht="24" customHeight="1" x14ac:dyDescent="0.25">
      <c r="C28" s="3" t="s">
        <v>33</v>
      </c>
      <c r="D28" s="22">
        <f ca="1">OFFSET(Analysis!$F$1,Analysis!$P$6,2)</f>
        <v>4</v>
      </c>
      <c r="J28" s="27">
        <f ca="1">D28/J26</f>
        <v>0.4</v>
      </c>
    </row>
    <row r="29" spans="1:10" ht="24" customHeight="1" x14ac:dyDescent="0.25">
      <c r="C29" s="3" t="s">
        <v>34</v>
      </c>
      <c r="D29" s="22">
        <f ca="1">OFFSET(Analysis!$F$1,Analysis!$P$6,3)</f>
        <v>0</v>
      </c>
    </row>
    <row r="32" spans="1:10" x14ac:dyDescent="0.25">
      <c r="A32" s="28"/>
      <c r="C32" s="20" t="s">
        <v>17</v>
      </c>
      <c r="G32" s="23" t="s">
        <v>19</v>
      </c>
    </row>
    <row r="33" spans="1:7" ht="39" customHeight="1" x14ac:dyDescent="0.25">
      <c r="A33" s="29" t="s">
        <v>38</v>
      </c>
      <c r="C33" s="51" t="str">
        <f ca="1">OFFSET(Analysis!S$1,Analysis!$P$8-1,1)</f>
        <v>All the items in the area have a clear purpose and reason for being there</v>
      </c>
      <c r="D33" s="51"/>
      <c r="E33" s="51"/>
      <c r="F33" s="51"/>
      <c r="G33" s="2" t="str">
        <f ca="1">OFFSET(Analysis!S$1,Analysis!$P$8-1,2)</f>
        <v>Yes</v>
      </c>
    </row>
    <row r="34" spans="1:7" ht="39" customHeight="1" x14ac:dyDescent="0.25">
      <c r="A34" s="29" t="s">
        <v>39</v>
      </c>
      <c r="C34" s="51" t="str">
        <f ca="1">OFFSET(Analysis!$S$1,Analysis!$P$8,1)</f>
        <v>There are specific locations for everything</v>
      </c>
      <c r="D34" s="51"/>
      <c r="E34" s="51"/>
      <c r="F34" s="51"/>
      <c r="G34" s="2" t="str">
        <f ca="1">OFFSET(Analysis!$S$1,Analysis!$P$8,2)</f>
        <v>No</v>
      </c>
    </row>
    <row r="35" spans="1:7" ht="39" customHeight="1" x14ac:dyDescent="0.25">
      <c r="A35" s="29" t="s">
        <v>40</v>
      </c>
      <c r="C35" s="51" t="str">
        <f ca="1">OFFSET(Analysis!$S$1,Analysis!$P$8+1,1)</f>
        <v>The locations for these items are clearly marked</v>
      </c>
      <c r="D35" s="51"/>
      <c r="E35" s="51"/>
      <c r="F35" s="51"/>
      <c r="G35" s="2" t="str">
        <f ca="1">OFFSET(Analysis!$S$1,Analysis!$P$8+1,2)</f>
        <v>Yes</v>
      </c>
    </row>
    <row r="36" spans="1:7" ht="39" customHeight="1" x14ac:dyDescent="0.25">
      <c r="A36" s="29" t="s">
        <v>41</v>
      </c>
      <c r="C36" s="51" t="str">
        <f ca="1">OFFSET(Analysis!$S$1,Analysis!$P$8+2,1)</f>
        <v>It's easy to see if something is missing, in the wrong place, or needs to be re-stocked</v>
      </c>
      <c r="D36" s="51"/>
      <c r="E36" s="51"/>
      <c r="F36" s="51"/>
      <c r="G36" s="2" t="str">
        <f ca="1">OFFSET(Analysis!$S$1,Analysis!$P$8+2,2)</f>
        <v>Yes</v>
      </c>
    </row>
    <row r="37" spans="1:7" ht="39" customHeight="1" x14ac:dyDescent="0.25">
      <c r="A37" s="29" t="s">
        <v>42</v>
      </c>
      <c r="C37" s="51" t="str">
        <f ca="1">OFFSET(Analysis!$S$1,Analysis!$P$8+3,1)</f>
        <v>All the equipment is regularly maintained and kept ready-to-go</v>
      </c>
      <c r="D37" s="51"/>
      <c r="E37" s="51"/>
      <c r="F37" s="51"/>
      <c r="G37" s="2" t="str">
        <f ca="1">OFFSET(Analysis!$S$1,Analysis!$P$8+3,2)</f>
        <v>No</v>
      </c>
    </row>
    <row r="38" spans="1:7" ht="39" customHeight="1" x14ac:dyDescent="0.25">
      <c r="A38" s="29" t="s">
        <v>43</v>
      </c>
      <c r="C38" s="51" t="str">
        <f ca="1">OFFSET(Analysis!$S$1,Analysis!$P$8+4,1)</f>
        <v>There are standard operating procedures on the use of the area and all staff are aware of how things should be done</v>
      </c>
      <c r="D38" s="51"/>
      <c r="E38" s="51"/>
      <c r="F38" s="51"/>
      <c r="G38" s="2" t="str">
        <f ca="1">OFFSET(Analysis!$S$1,Analysis!$P$8+4,2)</f>
        <v>Yes</v>
      </c>
    </row>
    <row r="39" spans="1:7" ht="39" customHeight="1" x14ac:dyDescent="0.25">
      <c r="A39" s="29" t="s">
        <v>44</v>
      </c>
      <c r="C39" s="51" t="str">
        <f ca="1">OFFSET(Analysis!$S$1,Analysis!$P$8+5,1)</f>
        <v>Regular and random audits are conducted against the standard operating procedures to make sure the changes are maintained</v>
      </c>
      <c r="D39" s="51"/>
      <c r="E39" s="51"/>
      <c r="F39" s="51"/>
      <c r="G39" s="2" t="str">
        <f ca="1">OFFSET(Analysis!$S$1,Analysis!$P$8+5,2)</f>
        <v>No</v>
      </c>
    </row>
    <row r="40" spans="1:7" ht="39" customHeight="1" x14ac:dyDescent="0.25">
      <c r="A40" s="29" t="s">
        <v>45</v>
      </c>
      <c r="C40" s="51" t="str">
        <f ca="1">OFFSET(Analysis!$S$1,Analysis!$P$8+6,1)</f>
        <v>A new member of staff can easily find things and understand how things are done</v>
      </c>
      <c r="D40" s="51"/>
      <c r="E40" s="51"/>
      <c r="F40" s="51"/>
      <c r="G40" s="2" t="str">
        <f ca="1">OFFSET(Analysis!$S$1,Analysis!$P$8+6,2)</f>
        <v>Yes</v>
      </c>
    </row>
    <row r="41" spans="1:7" ht="39" customHeight="1" x14ac:dyDescent="0.25">
      <c r="A41" s="30" t="str">
        <f ca="1">IF(OFFSET(Analysis!$L$1,Analysis!$P$6,0)&gt;8,"9.","")</f>
        <v>9.</v>
      </c>
      <c r="C41" s="51" t="str">
        <f ca="1">IF(OFFSET(Analysis!$L$1,Analysis!$P$6,0)&gt;8,OFFSET(Analysis!$S$1,Analysis!$P$8+7,1),"")</f>
        <v>Quantities of stock are based on usage</v>
      </c>
      <c r="D41" s="51"/>
      <c r="E41" s="51"/>
      <c r="F41" s="51"/>
      <c r="G41" s="2" t="str">
        <f ca="1">IF(OFFSET(Analysis!$L$1,Analysis!$P$6,0)&gt;8,OFFSET(Analysis!$S$1,Analysis!$P$8+7,2),"")</f>
        <v>Yes</v>
      </c>
    </row>
    <row r="42" spans="1:7" ht="39" customHeight="1" x14ac:dyDescent="0.25">
      <c r="A42" s="30" t="str">
        <f ca="1">IF(OFFSET(Analysis!$L$1,Analysis!$P$6,0)&gt;9,"10.","")</f>
        <v>10.</v>
      </c>
      <c r="C42" s="51" t="str">
        <f ca="1">IF(OFFSET(Analysis!$L$1,Analysis!$P$6,0)&gt;9,OFFSET(Analysis!$S$1,Analysis!$P$8+8,1),"")</f>
        <v>The replenishment of stock matches how much is used</v>
      </c>
      <c r="D42" s="51"/>
      <c r="E42" s="51"/>
      <c r="F42" s="51"/>
      <c r="G42" s="2" t="str">
        <f ca="1">IF(OFFSET(Analysis!$L$1,Analysis!$P$6,0)&gt;9,OFFSET(Analysis!$S$1,Analysis!$P$8+8,2),"")</f>
        <v>No</v>
      </c>
    </row>
  </sheetData>
  <sheetProtection sheet="1" objects="1" scenarios="1" selectLockedCells="1" selectUnlockedCells="1"/>
  <mergeCells count="10">
    <mergeCell ref="C38:F38"/>
    <mergeCell ref="C33:F33"/>
    <mergeCell ref="C34:F34"/>
    <mergeCell ref="C35:F35"/>
    <mergeCell ref="C36:F36"/>
    <mergeCell ref="C37:F37"/>
    <mergeCell ref="C39:F39"/>
    <mergeCell ref="C40:F40"/>
    <mergeCell ref="C41:F41"/>
    <mergeCell ref="C42:F42"/>
  </mergeCells>
  <conditionalFormatting sqref="G33:G42">
    <cfRule type="containsText" dxfId="8" priority="7" operator="containsText" text="N/A">
      <formula>NOT(ISERROR(SEARCH("N/A",G33)))</formula>
    </cfRule>
    <cfRule type="containsText" dxfId="7" priority="8" operator="containsText" text="No">
      <formula>NOT(ISERROR(SEARCH("No",G33)))</formula>
    </cfRule>
    <cfRule type="containsText" dxfId="6" priority="9" operator="containsText" text="Yes">
      <formula>NOT(ISERROR(SEARCH("Yes",G33)))</formula>
    </cfRule>
  </conditionalFormatting>
  <printOptions horizontalCentered="1"/>
  <pageMargins left="0.23622047244094491" right="0.23622047244094491" top="0.74803149606299213" bottom="0.74803149606299213" header="0.31496062992125984" footer="0.31496062992125984"/>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Drop Down 1">
              <controlPr defaultSize="0" print="0" autoLine="0" autoPict="0">
                <anchor moveWithCells="1">
                  <from>
                    <xdr:col>3</xdr:col>
                    <xdr:colOff>2257425</xdr:colOff>
                    <xdr:row>0</xdr:row>
                    <xdr:rowOff>104775</xdr:rowOff>
                  </from>
                  <to>
                    <xdr:col>4</xdr:col>
                    <xdr:colOff>2190750</xdr:colOff>
                    <xdr:row>1</xdr:row>
                    <xdr:rowOff>200025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U161"/>
  <sheetViews>
    <sheetView topLeftCell="A16" workbookViewId="0">
      <selection activeCell="L38" sqref="L38"/>
    </sheetView>
  </sheetViews>
  <sheetFormatPr defaultRowHeight="15" x14ac:dyDescent="0.25"/>
  <cols>
    <col min="1" max="1" width="10.28515625" customWidth="1"/>
    <col min="6" max="6" width="34.85546875" customWidth="1"/>
    <col min="15" max="15" width="27.140625" customWidth="1"/>
    <col min="19" max="19" width="10.28515625" customWidth="1"/>
    <col min="20" max="20" width="31.28515625" customWidth="1"/>
  </cols>
  <sheetData>
    <row r="1" spans="1:21" x14ac:dyDescent="0.25">
      <c r="A1" t="s">
        <v>17</v>
      </c>
      <c r="B1" t="s">
        <v>18</v>
      </c>
      <c r="C1" t="s">
        <v>19</v>
      </c>
      <c r="F1" s="23" t="s">
        <v>17</v>
      </c>
      <c r="G1" s="23" t="s">
        <v>10</v>
      </c>
      <c r="H1" s="23" t="s">
        <v>11</v>
      </c>
      <c r="I1" s="23" t="s">
        <v>12</v>
      </c>
      <c r="J1" s="23">
        <v>0</v>
      </c>
      <c r="K1" s="23" t="s">
        <v>22</v>
      </c>
      <c r="L1" s="23" t="s">
        <v>36</v>
      </c>
      <c r="M1" s="23"/>
      <c r="O1" s="23" t="s">
        <v>23</v>
      </c>
      <c r="S1" s="23" t="s">
        <v>17</v>
      </c>
      <c r="T1" s="23" t="s">
        <v>18</v>
      </c>
      <c r="U1" s="23" t="s">
        <v>19</v>
      </c>
    </row>
    <row r="2" spans="1:21" x14ac:dyDescent="0.25">
      <c r="A2" t="s">
        <v>20</v>
      </c>
      <c r="B2" t="s">
        <v>111</v>
      </c>
      <c r="C2" t="str">
        <f>IF('1 KHWAD'!$C$7="",0,'1 KHWAD'!$C$7)</f>
        <v>Yes</v>
      </c>
      <c r="F2" t="s">
        <v>20</v>
      </c>
      <c r="G2">
        <f>COUNTIF($C2:$C20,G$1)</f>
        <v>6</v>
      </c>
      <c r="H2">
        <f>COUNTIF($C2:$C20,H$1)</f>
        <v>4</v>
      </c>
      <c r="I2">
        <f>COUNTIF($C2:$C20,I$1)</f>
        <v>0</v>
      </c>
      <c r="J2">
        <f>COUNTIF($C2:$C20,J$1)</f>
        <v>0</v>
      </c>
      <c r="K2">
        <f>SUM(G2:H2)</f>
        <v>10</v>
      </c>
      <c r="L2">
        <f>SUM(G2:J2)</f>
        <v>10</v>
      </c>
      <c r="O2" t="s">
        <v>26</v>
      </c>
      <c r="P2" t="s">
        <v>24</v>
      </c>
      <c r="S2" t="s">
        <v>20</v>
      </c>
      <c r="T2" t="s">
        <v>111</v>
      </c>
      <c r="U2" t="str">
        <f>VLOOKUP(T2,B:C,2,FALSE)</f>
        <v>Yes</v>
      </c>
    </row>
    <row r="3" spans="1:21" x14ac:dyDescent="0.25">
      <c r="F3" t="s">
        <v>105</v>
      </c>
      <c r="G3">
        <f>COUNTIF($C22:$C40,G$1)</f>
        <v>8</v>
      </c>
      <c r="H3">
        <f>COUNTIF($C22:$C40,H$1)</f>
        <v>1</v>
      </c>
      <c r="I3">
        <f>COUNTIF($C22:$C40,I$1)</f>
        <v>1</v>
      </c>
      <c r="J3">
        <f>COUNTIF($C22:$C40,J$1)</f>
        <v>0</v>
      </c>
      <c r="K3">
        <f t="shared" ref="K3:K10" si="0">SUM(G3:H3)</f>
        <v>9</v>
      </c>
      <c r="L3">
        <f t="shared" ref="L3:L9" si="1">SUM(G3:J3)</f>
        <v>10</v>
      </c>
      <c r="P3" t="s">
        <v>25</v>
      </c>
      <c r="T3" t="s">
        <v>112</v>
      </c>
      <c r="U3" t="str">
        <f>VLOOKUP(T3,B:C,2,FALSE)</f>
        <v>No</v>
      </c>
    </row>
    <row r="4" spans="1:21" x14ac:dyDescent="0.25">
      <c r="B4" t="s">
        <v>112</v>
      </c>
      <c r="C4" t="str">
        <f>IF('1 KHWAD'!$C$9="",0,'1 KHWAD'!$C$9)</f>
        <v>No</v>
      </c>
      <c r="F4" t="s">
        <v>21</v>
      </c>
      <c r="G4">
        <f>COUNTIF($C42:$C60,G$1)</f>
        <v>2</v>
      </c>
      <c r="H4">
        <f>COUNTIF($C42:$C60,H$1)</f>
        <v>8</v>
      </c>
      <c r="I4">
        <f>COUNTIF($C42:$C60,I$1)</f>
        <v>0</v>
      </c>
      <c r="J4">
        <f>COUNTIF($C42:$C60,J$1)</f>
        <v>0</v>
      </c>
      <c r="K4">
        <f t="shared" si="0"/>
        <v>10</v>
      </c>
      <c r="L4">
        <f t="shared" si="1"/>
        <v>10</v>
      </c>
      <c r="T4" t="s">
        <v>113</v>
      </c>
      <c r="U4" t="str">
        <f>VLOOKUP(T4,B:C,2,FALSE)</f>
        <v>Yes</v>
      </c>
    </row>
    <row r="5" spans="1:21" x14ac:dyDescent="0.25">
      <c r="F5" t="s">
        <v>106</v>
      </c>
      <c r="G5">
        <f>COUNTIF($C62:$C80,G$1)</f>
        <v>10</v>
      </c>
      <c r="H5">
        <f>COUNTIF($C62:$C80,H$1)</f>
        <v>0</v>
      </c>
      <c r="I5">
        <f>COUNTIF($C62:$C80,I$1)</f>
        <v>0</v>
      </c>
      <c r="J5">
        <f>COUNTIF($C62:$C80,J$1)</f>
        <v>0</v>
      </c>
      <c r="K5">
        <f t="shared" si="0"/>
        <v>10</v>
      </c>
      <c r="L5">
        <f t="shared" si="1"/>
        <v>10</v>
      </c>
      <c r="O5" s="23" t="s">
        <v>47</v>
      </c>
      <c r="T5" t="s">
        <v>114</v>
      </c>
      <c r="U5" t="str">
        <f>VLOOKUP(T5,B:C,2,FALSE)</f>
        <v>Yes</v>
      </c>
    </row>
    <row r="6" spans="1:21" x14ac:dyDescent="0.25">
      <c r="B6" t="s">
        <v>113</v>
      </c>
      <c r="C6" t="str">
        <f>IF('1 KHWAD'!$C$11="",0,'1 KHWAD'!$C$11)</f>
        <v>Yes</v>
      </c>
      <c r="F6" t="s">
        <v>107</v>
      </c>
      <c r="G6">
        <f>COUNTIF($C82:$C100,G$1)</f>
        <v>4</v>
      </c>
      <c r="H6">
        <f>COUNTIF($C82:$C100,H$1)</f>
        <v>6</v>
      </c>
      <c r="I6">
        <f>COUNTIF($C82:$C100,I$1)</f>
        <v>0</v>
      </c>
      <c r="J6">
        <f>COUNTIF($C82:$C100,J$1)</f>
        <v>0</v>
      </c>
      <c r="K6">
        <f t="shared" si="0"/>
        <v>10</v>
      </c>
      <c r="L6">
        <f t="shared" si="1"/>
        <v>10</v>
      </c>
      <c r="O6" t="s">
        <v>37</v>
      </c>
      <c r="P6">
        <v>1</v>
      </c>
      <c r="T6" t="s">
        <v>115</v>
      </c>
      <c r="U6" t="str">
        <f>VLOOKUP(T6,B:C,2,FALSE)</f>
        <v>No</v>
      </c>
    </row>
    <row r="7" spans="1:21" x14ac:dyDescent="0.25">
      <c r="F7" t="s">
        <v>108</v>
      </c>
      <c r="G7">
        <f>COUNTIF($C102:$C120,G$1)</f>
        <v>7</v>
      </c>
      <c r="H7">
        <f>COUNTIF($C102:$C120,H$1)</f>
        <v>3</v>
      </c>
      <c r="I7">
        <f>COUNTIF($C102:$C120,I$1)</f>
        <v>0</v>
      </c>
      <c r="J7">
        <f>COUNTIF($C102:$C120,J$1)</f>
        <v>0</v>
      </c>
      <c r="K7">
        <f t="shared" si="0"/>
        <v>10</v>
      </c>
      <c r="L7">
        <f t="shared" si="1"/>
        <v>10</v>
      </c>
      <c r="O7" t="s">
        <v>37</v>
      </c>
      <c r="P7" t="str">
        <f ca="1">OFFSET(F1,P6,0)</f>
        <v>Knowing How We Are Doing</v>
      </c>
      <c r="T7" t="s">
        <v>116</v>
      </c>
      <c r="U7" t="str">
        <f>VLOOKUP(T7,B:C,2,FALSE)</f>
        <v>Yes</v>
      </c>
    </row>
    <row r="8" spans="1:21" x14ac:dyDescent="0.25">
      <c r="B8" t="s">
        <v>114</v>
      </c>
      <c r="C8" t="str">
        <f>IF('1 KHWAD'!$C$13="",0,'1 KHWAD'!$C$13)</f>
        <v>Yes</v>
      </c>
      <c r="F8" t="s">
        <v>109</v>
      </c>
      <c r="G8">
        <f>COUNTIF($C122:$C140,G$1)</f>
        <v>8</v>
      </c>
      <c r="H8">
        <f>COUNTIF($C122:$C140,H$1)</f>
        <v>2</v>
      </c>
      <c r="I8">
        <f>COUNTIF($C122:$C140,I$1)</f>
        <v>0</v>
      </c>
      <c r="J8">
        <f>COUNTIF($C122:$C140,J$1)</f>
        <v>0</v>
      </c>
      <c r="K8">
        <f t="shared" si="0"/>
        <v>10</v>
      </c>
      <c r="L8">
        <f t="shared" si="1"/>
        <v>10</v>
      </c>
      <c r="O8" t="s">
        <v>46</v>
      </c>
      <c r="P8">
        <f ca="1">MATCH(P7,S:S,0)</f>
        <v>2</v>
      </c>
      <c r="T8" t="s">
        <v>117</v>
      </c>
      <c r="U8" t="str">
        <f>VLOOKUP(T8,B:C,2,FALSE)</f>
        <v>No</v>
      </c>
    </row>
    <row r="9" spans="1:21" x14ac:dyDescent="0.25">
      <c r="F9" t="s">
        <v>110</v>
      </c>
      <c r="G9">
        <f>COUNTIF($C142:$C160,G$1)</f>
        <v>1</v>
      </c>
      <c r="H9">
        <f>COUNTIF($C142:$C160,H$1)</f>
        <v>9</v>
      </c>
      <c r="I9">
        <f>COUNTIF($C142:$C160,I$1)</f>
        <v>0</v>
      </c>
      <c r="J9">
        <f>COUNTIF($C142:$C160,J$1)</f>
        <v>0</v>
      </c>
      <c r="K9">
        <f t="shared" si="0"/>
        <v>10</v>
      </c>
      <c r="L9">
        <f t="shared" si="1"/>
        <v>10</v>
      </c>
      <c r="T9" t="s">
        <v>118</v>
      </c>
      <c r="U9" t="str">
        <f>VLOOKUP(T9,B:C,2,FALSE)</f>
        <v>Yes</v>
      </c>
    </row>
    <row r="10" spans="1:21" x14ac:dyDescent="0.25">
      <c r="B10" t="s">
        <v>115</v>
      </c>
      <c r="C10" t="str">
        <f>IF('1 KHWAD'!$C$15="",0,'1 KHWAD'!$C$15)</f>
        <v>No</v>
      </c>
      <c r="F10" t="s">
        <v>22</v>
      </c>
      <c r="G10">
        <f>SUM(G2:G9)</f>
        <v>46</v>
      </c>
      <c r="H10">
        <f>SUM(H2:H9)</f>
        <v>33</v>
      </c>
      <c r="I10">
        <f>SUM(I2:I9)</f>
        <v>1</v>
      </c>
      <c r="J10">
        <f>SUM(J2:J9)</f>
        <v>0</v>
      </c>
      <c r="K10">
        <f t="shared" si="0"/>
        <v>79</v>
      </c>
      <c r="T10" t="s">
        <v>119</v>
      </c>
      <c r="U10" t="str">
        <f>VLOOKUP(T10,B:C,2,FALSE)</f>
        <v>Yes</v>
      </c>
    </row>
    <row r="11" spans="1:21" x14ac:dyDescent="0.25">
      <c r="O11" s="23" t="s">
        <v>54</v>
      </c>
      <c r="T11" t="s">
        <v>120</v>
      </c>
      <c r="U11" t="str">
        <f>VLOOKUP(T11,B:C,2,FALSE)</f>
        <v>No</v>
      </c>
    </row>
    <row r="12" spans="1:21" x14ac:dyDescent="0.25">
      <c r="B12" t="s">
        <v>116</v>
      </c>
      <c r="C12" t="str">
        <f>IF('1 KHWAD'!$C$17="",0,'1 KHWAD'!$C$17)</f>
        <v>Yes</v>
      </c>
      <c r="F12" s="23" t="s">
        <v>17</v>
      </c>
      <c r="G12" s="23" t="s">
        <v>10</v>
      </c>
      <c r="H12" s="23" t="s">
        <v>11</v>
      </c>
      <c r="I12" s="23" t="s">
        <v>22</v>
      </c>
      <c r="O12" t="s">
        <v>55</v>
      </c>
      <c r="T12" s="16"/>
    </row>
    <row r="13" spans="1:21" x14ac:dyDescent="0.25">
      <c r="F13" t="s">
        <v>20</v>
      </c>
      <c r="G13" s="18">
        <f>G2/K2</f>
        <v>0.6</v>
      </c>
      <c r="H13" s="18">
        <f>H2/K2</f>
        <v>0.4</v>
      </c>
      <c r="I13" s="17">
        <v>1</v>
      </c>
      <c r="O13" t="s">
        <v>56</v>
      </c>
      <c r="S13" t="s">
        <v>105</v>
      </c>
      <c r="T13" t="s">
        <v>121</v>
      </c>
      <c r="U13" t="str">
        <f>VLOOKUP(T13,B:C,2,FALSE)</f>
        <v>Yes</v>
      </c>
    </row>
    <row r="14" spans="1:21" x14ac:dyDescent="0.25">
      <c r="B14" t="s">
        <v>117</v>
      </c>
      <c r="C14" t="str">
        <f>IF('1 KHWAD'!$C$19="",0,'1 KHWAD'!$C$19)</f>
        <v>No</v>
      </c>
      <c r="F14" t="s">
        <v>105</v>
      </c>
      <c r="G14" s="18">
        <f>G3/K3</f>
        <v>0.88888888888888884</v>
      </c>
      <c r="H14" s="18">
        <f>H3/K3</f>
        <v>0.1111111111111111</v>
      </c>
      <c r="I14" s="17">
        <v>1</v>
      </c>
      <c r="O14" t="s">
        <v>57</v>
      </c>
      <c r="T14" t="s">
        <v>122</v>
      </c>
      <c r="U14" t="str">
        <f>VLOOKUP(T14,B:C,2,FALSE)</f>
        <v>Yes</v>
      </c>
    </row>
    <row r="15" spans="1:21" x14ac:dyDescent="0.25">
      <c r="F15" t="s">
        <v>21</v>
      </c>
      <c r="G15" s="18">
        <f>G4/K4</f>
        <v>0.2</v>
      </c>
      <c r="H15" s="18">
        <f>H4/K4</f>
        <v>0.8</v>
      </c>
      <c r="I15" s="17">
        <v>1</v>
      </c>
      <c r="O15" t="s">
        <v>58</v>
      </c>
      <c r="T15" t="s">
        <v>123</v>
      </c>
      <c r="U15" t="str">
        <f>VLOOKUP(T15,B:C,2,FALSE)</f>
        <v>Yes</v>
      </c>
    </row>
    <row r="16" spans="1:21" x14ac:dyDescent="0.25">
      <c r="B16" t="s">
        <v>118</v>
      </c>
      <c r="C16" t="str">
        <f>IF('1 KHWAD'!$C$21="",0,'1 KHWAD'!$C$21)</f>
        <v>Yes</v>
      </c>
      <c r="F16" t="s">
        <v>106</v>
      </c>
      <c r="G16" s="18">
        <f>G5/K5</f>
        <v>1</v>
      </c>
      <c r="H16" s="18">
        <f>H5/K5</f>
        <v>0</v>
      </c>
      <c r="I16" s="17">
        <v>1</v>
      </c>
      <c r="O16" t="s">
        <v>59</v>
      </c>
      <c r="T16" t="s">
        <v>124</v>
      </c>
      <c r="U16" t="str">
        <f>VLOOKUP(T16,B:C,2,FALSE)</f>
        <v>Yes</v>
      </c>
    </row>
    <row r="17" spans="1:21" x14ac:dyDescent="0.25">
      <c r="F17" t="s">
        <v>107</v>
      </c>
      <c r="G17" s="18">
        <f>G6/K6</f>
        <v>0.4</v>
      </c>
      <c r="H17" s="18">
        <f>H6/K6</f>
        <v>0.6</v>
      </c>
      <c r="I17" s="17">
        <v>1</v>
      </c>
      <c r="O17" t="s">
        <v>60</v>
      </c>
      <c r="T17" t="s">
        <v>125</v>
      </c>
      <c r="U17" t="str">
        <f>VLOOKUP(T17,B:C,2,FALSE)</f>
        <v>Yes</v>
      </c>
    </row>
    <row r="18" spans="1:21" x14ac:dyDescent="0.25">
      <c r="B18" t="s">
        <v>119</v>
      </c>
      <c r="C18" t="str">
        <f>IF('1 KHWAD'!$C$23="",0,'1 KHWAD'!$C$23)</f>
        <v>Yes</v>
      </c>
      <c r="F18" t="s">
        <v>108</v>
      </c>
      <c r="G18" s="18">
        <f>G7/K7</f>
        <v>0.7</v>
      </c>
      <c r="H18" s="18">
        <f>H7/K7</f>
        <v>0.3</v>
      </c>
      <c r="I18" s="17">
        <v>1</v>
      </c>
      <c r="O18" t="s">
        <v>61</v>
      </c>
      <c r="T18" t="s">
        <v>126</v>
      </c>
      <c r="U18" t="str">
        <f>VLOOKUP(T18,B:C,2,FALSE)</f>
        <v>Yes</v>
      </c>
    </row>
    <row r="19" spans="1:21" x14ac:dyDescent="0.25">
      <c r="F19" t="s">
        <v>109</v>
      </c>
      <c r="G19" s="18">
        <f>G8/K8</f>
        <v>0.8</v>
      </c>
      <c r="H19" s="18">
        <f>H8/K8</f>
        <v>0.2</v>
      </c>
      <c r="I19" s="17">
        <v>1</v>
      </c>
      <c r="O19" t="s">
        <v>62</v>
      </c>
      <c r="T19" t="s">
        <v>127</v>
      </c>
      <c r="U19" t="str">
        <f>VLOOKUP(T19,B:C,2,FALSE)</f>
        <v>No</v>
      </c>
    </row>
    <row r="20" spans="1:21" x14ac:dyDescent="0.25">
      <c r="B20" t="s">
        <v>120</v>
      </c>
      <c r="C20" t="str">
        <f>IF('1 KHWAD'!$C$25="",0,'1 KHWAD'!$C$25)</f>
        <v>No</v>
      </c>
      <c r="F20" t="s">
        <v>110</v>
      </c>
      <c r="G20" s="18">
        <f>G9/K9</f>
        <v>0.1</v>
      </c>
      <c r="H20" s="18">
        <f>H9/K9</f>
        <v>0.9</v>
      </c>
      <c r="I20" s="17">
        <v>1</v>
      </c>
      <c r="O20" t="s">
        <v>63</v>
      </c>
      <c r="T20" t="s">
        <v>128</v>
      </c>
      <c r="U20" t="str">
        <f>VLOOKUP(T20,B:C,2,FALSE)</f>
        <v>Yes</v>
      </c>
    </row>
    <row r="21" spans="1:21" x14ac:dyDescent="0.25">
      <c r="B21" s="16"/>
      <c r="F21" t="s">
        <v>22</v>
      </c>
      <c r="G21" s="18">
        <f>G10/K10</f>
        <v>0.58227848101265822</v>
      </c>
      <c r="H21" s="18">
        <f>H10/K10</f>
        <v>0.41772151898734178</v>
      </c>
      <c r="O21" t="s">
        <v>64</v>
      </c>
      <c r="T21" t="s">
        <v>129</v>
      </c>
      <c r="U21" t="str">
        <f>VLOOKUP(T21,B:C,2,FALSE)</f>
        <v>Yes</v>
      </c>
    </row>
    <row r="22" spans="1:21" x14ac:dyDescent="0.25">
      <c r="A22" t="s">
        <v>105</v>
      </c>
      <c r="B22" t="s">
        <v>121</v>
      </c>
      <c r="C22" t="str">
        <f>IF('2 WOW'!$C$7="",0,'2 WOW'!$C$7)</f>
        <v>Yes</v>
      </c>
      <c r="O22" t="s">
        <v>65</v>
      </c>
      <c r="T22" t="s">
        <v>130</v>
      </c>
      <c r="U22" t="str">
        <f>VLOOKUP(T22,B:C,2,FALSE)</f>
        <v>N/A</v>
      </c>
    </row>
    <row r="23" spans="1:21" x14ac:dyDescent="0.25">
      <c r="O23" t="s">
        <v>66</v>
      </c>
      <c r="T23" s="16"/>
    </row>
    <row r="24" spans="1:21" x14ac:dyDescent="0.25">
      <c r="B24" t="s">
        <v>122</v>
      </c>
      <c r="C24" t="str">
        <f>IF('2 WOW'!$C$9="",0,'2 WOW'!$C$9)</f>
        <v>Yes</v>
      </c>
      <c r="O24" t="s">
        <v>67</v>
      </c>
      <c r="S24" t="s">
        <v>21</v>
      </c>
      <c r="T24" t="s">
        <v>131</v>
      </c>
      <c r="U24" t="str">
        <f>VLOOKUP(T24,B:C,2,FALSE)</f>
        <v>Yes</v>
      </c>
    </row>
    <row r="25" spans="1:21" x14ac:dyDescent="0.25">
      <c r="O25" t="s">
        <v>68</v>
      </c>
      <c r="T25" t="s">
        <v>132</v>
      </c>
      <c r="U25" t="str">
        <f>VLOOKUP(T25,B:C,2,FALSE)</f>
        <v>Yes</v>
      </c>
    </row>
    <row r="26" spans="1:21" x14ac:dyDescent="0.25">
      <c r="B26" t="s">
        <v>123</v>
      </c>
      <c r="C26" t="str">
        <f>IF('2 WOW'!$C$11="",0,'2 WOW'!$C$11)</f>
        <v>Yes</v>
      </c>
      <c r="O26" t="s">
        <v>69</v>
      </c>
      <c r="T26" t="s">
        <v>133</v>
      </c>
      <c r="U26" t="str">
        <f>VLOOKUP(T26,B:C,2,FALSE)</f>
        <v>No</v>
      </c>
    </row>
    <row r="27" spans="1:21" x14ac:dyDescent="0.25">
      <c r="O27" t="s">
        <v>70</v>
      </c>
      <c r="T27" t="s">
        <v>134</v>
      </c>
      <c r="U27" t="str">
        <f>VLOOKUP(T27,B:C,2,FALSE)</f>
        <v>No</v>
      </c>
    </row>
    <row r="28" spans="1:21" x14ac:dyDescent="0.25">
      <c r="B28" t="s">
        <v>124</v>
      </c>
      <c r="C28" t="str">
        <f>IF('2 WOW'!$C$13="",0,'2 WOW'!$C$13)</f>
        <v>Yes</v>
      </c>
      <c r="O28" t="s">
        <v>71</v>
      </c>
      <c r="T28" t="s">
        <v>135</v>
      </c>
      <c r="U28" t="str">
        <f>VLOOKUP(T28,B:C,2,FALSE)</f>
        <v>No</v>
      </c>
    </row>
    <row r="29" spans="1:21" x14ac:dyDescent="0.25">
      <c r="O29" t="s">
        <v>72</v>
      </c>
      <c r="T29" t="s">
        <v>136</v>
      </c>
      <c r="U29" t="str">
        <f>VLOOKUP(T29,B:C,2,FALSE)</f>
        <v>No</v>
      </c>
    </row>
    <row r="30" spans="1:21" x14ac:dyDescent="0.25">
      <c r="B30" t="s">
        <v>125</v>
      </c>
      <c r="C30" t="str">
        <f>IF('2 WOW'!$C$15="",0,'2 WOW'!$C$15)</f>
        <v>Yes</v>
      </c>
      <c r="O30" t="s">
        <v>73</v>
      </c>
      <c r="T30" t="s">
        <v>137</v>
      </c>
      <c r="U30" t="str">
        <f>VLOOKUP(T30,B:C,2,FALSE)</f>
        <v>No</v>
      </c>
    </row>
    <row r="31" spans="1:21" x14ac:dyDescent="0.25">
      <c r="O31" t="s">
        <v>74</v>
      </c>
      <c r="T31" t="s">
        <v>138</v>
      </c>
      <c r="U31" t="str">
        <f>VLOOKUP(T31,B:C,2,FALSE)</f>
        <v>No</v>
      </c>
    </row>
    <row r="32" spans="1:21" x14ac:dyDescent="0.25">
      <c r="B32" t="s">
        <v>126</v>
      </c>
      <c r="C32" t="str">
        <f>IF('2 WOW'!$C$17="",0,'2 WOW'!$C$17)</f>
        <v>Yes</v>
      </c>
      <c r="O32" t="s">
        <v>75</v>
      </c>
      <c r="T32" t="s">
        <v>139</v>
      </c>
      <c r="U32" t="str">
        <f>VLOOKUP(T32,B:C,2,FALSE)</f>
        <v>No</v>
      </c>
    </row>
    <row r="33" spans="1:21" x14ac:dyDescent="0.25">
      <c r="O33" t="s">
        <v>76</v>
      </c>
      <c r="T33" t="s">
        <v>140</v>
      </c>
      <c r="U33" t="str">
        <f>VLOOKUP(T33,B:C,2,FALSE)</f>
        <v>No</v>
      </c>
    </row>
    <row r="34" spans="1:21" x14ac:dyDescent="0.25">
      <c r="B34" t="s">
        <v>127</v>
      </c>
      <c r="C34" t="str">
        <f>IF('2 WOW'!$C$19="",0,'2 WOW'!$C$19)</f>
        <v>No</v>
      </c>
      <c r="O34" t="s">
        <v>77</v>
      </c>
      <c r="T34" s="16"/>
    </row>
    <row r="35" spans="1:21" x14ac:dyDescent="0.25">
      <c r="O35" t="s">
        <v>78</v>
      </c>
      <c r="S35" t="s">
        <v>106</v>
      </c>
      <c r="T35" t="s">
        <v>141</v>
      </c>
      <c r="U35" t="str">
        <f>VLOOKUP(T35,B:C,2,FALSE)</f>
        <v>Yes</v>
      </c>
    </row>
    <row r="36" spans="1:21" x14ac:dyDescent="0.25">
      <c r="B36" t="s">
        <v>128</v>
      </c>
      <c r="C36" t="str">
        <f>IF('2 WOW'!$C$21="",0,'2 WOW'!$C$21)</f>
        <v>Yes</v>
      </c>
      <c r="O36" t="s">
        <v>79</v>
      </c>
      <c r="T36" t="s">
        <v>142</v>
      </c>
      <c r="U36" t="str">
        <f>VLOOKUP(T36,B:C,2,FALSE)</f>
        <v>Yes</v>
      </c>
    </row>
    <row r="37" spans="1:21" x14ac:dyDescent="0.25">
      <c r="O37" t="s">
        <v>80</v>
      </c>
      <c r="T37" t="s">
        <v>143</v>
      </c>
      <c r="U37" t="str">
        <f>VLOOKUP(T37,B:C,2,FALSE)</f>
        <v>Yes</v>
      </c>
    </row>
    <row r="38" spans="1:21" x14ac:dyDescent="0.25">
      <c r="B38" t="s">
        <v>129</v>
      </c>
      <c r="C38" t="str">
        <f>IF('2 WOW'!$C$23="",0,'2 WOW'!$C$23)</f>
        <v>Yes</v>
      </c>
      <c r="O38" t="s">
        <v>81</v>
      </c>
      <c r="T38" t="s">
        <v>144</v>
      </c>
      <c r="U38" t="str">
        <f>VLOOKUP(T38,B:C,2,FALSE)</f>
        <v>Yes</v>
      </c>
    </row>
    <row r="39" spans="1:21" x14ac:dyDescent="0.25">
      <c r="O39" t="s">
        <v>82</v>
      </c>
      <c r="T39" t="s">
        <v>145</v>
      </c>
      <c r="U39" t="str">
        <f>VLOOKUP(T39,B:C,2,FALSE)</f>
        <v>Yes</v>
      </c>
    </row>
    <row r="40" spans="1:21" x14ac:dyDescent="0.25">
      <c r="B40" t="s">
        <v>130</v>
      </c>
      <c r="C40" t="str">
        <f>IF('2 WOW'!$C$25="",0,'2 WOW'!$C$25)</f>
        <v>N/A</v>
      </c>
      <c r="O40" t="s">
        <v>83</v>
      </c>
      <c r="T40" t="s">
        <v>146</v>
      </c>
      <c r="U40" t="str">
        <f>VLOOKUP(T40,B:C,2,FALSE)</f>
        <v>Yes</v>
      </c>
    </row>
    <row r="41" spans="1:21" x14ac:dyDescent="0.25">
      <c r="B41" s="16"/>
      <c r="O41" t="s">
        <v>84</v>
      </c>
      <c r="T41" t="s">
        <v>147</v>
      </c>
      <c r="U41" t="str">
        <f>VLOOKUP(T41,B:C,2,FALSE)</f>
        <v>Yes</v>
      </c>
    </row>
    <row r="42" spans="1:21" x14ac:dyDescent="0.25">
      <c r="A42" t="s">
        <v>21</v>
      </c>
      <c r="B42" t="s">
        <v>131</v>
      </c>
      <c r="C42" t="str">
        <f>IF('3 PSAAG'!$C$7="",0,'3 PSAAG'!$C$7)</f>
        <v>Yes</v>
      </c>
      <c r="O42" t="s">
        <v>85</v>
      </c>
      <c r="T42" t="s">
        <v>148</v>
      </c>
      <c r="U42" t="str">
        <f>VLOOKUP(T42,B:C,2,FALSE)</f>
        <v>Yes</v>
      </c>
    </row>
    <row r="43" spans="1:21" x14ac:dyDescent="0.25">
      <c r="O43" t="s">
        <v>86</v>
      </c>
      <c r="T43" t="s">
        <v>149</v>
      </c>
      <c r="U43" t="str">
        <f>VLOOKUP(T43,B:C,2,FALSE)</f>
        <v>Yes</v>
      </c>
    </row>
    <row r="44" spans="1:21" x14ac:dyDescent="0.25">
      <c r="B44" t="s">
        <v>132</v>
      </c>
      <c r="C44" t="str">
        <f>IF('3 PSAAG'!$C$9="",0,'3 PSAAG'!$C$9)</f>
        <v>Yes</v>
      </c>
      <c r="O44" t="s">
        <v>87</v>
      </c>
      <c r="T44" t="s">
        <v>150</v>
      </c>
      <c r="U44" t="str">
        <f>VLOOKUP(T44,B:C,2,FALSE)</f>
        <v>Yes</v>
      </c>
    </row>
    <row r="45" spans="1:21" x14ac:dyDescent="0.25">
      <c r="O45" t="s">
        <v>88</v>
      </c>
      <c r="T45" s="16"/>
    </row>
    <row r="46" spans="1:21" x14ac:dyDescent="0.25">
      <c r="B46" t="s">
        <v>133</v>
      </c>
      <c r="C46" t="str">
        <f>IF('3 PSAAG'!$C$11="",0,'3 PSAAG'!$C$11)</f>
        <v>No</v>
      </c>
      <c r="O46" t="s">
        <v>89</v>
      </c>
      <c r="S46" t="s">
        <v>107</v>
      </c>
      <c r="T46" t="s">
        <v>151</v>
      </c>
      <c r="U46" t="str">
        <f>VLOOKUP(T46,B:C,2,FALSE)</f>
        <v>No</v>
      </c>
    </row>
    <row r="47" spans="1:21" x14ac:dyDescent="0.25">
      <c r="O47" t="s">
        <v>90</v>
      </c>
      <c r="T47" t="s">
        <v>152</v>
      </c>
      <c r="U47" t="str">
        <f>VLOOKUP(T47,B:C,2,FALSE)</f>
        <v>Yes</v>
      </c>
    </row>
    <row r="48" spans="1:21" x14ac:dyDescent="0.25">
      <c r="B48" t="s">
        <v>134</v>
      </c>
      <c r="C48" t="str">
        <f>IF('3 PSAAG'!$C$13="",0,'3 PSAAG'!$C$13)</f>
        <v>No</v>
      </c>
      <c r="O48" t="s">
        <v>91</v>
      </c>
      <c r="T48" t="s">
        <v>153</v>
      </c>
      <c r="U48" t="str">
        <f>VLOOKUP(T48,B:C,2,FALSE)</f>
        <v>Yes</v>
      </c>
    </row>
    <row r="49" spans="1:21" x14ac:dyDescent="0.25">
      <c r="O49" t="s">
        <v>92</v>
      </c>
      <c r="T49" t="s">
        <v>154</v>
      </c>
      <c r="U49" t="str">
        <f>VLOOKUP(T49,B:C,2,FALSE)</f>
        <v>No</v>
      </c>
    </row>
    <row r="50" spans="1:21" x14ac:dyDescent="0.25">
      <c r="B50" t="s">
        <v>135</v>
      </c>
      <c r="C50" t="str">
        <f>IF('3 PSAAG'!$C$15="",0,'3 PSAAG'!$C$15)</f>
        <v>No</v>
      </c>
      <c r="O50" t="s">
        <v>93</v>
      </c>
      <c r="T50" t="s">
        <v>155</v>
      </c>
      <c r="U50" t="str">
        <f>VLOOKUP(T50,B:C,2,FALSE)</f>
        <v>No</v>
      </c>
    </row>
    <row r="51" spans="1:21" x14ac:dyDescent="0.25">
      <c r="O51" t="s">
        <v>94</v>
      </c>
      <c r="T51" t="s">
        <v>156</v>
      </c>
      <c r="U51" t="str">
        <f>VLOOKUP(T51,B:C,2,FALSE)</f>
        <v>Yes</v>
      </c>
    </row>
    <row r="52" spans="1:21" x14ac:dyDescent="0.25">
      <c r="B52" t="s">
        <v>136</v>
      </c>
      <c r="C52" t="str">
        <f>IF('3 PSAAG'!$C$17="",0,'3 PSAAG'!$C$17)</f>
        <v>No</v>
      </c>
      <c r="O52" t="s">
        <v>95</v>
      </c>
      <c r="T52" t="s">
        <v>157</v>
      </c>
      <c r="U52" t="str">
        <f>VLOOKUP(T52,B:C,2,FALSE)</f>
        <v>No</v>
      </c>
    </row>
    <row r="53" spans="1:21" x14ac:dyDescent="0.25">
      <c r="T53" t="s">
        <v>158</v>
      </c>
      <c r="U53" t="str">
        <f>VLOOKUP(T53,B:C,2,FALSE)</f>
        <v>Yes</v>
      </c>
    </row>
    <row r="54" spans="1:21" x14ac:dyDescent="0.25">
      <c r="B54" t="s">
        <v>137</v>
      </c>
      <c r="C54" t="str">
        <f>IF('3 PSAAG'!$C$19="",0,'3 PSAAG'!$C$19)</f>
        <v>No</v>
      </c>
      <c r="T54" t="s">
        <v>159</v>
      </c>
      <c r="U54" t="str">
        <f>VLOOKUP(T54,B:C,2,FALSE)</f>
        <v>No</v>
      </c>
    </row>
    <row r="55" spans="1:21" x14ac:dyDescent="0.25">
      <c r="T55" t="s">
        <v>160</v>
      </c>
      <c r="U55" t="str">
        <f>VLOOKUP(T55,B:C,2,FALSE)</f>
        <v>No</v>
      </c>
    </row>
    <row r="56" spans="1:21" x14ac:dyDescent="0.25">
      <c r="B56" t="s">
        <v>138</v>
      </c>
      <c r="C56" t="str">
        <f>IF('3 PSAAG'!$C$21="",0,'3 PSAAG'!$C$21)</f>
        <v>No</v>
      </c>
      <c r="T56" s="16"/>
    </row>
    <row r="57" spans="1:21" x14ac:dyDescent="0.25">
      <c r="S57" t="s">
        <v>108</v>
      </c>
      <c r="T57" t="s">
        <v>161</v>
      </c>
      <c r="U57" t="str">
        <f>VLOOKUP(T57,B:C,2,FALSE)</f>
        <v>Yes</v>
      </c>
    </row>
    <row r="58" spans="1:21" x14ac:dyDescent="0.25">
      <c r="B58" t="s">
        <v>139</v>
      </c>
      <c r="C58" t="str">
        <f>IF('3 PSAAG'!$C$23="",0,'3 PSAAG'!$C$23)</f>
        <v>No</v>
      </c>
      <c r="T58" t="s">
        <v>162</v>
      </c>
      <c r="U58" t="str">
        <f>VLOOKUP(T58,B:C,2,FALSE)</f>
        <v>Yes</v>
      </c>
    </row>
    <row r="59" spans="1:21" x14ac:dyDescent="0.25">
      <c r="T59" t="s">
        <v>163</v>
      </c>
      <c r="U59" t="str">
        <f>VLOOKUP(T59,B:C,2,FALSE)</f>
        <v>No</v>
      </c>
    </row>
    <row r="60" spans="1:21" x14ac:dyDescent="0.25">
      <c r="B60" t="s">
        <v>140</v>
      </c>
      <c r="C60" t="str">
        <f>IF('3 PSAAG'!$C$25="",0,'3 PSAAG'!$C$25)</f>
        <v>No</v>
      </c>
      <c r="T60" t="s">
        <v>164</v>
      </c>
      <c r="U60" t="str">
        <f>VLOOKUP(T60,B:C,2,FALSE)</f>
        <v>Yes</v>
      </c>
    </row>
    <row r="61" spans="1:21" x14ac:dyDescent="0.25">
      <c r="B61" s="16"/>
      <c r="T61" t="s">
        <v>165</v>
      </c>
      <c r="U61" t="str">
        <f>VLOOKUP(T61,B:C,2,FALSE)</f>
        <v>Yes</v>
      </c>
    </row>
    <row r="62" spans="1:21" x14ac:dyDescent="0.25">
      <c r="A62" t="s">
        <v>106</v>
      </c>
      <c r="B62" t="s">
        <v>141</v>
      </c>
      <c r="C62" t="str">
        <f>IF('4 MCAS'!$C$7="",0,'4 MCAS'!$C$7)</f>
        <v>Yes</v>
      </c>
      <c r="T62" t="s">
        <v>166</v>
      </c>
      <c r="U62" t="str">
        <f>VLOOKUP(T62,B:C,2,FALSE)</f>
        <v>Yes</v>
      </c>
    </row>
    <row r="63" spans="1:21" x14ac:dyDescent="0.25">
      <c r="T63" t="s">
        <v>167</v>
      </c>
      <c r="U63" t="str">
        <f>VLOOKUP(T63,B:C,2,FALSE)</f>
        <v>No</v>
      </c>
    </row>
    <row r="64" spans="1:21" x14ac:dyDescent="0.25">
      <c r="B64" t="s">
        <v>142</v>
      </c>
      <c r="C64" t="str">
        <f>IF('4 MCAS'!$C$9="",0,'4 MCAS'!$C$9)</f>
        <v>Yes</v>
      </c>
      <c r="T64" t="s">
        <v>168</v>
      </c>
      <c r="U64" t="str">
        <f>VLOOKUP(T64,B:C,2,FALSE)</f>
        <v>Yes</v>
      </c>
    </row>
    <row r="65" spans="2:21" x14ac:dyDescent="0.25">
      <c r="T65" t="s">
        <v>169</v>
      </c>
      <c r="U65" t="str">
        <f>VLOOKUP(T65,B:C,2,FALSE)</f>
        <v>No</v>
      </c>
    </row>
    <row r="66" spans="2:21" x14ac:dyDescent="0.25">
      <c r="B66" t="s">
        <v>143</v>
      </c>
      <c r="C66" t="str">
        <f>IF('4 MCAS'!$C$11="",0,'4 MCAS'!$C$11)</f>
        <v>Yes</v>
      </c>
      <c r="T66" t="s">
        <v>170</v>
      </c>
      <c r="U66" t="str">
        <f>VLOOKUP(T66,B:C,2,FALSE)</f>
        <v>Yes</v>
      </c>
    </row>
    <row r="67" spans="2:21" x14ac:dyDescent="0.25">
      <c r="T67" s="16"/>
    </row>
    <row r="68" spans="2:21" x14ac:dyDescent="0.25">
      <c r="B68" t="s">
        <v>144</v>
      </c>
      <c r="C68" t="str">
        <f>IF('4 MCAS'!$C$13="",0,'4 MCAS'!$C$13)</f>
        <v>Yes</v>
      </c>
      <c r="S68" t="s">
        <v>109</v>
      </c>
      <c r="T68" t="s">
        <v>171</v>
      </c>
      <c r="U68" t="str">
        <f>VLOOKUP(T68,B:C,2,FALSE)</f>
        <v>Yes</v>
      </c>
    </row>
    <row r="69" spans="2:21" x14ac:dyDescent="0.25">
      <c r="T69" t="s">
        <v>172</v>
      </c>
      <c r="U69" t="str">
        <f>VLOOKUP(T69,B:C,2,FALSE)</f>
        <v>No</v>
      </c>
    </row>
    <row r="70" spans="2:21" x14ac:dyDescent="0.25">
      <c r="B70" t="s">
        <v>145</v>
      </c>
      <c r="C70" t="str">
        <f>IF('4 MCAS'!$C$15="",0,'4 MCAS'!$C$15)</f>
        <v>Yes</v>
      </c>
      <c r="T70" t="s">
        <v>173</v>
      </c>
      <c r="U70" t="str">
        <f>VLOOKUP(T70,B:C,2,FALSE)</f>
        <v>No</v>
      </c>
    </row>
    <row r="71" spans="2:21" x14ac:dyDescent="0.25">
      <c r="T71" t="s">
        <v>174</v>
      </c>
      <c r="U71" t="str">
        <f>VLOOKUP(T71,B:C,2,FALSE)</f>
        <v>Yes</v>
      </c>
    </row>
    <row r="72" spans="2:21" x14ac:dyDescent="0.25">
      <c r="B72" t="s">
        <v>146</v>
      </c>
      <c r="C72" t="str">
        <f>IF('4 MCAS'!$C$17="",0,'4 MCAS'!$C$17)</f>
        <v>Yes</v>
      </c>
      <c r="T72" t="s">
        <v>175</v>
      </c>
      <c r="U72" t="str">
        <f>VLOOKUP(T72,B:C,2,FALSE)</f>
        <v>Yes</v>
      </c>
    </row>
    <row r="73" spans="2:21" x14ac:dyDescent="0.25">
      <c r="T73" t="s">
        <v>176</v>
      </c>
      <c r="U73" t="str">
        <f>VLOOKUP(T73,B:C,2,FALSE)</f>
        <v>Yes</v>
      </c>
    </row>
    <row r="74" spans="2:21" x14ac:dyDescent="0.25">
      <c r="B74" t="s">
        <v>147</v>
      </c>
      <c r="C74" t="str">
        <f>IF('4 MCAS'!$C$19="",0,'4 MCAS'!$C$19)</f>
        <v>Yes</v>
      </c>
      <c r="T74" t="s">
        <v>177</v>
      </c>
      <c r="U74" t="str">
        <f>VLOOKUP(T74,B:C,2,FALSE)</f>
        <v>Yes</v>
      </c>
    </row>
    <row r="75" spans="2:21" x14ac:dyDescent="0.25">
      <c r="T75" t="s">
        <v>178</v>
      </c>
      <c r="U75" t="str">
        <f>VLOOKUP(T75,B:C,2,FALSE)</f>
        <v>Yes</v>
      </c>
    </row>
    <row r="76" spans="2:21" x14ac:dyDescent="0.25">
      <c r="B76" t="s">
        <v>148</v>
      </c>
      <c r="C76" t="str">
        <f>IF('4 MCAS'!$C$21="",0,'4 MCAS'!$C$21)</f>
        <v>Yes</v>
      </c>
      <c r="T76" t="s">
        <v>179</v>
      </c>
      <c r="U76" t="str">
        <f>VLOOKUP(T76,B:C,2,FALSE)</f>
        <v>Yes</v>
      </c>
    </row>
    <row r="77" spans="2:21" x14ac:dyDescent="0.25">
      <c r="T77" t="s">
        <v>180</v>
      </c>
      <c r="U77" t="str">
        <f>VLOOKUP(T77,B:C,2,FALSE)</f>
        <v>Yes</v>
      </c>
    </row>
    <row r="78" spans="2:21" x14ac:dyDescent="0.25">
      <c r="B78" t="s">
        <v>149</v>
      </c>
      <c r="C78" t="str">
        <f>IF('4 MCAS'!$C$23="",0,'4 MCAS'!$C$23)</f>
        <v>Yes</v>
      </c>
      <c r="T78" s="16"/>
    </row>
    <row r="79" spans="2:21" x14ac:dyDescent="0.25">
      <c r="S79" t="s">
        <v>110</v>
      </c>
      <c r="T79" t="s">
        <v>181</v>
      </c>
      <c r="U79" t="str">
        <f>VLOOKUP(T79,B:C,2,FALSE)</f>
        <v>No</v>
      </c>
    </row>
    <row r="80" spans="2:21" x14ac:dyDescent="0.25">
      <c r="B80" t="s">
        <v>150</v>
      </c>
      <c r="C80" t="str">
        <f>IF('4 MCAS'!$C$25="",0,'4 MCAS'!$C$25)</f>
        <v>Yes</v>
      </c>
      <c r="T80" t="s">
        <v>182</v>
      </c>
      <c r="U80" t="str">
        <f>VLOOKUP(T80,B:C,2,FALSE)</f>
        <v>No</v>
      </c>
    </row>
    <row r="81" spans="1:21" x14ac:dyDescent="0.25">
      <c r="B81" s="16"/>
      <c r="T81" t="s">
        <v>183</v>
      </c>
      <c r="U81" t="str">
        <f>VLOOKUP(T81,B:C,2,FALSE)</f>
        <v>No</v>
      </c>
    </row>
    <row r="82" spans="1:21" x14ac:dyDescent="0.25">
      <c r="A82" t="s">
        <v>107</v>
      </c>
      <c r="B82" t="s">
        <v>151</v>
      </c>
      <c r="C82" t="str">
        <f>IF('5 POWL'!$C$7="",0,'5 POWL'!$C$7)</f>
        <v>No</v>
      </c>
      <c r="T82" t="s">
        <v>184</v>
      </c>
      <c r="U82" t="str">
        <f>VLOOKUP(T82,B:C,2,FALSE)</f>
        <v>Yes</v>
      </c>
    </row>
    <row r="83" spans="1:21" x14ac:dyDescent="0.25">
      <c r="T83" t="s">
        <v>185</v>
      </c>
      <c r="U83" t="str">
        <f>VLOOKUP(T83,B:C,2,FALSE)</f>
        <v>No</v>
      </c>
    </row>
    <row r="84" spans="1:21" x14ac:dyDescent="0.25">
      <c r="B84" t="s">
        <v>152</v>
      </c>
      <c r="C84" t="str">
        <f>IF('5 POWL'!$C$9="",0,'5 POWL'!$C$9)</f>
        <v>Yes</v>
      </c>
      <c r="T84" t="s">
        <v>186</v>
      </c>
      <c r="U84" t="str">
        <f>VLOOKUP(T84,B:C,2,FALSE)</f>
        <v>No</v>
      </c>
    </row>
    <row r="85" spans="1:21" x14ac:dyDescent="0.25">
      <c r="T85" t="s">
        <v>187</v>
      </c>
      <c r="U85" t="str">
        <f>VLOOKUP(T85,B:C,2,FALSE)</f>
        <v>No</v>
      </c>
    </row>
    <row r="86" spans="1:21" x14ac:dyDescent="0.25">
      <c r="B86" t="s">
        <v>153</v>
      </c>
      <c r="C86" t="str">
        <f>IF('5 POWL'!$C$11="",0,'5 POWL'!$C$11)</f>
        <v>Yes</v>
      </c>
      <c r="T86" t="s">
        <v>188</v>
      </c>
      <c r="U86" t="str">
        <f>VLOOKUP(T86,B:C,2,FALSE)</f>
        <v>No</v>
      </c>
    </row>
    <row r="87" spans="1:21" x14ac:dyDescent="0.25">
      <c r="T87" t="s">
        <v>189</v>
      </c>
      <c r="U87" t="str">
        <f>VLOOKUP(T87,B:C,2,FALSE)</f>
        <v>No</v>
      </c>
    </row>
    <row r="88" spans="1:21" x14ac:dyDescent="0.25">
      <c r="B88" t="s">
        <v>154</v>
      </c>
      <c r="C88" t="str">
        <f>IF('5 POWL'!$C$13="",0,'5 POWL'!$C$13)</f>
        <v>No</v>
      </c>
      <c r="T88" t="s">
        <v>190</v>
      </c>
      <c r="U88" t="str">
        <f>VLOOKUP(T88,B:C,2,FALSE)</f>
        <v>No</v>
      </c>
    </row>
    <row r="89" spans="1:21" x14ac:dyDescent="0.25">
      <c r="T89" s="16"/>
    </row>
    <row r="90" spans="1:21" x14ac:dyDescent="0.25">
      <c r="B90" t="s">
        <v>155</v>
      </c>
      <c r="C90" t="str">
        <f>IF('5 POWL'!$C$15="",0,'5 POWL'!$C$15)</f>
        <v>No</v>
      </c>
    </row>
    <row r="92" spans="1:21" x14ac:dyDescent="0.25">
      <c r="B92" t="s">
        <v>156</v>
      </c>
      <c r="C92" t="str">
        <f>IF('5 POWL'!$C$17="",0,'5 POWL'!$C$17)</f>
        <v>Yes</v>
      </c>
    </row>
    <row r="94" spans="1:21" x14ac:dyDescent="0.25">
      <c r="B94" t="s">
        <v>157</v>
      </c>
      <c r="C94" t="str">
        <f>IF('5 POWL'!$C$19="",0,'5 POWL'!$C$19)</f>
        <v>No</v>
      </c>
    </row>
    <row r="96" spans="1:21" x14ac:dyDescent="0.25">
      <c r="B96" t="s">
        <v>158</v>
      </c>
      <c r="C96" t="str">
        <f>IF('5 POWL'!$C$21="",0,'5 POWL'!$C$21)</f>
        <v>Yes</v>
      </c>
    </row>
    <row r="98" spans="1:3" x14ac:dyDescent="0.25">
      <c r="B98" t="s">
        <v>159</v>
      </c>
      <c r="C98" t="str">
        <f>IF('5 POWL'!$C$23="",0,'5 POWL'!$C$23)</f>
        <v>No</v>
      </c>
    </row>
    <row r="100" spans="1:3" x14ac:dyDescent="0.25">
      <c r="B100" t="s">
        <v>160</v>
      </c>
      <c r="C100" t="str">
        <f>IF('5 POWL'!$C$25="",0,'5 POWL'!$C$25)</f>
        <v>No</v>
      </c>
    </row>
    <row r="101" spans="1:3" x14ac:dyDescent="0.25">
      <c r="B101" s="16"/>
    </row>
    <row r="102" spans="1:3" x14ac:dyDescent="0.25">
      <c r="A102" t="s">
        <v>108</v>
      </c>
      <c r="B102" t="s">
        <v>161</v>
      </c>
      <c r="C102" t="str">
        <f>IF('6 WBKP'!$C$7="",0,'6 WBKP'!$C$7)</f>
        <v>Yes</v>
      </c>
    </row>
    <row r="104" spans="1:3" x14ac:dyDescent="0.25">
      <c r="B104" t="s">
        <v>162</v>
      </c>
      <c r="C104" t="str">
        <f>IF('6 WBKP'!$C$9="",0,'6 WBKP'!$C$9)</f>
        <v>Yes</v>
      </c>
    </row>
    <row r="106" spans="1:3" x14ac:dyDescent="0.25">
      <c r="B106" t="s">
        <v>163</v>
      </c>
      <c r="C106" t="str">
        <f>IF('6 WBKP'!$C$11="",0,'6 WBKP'!$C$11)</f>
        <v>No</v>
      </c>
    </row>
    <row r="108" spans="1:3" x14ac:dyDescent="0.25">
      <c r="B108" t="s">
        <v>164</v>
      </c>
      <c r="C108" t="str">
        <f>IF('6 WBKP'!$C$13="",0,'6 WBKP'!$C$13)</f>
        <v>Yes</v>
      </c>
    </row>
    <row r="110" spans="1:3" x14ac:dyDescent="0.25">
      <c r="B110" t="s">
        <v>165</v>
      </c>
      <c r="C110" t="str">
        <f>IF('6 WBKP'!$C$15="",0,'6 WBKP'!$C$15)</f>
        <v>Yes</v>
      </c>
    </row>
    <row r="112" spans="1:3" x14ac:dyDescent="0.25">
      <c r="B112" t="s">
        <v>166</v>
      </c>
      <c r="C112" t="str">
        <f>IF('6 WBKP'!$C$17="",0,'6 WBKP'!$C$17)</f>
        <v>Yes</v>
      </c>
    </row>
    <row r="114" spans="1:3" x14ac:dyDescent="0.25">
      <c r="B114" t="s">
        <v>167</v>
      </c>
      <c r="C114" t="str">
        <f>IF('6 WBKP'!$C$19="",0,'6 WBKP'!$C$19)</f>
        <v>No</v>
      </c>
    </row>
    <row r="116" spans="1:3" x14ac:dyDescent="0.25">
      <c r="B116" t="s">
        <v>168</v>
      </c>
      <c r="C116" t="str">
        <f>IF('6 WBKP'!$C$21="",0,'6 WBKP'!$C$21)</f>
        <v>Yes</v>
      </c>
    </row>
    <row r="118" spans="1:3" x14ac:dyDescent="0.25">
      <c r="B118" t="s">
        <v>169</v>
      </c>
      <c r="C118" t="str">
        <f>IF('6 WBKP'!$C$23="",0,'6 WBKP'!$C$23)</f>
        <v>No</v>
      </c>
    </row>
    <row r="120" spans="1:3" x14ac:dyDescent="0.25">
      <c r="B120" t="s">
        <v>170</v>
      </c>
      <c r="C120" t="str">
        <f>IF('6 WBKP'!$C$25="",0,'6 WBKP'!$C$25)</f>
        <v>Yes</v>
      </c>
    </row>
    <row r="121" spans="1:3" x14ac:dyDescent="0.25">
      <c r="B121" s="16"/>
    </row>
    <row r="122" spans="1:3" x14ac:dyDescent="0.25">
      <c r="A122" t="s">
        <v>109</v>
      </c>
      <c r="B122" t="s">
        <v>171</v>
      </c>
      <c r="C122" t="str">
        <f>IF('7 ACPP'!$C$7="",0,'7 ACPP'!$C$7)</f>
        <v>Yes</v>
      </c>
    </row>
    <row r="124" spans="1:3" x14ac:dyDescent="0.25">
      <c r="B124" t="s">
        <v>172</v>
      </c>
      <c r="C124" t="str">
        <f>IF('7 ACPP'!$C$9="",0,'7 ACPP'!$C$9)</f>
        <v>No</v>
      </c>
    </row>
    <row r="126" spans="1:3" x14ac:dyDescent="0.25">
      <c r="B126" t="s">
        <v>173</v>
      </c>
      <c r="C126" t="str">
        <f>IF('7 ACPP'!$C$11="",0,'7 ACPP'!$C$11)</f>
        <v>No</v>
      </c>
    </row>
    <row r="128" spans="1:3" x14ac:dyDescent="0.25">
      <c r="B128" t="s">
        <v>174</v>
      </c>
      <c r="C128" t="str">
        <f>IF('7 ACPP'!$C$13="",0,'7 ACPP'!$C$13)</f>
        <v>Yes</v>
      </c>
    </row>
    <row r="130" spans="1:3" x14ac:dyDescent="0.25">
      <c r="B130" t="s">
        <v>175</v>
      </c>
      <c r="C130" t="str">
        <f>IF('7 ACPP'!$C$15="",0,'7 ACPP'!$C$15)</f>
        <v>Yes</v>
      </c>
    </row>
    <row r="132" spans="1:3" x14ac:dyDescent="0.25">
      <c r="B132" t="s">
        <v>176</v>
      </c>
      <c r="C132" t="str">
        <f>IF('7 ACPP'!$C$17="",0,'7 ACPP'!$C$17)</f>
        <v>Yes</v>
      </c>
    </row>
    <row r="134" spans="1:3" x14ac:dyDescent="0.25">
      <c r="B134" t="s">
        <v>177</v>
      </c>
      <c r="C134" t="str">
        <f>IF('7 ACPP'!$C$19="",0,'7 ACPP'!$C$19)</f>
        <v>Yes</v>
      </c>
    </row>
    <row r="136" spans="1:3" x14ac:dyDescent="0.25">
      <c r="B136" t="s">
        <v>178</v>
      </c>
      <c r="C136" t="str">
        <f>IF('7 ACPP'!$C$21="",0,'7 ACPP'!$C$21)</f>
        <v>Yes</v>
      </c>
    </row>
    <row r="138" spans="1:3" x14ac:dyDescent="0.25">
      <c r="B138" t="s">
        <v>179</v>
      </c>
      <c r="C138" t="str">
        <f>IF('7 ACPP'!$C$23="",0,'7 ACPP'!$C$23)</f>
        <v>Yes</v>
      </c>
    </row>
    <row r="140" spans="1:3" x14ac:dyDescent="0.25">
      <c r="B140" t="s">
        <v>180</v>
      </c>
      <c r="C140" t="str">
        <f>IF('7 ACPP'!$C$25="",0,'7 ACPP'!$C$25)</f>
        <v>Yes</v>
      </c>
    </row>
    <row r="141" spans="1:3" x14ac:dyDescent="0.25">
      <c r="B141" s="16"/>
    </row>
    <row r="142" spans="1:3" x14ac:dyDescent="0.25">
      <c r="A142" t="s">
        <v>110</v>
      </c>
      <c r="B142" t="s">
        <v>181</v>
      </c>
      <c r="C142" t="str">
        <f>IF('8 SCP'!$C$7="",0,'8 SCP'!$C$7)</f>
        <v>No</v>
      </c>
    </row>
    <row r="144" spans="1:3" x14ac:dyDescent="0.25">
      <c r="B144" t="s">
        <v>182</v>
      </c>
      <c r="C144" t="str">
        <f>IF('8 SCP'!$C$9="",0,'8 SCP'!$C$9)</f>
        <v>No</v>
      </c>
    </row>
    <row r="146" spans="2:3" x14ac:dyDescent="0.25">
      <c r="B146" t="s">
        <v>183</v>
      </c>
      <c r="C146" t="str">
        <f>IF('8 SCP'!$C$11="",0,'8 SCP'!$C$11)</f>
        <v>No</v>
      </c>
    </row>
    <row r="148" spans="2:3" x14ac:dyDescent="0.25">
      <c r="B148" t="s">
        <v>184</v>
      </c>
      <c r="C148" t="str">
        <f>IF('8 SCP'!$C$13="",0,'8 SCP'!$C$13)</f>
        <v>Yes</v>
      </c>
    </row>
    <row r="150" spans="2:3" x14ac:dyDescent="0.25">
      <c r="B150" t="s">
        <v>185</v>
      </c>
      <c r="C150" t="str">
        <f>IF('8 SCP'!$C$15="",0,'8 SCP'!$C$15)</f>
        <v>No</v>
      </c>
    </row>
    <row r="152" spans="2:3" x14ac:dyDescent="0.25">
      <c r="B152" t="s">
        <v>186</v>
      </c>
      <c r="C152" t="str">
        <f>IF('8 SCP'!$C$17="",0,'8 SCP'!$C$17)</f>
        <v>No</v>
      </c>
    </row>
    <row r="154" spans="2:3" x14ac:dyDescent="0.25">
      <c r="B154" t="s">
        <v>187</v>
      </c>
      <c r="C154" t="str">
        <f>IF('8 SCP'!$C$19="",0,'8 SCP'!$C$19)</f>
        <v>No</v>
      </c>
    </row>
    <row r="156" spans="2:3" x14ac:dyDescent="0.25">
      <c r="B156" t="s">
        <v>188</v>
      </c>
      <c r="C156" t="str">
        <f>IF('8 SCP'!$C$21="",0,'8 SCP'!$C$21)</f>
        <v>No</v>
      </c>
    </row>
    <row r="158" spans="2:3" x14ac:dyDescent="0.25">
      <c r="B158" t="s">
        <v>189</v>
      </c>
      <c r="C158" t="str">
        <f>IF('8 SCP'!$C$23="",0,'8 SCP'!$C$23)</f>
        <v>No</v>
      </c>
    </row>
    <row r="160" spans="2:3" x14ac:dyDescent="0.25">
      <c r="B160" t="s">
        <v>190</v>
      </c>
      <c r="C160" t="str">
        <f>IF('8 SCP'!$C$25="",0,'8 SCP'!$C$25)</f>
        <v>No</v>
      </c>
    </row>
    <row r="161" spans="2:2" x14ac:dyDescent="0.25">
      <c r="B161" s="16"/>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39997558519241921"/>
  </sheetPr>
  <dimension ref="A1:D27"/>
  <sheetViews>
    <sheetView showGridLines="0" showRowColHeaders="0" workbookViewId="0">
      <selection activeCell="A2" sqref="A2"/>
    </sheetView>
  </sheetViews>
  <sheetFormatPr defaultRowHeight="15" x14ac:dyDescent="0.25"/>
  <cols>
    <col min="1" max="1" width="9.140625" style="1"/>
    <col min="2" max="2" width="65.7109375" customWidth="1"/>
    <col min="3" max="3" width="23.85546875" customWidth="1"/>
    <col min="4" max="4" width="18.42578125" customWidth="1"/>
  </cols>
  <sheetData>
    <row r="1" spans="1:4" ht="33" customHeight="1" x14ac:dyDescent="0.25">
      <c r="A1" s="33" t="s">
        <v>48</v>
      </c>
      <c r="B1" s="34" t="s">
        <v>49</v>
      </c>
      <c r="C1" s="35" t="s">
        <v>50</v>
      </c>
      <c r="D1" s="36" t="s">
        <v>51</v>
      </c>
    </row>
    <row r="2" spans="1:4" x14ac:dyDescent="0.25">
      <c r="A2" s="37">
        <v>1</v>
      </c>
      <c r="B2" s="31" t="s">
        <v>52</v>
      </c>
      <c r="C2" s="39" t="s">
        <v>53</v>
      </c>
      <c r="D2" s="40">
        <v>42018</v>
      </c>
    </row>
    <row r="3" spans="1:4" x14ac:dyDescent="0.25">
      <c r="A3" s="37"/>
      <c r="B3" s="31"/>
      <c r="C3" s="39"/>
      <c r="D3" s="41"/>
    </row>
    <row r="4" spans="1:4" x14ac:dyDescent="0.25">
      <c r="A4" s="37"/>
      <c r="B4" s="31"/>
      <c r="C4" s="39"/>
      <c r="D4" s="41"/>
    </row>
    <row r="5" spans="1:4" x14ac:dyDescent="0.25">
      <c r="A5" s="37"/>
      <c r="B5" s="31"/>
      <c r="C5" s="39"/>
      <c r="D5" s="41"/>
    </row>
    <row r="6" spans="1:4" x14ac:dyDescent="0.25">
      <c r="A6" s="37"/>
      <c r="B6" s="31"/>
      <c r="C6" s="39"/>
      <c r="D6" s="41"/>
    </row>
    <row r="7" spans="1:4" x14ac:dyDescent="0.25">
      <c r="A7" s="37"/>
      <c r="B7" s="31"/>
      <c r="C7" s="39"/>
      <c r="D7" s="41"/>
    </row>
    <row r="8" spans="1:4" x14ac:dyDescent="0.25">
      <c r="A8" s="37"/>
      <c r="B8" s="31"/>
      <c r="C8" s="39"/>
      <c r="D8" s="41"/>
    </row>
    <row r="9" spans="1:4" x14ac:dyDescent="0.25">
      <c r="A9" s="37"/>
      <c r="B9" s="31"/>
      <c r="C9" s="39"/>
      <c r="D9" s="41"/>
    </row>
    <row r="10" spans="1:4" x14ac:dyDescent="0.25">
      <c r="A10" s="37"/>
      <c r="B10" s="31"/>
      <c r="C10" s="39"/>
      <c r="D10" s="41"/>
    </row>
    <row r="11" spans="1:4" x14ac:dyDescent="0.25">
      <c r="A11" s="37"/>
      <c r="B11" s="31"/>
      <c r="C11" s="39"/>
      <c r="D11" s="41"/>
    </row>
    <row r="12" spans="1:4" x14ac:dyDescent="0.25">
      <c r="A12" s="37"/>
      <c r="B12" s="31"/>
      <c r="C12" s="39"/>
      <c r="D12" s="41"/>
    </row>
    <row r="13" spans="1:4" x14ac:dyDescent="0.25">
      <c r="A13" s="37"/>
      <c r="B13" s="31"/>
      <c r="C13" s="39"/>
      <c r="D13" s="41"/>
    </row>
    <row r="14" spans="1:4" x14ac:dyDescent="0.25">
      <c r="A14" s="37"/>
      <c r="B14" s="31"/>
      <c r="C14" s="39"/>
      <c r="D14" s="41"/>
    </row>
    <row r="15" spans="1:4" x14ac:dyDescent="0.25">
      <c r="A15" s="37"/>
      <c r="B15" s="31"/>
      <c r="C15" s="39"/>
      <c r="D15" s="41"/>
    </row>
    <row r="16" spans="1:4" x14ac:dyDescent="0.25">
      <c r="A16" s="37"/>
      <c r="B16" s="31"/>
      <c r="C16" s="39"/>
      <c r="D16" s="41"/>
    </row>
    <row r="17" spans="1:4" x14ac:dyDescent="0.25">
      <c r="A17" s="37"/>
      <c r="B17" s="31"/>
      <c r="C17" s="39"/>
      <c r="D17" s="41"/>
    </row>
    <row r="18" spans="1:4" x14ac:dyDescent="0.25">
      <c r="A18" s="37"/>
      <c r="B18" s="31"/>
      <c r="C18" s="39"/>
      <c r="D18" s="41"/>
    </row>
    <row r="19" spans="1:4" x14ac:dyDescent="0.25">
      <c r="A19" s="37"/>
      <c r="B19" s="31"/>
      <c r="C19" s="39"/>
      <c r="D19" s="41"/>
    </row>
    <row r="20" spans="1:4" x14ac:dyDescent="0.25">
      <c r="A20" s="37"/>
      <c r="B20" s="31"/>
      <c r="C20" s="39"/>
      <c r="D20" s="41"/>
    </row>
    <row r="21" spans="1:4" x14ac:dyDescent="0.25">
      <c r="A21" s="37"/>
      <c r="B21" s="31"/>
      <c r="C21" s="39"/>
      <c r="D21" s="41"/>
    </row>
    <row r="22" spans="1:4" x14ac:dyDescent="0.25">
      <c r="A22" s="37"/>
      <c r="B22" s="31"/>
      <c r="C22" s="39"/>
      <c r="D22" s="41"/>
    </row>
    <row r="23" spans="1:4" x14ac:dyDescent="0.25">
      <c r="A23" s="37"/>
      <c r="B23" s="31"/>
      <c r="C23" s="39"/>
      <c r="D23" s="41"/>
    </row>
    <row r="24" spans="1:4" x14ac:dyDescent="0.25">
      <c r="A24" s="37"/>
      <c r="B24" s="31"/>
      <c r="C24" s="39"/>
      <c r="D24" s="41"/>
    </row>
    <row r="25" spans="1:4" x14ac:dyDescent="0.25">
      <c r="A25" s="37"/>
      <c r="B25" s="31"/>
      <c r="C25" s="39"/>
      <c r="D25" s="41"/>
    </row>
    <row r="26" spans="1:4" x14ac:dyDescent="0.25">
      <c r="A26" s="37"/>
      <c r="B26" s="31"/>
      <c r="C26" s="39"/>
      <c r="D26" s="41"/>
    </row>
    <row r="27" spans="1:4" ht="15.75" thickBot="1" x14ac:dyDescent="0.3">
      <c r="A27" s="38"/>
      <c r="B27" s="32"/>
      <c r="C27" s="42"/>
      <c r="D27" s="43"/>
    </row>
  </sheetData>
  <sheetProtection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79998168889431442"/>
  </sheetPr>
  <dimension ref="A1:E29"/>
  <sheetViews>
    <sheetView showGridLines="0" showRowColHeaders="0" workbookViewId="0">
      <pane xSplit="1" ySplit="5" topLeftCell="B6" activePane="bottomRight" state="frozen"/>
      <selection pane="topRight"/>
      <selection pane="bottomLeft"/>
      <selection pane="bottomRight" activeCell="C25" sqref="C25"/>
    </sheetView>
  </sheetViews>
  <sheetFormatPr defaultRowHeight="15" x14ac:dyDescent="0.25"/>
  <cols>
    <col min="1" max="1" width="5.42578125" customWidth="1"/>
    <col min="2" max="2" width="90.42578125" customWidth="1"/>
  </cols>
  <sheetData>
    <row r="1" spans="1:5" ht="63" customHeight="1" x14ac:dyDescent="0.25"/>
    <row r="2" spans="1:5" ht="27" customHeight="1" x14ac:dyDescent="0.25">
      <c r="B2" s="13" t="s">
        <v>14</v>
      </c>
      <c r="C2" s="12"/>
    </row>
    <row r="3" spans="1:5" ht="75" customHeight="1" x14ac:dyDescent="0.25">
      <c r="B3" s="11" t="s">
        <v>191</v>
      </c>
      <c r="C3" s="12"/>
    </row>
    <row r="4" spans="1:5" ht="10.5" customHeight="1" x14ac:dyDescent="0.25">
      <c r="A4" s="7"/>
      <c r="B4" s="12"/>
      <c r="C4" s="12"/>
    </row>
    <row r="5" spans="1:5" ht="42.75" customHeight="1" x14ac:dyDescent="0.25">
      <c r="A5" s="7"/>
      <c r="B5" s="13" t="s">
        <v>15</v>
      </c>
      <c r="C5" s="10" t="s">
        <v>13</v>
      </c>
      <c r="D5" s="9"/>
      <c r="E5" s="9"/>
    </row>
    <row r="6" spans="1:5" ht="4.5" customHeight="1" thickBot="1" x14ac:dyDescent="0.3">
      <c r="A6" s="7"/>
      <c r="B6" s="13"/>
      <c r="C6" s="10"/>
      <c r="D6" s="9"/>
      <c r="E6" s="9"/>
    </row>
    <row r="7" spans="1:5" s="4" customFormat="1" ht="26.25" customHeight="1" thickTop="1" thickBot="1" x14ac:dyDescent="0.3">
      <c r="A7" s="8" t="s">
        <v>0</v>
      </c>
      <c r="B7" s="6" t="s">
        <v>111</v>
      </c>
      <c r="C7" s="15" t="s">
        <v>10</v>
      </c>
    </row>
    <row r="8" spans="1:5" s="4" customFormat="1" ht="5.25" customHeight="1" thickTop="1" thickBot="1" x14ac:dyDescent="0.3">
      <c r="A8" s="8"/>
      <c r="B8" s="6"/>
      <c r="C8" s="14"/>
    </row>
    <row r="9" spans="1:5" s="4" customFormat="1" ht="26.25" customHeight="1" thickTop="1" thickBot="1" x14ac:dyDescent="0.3">
      <c r="A9" s="8" t="s">
        <v>1</v>
      </c>
      <c r="B9" s="6" t="s">
        <v>112</v>
      </c>
      <c r="C9" s="15" t="s">
        <v>11</v>
      </c>
    </row>
    <row r="10" spans="1:5" s="4" customFormat="1" ht="5.25" customHeight="1" thickTop="1" thickBot="1" x14ac:dyDescent="0.3">
      <c r="A10" s="8"/>
      <c r="B10" s="6"/>
    </row>
    <row r="11" spans="1:5" s="4" customFormat="1" ht="26.25" customHeight="1" thickTop="1" thickBot="1" x14ac:dyDescent="0.3">
      <c r="A11" s="8" t="s">
        <v>2</v>
      </c>
      <c r="B11" s="6" t="s">
        <v>113</v>
      </c>
      <c r="C11" s="15" t="s">
        <v>10</v>
      </c>
    </row>
    <row r="12" spans="1:5" s="4" customFormat="1" ht="4.5" customHeight="1" thickTop="1" thickBot="1" x14ac:dyDescent="0.3">
      <c r="A12" s="8"/>
      <c r="B12" s="6"/>
    </row>
    <row r="13" spans="1:5" s="4" customFormat="1" ht="26.25" customHeight="1" thickTop="1" thickBot="1" x14ac:dyDescent="0.3">
      <c r="A13" s="8" t="s">
        <v>3</v>
      </c>
      <c r="B13" s="6" t="s">
        <v>114</v>
      </c>
      <c r="C13" s="15" t="s">
        <v>10</v>
      </c>
    </row>
    <row r="14" spans="1:5" s="4" customFormat="1" ht="4.5" customHeight="1" thickTop="1" thickBot="1" x14ac:dyDescent="0.3">
      <c r="A14" s="8"/>
      <c r="B14" s="6"/>
    </row>
    <row r="15" spans="1:5" s="4" customFormat="1" ht="26.25" customHeight="1" thickTop="1" thickBot="1" x14ac:dyDescent="0.3">
      <c r="A15" s="8" t="s">
        <v>4</v>
      </c>
      <c r="B15" s="6" t="s">
        <v>115</v>
      </c>
      <c r="C15" s="15" t="s">
        <v>11</v>
      </c>
    </row>
    <row r="16" spans="1:5" s="4" customFormat="1" ht="4.5" customHeight="1" thickTop="1" thickBot="1" x14ac:dyDescent="0.3">
      <c r="A16" s="8"/>
      <c r="B16" s="6"/>
    </row>
    <row r="17" spans="1:3" s="4" customFormat="1" ht="37.5" customHeight="1" thickTop="1" thickBot="1" x14ac:dyDescent="0.3">
      <c r="A17" s="8" t="s">
        <v>5</v>
      </c>
      <c r="B17" s="6" t="s">
        <v>116</v>
      </c>
      <c r="C17" s="15" t="s">
        <v>10</v>
      </c>
    </row>
    <row r="18" spans="1:3" s="4" customFormat="1" ht="4.5" customHeight="1" thickTop="1" thickBot="1" x14ac:dyDescent="0.3">
      <c r="A18" s="8"/>
      <c r="B18" s="6"/>
    </row>
    <row r="19" spans="1:3" s="4" customFormat="1" ht="37.5" customHeight="1" thickTop="1" thickBot="1" x14ac:dyDescent="0.3">
      <c r="A19" s="8" t="s">
        <v>6</v>
      </c>
      <c r="B19" s="6" t="s">
        <v>117</v>
      </c>
      <c r="C19" s="15" t="s">
        <v>11</v>
      </c>
    </row>
    <row r="20" spans="1:3" s="4" customFormat="1" ht="4.5" customHeight="1" thickTop="1" thickBot="1" x14ac:dyDescent="0.3">
      <c r="A20" s="8"/>
      <c r="B20" s="6"/>
    </row>
    <row r="21" spans="1:3" s="4" customFormat="1" ht="26.25" customHeight="1" thickTop="1" thickBot="1" x14ac:dyDescent="0.3">
      <c r="A21" s="8" t="s">
        <v>7</v>
      </c>
      <c r="B21" s="6" t="s">
        <v>118</v>
      </c>
      <c r="C21" s="15" t="s">
        <v>10</v>
      </c>
    </row>
    <row r="22" spans="1:3" s="4" customFormat="1" ht="4.5" customHeight="1" thickTop="1" thickBot="1" x14ac:dyDescent="0.3">
      <c r="A22" s="8"/>
      <c r="B22" s="6"/>
    </row>
    <row r="23" spans="1:3" s="4" customFormat="1" ht="26.25" customHeight="1" thickTop="1" thickBot="1" x14ac:dyDescent="0.3">
      <c r="A23" s="8" t="s">
        <v>8</v>
      </c>
      <c r="B23" s="6" t="s">
        <v>119</v>
      </c>
      <c r="C23" s="15" t="s">
        <v>10</v>
      </c>
    </row>
    <row r="24" spans="1:3" s="4" customFormat="1" ht="4.5" customHeight="1" thickTop="1" thickBot="1" x14ac:dyDescent="0.3">
      <c r="A24" s="8"/>
      <c r="B24" s="6"/>
    </row>
    <row r="25" spans="1:3" s="4" customFormat="1" ht="26.25" customHeight="1" thickTop="1" thickBot="1" x14ac:dyDescent="0.3">
      <c r="A25" s="8" t="s">
        <v>9</v>
      </c>
      <c r="B25" s="6" t="s">
        <v>120</v>
      </c>
      <c r="C25" s="15" t="s">
        <v>11</v>
      </c>
    </row>
    <row r="26" spans="1:3" s="4" customFormat="1" ht="4.5" customHeight="1" thickTop="1" x14ac:dyDescent="0.25">
      <c r="A26"/>
      <c r="B26"/>
      <c r="C26"/>
    </row>
    <row r="27" spans="1:3" s="4" customFormat="1" ht="26.25" customHeight="1" x14ac:dyDescent="0.25">
      <c r="A27"/>
      <c r="B27"/>
      <c r="C27"/>
    </row>
    <row r="29" spans="1:3" ht="37.5" customHeight="1" x14ac:dyDescent="0.25"/>
  </sheetData>
  <sheetProtection sheet="1" objects="1" scenarios="1" selectLockedCells="1"/>
  <dataValidations count="1">
    <dataValidation type="list" allowBlank="1" showInputMessage="1" showErrorMessage="1" sqref="C7:C9 C11 C13 C15 C17 C19 C21 C23 C25">
      <formula1>"Yes,No,N/A"</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59999389629810485"/>
  </sheetPr>
  <dimension ref="A1:E29"/>
  <sheetViews>
    <sheetView showGridLines="0" showRowColHeaders="0" workbookViewId="0">
      <pane xSplit="1" ySplit="5" topLeftCell="B6" activePane="bottomRight" state="frozen"/>
      <selection activeCell="B27" sqref="B27"/>
      <selection pane="topRight" activeCell="B27" sqref="B27"/>
      <selection pane="bottomLeft" activeCell="B27" sqref="B27"/>
      <selection pane="bottomRight" activeCell="C25" sqref="C25"/>
    </sheetView>
  </sheetViews>
  <sheetFormatPr defaultRowHeight="15" x14ac:dyDescent="0.25"/>
  <cols>
    <col min="1" max="1" width="5.42578125" customWidth="1"/>
    <col min="2" max="2" width="90.42578125" customWidth="1"/>
  </cols>
  <sheetData>
    <row r="1" spans="1:5" ht="63" customHeight="1" x14ac:dyDescent="0.25"/>
    <row r="2" spans="1:5" ht="27" customHeight="1" x14ac:dyDescent="0.25">
      <c r="B2" s="13" t="s">
        <v>14</v>
      </c>
      <c r="C2" s="12"/>
    </row>
    <row r="3" spans="1:5" ht="75" customHeight="1" x14ac:dyDescent="0.25">
      <c r="B3" s="11" t="s">
        <v>191</v>
      </c>
      <c r="C3" s="12"/>
    </row>
    <row r="4" spans="1:5" ht="10.5" customHeight="1" x14ac:dyDescent="0.25">
      <c r="A4" s="7"/>
      <c r="B4" s="12"/>
      <c r="C4" s="12"/>
    </row>
    <row r="5" spans="1:5" ht="42.75" customHeight="1" x14ac:dyDescent="0.25">
      <c r="A5" s="7"/>
      <c r="B5" s="13" t="s">
        <v>99</v>
      </c>
      <c r="C5" s="10" t="s">
        <v>13</v>
      </c>
      <c r="D5" s="9"/>
      <c r="E5" s="9"/>
    </row>
    <row r="6" spans="1:5" ht="4.5" customHeight="1" thickBot="1" x14ac:dyDescent="0.3">
      <c r="A6" s="7"/>
      <c r="B6" s="13"/>
      <c r="C6" s="10"/>
      <c r="D6" s="9"/>
      <c r="E6" s="9"/>
    </row>
    <row r="7" spans="1:5" s="4" customFormat="1" ht="26.25" customHeight="1" thickTop="1" thickBot="1" x14ac:dyDescent="0.3">
      <c r="A7" s="8" t="s">
        <v>0</v>
      </c>
      <c r="B7" s="6" t="s">
        <v>121</v>
      </c>
      <c r="C7" s="15" t="s">
        <v>10</v>
      </c>
    </row>
    <row r="8" spans="1:5" s="4" customFormat="1" ht="5.25" customHeight="1" thickTop="1" thickBot="1" x14ac:dyDescent="0.3">
      <c r="A8" s="8"/>
      <c r="B8" s="6"/>
      <c r="C8" s="14"/>
    </row>
    <row r="9" spans="1:5" s="4" customFormat="1" ht="26.25" customHeight="1" thickTop="1" thickBot="1" x14ac:dyDescent="0.3">
      <c r="A9" s="8" t="s">
        <v>1</v>
      </c>
      <c r="B9" s="6" t="s">
        <v>122</v>
      </c>
      <c r="C9" s="15" t="s">
        <v>10</v>
      </c>
    </row>
    <row r="10" spans="1:5" s="4" customFormat="1" ht="5.25" customHeight="1" thickTop="1" thickBot="1" x14ac:dyDescent="0.3">
      <c r="A10" s="8"/>
      <c r="B10" s="6"/>
    </row>
    <row r="11" spans="1:5" s="4" customFormat="1" ht="26.25" customHeight="1" thickTop="1" thickBot="1" x14ac:dyDescent="0.3">
      <c r="A11" s="8" t="s">
        <v>2</v>
      </c>
      <c r="B11" s="6" t="s">
        <v>123</v>
      </c>
      <c r="C11" s="15" t="s">
        <v>10</v>
      </c>
    </row>
    <row r="12" spans="1:5" s="4" customFormat="1" ht="4.5" customHeight="1" thickTop="1" thickBot="1" x14ac:dyDescent="0.3">
      <c r="A12" s="8"/>
      <c r="B12" s="6"/>
    </row>
    <row r="13" spans="1:5" s="4" customFormat="1" ht="26.25" customHeight="1" thickTop="1" thickBot="1" x14ac:dyDescent="0.3">
      <c r="A13" s="8" t="s">
        <v>3</v>
      </c>
      <c r="B13" s="6" t="s">
        <v>124</v>
      </c>
      <c r="C13" s="15" t="s">
        <v>10</v>
      </c>
    </row>
    <row r="14" spans="1:5" s="4" customFormat="1" ht="4.5" customHeight="1" thickTop="1" thickBot="1" x14ac:dyDescent="0.3">
      <c r="A14" s="8"/>
      <c r="B14" s="6"/>
    </row>
    <row r="15" spans="1:5" s="4" customFormat="1" ht="26.25" customHeight="1" thickTop="1" thickBot="1" x14ac:dyDescent="0.3">
      <c r="A15" s="8" t="s">
        <v>4</v>
      </c>
      <c r="B15" s="6" t="s">
        <v>125</v>
      </c>
      <c r="C15" s="15" t="s">
        <v>10</v>
      </c>
    </row>
    <row r="16" spans="1:5" s="4" customFormat="1" ht="4.5" customHeight="1" thickTop="1" thickBot="1" x14ac:dyDescent="0.3">
      <c r="A16" s="8"/>
      <c r="B16" s="6"/>
    </row>
    <row r="17" spans="1:3" s="4" customFormat="1" ht="26.25" customHeight="1" thickTop="1" thickBot="1" x14ac:dyDescent="0.3">
      <c r="A17" s="8" t="s">
        <v>5</v>
      </c>
      <c r="B17" s="6" t="s">
        <v>126</v>
      </c>
      <c r="C17" s="15" t="s">
        <v>10</v>
      </c>
    </row>
    <row r="18" spans="1:3" s="4" customFormat="1" ht="4.5" customHeight="1" thickTop="1" thickBot="1" x14ac:dyDescent="0.3">
      <c r="A18" s="8"/>
      <c r="B18" s="6"/>
    </row>
    <row r="19" spans="1:3" s="4" customFormat="1" ht="26.25" customHeight="1" thickTop="1" thickBot="1" x14ac:dyDescent="0.3">
      <c r="A19" s="8" t="s">
        <v>6</v>
      </c>
      <c r="B19" s="6" t="s">
        <v>127</v>
      </c>
      <c r="C19" s="15" t="s">
        <v>11</v>
      </c>
    </row>
    <row r="20" spans="1:3" s="4" customFormat="1" ht="4.5" customHeight="1" thickTop="1" thickBot="1" x14ac:dyDescent="0.3">
      <c r="A20" s="8"/>
      <c r="B20" s="6"/>
    </row>
    <row r="21" spans="1:3" s="4" customFormat="1" ht="37.5" customHeight="1" thickTop="1" thickBot="1" x14ac:dyDescent="0.3">
      <c r="A21" s="8" t="s">
        <v>7</v>
      </c>
      <c r="B21" s="6" t="s">
        <v>128</v>
      </c>
      <c r="C21" s="15" t="s">
        <v>10</v>
      </c>
    </row>
    <row r="22" spans="1:3" s="4" customFormat="1" ht="4.5" customHeight="1" thickTop="1" thickBot="1" x14ac:dyDescent="0.3">
      <c r="A22" s="8"/>
      <c r="B22" s="6"/>
    </row>
    <row r="23" spans="1:3" s="4" customFormat="1" ht="38.25" customHeight="1" thickTop="1" thickBot="1" x14ac:dyDescent="0.3">
      <c r="A23" s="8" t="s">
        <v>8</v>
      </c>
      <c r="B23" s="6" t="s">
        <v>129</v>
      </c>
      <c r="C23" s="15" t="s">
        <v>10</v>
      </c>
    </row>
    <row r="24" spans="1:3" s="4" customFormat="1" ht="4.5" customHeight="1" thickTop="1" thickBot="1" x14ac:dyDescent="0.3">
      <c r="A24" s="8"/>
      <c r="B24" s="6"/>
    </row>
    <row r="25" spans="1:3" s="4" customFormat="1" ht="37.5" customHeight="1" thickTop="1" thickBot="1" x14ac:dyDescent="0.3">
      <c r="A25" s="8" t="s">
        <v>9</v>
      </c>
      <c r="B25" s="6" t="s">
        <v>130</v>
      </c>
      <c r="C25" s="15" t="s">
        <v>12</v>
      </c>
    </row>
    <row r="26" spans="1:3" ht="15.75" thickTop="1" x14ac:dyDescent="0.25"/>
    <row r="29" spans="1:3" ht="37.5" customHeight="1" x14ac:dyDescent="0.25"/>
  </sheetData>
  <sheetProtection sheet="1" objects="1" scenarios="1" selectLockedCells="1"/>
  <dataValidations count="1">
    <dataValidation type="list" allowBlank="1" showInputMessage="1" showErrorMessage="1" sqref="C7:C9 C11 C13 C15 C17 C19 C21 C23 C25">
      <formula1>"Yes,No,N/A"</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E28"/>
  <sheetViews>
    <sheetView showGridLines="0" showRowColHeaders="0" workbookViewId="0">
      <pane xSplit="1" ySplit="5" topLeftCell="B6" activePane="bottomRight" state="frozen"/>
      <selection activeCell="B4" sqref="B4"/>
      <selection pane="topRight" activeCell="B4" sqref="B4"/>
      <selection pane="bottomLeft" activeCell="B4" sqref="B4"/>
      <selection pane="bottomRight" activeCell="C25" sqref="C25"/>
    </sheetView>
  </sheetViews>
  <sheetFormatPr defaultRowHeight="15" x14ac:dyDescent="0.25"/>
  <cols>
    <col min="1" max="1" width="5.42578125" customWidth="1"/>
    <col min="2" max="2" width="90.42578125" customWidth="1"/>
  </cols>
  <sheetData>
    <row r="1" spans="1:5" ht="63" customHeight="1" x14ac:dyDescent="0.25"/>
    <row r="2" spans="1:5" ht="27" customHeight="1" x14ac:dyDescent="0.25">
      <c r="B2" s="13" t="s">
        <v>14</v>
      </c>
      <c r="C2" s="12"/>
    </row>
    <row r="3" spans="1:5" ht="75" customHeight="1" x14ac:dyDescent="0.25">
      <c r="B3" s="11" t="s">
        <v>191</v>
      </c>
      <c r="C3" s="12"/>
    </row>
    <row r="4" spans="1:5" ht="10.5" customHeight="1" x14ac:dyDescent="0.25">
      <c r="A4" s="7"/>
      <c r="B4" s="12"/>
      <c r="C4" s="12"/>
    </row>
    <row r="5" spans="1:5" ht="42.75" customHeight="1" x14ac:dyDescent="0.25">
      <c r="A5" s="7"/>
      <c r="B5" s="13" t="s">
        <v>16</v>
      </c>
      <c r="C5" s="10" t="s">
        <v>13</v>
      </c>
      <c r="D5" s="9"/>
      <c r="E5" s="9"/>
    </row>
    <row r="6" spans="1:5" ht="4.5" customHeight="1" thickBot="1" x14ac:dyDescent="0.3">
      <c r="A6" s="7"/>
      <c r="B6" s="13"/>
      <c r="C6" s="10"/>
      <c r="D6" s="9"/>
      <c r="E6" s="9"/>
    </row>
    <row r="7" spans="1:5" s="4" customFormat="1" ht="26.25" customHeight="1" thickTop="1" thickBot="1" x14ac:dyDescent="0.3">
      <c r="A7" s="8" t="s">
        <v>0</v>
      </c>
      <c r="B7" s="6" t="s">
        <v>131</v>
      </c>
      <c r="C7" s="15" t="s">
        <v>10</v>
      </c>
    </row>
    <row r="8" spans="1:5" s="4" customFormat="1" ht="5.25" customHeight="1" thickTop="1" thickBot="1" x14ac:dyDescent="0.3">
      <c r="A8" s="8"/>
      <c r="B8" s="6"/>
      <c r="C8" s="14"/>
    </row>
    <row r="9" spans="1:5" s="4" customFormat="1" ht="26.25" customHeight="1" thickTop="1" thickBot="1" x14ac:dyDescent="0.3">
      <c r="A9" s="8" t="s">
        <v>1</v>
      </c>
      <c r="B9" s="6" t="s">
        <v>132</v>
      </c>
      <c r="C9" s="15" t="s">
        <v>10</v>
      </c>
    </row>
    <row r="10" spans="1:5" s="4" customFormat="1" ht="5.25" customHeight="1" thickTop="1" thickBot="1" x14ac:dyDescent="0.3">
      <c r="A10" s="8"/>
      <c r="B10" s="6"/>
    </row>
    <row r="11" spans="1:5" s="4" customFormat="1" ht="26.25" customHeight="1" thickTop="1" thickBot="1" x14ac:dyDescent="0.3">
      <c r="A11" s="8" t="s">
        <v>2</v>
      </c>
      <c r="B11" s="6" t="s">
        <v>133</v>
      </c>
      <c r="C11" s="15" t="s">
        <v>11</v>
      </c>
    </row>
    <row r="12" spans="1:5" s="4" customFormat="1" ht="4.5" customHeight="1" thickTop="1" thickBot="1" x14ac:dyDescent="0.3">
      <c r="A12" s="8"/>
      <c r="B12" s="6"/>
    </row>
    <row r="13" spans="1:5" s="4" customFormat="1" ht="26.25" customHeight="1" thickTop="1" thickBot="1" x14ac:dyDescent="0.3">
      <c r="A13" s="8" t="s">
        <v>3</v>
      </c>
      <c r="B13" s="6" t="s">
        <v>134</v>
      </c>
      <c r="C13" s="15" t="s">
        <v>11</v>
      </c>
    </row>
    <row r="14" spans="1:5" s="4" customFormat="1" ht="4.5" customHeight="1" thickTop="1" thickBot="1" x14ac:dyDescent="0.3">
      <c r="A14" s="8"/>
      <c r="B14" s="6"/>
    </row>
    <row r="15" spans="1:5" s="4" customFormat="1" ht="26.25" customHeight="1" thickTop="1" thickBot="1" x14ac:dyDescent="0.3">
      <c r="A15" s="8" t="s">
        <v>4</v>
      </c>
      <c r="B15" s="6" t="s">
        <v>135</v>
      </c>
      <c r="C15" s="15" t="s">
        <v>11</v>
      </c>
    </row>
    <row r="16" spans="1:5" s="4" customFormat="1" ht="4.5" customHeight="1" thickTop="1" thickBot="1" x14ac:dyDescent="0.3">
      <c r="A16" s="8"/>
      <c r="B16" s="6"/>
    </row>
    <row r="17" spans="1:3" s="4" customFormat="1" ht="26.25" customHeight="1" thickTop="1" thickBot="1" x14ac:dyDescent="0.3">
      <c r="A17" s="8" t="s">
        <v>5</v>
      </c>
      <c r="B17" s="6" t="s">
        <v>136</v>
      </c>
      <c r="C17" s="15" t="s">
        <v>11</v>
      </c>
    </row>
    <row r="18" spans="1:3" s="4" customFormat="1" ht="4.5" customHeight="1" thickTop="1" thickBot="1" x14ac:dyDescent="0.3">
      <c r="A18" s="8"/>
      <c r="B18" s="6"/>
    </row>
    <row r="19" spans="1:3" s="4" customFormat="1" ht="26.25" customHeight="1" thickTop="1" thickBot="1" x14ac:dyDescent="0.3">
      <c r="A19" s="8" t="s">
        <v>6</v>
      </c>
      <c r="B19" s="6" t="s">
        <v>137</v>
      </c>
      <c r="C19" s="15" t="s">
        <v>11</v>
      </c>
    </row>
    <row r="20" spans="1:3" s="4" customFormat="1" ht="4.5" customHeight="1" thickTop="1" thickBot="1" x14ac:dyDescent="0.3">
      <c r="A20" s="8"/>
      <c r="B20" s="6"/>
    </row>
    <row r="21" spans="1:3" s="4" customFormat="1" ht="37.5" customHeight="1" thickTop="1" thickBot="1" x14ac:dyDescent="0.3">
      <c r="A21" s="8" t="s">
        <v>7</v>
      </c>
      <c r="B21" s="6" t="s">
        <v>138</v>
      </c>
      <c r="C21" s="15" t="s">
        <v>11</v>
      </c>
    </row>
    <row r="22" spans="1:3" s="4" customFormat="1" ht="4.5" customHeight="1" thickTop="1" thickBot="1" x14ac:dyDescent="0.3">
      <c r="A22" s="8"/>
      <c r="B22" s="6"/>
    </row>
    <row r="23" spans="1:3" s="4" customFormat="1" ht="26.25" customHeight="1" thickTop="1" thickBot="1" x14ac:dyDescent="0.3">
      <c r="A23" s="8" t="s">
        <v>8</v>
      </c>
      <c r="B23" s="6" t="s">
        <v>139</v>
      </c>
      <c r="C23" s="15" t="s">
        <v>11</v>
      </c>
    </row>
    <row r="24" spans="1:3" s="4" customFormat="1" ht="4.5" customHeight="1" thickTop="1" thickBot="1" x14ac:dyDescent="0.3">
      <c r="A24" s="8"/>
      <c r="B24" s="6"/>
    </row>
    <row r="25" spans="1:3" s="4" customFormat="1" ht="26.25" customHeight="1" thickTop="1" thickBot="1" x14ac:dyDescent="0.3">
      <c r="A25" s="8" t="s">
        <v>9</v>
      </c>
      <c r="B25" s="6" t="s">
        <v>140</v>
      </c>
      <c r="C25" s="15" t="s">
        <v>11</v>
      </c>
    </row>
    <row r="26" spans="1:3" s="4" customFormat="1" ht="4.5" customHeight="1" thickTop="1" x14ac:dyDescent="0.25">
      <c r="A26" s="8"/>
      <c r="B26" s="6"/>
    </row>
    <row r="28" spans="1:3" ht="37.5" customHeight="1" x14ac:dyDescent="0.25"/>
  </sheetData>
  <sheetProtection sheet="1" objects="1" scenarios="1" selectLockedCells="1"/>
  <dataValidations count="1">
    <dataValidation type="list" allowBlank="1" showInputMessage="1" showErrorMessage="1" sqref="C7:C9 C11 C13 C15 C17 C19 C21 C23 C25">
      <formula1>"Yes,No,N/A"</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249977111117893"/>
  </sheetPr>
  <dimension ref="A1:E28"/>
  <sheetViews>
    <sheetView showGridLines="0" showRowColHeaders="0" workbookViewId="0">
      <pane xSplit="1" ySplit="5" topLeftCell="B6" activePane="bottomRight" state="frozen"/>
      <selection activeCell="B4" sqref="B4"/>
      <selection pane="topRight" activeCell="B4" sqref="B4"/>
      <selection pane="bottomLeft" activeCell="B4" sqref="B4"/>
      <selection pane="bottomRight" activeCell="C25" sqref="C25"/>
    </sheetView>
  </sheetViews>
  <sheetFormatPr defaultRowHeight="15" x14ac:dyDescent="0.25"/>
  <cols>
    <col min="1" max="1" width="5.42578125" customWidth="1"/>
    <col min="2" max="2" width="90.42578125" customWidth="1"/>
  </cols>
  <sheetData>
    <row r="1" spans="1:5" ht="63" customHeight="1" x14ac:dyDescent="0.25"/>
    <row r="2" spans="1:5" ht="27" customHeight="1" x14ac:dyDescent="0.25">
      <c r="B2" s="13" t="s">
        <v>14</v>
      </c>
      <c r="C2" s="12"/>
    </row>
    <row r="3" spans="1:5" ht="75" customHeight="1" x14ac:dyDescent="0.25">
      <c r="B3" s="11" t="s">
        <v>191</v>
      </c>
      <c r="C3" s="12"/>
    </row>
    <row r="4" spans="1:5" ht="10.5" customHeight="1" x14ac:dyDescent="0.25">
      <c r="A4" s="7"/>
      <c r="B4" s="12"/>
      <c r="C4" s="12"/>
    </row>
    <row r="5" spans="1:5" ht="42.75" customHeight="1" x14ac:dyDescent="0.25">
      <c r="A5" s="7"/>
      <c r="B5" s="13" t="s">
        <v>100</v>
      </c>
      <c r="C5" s="10" t="s">
        <v>13</v>
      </c>
      <c r="D5" s="9"/>
      <c r="E5" s="9"/>
    </row>
    <row r="6" spans="1:5" ht="4.5" customHeight="1" thickBot="1" x14ac:dyDescent="0.3">
      <c r="A6" s="7"/>
      <c r="B6" s="13"/>
      <c r="C6" s="10"/>
      <c r="D6" s="9"/>
      <c r="E6" s="9"/>
    </row>
    <row r="7" spans="1:5" s="4" customFormat="1" ht="37.5" customHeight="1" thickTop="1" thickBot="1" x14ac:dyDescent="0.3">
      <c r="A7" s="8" t="s">
        <v>0</v>
      </c>
      <c r="B7" s="6" t="s">
        <v>141</v>
      </c>
      <c r="C7" s="15" t="s">
        <v>10</v>
      </c>
    </row>
    <row r="8" spans="1:5" s="4" customFormat="1" ht="5.25" customHeight="1" thickTop="1" thickBot="1" x14ac:dyDescent="0.3">
      <c r="A8" s="8"/>
      <c r="B8" s="6"/>
      <c r="C8" s="14"/>
    </row>
    <row r="9" spans="1:5" s="4" customFormat="1" ht="26.25" customHeight="1" thickTop="1" thickBot="1" x14ac:dyDescent="0.3">
      <c r="A9" s="8" t="s">
        <v>1</v>
      </c>
      <c r="B9" s="6" t="s">
        <v>142</v>
      </c>
      <c r="C9" s="15" t="s">
        <v>10</v>
      </c>
    </row>
    <row r="10" spans="1:5" s="4" customFormat="1" ht="5.25" customHeight="1" thickTop="1" thickBot="1" x14ac:dyDescent="0.3">
      <c r="A10" s="8"/>
      <c r="B10" s="6"/>
    </row>
    <row r="11" spans="1:5" s="4" customFormat="1" ht="37.5" customHeight="1" thickTop="1" thickBot="1" x14ac:dyDescent="0.3">
      <c r="A11" s="8" t="s">
        <v>2</v>
      </c>
      <c r="B11" s="6" t="s">
        <v>143</v>
      </c>
      <c r="C11" s="15" t="s">
        <v>10</v>
      </c>
    </row>
    <row r="12" spans="1:5" s="4" customFormat="1" ht="4.5" customHeight="1" thickTop="1" thickBot="1" x14ac:dyDescent="0.3">
      <c r="A12" s="8"/>
      <c r="B12" s="6"/>
    </row>
    <row r="13" spans="1:5" s="4" customFormat="1" ht="37.5" customHeight="1" thickTop="1" thickBot="1" x14ac:dyDescent="0.3">
      <c r="A13" s="8" t="s">
        <v>3</v>
      </c>
      <c r="B13" s="6" t="s">
        <v>144</v>
      </c>
      <c r="C13" s="15" t="s">
        <v>10</v>
      </c>
    </row>
    <row r="14" spans="1:5" s="4" customFormat="1" ht="4.5" customHeight="1" thickTop="1" thickBot="1" x14ac:dyDescent="0.3">
      <c r="A14" s="8"/>
      <c r="B14" s="6"/>
    </row>
    <row r="15" spans="1:5" s="4" customFormat="1" ht="26.25" customHeight="1" thickTop="1" thickBot="1" x14ac:dyDescent="0.3">
      <c r="A15" s="8" t="s">
        <v>4</v>
      </c>
      <c r="B15" s="6" t="s">
        <v>145</v>
      </c>
      <c r="C15" s="15" t="s">
        <v>10</v>
      </c>
    </row>
    <row r="16" spans="1:5" s="4" customFormat="1" ht="4.5" customHeight="1" thickTop="1" thickBot="1" x14ac:dyDescent="0.3">
      <c r="A16" s="8"/>
      <c r="B16" s="6"/>
    </row>
    <row r="17" spans="1:3" s="4" customFormat="1" ht="26.25" customHeight="1" thickTop="1" thickBot="1" x14ac:dyDescent="0.3">
      <c r="A17" s="8" t="s">
        <v>5</v>
      </c>
      <c r="B17" s="6" t="s">
        <v>146</v>
      </c>
      <c r="C17" s="15" t="s">
        <v>10</v>
      </c>
    </row>
    <row r="18" spans="1:3" s="4" customFormat="1" ht="4.5" customHeight="1" thickTop="1" thickBot="1" x14ac:dyDescent="0.3">
      <c r="A18" s="8"/>
      <c r="B18" s="6"/>
    </row>
    <row r="19" spans="1:3" s="4" customFormat="1" ht="25.5" customHeight="1" thickTop="1" thickBot="1" x14ac:dyDescent="0.3">
      <c r="A19" s="8" t="s">
        <v>6</v>
      </c>
      <c r="B19" s="6" t="s">
        <v>147</v>
      </c>
      <c r="C19" s="15" t="s">
        <v>10</v>
      </c>
    </row>
    <row r="20" spans="1:3" s="4" customFormat="1" ht="4.5" customHeight="1" thickTop="1" thickBot="1" x14ac:dyDescent="0.3">
      <c r="A20" s="8"/>
      <c r="B20" s="6"/>
    </row>
    <row r="21" spans="1:3" s="4" customFormat="1" ht="26.25" customHeight="1" thickTop="1" thickBot="1" x14ac:dyDescent="0.3">
      <c r="A21" s="8" t="s">
        <v>7</v>
      </c>
      <c r="B21" s="6" t="s">
        <v>148</v>
      </c>
      <c r="C21" s="15" t="s">
        <v>10</v>
      </c>
    </row>
    <row r="22" spans="1:3" ht="4.5" customHeight="1" thickTop="1" thickBot="1" x14ac:dyDescent="0.3"/>
    <row r="23" spans="1:3" ht="37.5" customHeight="1" thickTop="1" thickBot="1" x14ac:dyDescent="0.3">
      <c r="A23" s="8" t="s">
        <v>8</v>
      </c>
      <c r="B23" s="6" t="s">
        <v>149</v>
      </c>
      <c r="C23" s="15" t="s">
        <v>10</v>
      </c>
    </row>
    <row r="24" spans="1:3" ht="4.5" customHeight="1" thickTop="1" thickBot="1" x14ac:dyDescent="0.3"/>
    <row r="25" spans="1:3" ht="26.25" customHeight="1" thickTop="1" thickBot="1" x14ac:dyDescent="0.3">
      <c r="A25" s="8" t="s">
        <v>9</v>
      </c>
      <c r="B25" s="6" t="s">
        <v>150</v>
      </c>
      <c r="C25" s="15" t="s">
        <v>10</v>
      </c>
    </row>
    <row r="26" spans="1:3" ht="4.5" customHeight="1" thickTop="1" x14ac:dyDescent="0.25"/>
    <row r="28" spans="1:3" ht="37.5" customHeight="1" x14ac:dyDescent="0.25"/>
  </sheetData>
  <sheetProtection sheet="1" objects="1" scenarios="1" selectLockedCells="1"/>
  <dataValidations count="1">
    <dataValidation type="list" allowBlank="1" showInputMessage="1" showErrorMessage="1" sqref="C7:C9 C11 C13 C15 C17 C19 C21 C23 C25">
      <formula1>"Yes,No,N/A"</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499984740745262"/>
  </sheetPr>
  <dimension ref="A1:E29"/>
  <sheetViews>
    <sheetView showGridLines="0" showRowColHeaders="0" workbookViewId="0">
      <pane xSplit="1" ySplit="5" topLeftCell="B6" activePane="bottomRight" state="frozen"/>
      <selection activeCell="B4" sqref="B4"/>
      <selection pane="topRight" activeCell="B4" sqref="B4"/>
      <selection pane="bottomLeft" activeCell="B4" sqref="B4"/>
      <selection pane="bottomRight" activeCell="C25" sqref="C25"/>
    </sheetView>
  </sheetViews>
  <sheetFormatPr defaultRowHeight="15" x14ac:dyDescent="0.25"/>
  <cols>
    <col min="1" max="1" width="5.42578125" customWidth="1"/>
    <col min="2" max="2" width="90.42578125" customWidth="1"/>
  </cols>
  <sheetData>
    <row r="1" spans="1:5" ht="63" customHeight="1" x14ac:dyDescent="0.25"/>
    <row r="2" spans="1:5" ht="27" customHeight="1" x14ac:dyDescent="0.25">
      <c r="B2" s="13" t="s">
        <v>14</v>
      </c>
      <c r="C2" s="12"/>
    </row>
    <row r="3" spans="1:5" ht="75" customHeight="1" x14ac:dyDescent="0.25">
      <c r="B3" s="11" t="s">
        <v>191</v>
      </c>
      <c r="C3" s="12"/>
    </row>
    <row r="4" spans="1:5" ht="10.5" customHeight="1" x14ac:dyDescent="0.25">
      <c r="A4" s="7"/>
      <c r="B4" s="12"/>
      <c r="C4" s="12"/>
    </row>
    <row r="5" spans="1:5" ht="42.75" customHeight="1" x14ac:dyDescent="0.25">
      <c r="A5" s="7"/>
      <c r="B5" s="13" t="s">
        <v>101</v>
      </c>
      <c r="C5" s="10" t="s">
        <v>13</v>
      </c>
      <c r="D5" s="9"/>
      <c r="E5" s="9"/>
    </row>
    <row r="6" spans="1:5" ht="4.5" customHeight="1" thickBot="1" x14ac:dyDescent="0.3">
      <c r="A6" s="7"/>
      <c r="B6" s="13"/>
      <c r="C6" s="10"/>
      <c r="D6" s="9"/>
      <c r="E6" s="9"/>
    </row>
    <row r="7" spans="1:5" s="4" customFormat="1" ht="26.25" customHeight="1" thickTop="1" thickBot="1" x14ac:dyDescent="0.3">
      <c r="A7" s="8" t="s">
        <v>0</v>
      </c>
      <c r="B7" s="6" t="s">
        <v>151</v>
      </c>
      <c r="C7" s="15" t="s">
        <v>11</v>
      </c>
    </row>
    <row r="8" spans="1:5" s="4" customFormat="1" ht="5.25" customHeight="1" thickTop="1" thickBot="1" x14ac:dyDescent="0.3">
      <c r="A8" s="8"/>
      <c r="B8" s="6"/>
      <c r="C8" s="14"/>
    </row>
    <row r="9" spans="1:5" s="4" customFormat="1" ht="37.5" customHeight="1" thickTop="1" thickBot="1" x14ac:dyDescent="0.3">
      <c r="A9" s="8" t="s">
        <v>1</v>
      </c>
      <c r="B9" s="6" t="s">
        <v>152</v>
      </c>
      <c r="C9" s="15" t="s">
        <v>10</v>
      </c>
    </row>
    <row r="10" spans="1:5" s="4" customFormat="1" ht="5.25" customHeight="1" thickTop="1" thickBot="1" x14ac:dyDescent="0.3">
      <c r="A10" s="8"/>
      <c r="B10" s="6"/>
    </row>
    <row r="11" spans="1:5" s="4" customFormat="1" ht="26.25" customHeight="1" thickTop="1" thickBot="1" x14ac:dyDescent="0.3">
      <c r="A11" s="8" t="s">
        <v>2</v>
      </c>
      <c r="B11" s="6" t="s">
        <v>153</v>
      </c>
      <c r="C11" s="15" t="s">
        <v>10</v>
      </c>
    </row>
    <row r="12" spans="1:5" s="4" customFormat="1" ht="4.5" customHeight="1" thickTop="1" thickBot="1" x14ac:dyDescent="0.3">
      <c r="A12" s="8"/>
      <c r="B12" s="6"/>
    </row>
    <row r="13" spans="1:5" s="4" customFormat="1" ht="26.25" customHeight="1" thickTop="1" thickBot="1" x14ac:dyDescent="0.3">
      <c r="A13" s="8" t="s">
        <v>3</v>
      </c>
      <c r="B13" s="6" t="s">
        <v>154</v>
      </c>
      <c r="C13" s="15" t="s">
        <v>11</v>
      </c>
    </row>
    <row r="14" spans="1:5" s="4" customFormat="1" ht="4.5" customHeight="1" thickTop="1" thickBot="1" x14ac:dyDescent="0.3">
      <c r="A14" s="8"/>
      <c r="B14" s="6"/>
    </row>
    <row r="15" spans="1:5" s="4" customFormat="1" ht="26.25" customHeight="1" thickTop="1" thickBot="1" x14ac:dyDescent="0.3">
      <c r="A15" s="8" t="s">
        <v>4</v>
      </c>
      <c r="B15" s="6" t="s">
        <v>155</v>
      </c>
      <c r="C15" s="15" t="s">
        <v>11</v>
      </c>
    </row>
    <row r="16" spans="1:5" s="4" customFormat="1" ht="4.5" customHeight="1" thickTop="1" thickBot="1" x14ac:dyDescent="0.3">
      <c r="A16" s="8"/>
      <c r="B16" s="6"/>
    </row>
    <row r="17" spans="1:3" s="4" customFormat="1" ht="37.5" customHeight="1" thickTop="1" thickBot="1" x14ac:dyDescent="0.3">
      <c r="A17" s="8" t="s">
        <v>5</v>
      </c>
      <c r="B17" s="6" t="s">
        <v>156</v>
      </c>
      <c r="C17" s="15" t="s">
        <v>10</v>
      </c>
    </row>
    <row r="18" spans="1:3" s="4" customFormat="1" ht="4.5" customHeight="1" thickTop="1" thickBot="1" x14ac:dyDescent="0.3">
      <c r="A18" s="8"/>
      <c r="B18" s="6"/>
    </row>
    <row r="19" spans="1:3" s="4" customFormat="1" ht="26.25" customHeight="1" thickTop="1" thickBot="1" x14ac:dyDescent="0.3">
      <c r="A19" s="8" t="s">
        <v>6</v>
      </c>
      <c r="B19" s="6" t="s">
        <v>157</v>
      </c>
      <c r="C19" s="15" t="s">
        <v>11</v>
      </c>
    </row>
    <row r="20" spans="1:3" s="4" customFormat="1" ht="4.5" customHeight="1" thickTop="1" thickBot="1" x14ac:dyDescent="0.3">
      <c r="A20" s="8"/>
      <c r="B20" s="6"/>
    </row>
    <row r="21" spans="1:3" s="4" customFormat="1" ht="26.25" customHeight="1" thickTop="1" thickBot="1" x14ac:dyDescent="0.3">
      <c r="A21" s="8" t="s">
        <v>7</v>
      </c>
      <c r="B21" s="6" t="s">
        <v>158</v>
      </c>
      <c r="C21" s="15" t="s">
        <v>10</v>
      </c>
    </row>
    <row r="22" spans="1:3" s="4" customFormat="1" ht="4.5" customHeight="1" thickTop="1" thickBot="1" x14ac:dyDescent="0.3">
      <c r="A22" s="8"/>
      <c r="B22" s="6"/>
    </row>
    <row r="23" spans="1:3" s="4" customFormat="1" ht="37.5" customHeight="1" thickTop="1" thickBot="1" x14ac:dyDescent="0.3">
      <c r="A23" s="8" t="s">
        <v>8</v>
      </c>
      <c r="B23" s="6" t="s">
        <v>159</v>
      </c>
      <c r="C23" s="15" t="s">
        <v>11</v>
      </c>
    </row>
    <row r="24" spans="1:3" s="4" customFormat="1" ht="4.5" customHeight="1" thickTop="1" thickBot="1" x14ac:dyDescent="0.3">
      <c r="A24" s="8"/>
      <c r="B24" s="6"/>
    </row>
    <row r="25" spans="1:3" s="4" customFormat="1" ht="26.25" customHeight="1" thickTop="1" thickBot="1" x14ac:dyDescent="0.3">
      <c r="A25" s="8" t="s">
        <v>9</v>
      </c>
      <c r="B25" s="6" t="s">
        <v>160</v>
      </c>
      <c r="C25" s="15" t="s">
        <v>11</v>
      </c>
    </row>
    <row r="26" spans="1:3" ht="15.75" thickTop="1" x14ac:dyDescent="0.25"/>
    <row r="29" spans="1:3" ht="37.5" customHeight="1" x14ac:dyDescent="0.25"/>
  </sheetData>
  <sheetProtection sheet="1" objects="1" scenarios="1" selectLockedCells="1"/>
  <dataValidations count="1">
    <dataValidation type="list" allowBlank="1" showInputMessage="1" showErrorMessage="1" sqref="C7:C9 C11 C13 C15 C17 C19 C21 C23 C25">
      <formula1>"Yes,No,N/A"</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79998168889431442"/>
  </sheetPr>
  <dimension ref="A1:E29"/>
  <sheetViews>
    <sheetView showGridLines="0" showRowColHeaders="0" workbookViewId="0">
      <pane xSplit="1" ySplit="5" topLeftCell="B6" activePane="bottomRight" state="frozen"/>
      <selection activeCell="B4" sqref="B4"/>
      <selection pane="topRight" activeCell="B4" sqref="B4"/>
      <selection pane="bottomLeft" activeCell="B4" sqref="B4"/>
      <selection pane="bottomRight" activeCell="C25" sqref="C25"/>
    </sheetView>
  </sheetViews>
  <sheetFormatPr defaultRowHeight="15" x14ac:dyDescent="0.25"/>
  <cols>
    <col min="1" max="1" width="5.42578125" customWidth="1"/>
    <col min="2" max="2" width="90.42578125" customWidth="1"/>
  </cols>
  <sheetData>
    <row r="1" spans="1:5" ht="63" customHeight="1" x14ac:dyDescent="0.25"/>
    <row r="2" spans="1:5" ht="27" customHeight="1" x14ac:dyDescent="0.25">
      <c r="B2" s="13" t="s">
        <v>14</v>
      </c>
      <c r="C2" s="12"/>
    </row>
    <row r="3" spans="1:5" ht="75" customHeight="1" x14ac:dyDescent="0.25">
      <c r="B3" s="11" t="s">
        <v>191</v>
      </c>
      <c r="C3" s="12"/>
    </row>
    <row r="4" spans="1:5" ht="10.5" customHeight="1" x14ac:dyDescent="0.25">
      <c r="A4" s="7"/>
      <c r="B4" s="12"/>
      <c r="C4" s="12"/>
    </row>
    <row r="5" spans="1:5" ht="42.75" customHeight="1" x14ac:dyDescent="0.25">
      <c r="A5" s="7"/>
      <c r="B5" s="13" t="s">
        <v>102</v>
      </c>
      <c r="C5" s="10" t="s">
        <v>13</v>
      </c>
      <c r="D5" s="9"/>
      <c r="E5" s="9"/>
    </row>
    <row r="6" spans="1:5" ht="4.5" customHeight="1" thickBot="1" x14ac:dyDescent="0.3">
      <c r="A6" s="7"/>
      <c r="B6" s="13"/>
      <c r="C6" s="10"/>
      <c r="D6" s="9"/>
      <c r="E6" s="9"/>
    </row>
    <row r="7" spans="1:5" s="4" customFormat="1" ht="26.25" customHeight="1" thickTop="1" thickBot="1" x14ac:dyDescent="0.3">
      <c r="A7" s="8" t="s">
        <v>0</v>
      </c>
      <c r="B7" s="6" t="s">
        <v>161</v>
      </c>
      <c r="C7" s="15" t="s">
        <v>10</v>
      </c>
    </row>
    <row r="8" spans="1:5" s="4" customFormat="1" ht="5.25" customHeight="1" thickTop="1" thickBot="1" x14ac:dyDescent="0.3">
      <c r="A8" s="8"/>
      <c r="B8" s="6"/>
      <c r="C8" s="14"/>
    </row>
    <row r="9" spans="1:5" s="4" customFormat="1" ht="26.25" customHeight="1" thickTop="1" thickBot="1" x14ac:dyDescent="0.3">
      <c r="A9" s="8" t="s">
        <v>1</v>
      </c>
      <c r="B9" s="6" t="s">
        <v>162</v>
      </c>
      <c r="C9" s="15" t="s">
        <v>10</v>
      </c>
    </row>
    <row r="10" spans="1:5" s="4" customFormat="1" ht="5.25" customHeight="1" thickTop="1" thickBot="1" x14ac:dyDescent="0.3">
      <c r="A10" s="8"/>
      <c r="B10" s="6"/>
    </row>
    <row r="11" spans="1:5" s="4" customFormat="1" ht="26.25" customHeight="1" thickTop="1" thickBot="1" x14ac:dyDescent="0.3">
      <c r="A11" s="8" t="s">
        <v>2</v>
      </c>
      <c r="B11" s="6" t="s">
        <v>163</v>
      </c>
      <c r="C11" s="15" t="s">
        <v>11</v>
      </c>
    </row>
    <row r="12" spans="1:5" s="4" customFormat="1" ht="4.5" customHeight="1" thickTop="1" thickBot="1" x14ac:dyDescent="0.3">
      <c r="A12" s="8"/>
      <c r="B12" s="6"/>
    </row>
    <row r="13" spans="1:5" s="4" customFormat="1" ht="26.25" customHeight="1" thickTop="1" thickBot="1" x14ac:dyDescent="0.3">
      <c r="A13" s="8" t="s">
        <v>3</v>
      </c>
      <c r="B13" s="6" t="s">
        <v>164</v>
      </c>
      <c r="C13" s="15" t="s">
        <v>10</v>
      </c>
    </row>
    <row r="14" spans="1:5" s="4" customFormat="1" ht="4.5" customHeight="1" thickTop="1" thickBot="1" x14ac:dyDescent="0.3">
      <c r="A14" s="8"/>
      <c r="B14" s="6"/>
    </row>
    <row r="15" spans="1:5" s="4" customFormat="1" ht="37.5" customHeight="1" thickTop="1" thickBot="1" x14ac:dyDescent="0.3">
      <c r="A15" s="8" t="s">
        <v>4</v>
      </c>
      <c r="B15" s="6" t="s">
        <v>165</v>
      </c>
      <c r="C15" s="15" t="s">
        <v>10</v>
      </c>
    </row>
    <row r="16" spans="1:5" s="4" customFormat="1" ht="4.5" customHeight="1" thickTop="1" thickBot="1" x14ac:dyDescent="0.3">
      <c r="A16" s="8"/>
      <c r="B16" s="6"/>
    </row>
    <row r="17" spans="1:3" s="4" customFormat="1" ht="37.5" customHeight="1" thickTop="1" thickBot="1" x14ac:dyDescent="0.3">
      <c r="A17" s="8" t="s">
        <v>5</v>
      </c>
      <c r="B17" s="6" t="s">
        <v>166</v>
      </c>
      <c r="C17" s="15" t="s">
        <v>10</v>
      </c>
    </row>
    <row r="18" spans="1:3" s="4" customFormat="1" ht="4.5" customHeight="1" thickTop="1" thickBot="1" x14ac:dyDescent="0.3">
      <c r="A18" s="8"/>
      <c r="B18" s="6"/>
    </row>
    <row r="19" spans="1:3" s="4" customFormat="1" ht="26.25" customHeight="1" thickTop="1" thickBot="1" x14ac:dyDescent="0.3">
      <c r="A19" s="8" t="s">
        <v>6</v>
      </c>
      <c r="B19" s="6" t="s">
        <v>167</v>
      </c>
      <c r="C19" s="15" t="s">
        <v>11</v>
      </c>
    </row>
    <row r="20" spans="1:3" s="4" customFormat="1" ht="4.5" customHeight="1" thickTop="1" thickBot="1" x14ac:dyDescent="0.3">
      <c r="A20" s="8"/>
      <c r="B20" s="6"/>
    </row>
    <row r="21" spans="1:3" s="4" customFormat="1" ht="26.25" customHeight="1" thickTop="1" thickBot="1" x14ac:dyDescent="0.3">
      <c r="A21" s="8" t="s">
        <v>7</v>
      </c>
      <c r="B21" s="6" t="s">
        <v>168</v>
      </c>
      <c r="C21" s="15" t="s">
        <v>10</v>
      </c>
    </row>
    <row r="22" spans="1:3" s="4" customFormat="1" ht="4.5" customHeight="1" thickTop="1" thickBot="1" x14ac:dyDescent="0.3">
      <c r="A22" s="8"/>
      <c r="B22" s="6"/>
    </row>
    <row r="23" spans="1:3" s="4" customFormat="1" ht="26.25" customHeight="1" thickTop="1" thickBot="1" x14ac:dyDescent="0.3">
      <c r="A23" s="8" t="s">
        <v>8</v>
      </c>
      <c r="B23" s="6" t="s">
        <v>169</v>
      </c>
      <c r="C23" s="15" t="s">
        <v>11</v>
      </c>
    </row>
    <row r="24" spans="1:3" s="4" customFormat="1" ht="4.5" customHeight="1" thickTop="1" thickBot="1" x14ac:dyDescent="0.3">
      <c r="A24" s="8"/>
      <c r="B24" s="6"/>
    </row>
    <row r="25" spans="1:3" s="4" customFormat="1" ht="37.5" customHeight="1" thickTop="1" thickBot="1" x14ac:dyDescent="0.3">
      <c r="A25" s="8" t="s">
        <v>9</v>
      </c>
      <c r="B25" s="6" t="s">
        <v>170</v>
      </c>
      <c r="C25" s="15" t="s">
        <v>10</v>
      </c>
    </row>
    <row r="26" spans="1:3" ht="15.75" thickTop="1" x14ac:dyDescent="0.25"/>
    <row r="29" spans="1:3" ht="37.5" customHeight="1" x14ac:dyDescent="0.25"/>
  </sheetData>
  <sheetProtection sheet="1" objects="1" scenarios="1" selectLockedCells="1"/>
  <dataValidations count="1">
    <dataValidation type="list" allowBlank="1" showInputMessage="1" showErrorMessage="1" sqref="C7:C9 C11 C13 C15 C17 C19 C21 C23 C25">
      <formula1>"Yes,No,N/A"</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59999389629810485"/>
  </sheetPr>
  <dimension ref="A1:E29"/>
  <sheetViews>
    <sheetView showGridLines="0" showRowColHeaders="0" workbookViewId="0">
      <pane xSplit="1" ySplit="5" topLeftCell="B6" activePane="bottomRight" state="frozen"/>
      <selection activeCell="B4" sqref="B4"/>
      <selection pane="topRight" activeCell="B4" sqref="B4"/>
      <selection pane="bottomLeft" activeCell="B4" sqref="B4"/>
      <selection pane="bottomRight" activeCell="C25" sqref="C25"/>
    </sheetView>
  </sheetViews>
  <sheetFormatPr defaultRowHeight="15" x14ac:dyDescent="0.25"/>
  <cols>
    <col min="1" max="1" width="5.42578125" customWidth="1"/>
    <col min="2" max="2" width="90.42578125" customWidth="1"/>
  </cols>
  <sheetData>
    <row r="1" spans="1:5" ht="63" customHeight="1" x14ac:dyDescent="0.25"/>
    <row r="2" spans="1:5" ht="27" customHeight="1" x14ac:dyDescent="0.25">
      <c r="B2" s="13" t="s">
        <v>14</v>
      </c>
      <c r="C2" s="12"/>
    </row>
    <row r="3" spans="1:5" ht="75" customHeight="1" x14ac:dyDescent="0.25">
      <c r="B3" s="11" t="s">
        <v>191</v>
      </c>
      <c r="C3" s="12"/>
    </row>
    <row r="4" spans="1:5" ht="10.5" customHeight="1" x14ac:dyDescent="0.25">
      <c r="A4" s="7"/>
      <c r="B4" s="12"/>
      <c r="C4" s="12"/>
    </row>
    <row r="5" spans="1:5" ht="42.75" customHeight="1" x14ac:dyDescent="0.25">
      <c r="A5" s="7"/>
      <c r="B5" s="13" t="s">
        <v>103</v>
      </c>
      <c r="C5" s="10" t="s">
        <v>13</v>
      </c>
      <c r="D5" s="9"/>
      <c r="E5" s="9"/>
    </row>
    <row r="6" spans="1:5" ht="4.5" customHeight="1" thickBot="1" x14ac:dyDescent="0.3">
      <c r="A6" s="7"/>
      <c r="B6" s="13"/>
      <c r="C6" s="10"/>
      <c r="D6" s="9"/>
      <c r="E6" s="9"/>
    </row>
    <row r="7" spans="1:5" s="4" customFormat="1" ht="26.25" customHeight="1" thickTop="1" thickBot="1" x14ac:dyDescent="0.3">
      <c r="A7" s="8" t="s">
        <v>0</v>
      </c>
      <c r="B7" s="6" t="s">
        <v>171</v>
      </c>
      <c r="C7" s="15" t="s">
        <v>10</v>
      </c>
    </row>
    <row r="8" spans="1:5" s="4" customFormat="1" ht="5.25" customHeight="1" thickTop="1" thickBot="1" x14ac:dyDescent="0.3">
      <c r="A8" s="8"/>
      <c r="B8" s="6"/>
      <c r="C8" s="14"/>
    </row>
    <row r="9" spans="1:5" s="4" customFormat="1" ht="26.25" customHeight="1" thickTop="1" thickBot="1" x14ac:dyDescent="0.3">
      <c r="A9" s="8" t="s">
        <v>1</v>
      </c>
      <c r="B9" s="6" t="s">
        <v>172</v>
      </c>
      <c r="C9" s="15" t="s">
        <v>11</v>
      </c>
    </row>
    <row r="10" spans="1:5" s="4" customFormat="1" ht="5.25" customHeight="1" thickTop="1" thickBot="1" x14ac:dyDescent="0.3">
      <c r="A10" s="8"/>
      <c r="B10" s="6"/>
    </row>
    <row r="11" spans="1:5" s="4" customFormat="1" ht="37.5" customHeight="1" thickTop="1" thickBot="1" x14ac:dyDescent="0.3">
      <c r="A11" s="8" t="s">
        <v>2</v>
      </c>
      <c r="B11" s="6" t="s">
        <v>173</v>
      </c>
      <c r="C11" s="15" t="s">
        <v>11</v>
      </c>
    </row>
    <row r="12" spans="1:5" s="4" customFormat="1" ht="4.5" customHeight="1" thickTop="1" thickBot="1" x14ac:dyDescent="0.3">
      <c r="A12" s="8"/>
      <c r="B12" s="6"/>
    </row>
    <row r="13" spans="1:5" s="4" customFormat="1" ht="37.5" customHeight="1" thickTop="1" thickBot="1" x14ac:dyDescent="0.3">
      <c r="A13" s="8" t="s">
        <v>3</v>
      </c>
      <c r="B13" s="6" t="s">
        <v>174</v>
      </c>
      <c r="C13" s="15" t="s">
        <v>10</v>
      </c>
    </row>
    <row r="14" spans="1:5" s="4" customFormat="1" ht="4.5" customHeight="1" thickTop="1" thickBot="1" x14ac:dyDescent="0.3">
      <c r="A14" s="8"/>
      <c r="B14" s="6"/>
    </row>
    <row r="15" spans="1:5" s="4" customFormat="1" ht="37.5" customHeight="1" thickTop="1" thickBot="1" x14ac:dyDescent="0.3">
      <c r="A15" s="8" t="s">
        <v>4</v>
      </c>
      <c r="B15" s="6" t="s">
        <v>175</v>
      </c>
      <c r="C15" s="15" t="s">
        <v>10</v>
      </c>
    </row>
    <row r="16" spans="1:5" s="4" customFormat="1" ht="4.5" customHeight="1" thickTop="1" thickBot="1" x14ac:dyDescent="0.3">
      <c r="A16" s="8"/>
      <c r="B16" s="6"/>
    </row>
    <row r="17" spans="1:3" s="4" customFormat="1" ht="26.25" customHeight="1" thickTop="1" thickBot="1" x14ac:dyDescent="0.3">
      <c r="A17" s="8" t="s">
        <v>5</v>
      </c>
      <c r="B17" s="6" t="s">
        <v>176</v>
      </c>
      <c r="C17" s="15" t="s">
        <v>10</v>
      </c>
    </row>
    <row r="18" spans="1:3" s="4" customFormat="1" ht="4.5" customHeight="1" thickTop="1" thickBot="1" x14ac:dyDescent="0.3">
      <c r="A18" s="8"/>
      <c r="B18" s="6"/>
    </row>
    <row r="19" spans="1:3" s="4" customFormat="1" ht="26.25" customHeight="1" thickTop="1" thickBot="1" x14ac:dyDescent="0.3">
      <c r="A19" s="8" t="s">
        <v>6</v>
      </c>
      <c r="B19" s="6" t="s">
        <v>177</v>
      </c>
      <c r="C19" s="15" t="s">
        <v>10</v>
      </c>
    </row>
    <row r="20" spans="1:3" s="4" customFormat="1" ht="4.5" customHeight="1" thickTop="1" thickBot="1" x14ac:dyDescent="0.3">
      <c r="A20" s="8"/>
      <c r="B20" s="6"/>
    </row>
    <row r="21" spans="1:3" s="4" customFormat="1" ht="26.25" customHeight="1" thickTop="1" thickBot="1" x14ac:dyDescent="0.3">
      <c r="A21" s="8" t="s">
        <v>7</v>
      </c>
      <c r="B21" s="6" t="s">
        <v>178</v>
      </c>
      <c r="C21" s="15" t="s">
        <v>10</v>
      </c>
    </row>
    <row r="22" spans="1:3" s="4" customFormat="1" ht="4.5" customHeight="1" thickTop="1" thickBot="1" x14ac:dyDescent="0.3">
      <c r="A22" s="8"/>
      <c r="B22" s="6"/>
    </row>
    <row r="23" spans="1:3" s="4" customFormat="1" ht="37.5" customHeight="1" thickTop="1" thickBot="1" x14ac:dyDescent="0.3">
      <c r="A23" s="8" t="s">
        <v>8</v>
      </c>
      <c r="B23" s="6" t="s">
        <v>179</v>
      </c>
      <c r="C23" s="15" t="s">
        <v>10</v>
      </c>
    </row>
    <row r="24" spans="1:3" s="4" customFormat="1" ht="4.5" customHeight="1" thickTop="1" thickBot="1" x14ac:dyDescent="0.3">
      <c r="A24" s="8"/>
      <c r="B24" s="6"/>
    </row>
    <row r="25" spans="1:3" s="4" customFormat="1" ht="37.5" customHeight="1" thickTop="1" thickBot="1" x14ac:dyDescent="0.3">
      <c r="A25" s="8" t="s">
        <v>9</v>
      </c>
      <c r="B25" s="6" t="s">
        <v>180</v>
      </c>
      <c r="C25" s="15" t="s">
        <v>10</v>
      </c>
    </row>
    <row r="26" spans="1:3" ht="15.75" thickTop="1" x14ac:dyDescent="0.25"/>
    <row r="29" spans="1:3" ht="37.5" customHeight="1" x14ac:dyDescent="0.25"/>
  </sheetData>
  <sheetProtection sheet="1" objects="1" scenarios="1" selectLockedCells="1"/>
  <dataValidations count="1">
    <dataValidation type="list" allowBlank="1" showInputMessage="1" showErrorMessage="1" sqref="C7:C9 C11 C13 C15 C17 C19 C21 C23 C25">
      <formula1>"Yes,No,N/A"</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39997558519241921"/>
  </sheetPr>
  <dimension ref="A1:E29"/>
  <sheetViews>
    <sheetView showGridLines="0" showRowColHeaders="0" workbookViewId="0">
      <pane xSplit="1" ySplit="5" topLeftCell="B6" activePane="bottomRight" state="frozen"/>
      <selection activeCell="B4" sqref="B4"/>
      <selection pane="topRight" activeCell="B4" sqref="B4"/>
      <selection pane="bottomLeft" activeCell="B4" sqref="B4"/>
      <selection pane="bottomRight" activeCell="C25" sqref="C25"/>
    </sheetView>
  </sheetViews>
  <sheetFormatPr defaultRowHeight="15" x14ac:dyDescent="0.25"/>
  <cols>
    <col min="1" max="1" width="5.42578125" customWidth="1"/>
    <col min="2" max="2" width="90.42578125" customWidth="1"/>
  </cols>
  <sheetData>
    <row r="1" spans="1:5" ht="63" customHeight="1" x14ac:dyDescent="0.25"/>
    <row r="2" spans="1:5" ht="27" customHeight="1" x14ac:dyDescent="0.25">
      <c r="B2" s="13" t="s">
        <v>14</v>
      </c>
      <c r="C2" s="12"/>
    </row>
    <row r="3" spans="1:5" ht="75" customHeight="1" x14ac:dyDescent="0.25">
      <c r="B3" s="11" t="s">
        <v>191</v>
      </c>
      <c r="C3" s="12"/>
    </row>
    <row r="4" spans="1:5" ht="10.5" customHeight="1" x14ac:dyDescent="0.25">
      <c r="A4" s="7"/>
      <c r="B4" s="12"/>
      <c r="C4" s="12"/>
    </row>
    <row r="5" spans="1:5" ht="42.75" customHeight="1" x14ac:dyDescent="0.25">
      <c r="A5" s="7"/>
      <c r="B5" s="13" t="s">
        <v>104</v>
      </c>
      <c r="C5" s="10" t="s">
        <v>13</v>
      </c>
      <c r="D5" s="9"/>
      <c r="E5" s="9"/>
    </row>
    <row r="6" spans="1:5" ht="4.5" customHeight="1" thickBot="1" x14ac:dyDescent="0.3">
      <c r="A6" s="7"/>
      <c r="B6" s="13"/>
      <c r="C6" s="10"/>
      <c r="D6" s="9"/>
      <c r="E6" s="9"/>
    </row>
    <row r="7" spans="1:5" s="4" customFormat="1" ht="37.5" customHeight="1" thickTop="1" thickBot="1" x14ac:dyDescent="0.3">
      <c r="A7" s="8" t="s">
        <v>0</v>
      </c>
      <c r="B7" s="6" t="s">
        <v>181</v>
      </c>
      <c r="C7" s="15" t="s">
        <v>11</v>
      </c>
    </row>
    <row r="8" spans="1:5" s="4" customFormat="1" ht="5.25" customHeight="1" thickTop="1" thickBot="1" x14ac:dyDescent="0.3">
      <c r="A8" s="8"/>
      <c r="B8" s="6"/>
      <c r="C8" s="14"/>
    </row>
    <row r="9" spans="1:5" s="4" customFormat="1" ht="26.25" customHeight="1" thickTop="1" thickBot="1" x14ac:dyDescent="0.3">
      <c r="A9" s="8" t="s">
        <v>1</v>
      </c>
      <c r="B9" s="6" t="s">
        <v>182</v>
      </c>
      <c r="C9" s="15" t="s">
        <v>11</v>
      </c>
    </row>
    <row r="10" spans="1:5" s="4" customFormat="1" ht="5.25" customHeight="1" thickTop="1" thickBot="1" x14ac:dyDescent="0.3">
      <c r="A10" s="8"/>
      <c r="B10" s="6"/>
    </row>
    <row r="11" spans="1:5" s="4" customFormat="1" ht="37.5" customHeight="1" thickTop="1" thickBot="1" x14ac:dyDescent="0.3">
      <c r="A11" s="8" t="s">
        <v>2</v>
      </c>
      <c r="B11" s="6" t="s">
        <v>183</v>
      </c>
      <c r="C11" s="15" t="s">
        <v>11</v>
      </c>
    </row>
    <row r="12" spans="1:5" s="4" customFormat="1" ht="4.5" customHeight="1" thickTop="1" thickBot="1" x14ac:dyDescent="0.3">
      <c r="A12" s="8"/>
      <c r="B12" s="6"/>
    </row>
    <row r="13" spans="1:5" s="4" customFormat="1" ht="37.5" customHeight="1" thickTop="1" thickBot="1" x14ac:dyDescent="0.3">
      <c r="A13" s="8" t="s">
        <v>3</v>
      </c>
      <c r="B13" s="6" t="s">
        <v>184</v>
      </c>
      <c r="C13" s="15" t="s">
        <v>10</v>
      </c>
    </row>
    <row r="14" spans="1:5" s="4" customFormat="1" ht="4.5" customHeight="1" thickTop="1" thickBot="1" x14ac:dyDescent="0.3">
      <c r="A14" s="8"/>
      <c r="B14" s="6"/>
    </row>
    <row r="15" spans="1:5" s="4" customFormat="1" ht="37.5" customHeight="1" thickTop="1" thickBot="1" x14ac:dyDescent="0.3">
      <c r="A15" s="8" t="s">
        <v>4</v>
      </c>
      <c r="B15" s="6" t="s">
        <v>185</v>
      </c>
      <c r="C15" s="15" t="s">
        <v>11</v>
      </c>
    </row>
    <row r="16" spans="1:5" s="4" customFormat="1" ht="4.5" customHeight="1" thickTop="1" thickBot="1" x14ac:dyDescent="0.3">
      <c r="A16" s="8"/>
      <c r="B16" s="6"/>
    </row>
    <row r="17" spans="1:3" s="4" customFormat="1" ht="37.5" customHeight="1" thickTop="1" thickBot="1" x14ac:dyDescent="0.3">
      <c r="A17" s="8" t="s">
        <v>5</v>
      </c>
      <c r="B17" s="6" t="s">
        <v>186</v>
      </c>
      <c r="C17" s="15" t="s">
        <v>11</v>
      </c>
    </row>
    <row r="18" spans="1:3" s="4" customFormat="1" ht="4.5" customHeight="1" thickTop="1" thickBot="1" x14ac:dyDescent="0.3">
      <c r="A18" s="8"/>
      <c r="B18" s="6"/>
    </row>
    <row r="19" spans="1:3" s="4" customFormat="1" ht="37.5" customHeight="1" thickTop="1" thickBot="1" x14ac:dyDescent="0.3">
      <c r="A19" s="8" t="s">
        <v>6</v>
      </c>
      <c r="B19" s="6" t="s">
        <v>187</v>
      </c>
      <c r="C19" s="15" t="s">
        <v>11</v>
      </c>
    </row>
    <row r="20" spans="1:3" s="4" customFormat="1" ht="4.5" customHeight="1" thickTop="1" thickBot="1" x14ac:dyDescent="0.3">
      <c r="A20" s="8"/>
      <c r="B20" s="6"/>
    </row>
    <row r="21" spans="1:3" s="4" customFormat="1" ht="26.25" customHeight="1" thickTop="1" thickBot="1" x14ac:dyDescent="0.3">
      <c r="A21" s="8" t="s">
        <v>7</v>
      </c>
      <c r="B21" s="6" t="s">
        <v>188</v>
      </c>
      <c r="C21" s="15" t="s">
        <v>11</v>
      </c>
    </row>
    <row r="22" spans="1:3" s="4" customFormat="1" ht="4.5" customHeight="1" thickTop="1" thickBot="1" x14ac:dyDescent="0.3">
      <c r="A22" s="8"/>
      <c r="B22" s="6"/>
    </row>
    <row r="23" spans="1:3" s="4" customFormat="1" ht="37.5" customHeight="1" thickTop="1" thickBot="1" x14ac:dyDescent="0.3">
      <c r="A23" s="8" t="s">
        <v>8</v>
      </c>
      <c r="B23" s="6" t="s">
        <v>189</v>
      </c>
      <c r="C23" s="15" t="s">
        <v>11</v>
      </c>
    </row>
    <row r="24" spans="1:3" s="4" customFormat="1" ht="4.5" customHeight="1" thickTop="1" thickBot="1" x14ac:dyDescent="0.3">
      <c r="A24" s="8"/>
      <c r="B24" s="6"/>
    </row>
    <row r="25" spans="1:3" s="4" customFormat="1" ht="37.5" customHeight="1" thickTop="1" thickBot="1" x14ac:dyDescent="0.3">
      <c r="A25" s="8" t="s">
        <v>9</v>
      </c>
      <c r="B25" s="6" t="s">
        <v>190</v>
      </c>
      <c r="C25" s="15" t="s">
        <v>11</v>
      </c>
    </row>
    <row r="26" spans="1:3" ht="15.75" thickTop="1" x14ac:dyDescent="0.25"/>
    <row r="29" spans="1:3" ht="37.5" customHeight="1" x14ac:dyDescent="0.25"/>
  </sheetData>
  <sheetProtection sheet="1" objects="1" scenarios="1" selectLockedCells="1"/>
  <dataValidations count="1">
    <dataValidation type="list" allowBlank="1" showInputMessage="1" showErrorMessage="1" sqref="C7:C9 C11 C13 C15 C17 C19 C21 C23 C25">
      <formula1>"Yes,No,N/A"</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Introduction</vt:lpstr>
      <vt:lpstr>1 KHWAD</vt:lpstr>
      <vt:lpstr>2 WOW</vt:lpstr>
      <vt:lpstr>3 PSAAG</vt:lpstr>
      <vt:lpstr>4 MCAS</vt:lpstr>
      <vt:lpstr>5 POWL</vt:lpstr>
      <vt:lpstr>6 WBKP</vt:lpstr>
      <vt:lpstr>7 ACPP</vt:lpstr>
      <vt:lpstr>8 SCP</vt:lpstr>
      <vt:lpstr>REPORT SUMMARY</vt:lpstr>
      <vt:lpstr>REPORT Detailed</vt:lpstr>
      <vt:lpstr>Analysis</vt:lpstr>
      <vt:lpstr>Version_Control</vt:lpstr>
      <vt:lpstr>'REPORT Detailed'!Print_Area</vt:lpstr>
      <vt:lpstr>'REPORT SUMMARY'!Print_Area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Snelling Ian</dc:creator>
  <cp:lastModifiedBy>Snelling Ian</cp:lastModifiedBy>
  <cp:lastPrinted>2015-01-14T14:55:36Z</cp:lastPrinted>
  <dcterms:created xsi:type="dcterms:W3CDTF">2014-12-17T09:59:00Z</dcterms:created>
  <dcterms:modified xsi:type="dcterms:W3CDTF">2015-01-14T15:07:16Z</dcterms:modified>
</cp:coreProperties>
</file>