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215" windowWidth="15330" windowHeight="6510" tabRatio="803"/>
  </bookViews>
  <sheets>
    <sheet name="Category A Calls" sheetId="10" r:id="rId1"/>
    <sheet name="Call Abandonment" sheetId="11" r:id="rId2"/>
    <sheet name="Re-contact Rate" sheetId="12" r:id="rId3"/>
    <sheet name="Frequent caller procedure" sheetId="13" r:id="rId4"/>
    <sheet name="Timeliness" sheetId="14" r:id="rId5"/>
    <sheet name="Calls closed without transport" sheetId="15" r:id="rId6"/>
    <sheet name="Transported Incidents" sheetId="16" r:id="rId7"/>
    <sheet name="Latest Month raw data" sheetId="19" state="hidden" r:id="rId8"/>
  </sheets>
  <externalReferences>
    <externalReference r:id="rId9"/>
  </externalReferences>
  <definedNames>
    <definedName name="_xlnm.Print_Titles" localSheetId="5">'Calls closed without transport'!$C:$C</definedName>
    <definedName name="_xlnm.Print_Titles" localSheetId="0">'Category A Calls'!$C:$C</definedName>
    <definedName name="_xlnm.Print_Titles" localSheetId="2">'Re-contact Rate'!$C:$C</definedName>
    <definedName name="Recover">[1]Macro1!$A$45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E29" i="16" l="1"/>
  <c r="E28" i="16"/>
  <c r="E27" i="16"/>
  <c r="E26" i="16"/>
  <c r="E25" i="16"/>
  <c r="E24" i="16"/>
  <c r="E23" i="16"/>
  <c r="E22" i="16"/>
  <c r="E21" i="16"/>
  <c r="E20" i="16"/>
  <c r="E19" i="16"/>
  <c r="I29" i="15"/>
  <c r="H29" i="15"/>
  <c r="I28" i="15"/>
  <c r="H28" i="15"/>
  <c r="I27" i="15"/>
  <c r="H27" i="15"/>
  <c r="I26" i="15"/>
  <c r="H26" i="15"/>
  <c r="I25" i="15"/>
  <c r="H25" i="15"/>
  <c r="I24" i="15"/>
  <c r="H24" i="15"/>
  <c r="I23" i="15"/>
  <c r="H23" i="15"/>
  <c r="I22" i="15"/>
  <c r="H22" i="15"/>
  <c r="I21" i="15"/>
  <c r="H21" i="15"/>
  <c r="I20" i="15"/>
  <c r="H20" i="15"/>
  <c r="I19" i="15"/>
  <c r="H19" i="15"/>
  <c r="F29" i="15"/>
  <c r="E29" i="15"/>
  <c r="F28" i="15"/>
  <c r="E28" i="15"/>
  <c r="F27" i="15"/>
  <c r="E27" i="15"/>
  <c r="F26" i="15"/>
  <c r="E26" i="15"/>
  <c r="F25" i="15"/>
  <c r="E25" i="15"/>
  <c r="F24" i="15"/>
  <c r="E24" i="15"/>
  <c r="F23" i="15"/>
  <c r="E23" i="15"/>
  <c r="F22" i="15"/>
  <c r="E22" i="15"/>
  <c r="F21" i="15"/>
  <c r="E21" i="15"/>
  <c r="F20" i="15"/>
  <c r="E20" i="15"/>
  <c r="F19" i="15"/>
  <c r="E19" i="15"/>
  <c r="J29" i="14"/>
  <c r="I29" i="14"/>
  <c r="H29" i="14"/>
  <c r="G29" i="14"/>
  <c r="F29" i="14"/>
  <c r="E29" i="14"/>
  <c r="J28" i="14"/>
  <c r="I28" i="14"/>
  <c r="H28" i="14"/>
  <c r="G28" i="14"/>
  <c r="F28" i="14"/>
  <c r="E28" i="14"/>
  <c r="J27" i="14"/>
  <c r="I27" i="14"/>
  <c r="H27" i="14"/>
  <c r="G27" i="14"/>
  <c r="F27" i="14"/>
  <c r="E27" i="14"/>
  <c r="J26" i="14"/>
  <c r="I26" i="14"/>
  <c r="H26" i="14"/>
  <c r="G26" i="14"/>
  <c r="F26" i="14"/>
  <c r="E26" i="14"/>
  <c r="J25" i="14"/>
  <c r="I25" i="14"/>
  <c r="H25" i="14"/>
  <c r="G25" i="14"/>
  <c r="F25" i="14"/>
  <c r="E25" i="14"/>
  <c r="J24" i="14"/>
  <c r="I24" i="14"/>
  <c r="H24" i="14"/>
  <c r="G24" i="14"/>
  <c r="F24" i="14"/>
  <c r="E24" i="14"/>
  <c r="J23" i="14"/>
  <c r="I23" i="14"/>
  <c r="H23" i="14"/>
  <c r="G23" i="14"/>
  <c r="F23" i="14"/>
  <c r="E23" i="14"/>
  <c r="J22" i="14"/>
  <c r="I22" i="14"/>
  <c r="H22" i="14"/>
  <c r="G22" i="14"/>
  <c r="F22" i="14"/>
  <c r="E22" i="14"/>
  <c r="J21" i="14"/>
  <c r="I21" i="14"/>
  <c r="H21" i="14"/>
  <c r="G21" i="14"/>
  <c r="F21" i="14"/>
  <c r="E21" i="14"/>
  <c r="J20" i="14"/>
  <c r="I20" i="14"/>
  <c r="H20" i="14"/>
  <c r="G20" i="14"/>
  <c r="F20" i="14"/>
  <c r="E20" i="14"/>
  <c r="J19" i="14"/>
  <c r="I19" i="14"/>
  <c r="H19" i="14"/>
  <c r="G19" i="14"/>
  <c r="F19" i="14"/>
  <c r="E19" i="14"/>
  <c r="F29" i="13"/>
  <c r="E29" i="13"/>
  <c r="F28" i="13"/>
  <c r="E28" i="13"/>
  <c r="F27" i="13"/>
  <c r="E27" i="13"/>
  <c r="F26" i="13"/>
  <c r="E26" i="13"/>
  <c r="F25" i="13"/>
  <c r="E25" i="13"/>
  <c r="F24" i="13"/>
  <c r="E24" i="13"/>
  <c r="F23" i="13"/>
  <c r="E23" i="13"/>
  <c r="F22" i="13"/>
  <c r="E22" i="13"/>
  <c r="F21" i="13"/>
  <c r="E21" i="13"/>
  <c r="F20" i="13"/>
  <c r="F30" i="13" s="1"/>
  <c r="E20" i="13"/>
  <c r="F19" i="13"/>
  <c r="E19" i="13"/>
  <c r="I29" i="12"/>
  <c r="H29" i="12"/>
  <c r="I28" i="12"/>
  <c r="H28" i="12"/>
  <c r="I27" i="12"/>
  <c r="H27" i="12"/>
  <c r="I26" i="12"/>
  <c r="H26" i="12"/>
  <c r="I25" i="12"/>
  <c r="H25" i="12"/>
  <c r="I24" i="12"/>
  <c r="H24" i="12"/>
  <c r="I23" i="12"/>
  <c r="H23" i="12"/>
  <c r="I22" i="12"/>
  <c r="H22" i="12"/>
  <c r="I21" i="12"/>
  <c r="H21" i="12"/>
  <c r="I20" i="12"/>
  <c r="H20" i="12"/>
  <c r="I19" i="12"/>
  <c r="H19" i="12"/>
  <c r="F29" i="12"/>
  <c r="E29" i="12"/>
  <c r="F28" i="12"/>
  <c r="E28" i="12"/>
  <c r="F27" i="12"/>
  <c r="E27" i="12"/>
  <c r="F26" i="12"/>
  <c r="E26" i="12"/>
  <c r="F25" i="12"/>
  <c r="E25" i="12"/>
  <c r="F24" i="12"/>
  <c r="E24" i="12"/>
  <c r="F23" i="12"/>
  <c r="E23" i="12"/>
  <c r="F22" i="12"/>
  <c r="E22" i="12"/>
  <c r="F21" i="12"/>
  <c r="E21" i="12"/>
  <c r="F20" i="12"/>
  <c r="E20" i="12"/>
  <c r="F19" i="12"/>
  <c r="E19" i="12"/>
  <c r="F29" i="11"/>
  <c r="E29" i="11"/>
  <c r="F28" i="11"/>
  <c r="E28" i="11"/>
  <c r="F27" i="11"/>
  <c r="E27" i="11"/>
  <c r="F26" i="11"/>
  <c r="E26" i="11"/>
  <c r="F25" i="11"/>
  <c r="E25" i="11"/>
  <c r="F24" i="11"/>
  <c r="E24" i="11"/>
  <c r="F23" i="11"/>
  <c r="E23" i="11"/>
  <c r="F22" i="11"/>
  <c r="E22" i="11"/>
  <c r="F21" i="11"/>
  <c r="E21" i="11"/>
  <c r="F20" i="11"/>
  <c r="E20" i="11"/>
  <c r="F19" i="11"/>
  <c r="E19" i="11"/>
  <c r="M29" i="10"/>
  <c r="L29" i="10"/>
  <c r="M28" i="10"/>
  <c r="L28" i="10"/>
  <c r="M27" i="10"/>
  <c r="L27" i="10"/>
  <c r="M26" i="10"/>
  <c r="L26" i="10"/>
  <c r="M25" i="10"/>
  <c r="L25" i="10"/>
  <c r="M24" i="10"/>
  <c r="L24" i="10"/>
  <c r="M23" i="10"/>
  <c r="L23" i="10"/>
  <c r="M22" i="10"/>
  <c r="L22" i="10"/>
  <c r="M21" i="10"/>
  <c r="L21" i="10"/>
  <c r="M20" i="10"/>
  <c r="L20" i="10"/>
  <c r="M19" i="10"/>
  <c r="L19" i="10"/>
  <c r="J29" i="10"/>
  <c r="I29" i="10"/>
  <c r="J28" i="10"/>
  <c r="I28" i="10"/>
  <c r="J27" i="10"/>
  <c r="I27" i="10"/>
  <c r="J26" i="10"/>
  <c r="I26" i="10"/>
  <c r="J25" i="10"/>
  <c r="I25" i="10"/>
  <c r="J24" i="10"/>
  <c r="I24" i="10"/>
  <c r="J23" i="10"/>
  <c r="I23" i="10"/>
  <c r="J22" i="10"/>
  <c r="I22" i="10"/>
  <c r="J21" i="10"/>
  <c r="I21" i="10"/>
  <c r="J20" i="10"/>
  <c r="I20" i="10"/>
  <c r="J19" i="10"/>
  <c r="I19" i="10"/>
  <c r="H29" i="10"/>
  <c r="H28" i="10"/>
  <c r="H27" i="10"/>
  <c r="H26" i="10"/>
  <c r="H25" i="10"/>
  <c r="H24" i="10"/>
  <c r="H23" i="10"/>
  <c r="H22" i="10"/>
  <c r="H21" i="10"/>
  <c r="H20" i="10"/>
  <c r="H19" i="10"/>
  <c r="F29" i="10"/>
  <c r="E29" i="10"/>
  <c r="F28" i="10"/>
  <c r="E28" i="10"/>
  <c r="F27" i="10"/>
  <c r="E27" i="10"/>
  <c r="F26" i="10"/>
  <c r="E26" i="10"/>
  <c r="F25" i="10"/>
  <c r="E25" i="10"/>
  <c r="F24" i="10"/>
  <c r="E24" i="10"/>
  <c r="F23" i="10"/>
  <c r="E23" i="10"/>
  <c r="F22" i="10"/>
  <c r="E22" i="10"/>
  <c r="F21" i="10"/>
  <c r="E21" i="10"/>
  <c r="F20" i="10"/>
  <c r="E20" i="10"/>
  <c r="F19" i="10"/>
  <c r="E19" i="10"/>
  <c r="E30" i="13" l="1"/>
  <c r="D11" i="16" l="1"/>
  <c r="D12" i="16"/>
  <c r="D11" i="15"/>
  <c r="D12" i="15"/>
  <c r="D11" i="14"/>
  <c r="D12" i="14"/>
  <c r="D13" i="14"/>
  <c r="D14" i="14"/>
  <c r="D10" i="13"/>
  <c r="D11" i="13"/>
  <c r="D12" i="13"/>
  <c r="D11" i="12"/>
  <c r="D12" i="12"/>
  <c r="D11" i="11"/>
  <c r="D12" i="11"/>
  <c r="J27" i="15" l="1"/>
  <c r="G19" i="13"/>
  <c r="G23" i="13" l="1"/>
  <c r="G21" i="11" l="1"/>
  <c r="G20" i="11"/>
  <c r="G20" i="13"/>
  <c r="G22" i="11" l="1"/>
  <c r="G23" i="11"/>
  <c r="G24" i="11"/>
  <c r="G25" i="11"/>
  <c r="G26" i="11"/>
  <c r="G27" i="11"/>
  <c r="G28" i="11"/>
  <c r="G29" i="11"/>
  <c r="G18" i="11"/>
  <c r="G19" i="11"/>
  <c r="D10" i="16"/>
  <c r="D9" i="16"/>
  <c r="D8" i="16"/>
  <c r="D6" i="16"/>
  <c r="D5" i="16"/>
  <c r="D10" i="15"/>
  <c r="D9" i="15"/>
  <c r="D8" i="15"/>
  <c r="D6" i="15"/>
  <c r="D5" i="15"/>
  <c r="D10" i="14"/>
  <c r="D9" i="14"/>
  <c r="D8" i="14"/>
  <c r="D6" i="14"/>
  <c r="D5" i="14"/>
  <c r="D9" i="13"/>
  <c r="D8" i="13"/>
  <c r="D6" i="13"/>
  <c r="D5" i="13"/>
  <c r="D10" i="12"/>
  <c r="D9" i="12"/>
  <c r="D8" i="12"/>
  <c r="D6" i="12"/>
  <c r="D5" i="12"/>
  <c r="D6" i="11"/>
  <c r="D8" i="11"/>
  <c r="D9" i="11"/>
  <c r="D10" i="11"/>
  <c r="D5" i="11"/>
  <c r="G30" i="13" l="1"/>
  <c r="G24" i="13" l="1"/>
  <c r="J19" i="12"/>
  <c r="G25" i="12"/>
  <c r="F17" i="11"/>
  <c r="K22" i="10"/>
  <c r="G29" i="10"/>
  <c r="G29" i="13" l="1"/>
  <c r="G29" i="15"/>
  <c r="N21" i="10"/>
  <c r="G21" i="12"/>
  <c r="G23" i="12"/>
  <c r="G27" i="12"/>
  <c r="G29" i="12"/>
  <c r="J20" i="12"/>
  <c r="J20" i="15"/>
  <c r="J22" i="15"/>
  <c r="J26" i="15"/>
  <c r="J28" i="15"/>
  <c r="I17" i="12"/>
  <c r="J25" i="12"/>
  <c r="J27" i="12"/>
  <c r="J29" i="12"/>
  <c r="G22" i="13"/>
  <c r="G26" i="13"/>
  <c r="K29" i="10"/>
  <c r="J23" i="12"/>
  <c r="J24" i="12"/>
  <c r="J26" i="12"/>
  <c r="G21" i="13"/>
  <c r="G25" i="13"/>
  <c r="G28" i="15"/>
  <c r="J25" i="15"/>
  <c r="E17" i="15"/>
  <c r="J19" i="15"/>
  <c r="J29" i="15"/>
  <c r="E17" i="11"/>
  <c r="G17" i="11" s="1"/>
  <c r="G21" i="15"/>
  <c r="G23" i="15"/>
  <c r="G25" i="15"/>
  <c r="G27" i="15"/>
  <c r="J24" i="15"/>
  <c r="J28" i="12"/>
  <c r="F17" i="15"/>
  <c r="G26" i="15"/>
  <c r="E17" i="16"/>
  <c r="I17" i="15"/>
  <c r="G20" i="15"/>
  <c r="G22" i="15"/>
  <c r="G24" i="15"/>
  <c r="H17" i="15"/>
  <c r="J23" i="15"/>
  <c r="G28" i="13"/>
  <c r="E17" i="13"/>
  <c r="F17" i="13"/>
  <c r="G27" i="13"/>
  <c r="G20" i="12"/>
  <c r="G22" i="12"/>
  <c r="G24" i="12"/>
  <c r="G26" i="12"/>
  <c r="G28" i="12"/>
  <c r="J21" i="12"/>
  <c r="H17" i="12"/>
  <c r="E17" i="12"/>
  <c r="J22" i="12"/>
  <c r="G22" i="10"/>
  <c r="G26" i="10"/>
  <c r="G27" i="10"/>
  <c r="N25" i="10"/>
  <c r="L17" i="10"/>
  <c r="N20" i="10"/>
  <c r="N24" i="10"/>
  <c r="N28" i="10"/>
  <c r="G19" i="10"/>
  <c r="G23" i="10"/>
  <c r="G25" i="10"/>
  <c r="K24" i="10"/>
  <c r="N22" i="10"/>
  <c r="N26" i="10"/>
  <c r="K27" i="10"/>
  <c r="G21" i="10"/>
  <c r="K21" i="10"/>
  <c r="K25" i="10"/>
  <c r="K26" i="10"/>
  <c r="G20" i="10"/>
  <c r="K19" i="10"/>
  <c r="E17" i="10"/>
  <c r="G24" i="10"/>
  <c r="I17" i="10"/>
  <c r="K20" i="10"/>
  <c r="K23" i="10"/>
  <c r="F17" i="10"/>
  <c r="G28" i="10"/>
  <c r="K28" i="10"/>
  <c r="N19" i="10"/>
  <c r="N23" i="10"/>
  <c r="N27" i="10"/>
  <c r="N29" i="10"/>
  <c r="G19" i="12"/>
  <c r="J17" i="10"/>
  <c r="J21" i="15"/>
  <c r="M17" i="10"/>
  <c r="G19" i="15"/>
  <c r="F17" i="12"/>
  <c r="J17" i="12" l="1"/>
  <c r="G17" i="13"/>
  <c r="N17" i="10"/>
  <c r="G17" i="15"/>
  <c r="J17" i="15"/>
  <c r="G17" i="12"/>
  <c r="G17" i="10"/>
  <c r="K17" i="10"/>
</calcChain>
</file>

<file path=xl/sharedStrings.xml><?xml version="1.0" encoding="utf-8"?>
<sst xmlns="http://schemas.openxmlformats.org/spreadsheetml/2006/main" count="520" uniqueCount="167">
  <si>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</si>
  <si>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</si>
  <si>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</si>
  <si>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</si>
  <si>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</si>
  <si>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</si>
  <si>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</si>
  <si>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</si>
  <si>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</si>
  <si>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</si>
  <si>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</si>
  <si>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</si>
  <si>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</si>
  <si>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</si>
  <si>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</si>
  <si>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</si>
  <si>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</si>
  <si>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</si>
  <si>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</si>
  <si>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</si>
  <si>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</si>
  <si>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</si>
  <si>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</si>
  <si>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</si>
  <si>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</si>
  <si>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</si>
  <si>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</si>
  <si>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</si>
  <si>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</si>
  <si>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</si>
  <si>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</si>
  <si>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Category A calls</t>
  </si>
  <si>
    <t>Call Abandonment</t>
  </si>
  <si>
    <t>Re-Contact Rate Following Discharge of Care</t>
  </si>
  <si>
    <t>Calls closed with telephone advice where re-contact occurs within 24 hours</t>
  </si>
  <si>
    <t>Patients treated and discharged on scene where re-contact occurs within 24 hours</t>
  </si>
  <si>
    <t>Call from patients for whom a locally agreed frequent caller procedure is in place</t>
  </si>
  <si>
    <t>Proportion of calls from patients for whom a locally agreed frequent caller procedure is in place</t>
  </si>
  <si>
    <t>Median</t>
  </si>
  <si>
    <t>95th Percentile</t>
  </si>
  <si>
    <t>99th Percentile</t>
  </si>
  <si>
    <t>Number of calls resolved by telephone advice</t>
  </si>
  <si>
    <t>Proportion of calls closed by telephone advice</t>
  </si>
  <si>
    <t>Ambulance calls closed with telephone advice or managed without transport to A&amp;E (where clinically appropriate)</t>
  </si>
  <si>
    <t>Proportion of incidents managed without need for transport to Accident and Emergency department</t>
  </si>
  <si>
    <t>Number of patients discharged after treatment at the scene or onward referral to an alternative care pathway and those with a patient journey to a destination other than Type 1 or 2 A&amp;E</t>
  </si>
  <si>
    <t>Proportion of calls abandoned before being answered</t>
  </si>
  <si>
    <t>Proportion of patients who re-contacted following dischange of care, by telephone within 24 hours</t>
  </si>
  <si>
    <t>Proportion of patients who re-contacted following treatment and discharge at the scene, within 24 hours</t>
  </si>
  <si>
    <t>n/a</t>
  </si>
  <si>
    <t>Number of calls abandoned before being answered</t>
  </si>
  <si>
    <t>R1F</t>
  </si>
  <si>
    <t>Isle of Wight NHS Trust</t>
  </si>
  <si>
    <t>South Central Ambulance Service NHS Foundation Trust</t>
  </si>
  <si>
    <t>Number of Red 1 calls resulting in an emergency response within 8 minutes</t>
  </si>
  <si>
    <t>Number of Red 2 calls resulting in an emergency response within 8 minutes</t>
  </si>
  <si>
    <t>Number of Category A calls resulting in an ambulance arriving at the scene of the incident within 19 minutes</t>
  </si>
  <si>
    <t>Commissioning Region</t>
  </si>
  <si>
    <t>Y55</t>
  </si>
  <si>
    <t>Y57</t>
  </si>
  <si>
    <t>Y56</t>
  </si>
  <si>
    <t>Y54</t>
  </si>
  <si>
    <t>Ambulance Quality Indicators: Systems Indicators</t>
  </si>
  <si>
    <t>North East Ambulance Service NHS Foundation Trust</t>
  </si>
  <si>
    <t>West Midlands Ambulance Service NHS Foundation Trust</t>
  </si>
  <si>
    <t>Proportion of Red 1 calls responded to within 8 minutes</t>
  </si>
  <si>
    <t>Proportion of Red 2 calls responded to within 8 minutes</t>
  </si>
  <si>
    <t>Proportion of Category A calls responded to within 19 minutes</t>
  </si>
  <si>
    <t>- denotes not available.</t>
  </si>
  <si>
    <t>Time to answer call and time to arrival</t>
  </si>
  <si>
    <t>Calls abandoned</t>
  </si>
  <si>
    <t>Re-contacts after calls closed and discharges</t>
  </si>
  <si>
    <t>Calls closed without transport</t>
  </si>
  <si>
    <t>Unify2 data collection - AmbSYS, NHS England</t>
  </si>
  <si>
    <t>AmbSYS - Ambulance Systems Indicators</t>
  </si>
  <si>
    <t>Year</t>
  </si>
  <si>
    <t>Period Name</t>
  </si>
  <si>
    <t>Parent org code</t>
  </si>
  <si>
    <t>Parent name</t>
  </si>
  <si>
    <t>Org Code</t>
  </si>
  <si>
    <t>Org Name</t>
  </si>
  <si>
    <t>HQU03_1_1_3 SUM</t>
  </si>
  <si>
    <t>HQU03_1_1_4 SUM</t>
  </si>
  <si>
    <t>HQU03_1_1_5 SUM</t>
  </si>
  <si>
    <t>HQU03_1_1_6 SUM</t>
  </si>
  <si>
    <t>HQU03_1_1_7 SUM</t>
  </si>
  <si>
    <t>HQU03_1_2_1 SUM</t>
  </si>
  <si>
    <t>HQU03_1_2_2 SUM</t>
  </si>
  <si>
    <t>SQU03_1_1_1 SUM</t>
  </si>
  <si>
    <t>SQU03_1_1_2 SUM</t>
  </si>
  <si>
    <t>SQU03_2_1_1 SUM</t>
  </si>
  <si>
    <t>SQU03_2_1_2 SUM</t>
  </si>
  <si>
    <t>SQU03_2_2_1 SUM</t>
  </si>
  <si>
    <t>SQU03_2_2_2 SUM</t>
  </si>
  <si>
    <t>SQU03_2_3_1 SUM</t>
  </si>
  <si>
    <t>SQU03_2_3_2 SUM</t>
  </si>
  <si>
    <t>SQU03_8_1_1_50 SUM</t>
  </si>
  <si>
    <t>SQU03_8_1_1_95 SUM</t>
  </si>
  <si>
    <t>SQU03_8_1_1_99 SUM</t>
  </si>
  <si>
    <t>SQU03_9_1_1_50 SUM</t>
  </si>
  <si>
    <t>SQU03_9_1_1_95 SUM</t>
  </si>
  <si>
    <t>SQU03_9_1_1_99 SUM</t>
  </si>
  <si>
    <t>SQU03_10_1_1 SUM</t>
  </si>
  <si>
    <t>SQU03_10_1_2 SUM</t>
  </si>
  <si>
    <t>SQU03_10_2_1 SUM</t>
  </si>
  <si>
    <t>SQU03_10_2_2 SUM</t>
  </si>
  <si>
    <t>Asi Srs17 1 1 1 SUM</t>
  </si>
  <si>
    <t>SOUTH OF ENGLAND COMMISSIONING REGION</t>
  </si>
  <si>
    <t>ISLE OF WIGHT NHS TRUST</t>
  </si>
  <si>
    <t>LONDON COMMISSIONING REGION</t>
  </si>
  <si>
    <t>LONDON AMBULANCE SERVICE NHS TRUST</t>
  </si>
  <si>
    <t>NORTH OF ENGLAND COMMISSIONING REGION</t>
  </si>
  <si>
    <t>NORTH EAST AMBULANCE SERVICE NHS FOUNDATION TRUST</t>
  </si>
  <si>
    <t>NORTH WEST AMBULANCE SERVICE NHS TRUST</t>
  </si>
  <si>
    <t>YORKSHIRE AMBULANCE SERVICE NHS TRUST</t>
  </si>
  <si>
    <t>MIDLANDS AND EAST OF ENGLAND COMMISSIONING REGION</t>
  </si>
  <si>
    <t>EAST MIDLANDS AMBULANCE SERVICE NHS TRUST</t>
  </si>
  <si>
    <t>WEST MIDLANDS AMBULANCE SERVICE NHS FOUNDATION TRUST</t>
  </si>
  <si>
    <t>EAST OF ENGLAND AMBULANCE SERVICE NHS TRUST</t>
  </si>
  <si>
    <t>SOUTH EAST COAST AMBULANCE SERVICE NHS FOUNDATION TRUST</t>
  </si>
  <si>
    <t>SOUTH CENTRAL AMBULANCE SERVICE NHS FOUNDATION TRUST</t>
  </si>
  <si>
    <t>SOUTH WESTERN AMBULANCE SERVICE NHS FOUNDATION TRUST</t>
  </si>
  <si>
    <t>An example, to explain the term "percentile":</t>
  </si>
  <si>
    <t>A 95th percentile of 10 minutes means that 95% of emergency responses arrived in less than 10 minutes, and 5% arrived in more than 10 minutes.</t>
  </si>
  <si>
    <t>A 95th percentile of 10 minutes, for time to arrival, means that 95% of professionals arrived in less than 10 minutes, and 5% arrived in more than 10 minutes.</t>
  </si>
  <si>
    <r>
      <t>All Red 1 calls resulting in an emergency response</t>
    </r>
    <r>
      <rPr>
        <vertAlign val="superscript"/>
        <sz val="8.5"/>
        <rFont val="Arial"/>
        <family val="2"/>
      </rPr>
      <t>1</t>
    </r>
  </si>
  <si>
    <r>
      <t>All emergency calls that receive a face-to-face response from the ambulance service</t>
    </r>
    <r>
      <rPr>
        <vertAlign val="superscript"/>
        <sz val="10"/>
        <rFont val="Arial"/>
        <family val="2"/>
      </rPr>
      <t>1</t>
    </r>
  </si>
  <si>
    <r>
      <t>95th centile of time from Call Connect of a Red 1 call to an emergency response arriving at the scene of the incident</t>
    </r>
    <r>
      <rPr>
        <vertAlign val="superscript"/>
        <sz val="10"/>
        <rFont val="Arial"/>
        <family val="2"/>
      </rPr>
      <t>1</t>
    </r>
  </si>
  <si>
    <t>http://bit.ly/NHSAQI</t>
  </si>
  <si>
    <r>
      <t>London Ambulance Service NHS Trust</t>
    </r>
    <r>
      <rPr>
        <vertAlign val="superscript"/>
        <sz val="8.5"/>
        <rFont val="Arial"/>
        <family val="2"/>
      </rPr>
      <t>2</t>
    </r>
  </si>
  <si>
    <r>
      <t>South Western Ambulance Service NHS Foundation Trust</t>
    </r>
    <r>
      <rPr>
        <vertAlign val="superscript"/>
        <sz val="8.5"/>
        <rFont val="Arial"/>
        <family val="2"/>
      </rPr>
      <t>2</t>
    </r>
  </si>
  <si>
    <t>Frequent callers</t>
  </si>
  <si>
    <t>Category A responses</t>
  </si>
  <si>
    <t xml:space="preserve">    </t>
  </si>
  <si>
    <t xml:space="preserve">    earlier months for the 8 minute Red 2 and 19 minute Category A measures. See the 30 April 2015 Statistical Note,</t>
  </si>
  <si>
    <t xml:space="preserve">     page 2, at</t>
  </si>
  <si>
    <t>2. From 10 February 2015 onwards, data for South Western and London are inconsistent with other Services and</t>
  </si>
  <si>
    <r>
      <t>Ambulance calls presented to switchboard</t>
    </r>
    <r>
      <rPr>
        <vertAlign val="superscript"/>
        <sz val="8.5"/>
        <rFont val="Arial"/>
        <family val="2"/>
      </rPr>
      <t>3</t>
    </r>
  </si>
  <si>
    <t>3. Excludes calls that have been passed from 111.</t>
  </si>
  <si>
    <r>
      <t>Emergency calls closed with telephone advice</t>
    </r>
    <r>
      <rPr>
        <vertAlign val="superscript"/>
        <sz val="8.5"/>
        <rFont val="Arial"/>
        <family val="2"/>
      </rPr>
      <t>3</t>
    </r>
  </si>
  <si>
    <r>
      <t>Patients treated and discharged on scene</t>
    </r>
    <r>
      <rPr>
        <vertAlign val="superscript"/>
        <sz val="8.5"/>
        <rFont val="Arial"/>
        <family val="2"/>
      </rPr>
      <t>3</t>
    </r>
  </si>
  <si>
    <r>
      <t>Number of ambulance calls presented to switchboard</t>
    </r>
    <r>
      <rPr>
        <vertAlign val="superscript"/>
        <sz val="8.5"/>
        <rFont val="Arial"/>
        <family val="2"/>
      </rPr>
      <t>3</t>
    </r>
  </si>
  <si>
    <r>
      <t>Time to answer call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(in seconds)</t>
    </r>
  </si>
  <si>
    <t>1. All calls in this table include calls that have been passed from 111.</t>
  </si>
  <si>
    <t>3. All calls in this table exclude calls that have been passed from 111.</t>
  </si>
  <si>
    <r>
      <t>All emergency calls that receive a telephone or face-to-face response from the ambulance service</t>
    </r>
    <r>
      <rPr>
        <vertAlign val="superscript"/>
        <sz val="10"/>
        <rFont val="Arial"/>
        <family val="2"/>
      </rPr>
      <t>3</t>
    </r>
  </si>
  <si>
    <r>
      <t>All Red 2 calls resulting in an emergency response</t>
    </r>
    <r>
      <rPr>
        <vertAlign val="superscript"/>
        <sz val="8.5"/>
        <rFont val="Arial"/>
        <family val="2"/>
      </rPr>
      <t>1, 2</t>
    </r>
  </si>
  <si>
    <r>
      <t>Number of Category A calls resulting in an ambulance arriving at the scene of the incident</t>
    </r>
    <r>
      <rPr>
        <vertAlign val="superscript"/>
        <sz val="8.5"/>
        <rFont val="Arial"/>
        <family val="2"/>
      </rPr>
      <t>1, 2</t>
    </r>
  </si>
  <si>
    <r>
      <t>Time to arrival</t>
    </r>
    <r>
      <rPr>
        <vertAlign val="superscript"/>
        <sz val="10"/>
        <rFont val="Arial"/>
        <family val="2"/>
      </rPr>
      <t>1, 2</t>
    </r>
    <r>
      <rPr>
        <sz val="10"/>
        <rFont val="Arial"/>
        <family val="2"/>
      </rPr>
      <t xml:space="preserve"> of ambulance-dispatched health professional for Category A calls (in minutes)</t>
    </r>
  </si>
  <si>
    <t>Total only including Trusts in England that identify frenquent callers:</t>
  </si>
  <si>
    <t>- denotes not available. It is not possible to calculate national percentiles from consitutuent percentiles.</t>
  </si>
  <si>
    <t>1. Times to arrival of ambulance include ambulances dispatched as a result of a 111 call.</t>
  </si>
  <si>
    <t>An example to explain the term "percentile":</t>
  </si>
  <si>
    <t xml:space="preserve">    earlier months for Category A time to treatment. See 30 April 2015 Statistical Note, page 2, at</t>
  </si>
  <si>
    <t>1. Includes face-to-face responses as a result of 111 calls.</t>
  </si>
  <si>
    <t>3. Times to answer call exclude calls passed from 111.</t>
  </si>
  <si>
    <t>2015-16</t>
  </si>
  <si>
    <t>Incidents where a patient was transported</t>
  </si>
  <si>
    <r>
      <t>Incidents where a patient was transported</t>
    </r>
    <r>
      <rPr>
        <vertAlign val="superscript"/>
        <sz val="8.5"/>
        <rFont val="Arial"/>
        <family val="2"/>
      </rPr>
      <t>1, 4</t>
    </r>
  </si>
  <si>
    <t>1. Include incidents following calls passed from 111.</t>
  </si>
  <si>
    <t>4. Previously described as "Emergency Journeys". From April 2013, only incidents with a patient journey to Type 1 or</t>
  </si>
  <si>
    <t xml:space="preserve">    Type 2 A&amp;E are included, and one incident with two or more patients transported is counted as just one incident.</t>
  </si>
  <si>
    <t>Year:2015-16</t>
  </si>
  <si>
    <t>James Thomas, james.thomas5@nhs.net, 0113 8250717</t>
  </si>
  <si>
    <t>March 2016</t>
  </si>
  <si>
    <t>MARCH</t>
  </si>
  <si>
    <t>Period Name:MARCH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</si>
</sst>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#,##0.0"/>
    <numFmt numFmtId="166" formatCode="d\ mmm\ yyyy"/>
    <numFmt numFmtId="167" formatCode="##########0"/>
    <numFmt numFmtId="168" formatCode="_(* #,##0.00_);_(* \(#,##0.00\);_(* &quot;-&quot;??_);_(@_)"/>
    <numFmt numFmtId="169" formatCode="#,##0;\-#,##0;\-"/>
  </numFmts>
  <fonts count="11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1"/>
      <color indexed="8"/>
      <name val="Arial"/>
      <family val="2"/>
    </font>
    <font>
      <sz val="10"/>
      <name val="Tahoma"/>
      <family val="2"/>
    </font>
    <font>
      <vertAlign val="superscript"/>
      <sz val="8.5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</cellStyleXfs>
  <cellXfs count="11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top"/>
    </xf>
    <xf numFmtId="49" fontId="1" fillId="0" borderId="0" xfId="0" quotePrefix="1" applyNumberFormat="1" applyFont="1" applyFill="1" applyAlignment="1"/>
    <xf numFmtId="166" fontId="1" fillId="0" borderId="0" xfId="0" applyNumberFormat="1" applyFont="1" applyFill="1" applyAlignment="1">
      <alignment horizontal="left"/>
    </xf>
    <xf numFmtId="0" fontId="1" fillId="0" borderId="0" xfId="0" applyFont="1" applyFill="1" applyBorder="1" applyAlignment="1"/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3" fontId="1" fillId="0" borderId="10" xfId="0" applyNumberFormat="1" applyFont="1" applyFill="1" applyBorder="1"/>
    <xf numFmtId="3" fontId="1" fillId="0" borderId="0" xfId="0" applyNumberFormat="1" applyFont="1" applyFill="1" applyBorder="1"/>
    <xf numFmtId="164" fontId="1" fillId="0" borderId="11" xfId="1" applyNumberFormat="1" applyFont="1" applyFill="1" applyBorder="1"/>
    <xf numFmtId="3" fontId="1" fillId="0" borderId="15" xfId="0" applyNumberFormat="1" applyFont="1" applyFill="1" applyBorder="1" applyAlignment="1">
      <alignment horizontal="right"/>
    </xf>
    <xf numFmtId="164" fontId="1" fillId="0" borderId="0" xfId="1" applyNumberFormat="1" applyFont="1" applyFill="1" applyBorder="1"/>
    <xf numFmtId="0" fontId="1" fillId="0" borderId="10" xfId="0" applyFont="1" applyFill="1" applyBorder="1"/>
    <xf numFmtId="0" fontId="1" fillId="0" borderId="15" xfId="0" applyFont="1" applyFill="1" applyBorder="1"/>
    <xf numFmtId="3" fontId="1" fillId="0" borderId="1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164" fontId="1" fillId="0" borderId="11" xfId="1" applyNumberFormat="1" applyFont="1" applyFill="1" applyBorder="1" applyAlignment="1">
      <alignment horizontal="right"/>
    </xf>
    <xf numFmtId="165" fontId="1" fillId="0" borderId="15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0" fontId="1" fillId="0" borderId="12" xfId="0" applyFont="1" applyFill="1" applyBorder="1"/>
    <xf numFmtId="0" fontId="1" fillId="0" borderId="13" xfId="0" applyFont="1" applyFill="1" applyBorder="1"/>
    <xf numFmtId="3" fontId="1" fillId="0" borderId="12" xfId="0" applyNumberFormat="1" applyFont="1" applyFill="1" applyBorder="1" applyAlignment="1">
      <alignment horizontal="right"/>
    </xf>
    <xf numFmtId="3" fontId="1" fillId="0" borderId="13" xfId="0" applyNumberFormat="1" applyFont="1" applyFill="1" applyBorder="1" applyAlignment="1">
      <alignment horizontal="right"/>
    </xf>
    <xf numFmtId="164" fontId="1" fillId="0" borderId="14" xfId="1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4" fontId="1" fillId="0" borderId="13" xfId="1" applyNumberFormat="1" applyFont="1" applyFill="1" applyBorder="1" applyAlignment="1">
      <alignment horizontal="right"/>
    </xf>
    <xf numFmtId="0" fontId="1" fillId="0" borderId="0" xfId="0" quotePrefix="1" applyFont="1" applyFill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10" xfId="0" applyNumberFormat="1" applyFont="1" applyFill="1" applyBorder="1"/>
    <xf numFmtId="3" fontId="3" fillId="0" borderId="0" xfId="0" applyNumberFormat="1" applyFont="1" applyFill="1" applyBorder="1"/>
    <xf numFmtId="164" fontId="3" fillId="0" borderId="11" xfId="1" applyNumberFormat="1" applyFont="1" applyFill="1" applyBorder="1"/>
    <xf numFmtId="164" fontId="3" fillId="0" borderId="0" xfId="1" applyNumberFormat="1" applyFont="1" applyFill="1" applyBorder="1"/>
    <xf numFmtId="0" fontId="3" fillId="0" borderId="0" xfId="0" applyFont="1" applyFill="1"/>
    <xf numFmtId="0" fontId="1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4" fillId="0" borderId="0" xfId="0" applyFont="1" applyFill="1" applyAlignment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3" fontId="1" fillId="0" borderId="15" xfId="0" applyNumberFormat="1" applyFont="1" applyFill="1" applyBorder="1"/>
    <xf numFmtId="3" fontId="1" fillId="0" borderId="2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centerContinuous" vertical="center"/>
    </xf>
    <xf numFmtId="0" fontId="1" fillId="0" borderId="5" xfId="0" applyFont="1" applyFill="1" applyBorder="1" applyAlignment="1">
      <alignment horizontal="centerContinuous" vertical="center"/>
    </xf>
    <xf numFmtId="165" fontId="1" fillId="0" borderId="1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5" fontId="1" fillId="0" borderId="11" xfId="0" applyNumberFormat="1" applyFont="1" applyFill="1" applyBorder="1" applyAlignment="1">
      <alignment horizontal="right"/>
    </xf>
    <xf numFmtId="165" fontId="1" fillId="0" borderId="12" xfId="0" applyNumberFormat="1" applyFont="1" applyFill="1" applyBorder="1" applyAlignment="1">
      <alignment horizontal="right"/>
    </xf>
    <xf numFmtId="165" fontId="1" fillId="0" borderId="13" xfId="0" applyNumberFormat="1" applyFont="1" applyFill="1" applyBorder="1" applyAlignment="1">
      <alignment horizontal="right"/>
    </xf>
    <xf numFmtId="165" fontId="1" fillId="0" borderId="14" xfId="0" applyNumberFormat="1" applyFont="1" applyFill="1" applyBorder="1" applyAlignment="1">
      <alignment horizontal="right"/>
    </xf>
    <xf numFmtId="0" fontId="1" fillId="0" borderId="11" xfId="0" applyFont="1" applyFill="1" applyBorder="1"/>
    <xf numFmtId="0" fontId="1" fillId="0" borderId="3" xfId="0" applyFont="1" applyFill="1" applyBorder="1" applyAlignment="1">
      <alignment horizontal="centerContinuous" vertical="center" wrapText="1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1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1" fillId="0" borderId="11" xfId="0" applyNumberFormat="1" applyFont="1" applyFill="1" applyBorder="1" applyAlignment="1">
      <alignment horizontal="right"/>
    </xf>
    <xf numFmtId="0" fontId="1" fillId="0" borderId="10" xfId="0" applyNumberFormat="1" applyFont="1" applyFill="1" applyBorder="1"/>
    <xf numFmtId="0" fontId="1" fillId="0" borderId="0" xfId="0" applyNumberFormat="1" applyFont="1" applyFill="1" applyBorder="1"/>
    <xf numFmtId="0" fontId="1" fillId="0" borderId="11" xfId="0" applyNumberFormat="1" applyFont="1" applyFill="1" applyBorder="1"/>
    <xf numFmtId="0" fontId="1" fillId="0" borderId="12" xfId="0" applyNumberFormat="1" applyFont="1" applyFill="1" applyBorder="1" applyAlignment="1">
      <alignment horizontal="right"/>
    </xf>
    <xf numFmtId="0" fontId="1" fillId="0" borderId="13" xfId="0" applyNumberFormat="1" applyFont="1" applyFill="1" applyBorder="1" applyAlignment="1">
      <alignment horizontal="right"/>
    </xf>
    <xf numFmtId="0" fontId="1" fillId="0" borderId="14" xfId="0" applyNumberFormat="1" applyFont="1" applyFill="1" applyBorder="1" applyAlignment="1">
      <alignment horizontal="right"/>
    </xf>
    <xf numFmtId="0" fontId="1" fillId="2" borderId="0" xfId="0" applyFont="1" applyFill="1" applyAlignment="1" applyProtection="1">
      <protection hidden="1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0" xfId="2"/>
    <xf numFmtId="0" fontId="7" fillId="2" borderId="16" xfId="0" applyFont="1" applyFill="1" applyBorder="1" applyAlignment="1">
      <alignment horizontal="left" vertical="top"/>
    </xf>
    <xf numFmtId="167" fontId="7" fillId="2" borderId="16" xfId="0" applyNumberFormat="1" applyFont="1" applyFill="1" applyBorder="1" applyAlignment="1">
      <alignment horizontal="right" vertical="top"/>
    </xf>
    <xf numFmtId="0" fontId="7" fillId="3" borderId="16" xfId="0" applyFont="1" applyFill="1" applyBorder="1" applyAlignment="1">
      <alignment horizontal="left" vertical="top"/>
    </xf>
    <xf numFmtId="0" fontId="0" fillId="3" borderId="0" xfId="0" applyFill="1"/>
    <xf numFmtId="0" fontId="7" fillId="3" borderId="16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3" fontId="3" fillId="0" borderId="6" xfId="0" applyNumberFormat="1" applyFont="1" applyFill="1" applyBorder="1"/>
    <xf numFmtId="3" fontId="3" fillId="0" borderId="7" xfId="0" applyNumberFormat="1" applyFont="1" applyFill="1" applyBorder="1"/>
    <xf numFmtId="3" fontId="3" fillId="0" borderId="8" xfId="0" applyNumberFormat="1" applyFont="1" applyFill="1" applyBorder="1"/>
    <xf numFmtId="164" fontId="3" fillId="0" borderId="9" xfId="1" applyNumberFormat="1" applyFont="1" applyFill="1" applyBorder="1" applyAlignment="1">
      <alignment horizontal="right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1" fillId="2" borderId="0" xfId="0" quotePrefix="1" applyFont="1" applyFill="1" applyBorder="1" applyAlignment="1" applyProtection="1">
      <protection hidden="1"/>
    </xf>
    <xf numFmtId="0" fontId="1" fillId="2" borderId="0" xfId="0" applyFont="1" applyFill="1" applyAlignment="1"/>
    <xf numFmtId="0" fontId="1" fillId="4" borderId="0" xfId="0" applyFont="1" applyFill="1" applyAlignment="1" applyProtection="1">
      <protection hidden="1"/>
    </xf>
    <xf numFmtId="169" fontId="3" fillId="0" borderId="15" xfId="0" applyNumberFormat="1" applyFont="1" applyFill="1" applyBorder="1" applyAlignment="1">
      <alignment horizontal="right"/>
    </xf>
    <xf numFmtId="169" fontId="3" fillId="0" borderId="11" xfId="0" applyNumberFormat="1" applyFont="1" applyFill="1" applyBorder="1" applyAlignment="1">
      <alignment horizontal="right"/>
    </xf>
    <xf numFmtId="169" fontId="3" fillId="0" borderId="0" xfId="0" applyNumberFormat="1" applyFont="1" applyFill="1" applyBorder="1" applyAlignment="1">
      <alignment horizontal="right"/>
    </xf>
    <xf numFmtId="3" fontId="3" fillId="0" borderId="12" xfId="0" applyNumberFormat="1" applyFont="1" applyFill="1" applyBorder="1"/>
    <xf numFmtId="3" fontId="3" fillId="0" borderId="13" xfId="0" applyNumberFormat="1" applyFont="1" applyFill="1" applyBorder="1"/>
    <xf numFmtId="164" fontId="3" fillId="0" borderId="14" xfId="1" applyNumberFormat="1" applyFont="1" applyFill="1" applyBorder="1"/>
    <xf numFmtId="0" fontId="10" fillId="0" borderId="0" xfId="6"/>
    <xf numFmtId="0" fontId="1" fillId="2" borderId="0" xfId="5" applyFont="1" applyFill="1" applyAlignment="1"/>
    <xf numFmtId="169" fontId="1" fillId="0" borderId="0" xfId="0" applyNumberFormat="1" applyFont="1" applyFill="1" applyBorder="1" applyAlignment="1">
      <alignment horizontal="right"/>
    </xf>
    <xf numFmtId="0" fontId="0" fillId="0" borderId="0" xfId="0" applyAlignment="1">
      <alignment wrapText="1"/>
    </xf>
  </cellXfs>
  <cellStyles count="7">
    <cellStyle name="Comma 2" xfId="4"/>
    <cellStyle name="Hyperlink" xfId="6" builtinId="8"/>
    <cellStyle name="Normal" xfId="0" builtinId="0"/>
    <cellStyle name="Normal 2" xfId="2"/>
    <cellStyle name="Normal 3" xfId="5"/>
    <cellStyle name="Percent" xfId="1" builtinId="5"/>
    <cellStyle name="Percent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4-15%20Data/K%20Apr%209%20pub%20-%20Feb15%20Sys%20-%20Nov14%20CO/Working%20files/AmbSys%20-%20check%20revised%20comparison%20period%202013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al Note"/>
      <sheetName val="Latest Months"/>
      <sheetName val="Latest Month raw data"/>
      <sheetName val="Comp for Sig Test"/>
      <sheetName val="2012-13 YTD"/>
      <sheetName val="2013-14 YTD"/>
      <sheetName val="Macro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it.ly/NHSAQI" TargetMode="External"/><Relationship Id="rId1" Type="http://schemas.openxmlformats.org/officeDocument/2006/relationships/hyperlink" Target="http://bit.ly/NHSAQI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bit.ly/NHSAQI" TargetMode="External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bit.ly/NHSAQ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35"/>
  <sheetViews>
    <sheetView showGridLines="0" tabSelected="1" zoomScale="85" zoomScaleNormal="85" workbookViewId="0">
      <pane xSplit="4" topLeftCell="E1" activePane="topRight" state="frozen"/>
      <selection activeCell="D12" sqref="D12"/>
      <selection pane="topRight" activeCell="E2" sqref="E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7" width="14.85546875" style="9" customWidth="1"/>
    <col min="8" max="8" width="21.140625" style="9" bestFit="1" customWidth="1"/>
    <col min="9" max="11" width="14.85546875" style="9" customWidth="1"/>
    <col min="12" max="12" width="17.85546875" style="9" bestFit="1" customWidth="1"/>
    <col min="13" max="13" width="21.7109375" style="9" customWidth="1"/>
    <col min="14" max="14" width="14.85546875" style="9" customWidth="1"/>
    <col min="15" max="16384" width="9.140625" style="9"/>
  </cols>
  <sheetData>
    <row r="1" spans="2:14" s="1" customFormat="1" hidden="1" x14ac:dyDescent="0.2"/>
    <row r="2" spans="2:14" s="1" customFormat="1" ht="15.75" x14ac:dyDescent="0.25">
      <c r="C2" s="2" t="s">
        <v>0</v>
      </c>
      <c r="D2" s="50" t="s">
        <v>62</v>
      </c>
      <c r="H2" s="3"/>
      <c r="I2" s="3"/>
      <c r="J2" s="3"/>
      <c r="K2" s="3"/>
      <c r="L2" s="3"/>
    </row>
    <row r="3" spans="2:14" s="1" customFormat="1" ht="15.75" x14ac:dyDescent="0.25">
      <c r="C3" s="2"/>
      <c r="D3" s="50" t="s">
        <v>132</v>
      </c>
      <c r="H3" s="3"/>
      <c r="I3" s="3"/>
      <c r="J3" s="3"/>
      <c r="K3" s="3"/>
      <c r="L3" s="3"/>
    </row>
    <row r="4" spans="2:14" s="1" customFormat="1" x14ac:dyDescent="0.2">
      <c r="C4" s="2"/>
      <c r="D4" s="4"/>
      <c r="E4" s="4"/>
      <c r="F4" s="4"/>
      <c r="H4" s="3"/>
      <c r="I4" s="3"/>
      <c r="J4" s="3"/>
      <c r="K4" s="3"/>
      <c r="L4" s="3"/>
    </row>
    <row r="5" spans="2:14" s="1" customFormat="1" x14ac:dyDescent="0.2">
      <c r="C5" s="2" t="s">
        <v>1</v>
      </c>
      <c r="D5" s="5" t="s">
        <v>164</v>
      </c>
      <c r="E5" s="4"/>
      <c r="F5" s="4"/>
      <c r="H5" s="3"/>
      <c r="I5" s="3"/>
      <c r="J5" s="3"/>
      <c r="K5" s="3"/>
      <c r="L5" s="3"/>
    </row>
    <row r="6" spans="2:14" s="1" customFormat="1" x14ac:dyDescent="0.2">
      <c r="C6" s="2" t="s">
        <v>2</v>
      </c>
      <c r="D6" s="1" t="s">
        <v>73</v>
      </c>
      <c r="E6" s="5"/>
      <c r="F6" s="5"/>
      <c r="H6" s="3"/>
      <c r="I6" s="3"/>
      <c r="J6" s="3"/>
      <c r="K6" s="3"/>
      <c r="L6" s="3"/>
    </row>
    <row r="7" spans="2:14" s="1" customFormat="1" x14ac:dyDescent="0.2">
      <c r="D7" s="107" t="s">
        <v>128</v>
      </c>
      <c r="H7" s="3"/>
      <c r="I7" s="3"/>
      <c r="J7" s="3"/>
      <c r="K7" s="3"/>
      <c r="L7" s="3"/>
    </row>
    <row r="8" spans="2:14" s="1" customFormat="1" hidden="1" x14ac:dyDescent="0.2">
      <c r="C8" s="2" t="s">
        <v>7</v>
      </c>
      <c r="D8" s="1" t="s">
        <v>13</v>
      </c>
      <c r="H8" s="3"/>
      <c r="I8" s="3"/>
      <c r="J8" s="3"/>
      <c r="K8" s="3"/>
      <c r="L8" s="3"/>
    </row>
    <row r="9" spans="2:14" s="1" customFormat="1" x14ac:dyDescent="0.2">
      <c r="C9" s="2" t="s">
        <v>3</v>
      </c>
      <c r="D9" s="6">
        <v>42502</v>
      </c>
      <c r="H9" s="3"/>
      <c r="I9" s="3"/>
      <c r="J9" s="3"/>
      <c r="K9" s="3"/>
      <c r="L9" s="3"/>
    </row>
    <row r="10" spans="2:14" s="1" customFormat="1" x14ac:dyDescent="0.2">
      <c r="C10" s="2" t="s">
        <v>6</v>
      </c>
      <c r="D10" s="6" t="s">
        <v>49</v>
      </c>
      <c r="H10" s="3"/>
      <c r="I10" s="3"/>
      <c r="J10" s="3"/>
      <c r="K10" s="3"/>
      <c r="L10" s="3"/>
    </row>
    <row r="11" spans="2:14" s="1" customFormat="1" x14ac:dyDescent="0.2">
      <c r="C11" s="2" t="s">
        <v>10</v>
      </c>
      <c r="D11" s="1" t="s">
        <v>12</v>
      </c>
      <c r="H11" s="3"/>
      <c r="I11" s="3"/>
      <c r="J11" s="3"/>
      <c r="K11" s="3"/>
      <c r="L11" s="3"/>
    </row>
    <row r="12" spans="2:14" s="1" customFormat="1" x14ac:dyDescent="0.2">
      <c r="C12" s="2" t="s">
        <v>11</v>
      </c>
      <c r="D12" s="1" t="s">
        <v>163</v>
      </c>
      <c r="H12" s="3"/>
      <c r="I12" s="3"/>
      <c r="J12" s="3"/>
      <c r="K12" s="3"/>
      <c r="L12" s="3"/>
    </row>
    <row r="13" spans="2:14" s="1" customFormat="1" x14ac:dyDescent="0.2">
      <c r="H13" s="3"/>
      <c r="I13" s="3"/>
      <c r="J13" s="3"/>
      <c r="K13" s="3"/>
      <c r="L13" s="3"/>
    </row>
    <row r="14" spans="2:14" s="1" customFormat="1" hidden="1" x14ac:dyDescent="0.2">
      <c r="B14" s="7"/>
      <c r="C14" s="7"/>
      <c r="D14" s="7"/>
      <c r="E14" s="7">
        <v>4</v>
      </c>
      <c r="F14" s="7">
        <v>3</v>
      </c>
      <c r="H14" s="1">
        <v>5</v>
      </c>
      <c r="I14" s="1">
        <v>7</v>
      </c>
      <c r="J14" s="1">
        <v>6</v>
      </c>
      <c r="L14" s="1">
        <v>9</v>
      </c>
      <c r="M14" s="1">
        <v>8</v>
      </c>
    </row>
    <row r="15" spans="2:14" s="1" customFormat="1" ht="12.75" hidden="1" customHeight="1" x14ac:dyDescent="0.2">
      <c r="E15" s="8" t="s">
        <v>31</v>
      </c>
      <c r="F15" s="8"/>
      <c r="G15" s="8"/>
      <c r="H15" s="8"/>
      <c r="I15" s="8"/>
      <c r="J15" s="8"/>
      <c r="K15" s="8"/>
      <c r="L15" s="8"/>
      <c r="M15" s="8"/>
      <c r="N15" s="8"/>
    </row>
    <row r="16" spans="2:14" s="3" customFormat="1" ht="78" customHeight="1" x14ac:dyDescent="0.2">
      <c r="B16" s="33" t="s">
        <v>57</v>
      </c>
      <c r="C16" s="44" t="s">
        <v>4</v>
      </c>
      <c r="D16" s="44" t="s">
        <v>5</v>
      </c>
      <c r="E16" s="85" t="s">
        <v>125</v>
      </c>
      <c r="F16" s="34" t="s">
        <v>54</v>
      </c>
      <c r="G16" s="35" t="s">
        <v>65</v>
      </c>
      <c r="H16" s="36" t="s">
        <v>127</v>
      </c>
      <c r="I16" s="85" t="s">
        <v>146</v>
      </c>
      <c r="J16" s="34" t="s">
        <v>55</v>
      </c>
      <c r="K16" s="34" t="s">
        <v>66</v>
      </c>
      <c r="L16" s="85" t="s">
        <v>147</v>
      </c>
      <c r="M16" s="34" t="s">
        <v>56</v>
      </c>
      <c r="N16" s="35" t="s">
        <v>67</v>
      </c>
    </row>
    <row r="17" spans="1:14" s="43" customFormat="1" x14ac:dyDescent="0.2">
      <c r="B17" s="37"/>
      <c r="C17" s="38"/>
      <c r="D17" s="45" t="s">
        <v>9</v>
      </c>
      <c r="E17" s="39">
        <f>SUM(E19:E29)</f>
        <v>16208</v>
      </c>
      <c r="F17" s="40">
        <f>SUM(F19:F29)</f>
        <v>10775</v>
      </c>
      <c r="G17" s="41">
        <f>F17/E17</f>
        <v>0.66479516288252716</v>
      </c>
      <c r="H17" s="101" t="s">
        <v>8</v>
      </c>
      <c r="I17" s="40">
        <f>SUM(I19:I29)</f>
        <v>305211</v>
      </c>
      <c r="J17" s="40">
        <f>SUM(J19:J29)</f>
        <v>177057</v>
      </c>
      <c r="K17" s="42">
        <f>J17/I17</f>
        <v>0.58011342972566515</v>
      </c>
      <c r="L17" s="39">
        <f>SUM(L19:L29)</f>
        <v>319990</v>
      </c>
      <c r="M17" s="40">
        <f>SUM(M19:M29)</f>
        <v>281640</v>
      </c>
      <c r="N17" s="41">
        <f>M17/L17</f>
        <v>0.88015250476577389</v>
      </c>
    </row>
    <row r="18" spans="1:14" hidden="1" x14ac:dyDescent="0.2">
      <c r="B18" s="10"/>
      <c r="C18" s="11"/>
      <c r="D18" s="46"/>
      <c r="E18" s="13"/>
      <c r="F18" s="14"/>
      <c r="G18" s="15"/>
      <c r="H18" s="19"/>
      <c r="I18" s="14"/>
      <c r="J18" s="14"/>
      <c r="K18" s="17"/>
      <c r="L18" s="13"/>
      <c r="M18" s="14"/>
      <c r="N18" s="15"/>
    </row>
    <row r="19" spans="1:14" x14ac:dyDescent="0.2">
      <c r="B19" s="10" t="s">
        <v>58</v>
      </c>
      <c r="C19" s="11" t="s">
        <v>14</v>
      </c>
      <c r="D19" s="46" t="s">
        <v>15</v>
      </c>
      <c r="E19" s="20">
        <f>VLOOKUP($C19,'Latest Month raw data'!$E$6:$AF$16,E$14,0)</f>
        <v>1298</v>
      </c>
      <c r="F19" s="21">
        <f>VLOOKUP($C19,'Latest Month raw data'!$E$6:$AF$16,F$14,0)</f>
        <v>832</v>
      </c>
      <c r="G19" s="22">
        <f>F19/E19</f>
        <v>0.64098613251155623</v>
      </c>
      <c r="H19" s="23">
        <f>VLOOKUP($C19,'Latest Month raw data'!$E$6:$AF$16,H$14,0)</f>
        <v>15.98333</v>
      </c>
      <c r="I19" s="21">
        <f>VLOOKUP($C19,'Latest Month raw data'!$E$6:$AF$16,I$14,0)</f>
        <v>29005</v>
      </c>
      <c r="J19" s="21">
        <f>VLOOKUP($C19,'Latest Month raw data'!$E$6:$AF$16,J$14,0)</f>
        <v>13643</v>
      </c>
      <c r="K19" s="24">
        <f>J19/I19</f>
        <v>0.47036717807274608</v>
      </c>
      <c r="L19" s="20">
        <f>VLOOKUP($C19,'Latest Month raw data'!$E$6:$AF$16,L$14,0)</f>
        <v>30240</v>
      </c>
      <c r="M19" s="21">
        <f>VLOOKUP($C19,'Latest Month raw data'!$E$6:$AF$16,M$14,0)</f>
        <v>23998</v>
      </c>
      <c r="N19" s="22">
        <f>M19/L19</f>
        <v>0.79358465608465611</v>
      </c>
    </row>
    <row r="20" spans="1:14" x14ac:dyDescent="0.2">
      <c r="B20" s="10" t="s">
        <v>58</v>
      </c>
      <c r="C20" s="11" t="s">
        <v>16</v>
      </c>
      <c r="D20" s="46" t="s">
        <v>17</v>
      </c>
      <c r="E20" s="20">
        <f>VLOOKUP($C20,'Latest Month raw data'!$E$6:$AF$16,E$14,0)</f>
        <v>1425</v>
      </c>
      <c r="F20" s="21">
        <f>VLOOKUP($C20,'Latest Month raw data'!$E$6:$AF$16,F$14,0)</f>
        <v>785</v>
      </c>
      <c r="G20" s="22">
        <f t="shared" ref="G20:G29" si="0">F20/E20</f>
        <v>0.55087719298245619</v>
      </c>
      <c r="H20" s="23">
        <f>VLOOKUP($C20,'Latest Month raw data'!$E$6:$AF$16,H$14,0)</f>
        <v>19.23</v>
      </c>
      <c r="I20" s="21">
        <f>VLOOKUP($C20,'Latest Month raw data'!$E$6:$AF$16,I$14,0)</f>
        <v>31862</v>
      </c>
      <c r="J20" s="21">
        <f>VLOOKUP($C20,'Latest Month raw data'!$E$6:$AF$16,J$14,0)</f>
        <v>15537</v>
      </c>
      <c r="K20" s="24">
        <f t="shared" ref="K20:K29" si="1">J20/I20</f>
        <v>0.48763417236833845</v>
      </c>
      <c r="L20" s="20">
        <f>VLOOKUP($C20,'Latest Month raw data'!$E$6:$AF$16,L$14,0)</f>
        <v>33121</v>
      </c>
      <c r="M20" s="21">
        <f>VLOOKUP($C20,'Latest Month raw data'!$E$6:$AF$16,M$14,0)</f>
        <v>27356</v>
      </c>
      <c r="N20" s="22">
        <f t="shared" ref="N20:N29" si="2">M20/L20</f>
        <v>0.82594124573533412</v>
      </c>
    </row>
    <row r="21" spans="1:14" ht="18" x14ac:dyDescent="0.25">
      <c r="A21" s="51"/>
      <c r="B21" s="10" t="s">
        <v>59</v>
      </c>
      <c r="C21" s="11" t="s">
        <v>51</v>
      </c>
      <c r="D21" s="46" t="s">
        <v>52</v>
      </c>
      <c r="E21" s="20">
        <f>VLOOKUP($C21,'Latest Month raw data'!$E$6:$AF$16,E$14,0)</f>
        <v>29</v>
      </c>
      <c r="F21" s="21">
        <f>VLOOKUP($C21,'Latest Month raw data'!$E$6:$AF$16,F$14,0)</f>
        <v>17</v>
      </c>
      <c r="G21" s="22">
        <f t="shared" si="0"/>
        <v>0.58620689655172409</v>
      </c>
      <c r="H21" s="23">
        <f>VLOOKUP($C21,'Latest Month raw data'!$E$6:$AF$16,H$14,0)</f>
        <v>12.5</v>
      </c>
      <c r="I21" s="21">
        <f>VLOOKUP($C21,'Latest Month raw data'!$E$6:$AF$16,I$14,0)</f>
        <v>594</v>
      </c>
      <c r="J21" s="21">
        <f>VLOOKUP($C21,'Latest Month raw data'!$E$6:$AF$16,J$14,0)</f>
        <v>419</v>
      </c>
      <c r="K21" s="24">
        <f t="shared" si="1"/>
        <v>0.70538720538720534</v>
      </c>
      <c r="L21" s="20">
        <f>VLOOKUP($C21,'Latest Month raw data'!$E$6:$AF$16,L$14,0)</f>
        <v>623</v>
      </c>
      <c r="M21" s="21">
        <f>VLOOKUP($C21,'Latest Month raw data'!$E$6:$AF$16,M$14,0)</f>
        <v>592</v>
      </c>
      <c r="N21" s="22">
        <f t="shared" si="2"/>
        <v>0.9502407704654896</v>
      </c>
    </row>
    <row r="22" spans="1:14" x14ac:dyDescent="0.2">
      <c r="B22" s="10" t="s">
        <v>60</v>
      </c>
      <c r="C22" s="11" t="s">
        <v>18</v>
      </c>
      <c r="D22" s="46" t="s">
        <v>19</v>
      </c>
      <c r="E22" s="20">
        <f>VLOOKUP($C22,'Latest Month raw data'!$E$6:$AF$16,E$14,0)</f>
        <v>1403</v>
      </c>
      <c r="F22" s="21">
        <f>VLOOKUP($C22,'Latest Month raw data'!$E$6:$AF$16,F$14,0)</f>
        <v>920</v>
      </c>
      <c r="G22" s="22">
        <f t="shared" si="0"/>
        <v>0.65573770491803274</v>
      </c>
      <c r="H22" s="23">
        <f>VLOOKUP($C22,'Latest Month raw data'!$E$6:$AF$16,H$14,0)</f>
        <v>14.2</v>
      </c>
      <c r="I22" s="21">
        <f>VLOOKUP($C22,'Latest Month raw data'!$E$6:$AF$16,I$14,0)</f>
        <v>45648</v>
      </c>
      <c r="J22" s="21">
        <f>VLOOKUP($C22,'Latest Month raw data'!$E$6:$AF$16,J$14,0)</f>
        <v>26447</v>
      </c>
      <c r="K22" s="24">
        <f t="shared" si="1"/>
        <v>0.57936820890290919</v>
      </c>
      <c r="L22" s="20">
        <f>VLOOKUP($C22,'Latest Month raw data'!$E$6:$AF$16,L$14,0)</f>
        <v>46680</v>
      </c>
      <c r="M22" s="21">
        <f>VLOOKUP($C22,'Latest Month raw data'!$E$6:$AF$16,M$14,0)</f>
        <v>42504</v>
      </c>
      <c r="N22" s="22">
        <f t="shared" si="2"/>
        <v>0.91053984575835478</v>
      </c>
    </row>
    <row r="23" spans="1:14" x14ac:dyDescent="0.2">
      <c r="B23" s="10" t="s">
        <v>61</v>
      </c>
      <c r="C23" s="11" t="s">
        <v>20</v>
      </c>
      <c r="D23" s="46" t="s">
        <v>63</v>
      </c>
      <c r="E23" s="20">
        <f>VLOOKUP($C23,'Latest Month raw data'!$E$6:$AF$16,E$14,0)</f>
        <v>1105</v>
      </c>
      <c r="F23" s="21">
        <f>VLOOKUP($C23,'Latest Month raw data'!$E$6:$AF$16,F$14,0)</f>
        <v>680</v>
      </c>
      <c r="G23" s="22">
        <f t="shared" si="0"/>
        <v>0.61538461538461542</v>
      </c>
      <c r="H23" s="23">
        <f>VLOOKUP($C23,'Latest Month raw data'!$E$6:$AF$16,H$14,0)</f>
        <v>16.079999999999998</v>
      </c>
      <c r="I23" s="21">
        <f>VLOOKUP($C23,'Latest Month raw data'!$E$6:$AF$16,I$14,0)</f>
        <v>16970</v>
      </c>
      <c r="J23" s="21">
        <f>VLOOKUP($C23,'Latest Month raw data'!$E$6:$AF$16,J$14,0)</f>
        <v>10593</v>
      </c>
      <c r="K23" s="24">
        <f t="shared" si="1"/>
        <v>0.62421921037124339</v>
      </c>
      <c r="L23" s="20">
        <f>VLOOKUP($C23,'Latest Month raw data'!$E$6:$AF$16,L$14,0)</f>
        <v>17714</v>
      </c>
      <c r="M23" s="21">
        <f>VLOOKUP($C23,'Latest Month raw data'!$E$6:$AF$16,M$14,0)</f>
        <v>15773</v>
      </c>
      <c r="N23" s="22">
        <f t="shared" si="2"/>
        <v>0.89042565202664559</v>
      </c>
    </row>
    <row r="24" spans="1:14" ht="18" x14ac:dyDescent="0.25">
      <c r="A24" s="51"/>
      <c r="B24" s="10" t="s">
        <v>61</v>
      </c>
      <c r="C24" s="11" t="s">
        <v>21</v>
      </c>
      <c r="D24" s="46" t="s">
        <v>22</v>
      </c>
      <c r="E24" s="20">
        <f>VLOOKUP($C24,'Latest Month raw data'!$E$6:$AF$16,E$14,0)</f>
        <v>2593</v>
      </c>
      <c r="F24" s="21">
        <f>VLOOKUP($C24,'Latest Month raw data'!$E$6:$AF$16,F$14,0)</f>
        <v>1746</v>
      </c>
      <c r="G24" s="22">
        <f t="shared" si="0"/>
        <v>0.67335133050520635</v>
      </c>
      <c r="H24" s="23">
        <f>VLOOKUP($C24,'Latest Month raw data'!$E$6:$AF$16,H$14,0)</f>
        <v>15.6</v>
      </c>
      <c r="I24" s="21">
        <f>VLOOKUP($C24,'Latest Month raw data'!$E$6:$AF$16,I$14,0)</f>
        <v>42191</v>
      </c>
      <c r="J24" s="21">
        <f>VLOOKUP($C24,'Latest Month raw data'!$E$6:$AF$16,J$14,0)</f>
        <v>24841</v>
      </c>
      <c r="K24" s="24">
        <f t="shared" si="1"/>
        <v>0.5887748571970326</v>
      </c>
      <c r="L24" s="20">
        <f>VLOOKUP($C24,'Latest Month raw data'!$E$6:$AF$16,L$14,0)</f>
        <v>44683</v>
      </c>
      <c r="M24" s="21">
        <f>VLOOKUP($C24,'Latest Month raw data'!$E$6:$AF$16,M$14,0)</f>
        <v>38722</v>
      </c>
      <c r="N24" s="22">
        <f t="shared" si="2"/>
        <v>0.86659355907168278</v>
      </c>
    </row>
    <row r="25" spans="1:14" x14ac:dyDescent="0.2">
      <c r="B25" s="10" t="s">
        <v>59</v>
      </c>
      <c r="C25" s="11" t="s">
        <v>23</v>
      </c>
      <c r="D25" s="46" t="s">
        <v>53</v>
      </c>
      <c r="E25" s="20">
        <f>VLOOKUP($C25,'Latest Month raw data'!$E$6:$AF$16,E$14,0)</f>
        <v>1173</v>
      </c>
      <c r="F25" s="21">
        <f>VLOOKUP($C25,'Latest Month raw data'!$E$6:$AF$16,F$14,0)</f>
        <v>810</v>
      </c>
      <c r="G25" s="22">
        <f t="shared" si="0"/>
        <v>0.69053708439897699</v>
      </c>
      <c r="H25" s="23">
        <f>VLOOKUP($C25,'Latest Month raw data'!$E$6:$AF$16,H$14,0)</f>
        <v>14.85</v>
      </c>
      <c r="I25" s="21">
        <f>VLOOKUP($C25,'Latest Month raw data'!$E$6:$AF$16,I$14,0)</f>
        <v>18017</v>
      </c>
      <c r="J25" s="21">
        <f>VLOOKUP($C25,'Latest Month raw data'!$E$6:$AF$16,J$14,0)</f>
        <v>12264</v>
      </c>
      <c r="K25" s="24">
        <f t="shared" si="1"/>
        <v>0.68069045901093417</v>
      </c>
      <c r="L25" s="20">
        <f>VLOOKUP($C25,'Latest Month raw data'!$E$6:$AF$16,L$14,0)</f>
        <v>19178</v>
      </c>
      <c r="M25" s="21">
        <f>VLOOKUP($C25,'Latest Month raw data'!$E$6:$AF$16,M$14,0)</f>
        <v>17882</v>
      </c>
      <c r="N25" s="22">
        <f t="shared" si="2"/>
        <v>0.9324225675252894</v>
      </c>
    </row>
    <row r="26" spans="1:14" x14ac:dyDescent="0.2">
      <c r="B26" s="10" t="s">
        <v>59</v>
      </c>
      <c r="C26" s="11" t="s">
        <v>24</v>
      </c>
      <c r="D26" s="46" t="s">
        <v>29</v>
      </c>
      <c r="E26" s="20">
        <f>VLOOKUP($C26,'Latest Month raw data'!$E$6:$AF$16,E$14,0)</f>
        <v>1358</v>
      </c>
      <c r="F26" s="21">
        <f>VLOOKUP($C26,'Latest Month raw data'!$E$6:$AF$16,F$14,0)</f>
        <v>845</v>
      </c>
      <c r="G26" s="22">
        <f t="shared" si="0"/>
        <v>0.62223858615611194</v>
      </c>
      <c r="H26" s="23">
        <f>VLOOKUP($C26,'Latest Month raw data'!$E$6:$AF$16,H$14,0)</f>
        <v>16.82</v>
      </c>
      <c r="I26" s="21">
        <f>VLOOKUP($C26,'Latest Month raw data'!$E$6:$AF$16,I$14,0)</f>
        <v>26956</v>
      </c>
      <c r="J26" s="21">
        <f>VLOOKUP($C26,'Latest Month raw data'!$E$6:$AF$16,J$14,0)</f>
        <v>13425</v>
      </c>
      <c r="K26" s="24">
        <f t="shared" si="1"/>
        <v>0.4980338329128951</v>
      </c>
      <c r="L26" s="20">
        <f>VLOOKUP($C26,'Latest Month raw data'!$E$6:$AF$16,L$14,0)</f>
        <v>28183</v>
      </c>
      <c r="M26" s="21">
        <f>VLOOKUP($C26,'Latest Month raw data'!$E$6:$AF$16,M$14,0)</f>
        <v>24697</v>
      </c>
      <c r="N26" s="22">
        <f t="shared" si="2"/>
        <v>0.87630841287300854</v>
      </c>
    </row>
    <row r="27" spans="1:14" ht="18" x14ac:dyDescent="0.25">
      <c r="A27" s="51"/>
      <c r="B27" s="10" t="s">
        <v>59</v>
      </c>
      <c r="C27" s="11" t="s">
        <v>25</v>
      </c>
      <c r="D27" s="46" t="s">
        <v>30</v>
      </c>
      <c r="E27" s="20">
        <f>VLOOKUP($C27,'Latest Month raw data'!$E$6:$AF$16,E$14,0)</f>
        <v>1820</v>
      </c>
      <c r="F27" s="21">
        <f>VLOOKUP($C27,'Latest Month raw data'!$E$6:$AF$16,F$14,0)</f>
        <v>1236</v>
      </c>
      <c r="G27" s="22">
        <f t="shared" si="0"/>
        <v>0.67912087912087915</v>
      </c>
      <c r="H27" s="23">
        <f>VLOOKUP($C27,'Latest Month raw data'!$E$6:$AF$16,H$14,0)</f>
        <v>16.7</v>
      </c>
      <c r="I27" s="21">
        <f>VLOOKUP($C27,'Latest Month raw data'!$E$6:$AF$16,I$14,0)</f>
        <v>30836</v>
      </c>
      <c r="J27" s="21">
        <f>VLOOKUP($C27,'Latest Month raw data'!$E$6:$AF$16,J$14,0)</f>
        <v>15372</v>
      </c>
      <c r="K27" s="24">
        <f t="shared" si="1"/>
        <v>0.49850823712543779</v>
      </c>
      <c r="L27" s="20">
        <f>VLOOKUP($C27,'Latest Month raw data'!$E$6:$AF$16,L$14,0)</f>
        <v>32573</v>
      </c>
      <c r="M27" s="21">
        <f>VLOOKUP($C27,'Latest Month raw data'!$E$6:$AF$16,M$14,0)</f>
        <v>26353</v>
      </c>
      <c r="N27" s="22">
        <f t="shared" si="2"/>
        <v>0.80904430049427445</v>
      </c>
    </row>
    <row r="28" spans="1:14" x14ac:dyDescent="0.2">
      <c r="B28" s="10" t="s">
        <v>58</v>
      </c>
      <c r="C28" s="11" t="s">
        <v>26</v>
      </c>
      <c r="D28" s="46" t="s">
        <v>64</v>
      </c>
      <c r="E28" s="20">
        <f>VLOOKUP($C28,'Latest Month raw data'!$E$6:$AF$16,E$14,0)</f>
        <v>2131</v>
      </c>
      <c r="F28" s="21">
        <f>VLOOKUP($C28,'Latest Month raw data'!$E$6:$AF$16,F$14,0)</f>
        <v>1621</v>
      </c>
      <c r="G28" s="22">
        <f t="shared" si="0"/>
        <v>0.76067573908962927</v>
      </c>
      <c r="H28" s="23">
        <f>VLOOKUP($C28,'Latest Month raw data'!$E$6:$AF$16,H$14,0)</f>
        <v>12.55</v>
      </c>
      <c r="I28" s="21">
        <f>VLOOKUP($C28,'Latest Month raw data'!$E$6:$AF$16,I$14,0)</f>
        <v>35242</v>
      </c>
      <c r="J28" s="21">
        <f>VLOOKUP($C28,'Latest Month raw data'!$E$6:$AF$16,J$14,0)</f>
        <v>25132</v>
      </c>
      <c r="K28" s="24">
        <f t="shared" si="1"/>
        <v>0.7131263832926622</v>
      </c>
      <c r="L28" s="20">
        <f>VLOOKUP($C28,'Latest Month raw data'!$E$6:$AF$16,L$14,0)</f>
        <v>37373</v>
      </c>
      <c r="M28" s="21">
        <f>VLOOKUP($C28,'Latest Month raw data'!$E$6:$AF$16,M$14,0)</f>
        <v>36013</v>
      </c>
      <c r="N28" s="22">
        <f t="shared" si="2"/>
        <v>0.96361009284777777</v>
      </c>
    </row>
    <row r="29" spans="1:14" x14ac:dyDescent="0.2">
      <c r="B29" s="48" t="s">
        <v>61</v>
      </c>
      <c r="C29" s="49" t="s">
        <v>27</v>
      </c>
      <c r="D29" s="47" t="s">
        <v>28</v>
      </c>
      <c r="E29" s="27">
        <f>VLOOKUP($C29,'Latest Month raw data'!$E$6:$AF$16,E$14,0)</f>
        <v>1873</v>
      </c>
      <c r="F29" s="28">
        <f>VLOOKUP($C29,'Latest Month raw data'!$E$6:$AF$16,F$14,0)</f>
        <v>1283</v>
      </c>
      <c r="G29" s="29">
        <f t="shared" si="0"/>
        <v>0.68499733048585154</v>
      </c>
      <c r="H29" s="30">
        <f>VLOOKUP($C29,'Latest Month raw data'!$E$6:$AF$16,H$14,0)</f>
        <v>14.34</v>
      </c>
      <c r="I29" s="28">
        <f>VLOOKUP($C29,'Latest Month raw data'!$E$6:$AF$16,I$14,0)</f>
        <v>27890</v>
      </c>
      <c r="J29" s="28">
        <f>VLOOKUP($C29,'Latest Month raw data'!$E$6:$AF$16,J$14,0)</f>
        <v>19384</v>
      </c>
      <c r="K29" s="31">
        <f t="shared" si="1"/>
        <v>0.69501613481534597</v>
      </c>
      <c r="L29" s="27">
        <f>VLOOKUP($C29,'Latest Month raw data'!$E$6:$AF$16,L$14,0)</f>
        <v>29622</v>
      </c>
      <c r="M29" s="28">
        <f>VLOOKUP($C29,'Latest Month raw data'!$E$6:$AF$16,M$14,0)</f>
        <v>27750</v>
      </c>
      <c r="N29" s="29">
        <f t="shared" si="2"/>
        <v>0.93680372695969216</v>
      </c>
    </row>
    <row r="30" spans="1:14" x14ac:dyDescent="0.2">
      <c r="D30" s="32" t="s">
        <v>68</v>
      </c>
      <c r="H30" s="92" t="s">
        <v>122</v>
      </c>
    </row>
    <row r="31" spans="1:14" x14ac:dyDescent="0.2">
      <c r="D31" s="9" t="s">
        <v>143</v>
      </c>
      <c r="H31" s="92" t="s">
        <v>123</v>
      </c>
    </row>
    <row r="32" spans="1:14" x14ac:dyDescent="0.2">
      <c r="I32" s="78" t="s">
        <v>136</v>
      </c>
    </row>
    <row r="33" spans="9:10" x14ac:dyDescent="0.2">
      <c r="I33" s="78" t="s">
        <v>134</v>
      </c>
    </row>
    <row r="34" spans="9:10" x14ac:dyDescent="0.2">
      <c r="I34" s="78" t="s">
        <v>135</v>
      </c>
      <c r="J34" s="107" t="s">
        <v>128</v>
      </c>
    </row>
    <row r="35" spans="9:10" x14ac:dyDescent="0.2">
      <c r="I35" s="78" t="s">
        <v>133</v>
      </c>
    </row>
  </sheetData>
  <phoneticPr fontId="0" type="noConversion"/>
  <hyperlinks>
    <hyperlink ref="D7" r:id="rId1"/>
    <hyperlink ref="J34" r:id="rId2"/>
  </hyperlinks>
  <pageMargins left="0.70866141732283472" right="0.70866141732283472" top="0.74803149606299213" bottom="0.74803149606299213" header="0.31496062992125984" footer="0.31496062992125984"/>
  <pageSetup paperSize="9" orientation="landscape" r:id="rId3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31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7" width="14.85546875" style="9" customWidth="1"/>
    <col min="8" max="16384" width="9.140625" style="9"/>
  </cols>
  <sheetData>
    <row r="1" spans="1:7" s="51" customFormat="1" ht="18" hidden="1" customHeight="1" x14ac:dyDescent="0.25">
      <c r="A1" s="1"/>
      <c r="B1" s="1"/>
      <c r="C1" s="1"/>
      <c r="D1" s="1"/>
    </row>
    <row r="2" spans="1:7" ht="15.75" x14ac:dyDescent="0.25">
      <c r="A2" s="1"/>
      <c r="B2" s="1"/>
      <c r="C2" s="2" t="s">
        <v>0</v>
      </c>
      <c r="D2" s="50" t="s">
        <v>62</v>
      </c>
      <c r="F2" s="3"/>
    </row>
    <row r="3" spans="1:7" ht="15.75" x14ac:dyDescent="0.25">
      <c r="A3" s="1"/>
      <c r="B3" s="1"/>
      <c r="C3" s="2"/>
      <c r="D3" s="50" t="s">
        <v>70</v>
      </c>
      <c r="F3" s="3"/>
    </row>
    <row r="4" spans="1:7" ht="12.75" customHeight="1" x14ac:dyDescent="0.2">
      <c r="A4" s="1"/>
      <c r="B4" s="1"/>
      <c r="C4" s="2"/>
      <c r="D4" s="4"/>
      <c r="F4" s="3"/>
    </row>
    <row r="5" spans="1:7" ht="12.75" customHeight="1" x14ac:dyDescent="0.2">
      <c r="A5" s="1"/>
      <c r="B5" s="1"/>
      <c r="C5" s="2" t="s">
        <v>1</v>
      </c>
      <c r="D5" s="5" t="str">
        <f>'Category A Calls'!D5</f>
        <v>March 2016</v>
      </c>
      <c r="F5" s="3"/>
    </row>
    <row r="6" spans="1:7" x14ac:dyDescent="0.2">
      <c r="A6" s="1"/>
      <c r="B6" s="1"/>
      <c r="C6" s="2" t="s">
        <v>2</v>
      </c>
      <c r="D6" s="5" t="str">
        <f>'Category A Calls'!D6</f>
        <v>Unify2 data collection - AmbSYS, NHS England</v>
      </c>
      <c r="F6" s="3"/>
    </row>
    <row r="7" spans="1:7" x14ac:dyDescent="0.2">
      <c r="A7" s="1"/>
      <c r="B7" s="1"/>
      <c r="D7" s="107" t="s">
        <v>128</v>
      </c>
      <c r="F7" s="3"/>
    </row>
    <row r="8" spans="1:7" ht="12.75" hidden="1" customHeight="1" x14ac:dyDescent="0.2">
      <c r="A8" s="1"/>
      <c r="B8" s="1"/>
      <c r="C8" s="2" t="s">
        <v>7</v>
      </c>
      <c r="D8" s="5" t="str">
        <f>'Category A Calls'!D8</f>
        <v>Provider</v>
      </c>
      <c r="F8" s="3"/>
    </row>
    <row r="9" spans="1:7" x14ac:dyDescent="0.2">
      <c r="A9" s="1"/>
      <c r="B9" s="1"/>
      <c r="C9" s="2" t="s">
        <v>3</v>
      </c>
      <c r="D9" s="6">
        <f>'Category A Calls'!D9</f>
        <v>42502</v>
      </c>
      <c r="F9" s="3"/>
    </row>
    <row r="10" spans="1:7" x14ac:dyDescent="0.2">
      <c r="A10" s="1"/>
      <c r="B10" s="1"/>
      <c r="C10" s="2" t="s">
        <v>6</v>
      </c>
      <c r="D10" s="6" t="str">
        <f>'Category A Calls'!D10</f>
        <v>n/a</v>
      </c>
      <c r="F10" s="3"/>
    </row>
    <row r="11" spans="1:7" ht="12.75" hidden="1" customHeight="1" x14ac:dyDescent="0.2">
      <c r="A11" s="1"/>
      <c r="B11" s="1"/>
      <c r="C11" s="2" t="s">
        <v>10</v>
      </c>
      <c r="D11" s="6" t="str">
        <f>'Category A Calls'!D11</f>
        <v>Published</v>
      </c>
      <c r="F11" s="3"/>
    </row>
    <row r="12" spans="1:7" x14ac:dyDescent="0.2">
      <c r="A12" s="1"/>
      <c r="B12" s="1"/>
      <c r="C12" s="2" t="s">
        <v>11</v>
      </c>
      <c r="D12" s="6" t="str">
        <f>'Category A Calls'!D12</f>
        <v>James Thomas, james.thomas5@nhs.net, 0113 8250717</v>
      </c>
      <c r="F12" s="3"/>
    </row>
    <row r="13" spans="1:7" x14ac:dyDescent="0.2">
      <c r="A13" s="1"/>
      <c r="B13" s="1"/>
      <c r="C13" s="1"/>
      <c r="D13" s="1"/>
      <c r="F13" s="3"/>
    </row>
    <row r="14" spans="1:7" ht="12.75" hidden="1" customHeight="1" x14ac:dyDescent="0.2">
      <c r="A14" s="1"/>
      <c r="B14" s="7"/>
      <c r="C14" s="7"/>
      <c r="D14" s="7"/>
      <c r="E14" s="9">
        <v>11</v>
      </c>
      <c r="F14" s="53">
        <v>10</v>
      </c>
    </row>
    <row r="15" spans="1:7" ht="12.75" hidden="1" customHeight="1" x14ac:dyDescent="0.2">
      <c r="A15" s="1"/>
      <c r="B15" s="1"/>
      <c r="C15" s="1"/>
      <c r="D15" s="1"/>
      <c r="E15" s="54" t="s">
        <v>32</v>
      </c>
      <c r="F15" s="79"/>
      <c r="G15" s="81"/>
    </row>
    <row r="16" spans="1:7" s="3" customFormat="1" ht="78" customHeight="1" x14ac:dyDescent="0.2">
      <c r="B16" s="33" t="s">
        <v>57</v>
      </c>
      <c r="C16" s="44" t="s">
        <v>4</v>
      </c>
      <c r="D16" s="44" t="s">
        <v>5</v>
      </c>
      <c r="E16" s="97" t="s">
        <v>137</v>
      </c>
      <c r="F16" s="34" t="s">
        <v>50</v>
      </c>
      <c r="G16" s="35" t="s">
        <v>46</v>
      </c>
    </row>
    <row r="17" spans="1:7" x14ac:dyDescent="0.2">
      <c r="A17" s="43"/>
      <c r="B17" s="37"/>
      <c r="C17" s="38"/>
      <c r="D17" s="45" t="s">
        <v>9</v>
      </c>
      <c r="E17" s="94">
        <f>SUM(E19:E29)</f>
        <v>861853</v>
      </c>
      <c r="F17" s="95">
        <f>SUM(F19:F29)</f>
        <v>11028</v>
      </c>
      <c r="G17" s="96">
        <f t="shared" ref="G17:G29" si="0">IF(F17=0, "-",F17/E17)</f>
        <v>1.2795685575150286E-2</v>
      </c>
    </row>
    <row r="18" spans="1:7" ht="12.75" hidden="1" customHeight="1" x14ac:dyDescent="0.2">
      <c r="B18" s="10"/>
      <c r="C18" s="11"/>
      <c r="D18" s="46"/>
      <c r="E18" s="13"/>
      <c r="F18" s="14"/>
      <c r="G18" s="22" t="str">
        <f t="shared" si="0"/>
        <v>-</v>
      </c>
    </row>
    <row r="19" spans="1:7" x14ac:dyDescent="0.2">
      <c r="B19" s="10" t="s">
        <v>58</v>
      </c>
      <c r="C19" s="11" t="s">
        <v>14</v>
      </c>
      <c r="D19" s="46" t="s">
        <v>15</v>
      </c>
      <c r="E19" s="20">
        <f>VLOOKUP($C19,'Latest Month raw data'!$E$6:$AF$16,E$14,0)</f>
        <v>76362</v>
      </c>
      <c r="F19" s="21">
        <f>VLOOKUP($C19,'Latest Month raw data'!$E$6:$AF$16,F$14,0)</f>
        <v>474</v>
      </c>
      <c r="G19" s="22">
        <f t="shared" si="0"/>
        <v>6.2072758701972189E-3</v>
      </c>
    </row>
    <row r="20" spans="1:7" x14ac:dyDescent="0.2">
      <c r="B20" s="10" t="s">
        <v>58</v>
      </c>
      <c r="C20" s="11" t="s">
        <v>16</v>
      </c>
      <c r="D20" s="46" t="s">
        <v>17</v>
      </c>
      <c r="E20" s="20">
        <f>VLOOKUP($C20,'Latest Month raw data'!$E$6:$AF$16,E$14,0)</f>
        <v>88868</v>
      </c>
      <c r="F20" s="21">
        <f>VLOOKUP($C20,'Latest Month raw data'!$E$6:$AF$16,F$14,0)</f>
        <v>628</v>
      </c>
      <c r="G20" s="22">
        <f>IFERROR(F20/E20,"-")</f>
        <v>7.066660665256335E-3</v>
      </c>
    </row>
    <row r="21" spans="1:7" ht="18" x14ac:dyDescent="0.25">
      <c r="A21" s="51"/>
      <c r="B21" s="10" t="s">
        <v>59</v>
      </c>
      <c r="C21" s="11" t="s">
        <v>51</v>
      </c>
      <c r="D21" s="46" t="s">
        <v>52</v>
      </c>
      <c r="E21" s="20">
        <f>VLOOKUP($C21,'Latest Month raw data'!$E$6:$AF$16,E$14,0)</f>
        <v>2127</v>
      </c>
      <c r="F21" s="21">
        <f>VLOOKUP($C21,'Latest Month raw data'!$E$6:$AF$16,F$14,0)</f>
        <v>36</v>
      </c>
      <c r="G21" s="22">
        <f t="shared" si="0"/>
        <v>1.6925246826516221E-2</v>
      </c>
    </row>
    <row r="22" spans="1:7" x14ac:dyDescent="0.2">
      <c r="B22" s="10" t="s">
        <v>60</v>
      </c>
      <c r="C22" s="11" t="s">
        <v>18</v>
      </c>
      <c r="D22" s="46" t="s">
        <v>19</v>
      </c>
      <c r="E22" s="20">
        <f>VLOOKUP($C22,'Latest Month raw data'!$E$6:$AF$16,E$14,0)</f>
        <v>137518</v>
      </c>
      <c r="F22" s="21">
        <f>VLOOKUP($C22,'Latest Month raw data'!$E$6:$AF$16,F$14,0)</f>
        <v>469</v>
      </c>
      <c r="G22" s="22">
        <f t="shared" si="0"/>
        <v>3.4104626303465726E-3</v>
      </c>
    </row>
    <row r="23" spans="1:7" x14ac:dyDescent="0.2">
      <c r="B23" s="10" t="s">
        <v>61</v>
      </c>
      <c r="C23" s="11" t="s">
        <v>20</v>
      </c>
      <c r="D23" s="46" t="s">
        <v>63</v>
      </c>
      <c r="E23" s="20">
        <f>VLOOKUP($C23,'Latest Month raw data'!$E$6:$AF$16,E$14,0)</f>
        <v>44194</v>
      </c>
      <c r="F23" s="21">
        <f>VLOOKUP($C23,'Latest Month raw data'!$E$6:$AF$16,F$14,0)</f>
        <v>233</v>
      </c>
      <c r="G23" s="22">
        <f t="shared" si="0"/>
        <v>5.2722088971353578E-3</v>
      </c>
    </row>
    <row r="24" spans="1:7" ht="18" x14ac:dyDescent="0.25">
      <c r="A24" s="51"/>
      <c r="B24" s="10" t="s">
        <v>61</v>
      </c>
      <c r="C24" s="11" t="s">
        <v>21</v>
      </c>
      <c r="D24" s="46" t="s">
        <v>22</v>
      </c>
      <c r="E24" s="20">
        <f>VLOOKUP($C24,'Latest Month raw data'!$E$6:$AF$16,E$14,0)</f>
        <v>125165</v>
      </c>
      <c r="F24" s="21">
        <f>VLOOKUP($C24,'Latest Month raw data'!$E$6:$AF$16,F$14,0)</f>
        <v>2841</v>
      </c>
      <c r="G24" s="22">
        <f t="shared" si="0"/>
        <v>2.2698038589062438E-2</v>
      </c>
    </row>
    <row r="25" spans="1:7" x14ac:dyDescent="0.2">
      <c r="B25" s="10" t="s">
        <v>59</v>
      </c>
      <c r="C25" s="11" t="s">
        <v>23</v>
      </c>
      <c r="D25" s="46" t="s">
        <v>53</v>
      </c>
      <c r="E25" s="20">
        <f>VLOOKUP($C25,'Latest Month raw data'!$E$6:$AF$16,E$14,0)</f>
        <v>51105</v>
      </c>
      <c r="F25" s="21">
        <f>VLOOKUP($C25,'Latest Month raw data'!$E$6:$AF$16,F$14,0)</f>
        <v>619</v>
      </c>
      <c r="G25" s="22">
        <f t="shared" si="0"/>
        <v>1.2112317777125526E-2</v>
      </c>
    </row>
    <row r="26" spans="1:7" x14ac:dyDescent="0.2">
      <c r="B26" s="10" t="s">
        <v>59</v>
      </c>
      <c r="C26" s="11" t="s">
        <v>24</v>
      </c>
      <c r="D26" s="46" t="s">
        <v>29</v>
      </c>
      <c r="E26" s="20">
        <f>VLOOKUP($C26,'Latest Month raw data'!$E$6:$AF$16,E$14,0)</f>
        <v>63546</v>
      </c>
      <c r="F26" s="21">
        <f>VLOOKUP($C26,'Latest Month raw data'!$E$6:$AF$16,F$14,0)</f>
        <v>984</v>
      </c>
      <c r="G26" s="22">
        <f t="shared" si="0"/>
        <v>1.5484845623642716E-2</v>
      </c>
    </row>
    <row r="27" spans="1:7" ht="18" x14ac:dyDescent="0.25">
      <c r="A27" s="51"/>
      <c r="B27" s="10" t="s">
        <v>59</v>
      </c>
      <c r="C27" s="11" t="s">
        <v>25</v>
      </c>
      <c r="D27" s="46" t="s">
        <v>30</v>
      </c>
      <c r="E27" s="20">
        <f>VLOOKUP($C27,'Latest Month raw data'!$E$6:$AF$16,E$14,0)</f>
        <v>86364</v>
      </c>
      <c r="F27" s="21">
        <f>VLOOKUP($C27,'Latest Month raw data'!$E$6:$AF$16,F$14,0)</f>
        <v>3024</v>
      </c>
      <c r="G27" s="22">
        <f t="shared" si="0"/>
        <v>3.5014589412255104E-2</v>
      </c>
    </row>
    <row r="28" spans="1:7" x14ac:dyDescent="0.2">
      <c r="B28" s="10" t="s">
        <v>58</v>
      </c>
      <c r="C28" s="11" t="s">
        <v>26</v>
      </c>
      <c r="D28" s="46" t="s">
        <v>64</v>
      </c>
      <c r="E28" s="20">
        <f>VLOOKUP($C28,'Latest Month raw data'!$E$6:$AF$16,E$14,0)</f>
        <v>110166</v>
      </c>
      <c r="F28" s="21">
        <f>VLOOKUP($C28,'Latest Month raw data'!$E$6:$AF$16,F$14,0)</f>
        <v>877</v>
      </c>
      <c r="G28" s="22">
        <f t="shared" si="0"/>
        <v>7.9607138318537485E-3</v>
      </c>
    </row>
    <row r="29" spans="1:7" x14ac:dyDescent="0.2">
      <c r="B29" s="48" t="s">
        <v>61</v>
      </c>
      <c r="C29" s="49" t="s">
        <v>27</v>
      </c>
      <c r="D29" s="47" t="s">
        <v>28</v>
      </c>
      <c r="E29" s="27">
        <f>VLOOKUP($C29,'Latest Month raw data'!$E$6:$AF$16,E$14,0)</f>
        <v>76438</v>
      </c>
      <c r="F29" s="28">
        <f>VLOOKUP($C29,'Latest Month raw data'!$E$6:$AF$16,F$14,0)</f>
        <v>843</v>
      </c>
      <c r="G29" s="29">
        <f t="shared" si="0"/>
        <v>1.1028546011146289E-2</v>
      </c>
    </row>
    <row r="30" spans="1:7" x14ac:dyDescent="0.2">
      <c r="D30" s="9" t="s">
        <v>68</v>
      </c>
    </row>
    <row r="31" spans="1:7" x14ac:dyDescent="0.2">
      <c r="B31" s="32"/>
      <c r="D31" s="9" t="s">
        <v>144</v>
      </c>
    </row>
  </sheetData>
  <phoneticPr fontId="0" type="noConversion"/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>
    <oddFooter>Page &amp;P of &amp;N</oddFooter>
  </headerFooter>
  <ignoredErrors>
    <ignoredError sqref="G2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31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11.85546875" style="9" customWidth="1"/>
    <col min="6" max="6" width="14.85546875" style="9" customWidth="1"/>
    <col min="7" max="7" width="17.85546875" style="9" customWidth="1"/>
    <col min="8" max="8" width="11.85546875" style="9" customWidth="1"/>
    <col min="9" max="9" width="14.85546875" style="9" customWidth="1"/>
    <col min="10" max="10" width="20.140625" style="9" bestFit="1" customWidth="1"/>
    <col min="11" max="16384" width="9.140625" style="9"/>
  </cols>
  <sheetData>
    <row r="1" spans="1:10" s="51" customFormat="1" ht="18" hidden="1" customHeight="1" x14ac:dyDescent="0.25">
      <c r="A1" s="1"/>
      <c r="B1" s="1"/>
      <c r="C1" s="1"/>
      <c r="D1" s="1"/>
    </row>
    <row r="2" spans="1:10" ht="15.75" x14ac:dyDescent="0.25">
      <c r="A2" s="1"/>
      <c r="B2" s="1"/>
      <c r="C2" s="2" t="s">
        <v>0</v>
      </c>
      <c r="D2" s="50" t="s">
        <v>62</v>
      </c>
      <c r="F2" s="3"/>
      <c r="G2" s="3"/>
      <c r="H2" s="3"/>
    </row>
    <row r="3" spans="1:10" ht="15.75" x14ac:dyDescent="0.25">
      <c r="A3" s="1"/>
      <c r="B3" s="1"/>
      <c r="C3" s="2"/>
      <c r="D3" s="50" t="s">
        <v>71</v>
      </c>
      <c r="F3" s="3"/>
      <c r="G3" s="3"/>
      <c r="H3" s="3"/>
    </row>
    <row r="4" spans="1:10" ht="12.75" customHeight="1" x14ac:dyDescent="0.2">
      <c r="A4" s="1"/>
      <c r="B4" s="1"/>
      <c r="C4" s="2"/>
      <c r="D4" s="4"/>
      <c r="F4" s="3"/>
      <c r="G4" s="3"/>
      <c r="H4" s="3"/>
    </row>
    <row r="5" spans="1:10" ht="12.75" customHeight="1" x14ac:dyDescent="0.2">
      <c r="A5" s="1"/>
      <c r="B5" s="1"/>
      <c r="C5" s="2" t="s">
        <v>1</v>
      </c>
      <c r="D5" s="5" t="str">
        <f>'Category A Calls'!D5</f>
        <v>March 2016</v>
      </c>
      <c r="F5" s="3"/>
      <c r="G5" s="3"/>
      <c r="H5" s="3"/>
    </row>
    <row r="6" spans="1:10" x14ac:dyDescent="0.2">
      <c r="A6" s="1"/>
      <c r="B6" s="1"/>
      <c r="C6" s="2" t="s">
        <v>2</v>
      </c>
      <c r="D6" s="5" t="str">
        <f>'Category A Calls'!D6</f>
        <v>Unify2 data collection - AmbSYS, NHS England</v>
      </c>
      <c r="F6" s="3"/>
      <c r="G6" s="3"/>
      <c r="H6" s="3"/>
    </row>
    <row r="7" spans="1:10" x14ac:dyDescent="0.2">
      <c r="A7" s="1"/>
      <c r="B7" s="1"/>
      <c r="D7" s="107" t="s">
        <v>128</v>
      </c>
      <c r="F7" s="3"/>
      <c r="G7" s="3"/>
      <c r="H7" s="3"/>
    </row>
    <row r="8" spans="1:10" ht="12.75" hidden="1" customHeight="1" x14ac:dyDescent="0.2">
      <c r="A8" s="1"/>
      <c r="B8" s="1"/>
      <c r="C8" s="2" t="s">
        <v>7</v>
      </c>
      <c r="D8" s="5" t="str">
        <f>'Category A Calls'!D8</f>
        <v>Provider</v>
      </c>
      <c r="F8" s="3"/>
      <c r="G8" s="3"/>
      <c r="H8" s="3"/>
    </row>
    <row r="9" spans="1:10" x14ac:dyDescent="0.2">
      <c r="A9" s="1"/>
      <c r="B9" s="1"/>
      <c r="C9" s="2" t="s">
        <v>3</v>
      </c>
      <c r="D9" s="6">
        <f>'Category A Calls'!D9</f>
        <v>42502</v>
      </c>
      <c r="F9" s="3"/>
      <c r="G9" s="3"/>
      <c r="H9" s="3"/>
    </row>
    <row r="10" spans="1:10" x14ac:dyDescent="0.2">
      <c r="A10" s="1"/>
      <c r="B10" s="1"/>
      <c r="C10" s="2" t="s">
        <v>6</v>
      </c>
      <c r="D10" s="6" t="str">
        <f>'Category A Calls'!D10</f>
        <v>n/a</v>
      </c>
      <c r="F10" s="3"/>
      <c r="G10" s="3"/>
      <c r="H10" s="3"/>
    </row>
    <row r="11" spans="1:10" ht="12.75" hidden="1" customHeight="1" x14ac:dyDescent="0.2">
      <c r="A11" s="1"/>
      <c r="B11" s="1"/>
      <c r="C11" s="2" t="s">
        <v>10</v>
      </c>
      <c r="D11" s="6" t="str">
        <f>'Category A Calls'!D11</f>
        <v>Published</v>
      </c>
      <c r="F11" s="3"/>
      <c r="G11" s="3"/>
      <c r="H11" s="3"/>
    </row>
    <row r="12" spans="1:10" x14ac:dyDescent="0.2">
      <c r="A12" s="1"/>
      <c r="B12" s="1"/>
      <c r="C12" s="2" t="s">
        <v>11</v>
      </c>
      <c r="D12" s="6" t="str">
        <f>'Category A Calls'!D12</f>
        <v>James Thomas, james.thomas5@nhs.net, 0113 8250717</v>
      </c>
      <c r="F12" s="3"/>
      <c r="G12" s="3"/>
      <c r="H12" s="3"/>
    </row>
    <row r="13" spans="1:10" x14ac:dyDescent="0.2">
      <c r="A13" s="1"/>
      <c r="B13" s="1"/>
      <c r="C13" s="1"/>
      <c r="D13" s="1"/>
      <c r="F13" s="3"/>
      <c r="G13" s="3"/>
      <c r="H13" s="3"/>
    </row>
    <row r="14" spans="1:10" ht="12.75" hidden="1" customHeight="1" x14ac:dyDescent="0.2">
      <c r="A14" s="1"/>
      <c r="B14" s="7"/>
      <c r="C14" s="7"/>
      <c r="D14" s="7"/>
      <c r="E14" s="9">
        <v>13</v>
      </c>
      <c r="F14" s="53">
        <v>12</v>
      </c>
      <c r="G14" s="53"/>
      <c r="H14" s="53">
        <v>15</v>
      </c>
      <c r="I14" s="9">
        <v>14</v>
      </c>
    </row>
    <row r="15" spans="1:10" ht="12.75" hidden="1" customHeight="1" x14ac:dyDescent="0.2">
      <c r="A15" s="1"/>
      <c r="B15" s="1"/>
      <c r="C15" s="1"/>
      <c r="D15" s="1"/>
      <c r="E15" s="33" t="s">
        <v>33</v>
      </c>
      <c r="F15" s="34"/>
      <c r="G15" s="34"/>
      <c r="H15" s="34"/>
      <c r="I15" s="80"/>
      <c r="J15" s="81"/>
    </row>
    <row r="16" spans="1:10" s="3" customFormat="1" ht="78" customHeight="1" x14ac:dyDescent="0.2">
      <c r="B16" s="33" t="s">
        <v>57</v>
      </c>
      <c r="C16" s="44" t="s">
        <v>4</v>
      </c>
      <c r="D16" s="44" t="s">
        <v>5</v>
      </c>
      <c r="E16" s="85" t="s">
        <v>139</v>
      </c>
      <c r="F16" s="34" t="s">
        <v>34</v>
      </c>
      <c r="G16" s="35" t="s">
        <v>47</v>
      </c>
      <c r="H16" s="85" t="s">
        <v>140</v>
      </c>
      <c r="I16" s="34" t="s">
        <v>35</v>
      </c>
      <c r="J16" s="35" t="s">
        <v>48</v>
      </c>
    </row>
    <row r="17" spans="1:10" x14ac:dyDescent="0.2">
      <c r="A17" s="43"/>
      <c r="B17" s="37"/>
      <c r="C17" s="38"/>
      <c r="D17" s="45" t="s">
        <v>9</v>
      </c>
      <c r="E17" s="39">
        <f>SUM(E19:E29)</f>
        <v>59053</v>
      </c>
      <c r="F17" s="40">
        <f>SUM(F19:F29)</f>
        <v>3829</v>
      </c>
      <c r="G17" s="41">
        <f>F17/E17</f>
        <v>6.4840058930113631E-2</v>
      </c>
      <c r="H17" s="40">
        <f>SUM(H19:H29)</f>
        <v>170013</v>
      </c>
      <c r="I17" s="40">
        <f>SUM(I19:I29)</f>
        <v>9361</v>
      </c>
      <c r="J17" s="41">
        <f>I17/H17</f>
        <v>5.5060495373883175E-2</v>
      </c>
    </row>
    <row r="18" spans="1:10" ht="12.75" hidden="1" customHeight="1" x14ac:dyDescent="0.2">
      <c r="B18" s="10"/>
      <c r="C18" s="11"/>
      <c r="D18" s="46"/>
      <c r="E18" s="13"/>
      <c r="F18" s="14"/>
      <c r="G18" s="15"/>
      <c r="H18" s="14"/>
      <c r="I18" s="14"/>
      <c r="J18" s="15"/>
    </row>
    <row r="19" spans="1:10" x14ac:dyDescent="0.2">
      <c r="B19" s="10" t="s">
        <v>58</v>
      </c>
      <c r="C19" s="11" t="s">
        <v>14</v>
      </c>
      <c r="D19" s="46" t="s">
        <v>15</v>
      </c>
      <c r="E19" s="20">
        <f>VLOOKUP($C19,'Latest Month raw data'!$E$6:$AF$16,E$14,0)</f>
        <v>10041</v>
      </c>
      <c r="F19" s="21">
        <f>VLOOKUP($C19,'Latest Month raw data'!$E$6:$AF$16,F$14,0)</f>
        <v>181</v>
      </c>
      <c r="G19" s="22">
        <f>F19/E19</f>
        <v>1.8026093018623644E-2</v>
      </c>
      <c r="H19" s="21">
        <f>VLOOKUP($C19,'Latest Month raw data'!$E$6:$AF$16,H$14,0)</f>
        <v>15571</v>
      </c>
      <c r="I19" s="21">
        <f>VLOOKUP($C19,'Latest Month raw data'!$E$6:$AF$16,I$14,0)</f>
        <v>771</v>
      </c>
      <c r="J19" s="22">
        <f>I19/H19</f>
        <v>4.9515124269475304E-2</v>
      </c>
    </row>
    <row r="20" spans="1:10" x14ac:dyDescent="0.2">
      <c r="B20" s="10" t="s">
        <v>58</v>
      </c>
      <c r="C20" s="11" t="s">
        <v>16</v>
      </c>
      <c r="D20" s="46" t="s">
        <v>17</v>
      </c>
      <c r="E20" s="20">
        <f>VLOOKUP($C20,'Latest Month raw data'!$E$6:$AF$16,E$14,0)</f>
        <v>3101</v>
      </c>
      <c r="F20" s="21">
        <f>VLOOKUP($C20,'Latest Month raw data'!$E$6:$AF$16,F$14,0)</f>
        <v>249</v>
      </c>
      <c r="G20" s="22">
        <f t="shared" ref="G20:G29" si="0">F20/E20</f>
        <v>8.0296678490809417E-2</v>
      </c>
      <c r="H20" s="21">
        <f>VLOOKUP($C20,'Latest Month raw data'!$E$6:$AF$16,H$14,0)</f>
        <v>20277</v>
      </c>
      <c r="I20" s="21">
        <f>VLOOKUP($C20,'Latest Month raw data'!$E$6:$AF$16,I$14,0)</f>
        <v>1190</v>
      </c>
      <c r="J20" s="22">
        <f t="shared" ref="J20:J29" si="1">I20/H20</f>
        <v>5.8687182522069337E-2</v>
      </c>
    </row>
    <row r="21" spans="1:10" ht="18" x14ac:dyDescent="0.25">
      <c r="A21" s="51"/>
      <c r="B21" s="10" t="s">
        <v>59</v>
      </c>
      <c r="C21" s="11" t="s">
        <v>51</v>
      </c>
      <c r="D21" s="46" t="s">
        <v>52</v>
      </c>
      <c r="E21" s="20">
        <f>VLOOKUP($C21,'Latest Month raw data'!$E$6:$AF$16,E$14,0)</f>
        <v>191</v>
      </c>
      <c r="F21" s="21">
        <f>VLOOKUP($C21,'Latest Month raw data'!$E$6:$AF$16,F$14,0)</f>
        <v>8</v>
      </c>
      <c r="G21" s="22">
        <f t="shared" si="0"/>
        <v>4.1884816753926704E-2</v>
      </c>
      <c r="H21" s="21">
        <f>VLOOKUP($C21,'Latest Month raw data'!$E$6:$AF$16,H$14,0)</f>
        <v>494</v>
      </c>
      <c r="I21" s="21">
        <f>VLOOKUP($C21,'Latest Month raw data'!$E$6:$AF$16,I$14,0)</f>
        <v>12</v>
      </c>
      <c r="J21" s="22">
        <f t="shared" si="1"/>
        <v>2.4291497975708502E-2</v>
      </c>
    </row>
    <row r="22" spans="1:10" x14ac:dyDescent="0.2">
      <c r="B22" s="10" t="s">
        <v>60</v>
      </c>
      <c r="C22" s="11" t="s">
        <v>18</v>
      </c>
      <c r="D22" s="46" t="s">
        <v>19</v>
      </c>
      <c r="E22" s="20">
        <f>VLOOKUP($C22,'Latest Month raw data'!$E$6:$AF$16,E$14,0)</f>
        <v>12947</v>
      </c>
      <c r="F22" s="21">
        <f>VLOOKUP($C22,'Latest Month raw data'!$E$6:$AF$16,F$14,0)</f>
        <v>404</v>
      </c>
      <c r="G22" s="22">
        <f t="shared" si="0"/>
        <v>3.1204139955201979E-2</v>
      </c>
      <c r="H22" s="21">
        <f>VLOOKUP($C22,'Latest Month raw data'!$E$6:$AF$16,H$14,0)</f>
        <v>18166</v>
      </c>
      <c r="I22" s="21">
        <f>VLOOKUP($C22,'Latest Month raw data'!$E$6:$AF$16,I$14,0)</f>
        <v>1594</v>
      </c>
      <c r="J22" s="22">
        <f t="shared" si="1"/>
        <v>8.774633931520423E-2</v>
      </c>
    </row>
    <row r="23" spans="1:10" x14ac:dyDescent="0.2">
      <c r="B23" s="10" t="s">
        <v>61</v>
      </c>
      <c r="C23" s="11" t="s">
        <v>20</v>
      </c>
      <c r="D23" s="46" t="s">
        <v>63</v>
      </c>
      <c r="E23" s="20">
        <f>VLOOKUP($C23,'Latest Month raw data'!$E$6:$AF$16,E$14,0)</f>
        <v>1951</v>
      </c>
      <c r="F23" s="21">
        <f>VLOOKUP($C23,'Latest Month raw data'!$E$6:$AF$16,F$14,0)</f>
        <v>277</v>
      </c>
      <c r="G23" s="22">
        <f t="shared" si="0"/>
        <v>0.14197847257816504</v>
      </c>
      <c r="H23" s="21">
        <f>VLOOKUP($C23,'Latest Month raw data'!$E$6:$AF$16,H$14,0)</f>
        <v>5051</v>
      </c>
      <c r="I23" s="21">
        <f>VLOOKUP($C23,'Latest Month raw data'!$E$6:$AF$16,I$14,0)</f>
        <v>253</v>
      </c>
      <c r="J23" s="22">
        <f t="shared" si="1"/>
        <v>5.0089091269055634E-2</v>
      </c>
    </row>
    <row r="24" spans="1:10" ht="18" x14ac:dyDescent="0.25">
      <c r="A24" s="51"/>
      <c r="B24" s="10" t="s">
        <v>61</v>
      </c>
      <c r="C24" s="11" t="s">
        <v>21</v>
      </c>
      <c r="D24" s="46" t="s">
        <v>22</v>
      </c>
      <c r="E24" s="20">
        <f>VLOOKUP($C24,'Latest Month raw data'!$E$6:$AF$16,E$14,0)</f>
        <v>5731</v>
      </c>
      <c r="F24" s="21">
        <f>VLOOKUP($C24,'Latest Month raw data'!$E$6:$AF$16,F$14,0)</f>
        <v>275</v>
      </c>
      <c r="G24" s="22">
        <f t="shared" si="0"/>
        <v>4.7984644913627639E-2</v>
      </c>
      <c r="H24" s="21">
        <f>VLOOKUP($C24,'Latest Month raw data'!$E$6:$AF$16,H$14,0)</f>
        <v>17667</v>
      </c>
      <c r="I24" s="21">
        <f>VLOOKUP($C24,'Latest Month raw data'!$E$6:$AF$16,I$14,0)</f>
        <v>560</v>
      </c>
      <c r="J24" s="22">
        <f t="shared" si="1"/>
        <v>3.169751514122375E-2</v>
      </c>
    </row>
    <row r="25" spans="1:10" x14ac:dyDescent="0.2">
      <c r="B25" s="10" t="s">
        <v>59</v>
      </c>
      <c r="C25" s="11" t="s">
        <v>23</v>
      </c>
      <c r="D25" s="46" t="s">
        <v>53</v>
      </c>
      <c r="E25" s="20">
        <f>VLOOKUP($C25,'Latest Month raw data'!$E$6:$AF$16,E$14,0)</f>
        <v>6109</v>
      </c>
      <c r="F25" s="21">
        <f>VLOOKUP($C25,'Latest Month raw data'!$E$6:$AF$16,F$14,0)</f>
        <v>532</v>
      </c>
      <c r="G25" s="22">
        <f t="shared" si="0"/>
        <v>8.7084629235554101E-2</v>
      </c>
      <c r="H25" s="21">
        <f>VLOOKUP($C25,'Latest Month raw data'!$E$6:$AF$16,H$14,0)</f>
        <v>16299</v>
      </c>
      <c r="I25" s="21">
        <f>VLOOKUP($C25,'Latest Month raw data'!$E$6:$AF$16,I$14,0)</f>
        <v>757</v>
      </c>
      <c r="J25" s="22">
        <f t="shared" si="1"/>
        <v>4.644456715135898E-2</v>
      </c>
    </row>
    <row r="26" spans="1:10" x14ac:dyDescent="0.2">
      <c r="B26" s="10" t="s">
        <v>59</v>
      </c>
      <c r="C26" s="11" t="s">
        <v>24</v>
      </c>
      <c r="D26" s="46" t="s">
        <v>29</v>
      </c>
      <c r="E26" s="20">
        <f>VLOOKUP($C26,'Latest Month raw data'!$E$6:$AF$16,E$14,0)</f>
        <v>4705</v>
      </c>
      <c r="F26" s="21">
        <f>VLOOKUP($C26,'Latest Month raw data'!$E$6:$AF$16,F$14,0)</f>
        <v>375</v>
      </c>
      <c r="G26" s="22">
        <f t="shared" si="0"/>
        <v>7.970244420828905E-2</v>
      </c>
      <c r="H26" s="21">
        <f>VLOOKUP($C26,'Latest Month raw data'!$E$6:$AF$16,H$14,0)</f>
        <v>20522</v>
      </c>
      <c r="I26" s="21">
        <f>VLOOKUP($C26,'Latest Month raw data'!$E$6:$AF$16,I$14,0)</f>
        <v>1191</v>
      </c>
      <c r="J26" s="22">
        <f t="shared" si="1"/>
        <v>5.8035279212552381E-2</v>
      </c>
    </row>
    <row r="27" spans="1:10" ht="18" x14ac:dyDescent="0.25">
      <c r="A27" s="51"/>
      <c r="B27" s="10" t="s">
        <v>59</v>
      </c>
      <c r="C27" s="11" t="s">
        <v>25</v>
      </c>
      <c r="D27" s="46" t="s">
        <v>30</v>
      </c>
      <c r="E27" s="20">
        <f>VLOOKUP($C27,'Latest Month raw data'!$E$6:$AF$16,E$14,0)</f>
        <v>6693</v>
      </c>
      <c r="F27" s="21">
        <f>VLOOKUP($C27,'Latest Month raw data'!$E$6:$AF$16,F$14,0)</f>
        <v>766</v>
      </c>
      <c r="G27" s="22">
        <f t="shared" si="0"/>
        <v>0.11444793067383834</v>
      </c>
      <c r="H27" s="21">
        <f>VLOOKUP($C27,'Latest Month raw data'!$E$6:$AF$16,H$14,0)</f>
        <v>20792</v>
      </c>
      <c r="I27" s="21">
        <f>VLOOKUP($C27,'Latest Month raw data'!$E$6:$AF$16,I$14,0)</f>
        <v>1000</v>
      </c>
      <c r="J27" s="22">
        <f t="shared" si="1"/>
        <v>4.809542131589073E-2</v>
      </c>
    </row>
    <row r="28" spans="1:10" x14ac:dyDescent="0.2">
      <c r="B28" s="10" t="s">
        <v>58</v>
      </c>
      <c r="C28" s="11" t="s">
        <v>26</v>
      </c>
      <c r="D28" s="46" t="s">
        <v>64</v>
      </c>
      <c r="E28" s="20">
        <f>VLOOKUP($C28,'Latest Month raw data'!$E$6:$AF$16,E$14,0)</f>
        <v>3902</v>
      </c>
      <c r="F28" s="21">
        <f>VLOOKUP($C28,'Latest Month raw data'!$E$6:$AF$16,F$14,0)</f>
        <v>559</v>
      </c>
      <c r="G28" s="22">
        <f t="shared" si="0"/>
        <v>0.14325986673500768</v>
      </c>
      <c r="H28" s="21">
        <f>VLOOKUP($C28,'Latest Month raw data'!$E$6:$AF$16,H$14,0)</f>
        <v>23500</v>
      </c>
      <c r="I28" s="21">
        <f>VLOOKUP($C28,'Latest Month raw data'!$E$6:$AF$16,I$14,0)</f>
        <v>1665</v>
      </c>
      <c r="J28" s="22">
        <f t="shared" si="1"/>
        <v>7.0851063829787231E-2</v>
      </c>
    </row>
    <row r="29" spans="1:10" x14ac:dyDescent="0.2">
      <c r="B29" s="48" t="s">
        <v>61</v>
      </c>
      <c r="C29" s="49" t="s">
        <v>27</v>
      </c>
      <c r="D29" s="47" t="s">
        <v>28</v>
      </c>
      <c r="E29" s="27">
        <f>VLOOKUP($C29,'Latest Month raw data'!$E$6:$AF$16,E$14,0)</f>
        <v>3682</v>
      </c>
      <c r="F29" s="28">
        <f>VLOOKUP($C29,'Latest Month raw data'!$E$6:$AF$16,F$14,0)</f>
        <v>203</v>
      </c>
      <c r="G29" s="29">
        <f t="shared" si="0"/>
        <v>5.5133079847908745E-2</v>
      </c>
      <c r="H29" s="28">
        <f>VLOOKUP($C29,'Latest Month raw data'!$E$6:$AF$16,H$14,0)</f>
        <v>11674</v>
      </c>
      <c r="I29" s="28">
        <f>VLOOKUP($C29,'Latest Month raw data'!$E$6:$AF$16,I$14,0)</f>
        <v>368</v>
      </c>
      <c r="J29" s="29">
        <f t="shared" si="1"/>
        <v>3.1523042658900123E-2</v>
      </c>
    </row>
    <row r="30" spans="1:10" s="78" customFormat="1" x14ac:dyDescent="0.2">
      <c r="B30" s="98"/>
      <c r="D30" s="9" t="s">
        <v>144</v>
      </c>
    </row>
    <row r="31" spans="1:10" x14ac:dyDescent="0.2">
      <c r="B31" s="32"/>
    </row>
  </sheetData>
  <phoneticPr fontId="0" type="noConversion"/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32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6" width="14.85546875" style="9" customWidth="1"/>
    <col min="7" max="7" width="16.42578125" style="9" bestFit="1" customWidth="1"/>
    <col min="8" max="16384" width="9.140625" style="9"/>
  </cols>
  <sheetData>
    <row r="1" spans="1:7" s="51" customFormat="1" ht="18" hidden="1" customHeight="1" x14ac:dyDescent="0.25">
      <c r="A1" s="1"/>
      <c r="B1" s="1"/>
      <c r="C1" s="1"/>
      <c r="D1" s="1"/>
    </row>
    <row r="2" spans="1:7" ht="15.75" x14ac:dyDescent="0.25">
      <c r="A2" s="1"/>
      <c r="B2" s="1"/>
      <c r="C2" s="2" t="s">
        <v>0</v>
      </c>
      <c r="D2" s="50" t="s">
        <v>62</v>
      </c>
    </row>
    <row r="3" spans="1:7" ht="15.75" x14ac:dyDescent="0.25">
      <c r="A3" s="1"/>
      <c r="B3" s="1"/>
      <c r="C3" s="2"/>
      <c r="D3" s="50" t="s">
        <v>131</v>
      </c>
    </row>
    <row r="4" spans="1:7" ht="12.75" customHeight="1" x14ac:dyDescent="0.2">
      <c r="A4" s="1"/>
      <c r="B4" s="1"/>
      <c r="C4" s="2"/>
      <c r="D4" s="4"/>
    </row>
    <row r="5" spans="1:7" ht="12.75" customHeight="1" x14ac:dyDescent="0.2">
      <c r="A5" s="1"/>
      <c r="B5" s="1"/>
      <c r="C5" s="2" t="s">
        <v>1</v>
      </c>
      <c r="D5" s="5" t="str">
        <f>'Category A Calls'!D5</f>
        <v>March 2016</v>
      </c>
    </row>
    <row r="6" spans="1:7" x14ac:dyDescent="0.2">
      <c r="A6" s="1"/>
      <c r="B6" s="1"/>
      <c r="C6" s="2" t="s">
        <v>2</v>
      </c>
      <c r="D6" s="5" t="str">
        <f>'Category A Calls'!D6</f>
        <v>Unify2 data collection - AmbSYS, NHS England</v>
      </c>
    </row>
    <row r="7" spans="1:7" x14ac:dyDescent="0.2">
      <c r="A7" s="1"/>
      <c r="B7" s="1"/>
      <c r="D7" s="107" t="s">
        <v>128</v>
      </c>
    </row>
    <row r="8" spans="1:7" ht="12.75" hidden="1" customHeight="1" x14ac:dyDescent="0.2">
      <c r="A8" s="1"/>
      <c r="B8" s="1"/>
      <c r="C8" s="2" t="s">
        <v>7</v>
      </c>
      <c r="D8" s="5" t="str">
        <f>'Category A Calls'!D8</f>
        <v>Provider</v>
      </c>
    </row>
    <row r="9" spans="1:7" x14ac:dyDescent="0.2">
      <c r="A9" s="1"/>
      <c r="B9" s="1"/>
      <c r="C9" s="2" t="s">
        <v>3</v>
      </c>
      <c r="D9" s="6">
        <f>'Category A Calls'!D9</f>
        <v>42502</v>
      </c>
    </row>
    <row r="10" spans="1:7" x14ac:dyDescent="0.2">
      <c r="A10" s="1"/>
      <c r="B10" s="1"/>
      <c r="C10" s="2" t="s">
        <v>6</v>
      </c>
      <c r="D10" s="6" t="str">
        <f>'Category A Calls'!D10</f>
        <v>n/a</v>
      </c>
    </row>
    <row r="11" spans="1:7" ht="12.75" hidden="1" customHeight="1" x14ac:dyDescent="0.2">
      <c r="A11" s="1"/>
      <c r="B11" s="1"/>
      <c r="C11" s="2" t="s">
        <v>10</v>
      </c>
      <c r="D11" s="6" t="str">
        <f>'Category A Calls'!D11</f>
        <v>Published</v>
      </c>
    </row>
    <row r="12" spans="1:7" x14ac:dyDescent="0.2">
      <c r="A12" s="1"/>
      <c r="B12" s="1"/>
      <c r="C12" s="2" t="s">
        <v>11</v>
      </c>
      <c r="D12" s="6" t="str">
        <f>'Category A Calls'!D12</f>
        <v>James Thomas, james.thomas5@nhs.net, 0113 8250717</v>
      </c>
    </row>
    <row r="13" spans="1:7" ht="12.75" customHeight="1" x14ac:dyDescent="0.2">
      <c r="A13" s="1"/>
      <c r="B13" s="1"/>
      <c r="C13" s="1"/>
      <c r="D13" s="1"/>
    </row>
    <row r="14" spans="1:7" ht="12.75" hidden="1" customHeight="1" x14ac:dyDescent="0.2">
      <c r="A14" s="1"/>
      <c r="B14" s="7"/>
      <c r="C14" s="7"/>
      <c r="D14" s="7"/>
      <c r="E14" s="9">
        <v>17</v>
      </c>
      <c r="F14" s="9">
        <v>16</v>
      </c>
    </row>
    <row r="15" spans="1:7" ht="12.75" hidden="1" customHeight="1" x14ac:dyDescent="0.2">
      <c r="A15" s="1"/>
      <c r="B15" s="1"/>
      <c r="C15" s="1"/>
      <c r="D15" s="1"/>
      <c r="E15" s="82"/>
      <c r="F15" s="83"/>
      <c r="G15" s="84"/>
    </row>
    <row r="16" spans="1:7" s="3" customFormat="1" ht="78" customHeight="1" x14ac:dyDescent="0.2">
      <c r="B16" s="33" t="s">
        <v>57</v>
      </c>
      <c r="C16" s="44" t="s">
        <v>4</v>
      </c>
      <c r="D16" s="44" t="s">
        <v>5</v>
      </c>
      <c r="E16" s="34" t="s">
        <v>141</v>
      </c>
      <c r="F16" s="34" t="s">
        <v>36</v>
      </c>
      <c r="G16" s="35" t="s">
        <v>37</v>
      </c>
    </row>
    <row r="17" spans="1:7" x14ac:dyDescent="0.2">
      <c r="A17" s="43"/>
      <c r="B17" s="37"/>
      <c r="C17" s="38"/>
      <c r="D17" s="45" t="s">
        <v>9</v>
      </c>
      <c r="E17" s="39">
        <f>SUM(E19:E29)</f>
        <v>861853</v>
      </c>
      <c r="F17" s="40">
        <f>SUM(F19:F29)</f>
        <v>5482</v>
      </c>
      <c r="G17" s="41">
        <f>F17/E17</f>
        <v>6.3607134859424985E-3</v>
      </c>
    </row>
    <row r="18" spans="1:7" ht="12.75" hidden="1" customHeight="1" x14ac:dyDescent="0.2">
      <c r="B18" s="10"/>
      <c r="C18" s="11"/>
      <c r="D18" s="46"/>
      <c r="E18" s="13"/>
      <c r="F18" s="14"/>
      <c r="G18" s="15"/>
    </row>
    <row r="19" spans="1:7" x14ac:dyDescent="0.2">
      <c r="B19" s="10" t="s">
        <v>58</v>
      </c>
      <c r="C19" s="11" t="s">
        <v>14</v>
      </c>
      <c r="D19" s="46" t="s">
        <v>15</v>
      </c>
      <c r="E19" s="20">
        <f>VLOOKUP($C19,'Latest Month raw data'!$E$6:$AF$16,E$14,0)</f>
        <v>76362</v>
      </c>
      <c r="F19" s="109">
        <f>VLOOKUP($C19,'Latest Month raw data'!$E$6:$AF$16,F$14,0)</f>
        <v>120</v>
      </c>
      <c r="G19" s="22">
        <f t="shared" ref="G19" si="0">F19/E19</f>
        <v>1.571462245619549E-3</v>
      </c>
    </row>
    <row r="20" spans="1:7" x14ac:dyDescent="0.2">
      <c r="B20" s="10" t="s">
        <v>58</v>
      </c>
      <c r="C20" s="11" t="s">
        <v>16</v>
      </c>
      <c r="D20" s="46" t="s">
        <v>17</v>
      </c>
      <c r="E20" s="20">
        <f>VLOOKUP($C20,'Latest Month raw data'!$E$6:$AF$16,E$14,0)</f>
        <v>88868</v>
      </c>
      <c r="F20" s="21">
        <f>VLOOKUP($C20,'Latest Month raw data'!$E$6:$AF$16,F$14,0)</f>
        <v>234</v>
      </c>
      <c r="G20" s="22">
        <f>IFERROR(F20/E20,"-")</f>
        <v>2.6331187829139848E-3</v>
      </c>
    </row>
    <row r="21" spans="1:7" ht="18" x14ac:dyDescent="0.25">
      <c r="A21" s="51"/>
      <c r="B21" s="10" t="s">
        <v>59</v>
      </c>
      <c r="C21" s="11" t="s">
        <v>51</v>
      </c>
      <c r="D21" s="46" t="s">
        <v>52</v>
      </c>
      <c r="E21" s="20">
        <f>VLOOKUP($C21,'Latest Month raw data'!$E$6:$AF$16,E$14,0)</f>
        <v>2127</v>
      </c>
      <c r="F21" s="21">
        <f>VLOOKUP($C21,'Latest Month raw data'!$E$6:$AF$16,F$14,0)</f>
        <v>35</v>
      </c>
      <c r="G21" s="22">
        <f t="shared" ref="G21:G29" si="1">F21/E21</f>
        <v>1.6455101081335213E-2</v>
      </c>
    </row>
    <row r="22" spans="1:7" x14ac:dyDescent="0.2">
      <c r="B22" s="10" t="s">
        <v>60</v>
      </c>
      <c r="C22" s="11" t="s">
        <v>18</v>
      </c>
      <c r="D22" s="46" t="s">
        <v>19</v>
      </c>
      <c r="E22" s="20">
        <f>VLOOKUP($C22,'Latest Month raw data'!$E$6:$AF$16,E$14,0)</f>
        <v>137518</v>
      </c>
      <c r="F22" s="21">
        <f>VLOOKUP($C22,'Latest Month raw data'!$E$6:$AF$16,F$14,0)</f>
        <v>836</v>
      </c>
      <c r="G22" s="22">
        <f t="shared" si="1"/>
        <v>6.0792041769077501E-3</v>
      </c>
    </row>
    <row r="23" spans="1:7" x14ac:dyDescent="0.2">
      <c r="B23" s="10" t="s">
        <v>61</v>
      </c>
      <c r="C23" s="11" t="s">
        <v>20</v>
      </c>
      <c r="D23" s="46" t="s">
        <v>63</v>
      </c>
      <c r="E23" s="20">
        <f>VLOOKUP($C23,'Latest Month raw data'!$E$6:$AF$16,E$14,0)</f>
        <v>44194</v>
      </c>
      <c r="F23" s="109">
        <f>VLOOKUP($C23,'Latest Month raw data'!$E$6:$AF$16,F$14,0)</f>
        <v>83</v>
      </c>
      <c r="G23" s="22">
        <f t="shared" ref="G23" si="2">F23/E23</f>
        <v>1.8780829976919944E-3</v>
      </c>
    </row>
    <row r="24" spans="1:7" ht="18" x14ac:dyDescent="0.25">
      <c r="A24" s="51"/>
      <c r="B24" s="10" t="s">
        <v>61</v>
      </c>
      <c r="C24" s="11" t="s">
        <v>21</v>
      </c>
      <c r="D24" s="46" t="s">
        <v>22</v>
      </c>
      <c r="E24" s="20">
        <f>VLOOKUP($C24,'Latest Month raw data'!$E$6:$AF$16,E$14,0)</f>
        <v>125165</v>
      </c>
      <c r="F24" s="21">
        <f>VLOOKUP($C24,'Latest Month raw data'!$E$6:$AF$16,F$14,0)</f>
        <v>1127</v>
      </c>
      <c r="G24" s="22">
        <f t="shared" si="1"/>
        <v>9.004114568769225E-3</v>
      </c>
    </row>
    <row r="25" spans="1:7" x14ac:dyDescent="0.2">
      <c r="B25" s="10" t="s">
        <v>59</v>
      </c>
      <c r="C25" s="11" t="s">
        <v>23</v>
      </c>
      <c r="D25" s="46" t="s">
        <v>53</v>
      </c>
      <c r="E25" s="20">
        <f>VLOOKUP($C25,'Latest Month raw data'!$E$6:$AF$16,E$14,0)</f>
        <v>51105</v>
      </c>
      <c r="F25" s="21">
        <f>VLOOKUP($C25,'Latest Month raw data'!$E$6:$AF$16,F$14,0)</f>
        <v>1293</v>
      </c>
      <c r="G25" s="22">
        <f t="shared" si="1"/>
        <v>2.5300851188729087E-2</v>
      </c>
    </row>
    <row r="26" spans="1:7" x14ac:dyDescent="0.2">
      <c r="B26" s="10" t="s">
        <v>59</v>
      </c>
      <c r="C26" s="11" t="s">
        <v>24</v>
      </c>
      <c r="D26" s="46" t="s">
        <v>29</v>
      </c>
      <c r="E26" s="20">
        <f>VLOOKUP($C26,'Latest Month raw data'!$E$6:$AF$16,E$14,0)</f>
        <v>63546</v>
      </c>
      <c r="F26" s="103">
        <f>VLOOKUP($C26,'Latest Month raw data'!$E$6:$AF$16,F$14,0)</f>
        <v>0</v>
      </c>
      <c r="G26" s="102">
        <f t="shared" si="1"/>
        <v>0</v>
      </c>
    </row>
    <row r="27" spans="1:7" ht="18" x14ac:dyDescent="0.25">
      <c r="A27" s="51"/>
      <c r="B27" s="10" t="s">
        <v>59</v>
      </c>
      <c r="C27" s="11" t="s">
        <v>25</v>
      </c>
      <c r="D27" s="46" t="s">
        <v>30</v>
      </c>
      <c r="E27" s="20">
        <f>VLOOKUP($C27,'Latest Month raw data'!$E$6:$AF$16,E$14,0)</f>
        <v>86364</v>
      </c>
      <c r="F27" s="103">
        <f>VLOOKUP($C27,'Latest Month raw data'!$E$6:$AF$16,F$14,0)</f>
        <v>0</v>
      </c>
      <c r="G27" s="102">
        <f t="shared" si="1"/>
        <v>0</v>
      </c>
    </row>
    <row r="28" spans="1:7" x14ac:dyDescent="0.2">
      <c r="B28" s="10" t="s">
        <v>58</v>
      </c>
      <c r="C28" s="11" t="s">
        <v>26</v>
      </c>
      <c r="D28" s="46" t="s">
        <v>64</v>
      </c>
      <c r="E28" s="20">
        <f>VLOOKUP($C28,'Latest Month raw data'!$E$6:$AF$16,E$14,0)</f>
        <v>110166</v>
      </c>
      <c r="F28" s="103">
        <f>VLOOKUP($C28,'Latest Month raw data'!$E$6:$AF$16,F$14,0)</f>
        <v>0</v>
      </c>
      <c r="G28" s="102">
        <f t="shared" si="1"/>
        <v>0</v>
      </c>
    </row>
    <row r="29" spans="1:7" x14ac:dyDescent="0.2">
      <c r="B29" s="10" t="s">
        <v>61</v>
      </c>
      <c r="C29" s="11" t="s">
        <v>27</v>
      </c>
      <c r="D29" s="46" t="s">
        <v>28</v>
      </c>
      <c r="E29" s="20">
        <f>VLOOKUP($C29,'Latest Month raw data'!$E$6:$AF$16,E$14,0)</f>
        <v>76438</v>
      </c>
      <c r="F29" s="21">
        <f>VLOOKUP($C29,'Latest Month raw data'!$E$6:$AF$16,F$14,0)</f>
        <v>1754</v>
      </c>
      <c r="G29" s="22">
        <f t="shared" si="1"/>
        <v>2.2946701902195242E-2</v>
      </c>
    </row>
    <row r="30" spans="1:7" ht="18" x14ac:dyDescent="0.25">
      <c r="A30" s="51"/>
      <c r="B30" s="25"/>
      <c r="C30" s="26"/>
      <c r="D30" s="47" t="s">
        <v>149</v>
      </c>
      <c r="E30" s="104">
        <f>SUMIF($F$19:$F$29,"&gt;0",E$19:E$29)</f>
        <v>601777</v>
      </c>
      <c r="F30" s="105">
        <f>SUMIF($F$19:$F$29,"&gt;0",F$19:F$29)</f>
        <v>5482</v>
      </c>
      <c r="G30" s="106">
        <f>F30/E30</f>
        <v>9.1096868108950652E-3</v>
      </c>
    </row>
    <row r="31" spans="1:7" s="99" customFormat="1" x14ac:dyDescent="0.2">
      <c r="A31" s="78"/>
      <c r="C31" s="78"/>
      <c r="D31" s="98" t="s">
        <v>68</v>
      </c>
    </row>
    <row r="32" spans="1:7" x14ac:dyDescent="0.2">
      <c r="D32" s="9" t="s">
        <v>144</v>
      </c>
    </row>
  </sheetData>
  <phoneticPr fontId="0" type="noConversion"/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36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7" style="9" bestFit="1" customWidth="1"/>
    <col min="6" max="7" width="9.28515625" style="9" customWidth="1"/>
    <col min="8" max="8" width="7" style="9" bestFit="1" customWidth="1"/>
    <col min="9" max="9" width="9.28515625" style="9" bestFit="1" customWidth="1"/>
    <col min="10" max="10" width="9.28515625" style="9" customWidth="1"/>
    <col min="11" max="11" width="21.42578125" style="9" customWidth="1"/>
    <col min="12" max="16384" width="9.140625" style="9"/>
  </cols>
  <sheetData>
    <row r="1" spans="1:10" s="51" customFormat="1" ht="18" hidden="1" customHeight="1" x14ac:dyDescent="0.25">
      <c r="A1" s="1"/>
      <c r="B1" s="1"/>
      <c r="C1" s="1"/>
      <c r="D1" s="1"/>
    </row>
    <row r="2" spans="1:10" ht="15.75" x14ac:dyDescent="0.25">
      <c r="A2" s="1"/>
      <c r="B2" s="1"/>
      <c r="C2" s="2" t="s">
        <v>0</v>
      </c>
      <c r="D2" s="50" t="s">
        <v>62</v>
      </c>
    </row>
    <row r="3" spans="1:10" ht="15.75" x14ac:dyDescent="0.25">
      <c r="A3" s="1"/>
      <c r="B3" s="1"/>
      <c r="C3" s="2"/>
      <c r="D3" s="50" t="s">
        <v>69</v>
      </c>
    </row>
    <row r="4" spans="1:10" ht="12.75" customHeight="1" x14ac:dyDescent="0.2">
      <c r="A4" s="1"/>
      <c r="B4" s="1"/>
      <c r="C4" s="2"/>
      <c r="D4" s="4"/>
    </row>
    <row r="5" spans="1:10" ht="12.75" customHeight="1" x14ac:dyDescent="0.2">
      <c r="A5" s="1"/>
      <c r="B5" s="1"/>
      <c r="C5" s="2" t="s">
        <v>1</v>
      </c>
      <c r="D5" s="5" t="str">
        <f>'Category A Calls'!D5</f>
        <v>March 2016</v>
      </c>
    </row>
    <row r="6" spans="1:10" x14ac:dyDescent="0.2">
      <c r="A6" s="1"/>
      <c r="B6" s="1"/>
      <c r="C6" s="2" t="s">
        <v>2</v>
      </c>
      <c r="D6" s="5" t="str">
        <f>'Category A Calls'!D6</f>
        <v>Unify2 data collection - AmbSYS, NHS England</v>
      </c>
    </row>
    <row r="7" spans="1:10" x14ac:dyDescent="0.2">
      <c r="A7" s="1"/>
      <c r="B7" s="1"/>
      <c r="D7" s="107" t="s">
        <v>128</v>
      </c>
    </row>
    <row r="8" spans="1:10" ht="12.75" hidden="1" customHeight="1" x14ac:dyDescent="0.2">
      <c r="A8" s="1"/>
      <c r="B8" s="1"/>
      <c r="C8" s="2" t="s">
        <v>7</v>
      </c>
      <c r="D8" s="5" t="str">
        <f>'Category A Calls'!D8</f>
        <v>Provider</v>
      </c>
    </row>
    <row r="9" spans="1:10" x14ac:dyDescent="0.2">
      <c r="A9" s="1"/>
      <c r="B9" s="1"/>
      <c r="C9" s="2" t="s">
        <v>3</v>
      </c>
      <c r="D9" s="6">
        <f>'Category A Calls'!D9</f>
        <v>42502</v>
      </c>
    </row>
    <row r="10" spans="1:10" x14ac:dyDescent="0.2">
      <c r="A10" s="1"/>
      <c r="B10" s="1"/>
      <c r="C10" s="2" t="s">
        <v>6</v>
      </c>
      <c r="D10" s="6" t="str">
        <f>'Category A Calls'!D10</f>
        <v>n/a</v>
      </c>
    </row>
    <row r="11" spans="1:10" ht="12.75" hidden="1" customHeight="1" x14ac:dyDescent="0.2">
      <c r="A11" s="1"/>
      <c r="B11" s="1"/>
      <c r="C11" s="2" t="s">
        <v>10</v>
      </c>
      <c r="D11" s="6" t="str">
        <f>'Category A Calls'!D11</f>
        <v>Published</v>
      </c>
    </row>
    <row r="12" spans="1:10" x14ac:dyDescent="0.2">
      <c r="A12" s="1"/>
      <c r="B12" s="1"/>
      <c r="C12" s="2" t="s">
        <v>11</v>
      </c>
      <c r="D12" s="6" t="str">
        <f>'Category A Calls'!D12</f>
        <v>James Thomas, james.thomas5@nhs.net, 0113 8250717</v>
      </c>
    </row>
    <row r="13" spans="1:10" ht="12.75" hidden="1" customHeight="1" x14ac:dyDescent="0.2">
      <c r="A13" s="1"/>
      <c r="B13" s="1"/>
      <c r="C13" s="1"/>
      <c r="D13" s="6">
        <f>'Category A Calls'!D13</f>
        <v>0</v>
      </c>
    </row>
    <row r="14" spans="1:10" ht="12.75" hidden="1" customHeight="1" x14ac:dyDescent="0.2">
      <c r="A14" s="1"/>
      <c r="B14" s="7"/>
      <c r="C14" s="7"/>
      <c r="D14" s="6">
        <f>'Category A Calls'!D14</f>
        <v>0</v>
      </c>
      <c r="E14" s="9">
        <v>18</v>
      </c>
      <c r="F14" s="9">
        <v>19</v>
      </c>
      <c r="G14" s="9">
        <v>20</v>
      </c>
      <c r="H14" s="9">
        <v>21</v>
      </c>
      <c r="I14" s="9">
        <v>22</v>
      </c>
      <c r="J14" s="9">
        <v>23</v>
      </c>
    </row>
    <row r="15" spans="1:10" ht="65.099999999999994" customHeight="1" x14ac:dyDescent="0.2">
      <c r="A15" s="1"/>
      <c r="B15" s="1"/>
      <c r="C15" s="1"/>
      <c r="D15" s="1"/>
      <c r="E15" s="66" t="s">
        <v>142</v>
      </c>
      <c r="F15" s="57"/>
      <c r="G15" s="58"/>
      <c r="H15" s="66" t="s">
        <v>148</v>
      </c>
      <c r="I15" s="57"/>
      <c r="J15" s="58"/>
    </row>
    <row r="16" spans="1:10" s="3" customFormat="1" ht="25.5" customHeight="1" x14ac:dyDescent="0.2">
      <c r="B16" s="33" t="s">
        <v>57</v>
      </c>
      <c r="C16" s="44" t="s">
        <v>4</v>
      </c>
      <c r="D16" s="44" t="s">
        <v>5</v>
      </c>
      <c r="E16" s="33" t="s">
        <v>38</v>
      </c>
      <c r="F16" s="34" t="s">
        <v>39</v>
      </c>
      <c r="G16" s="35" t="s">
        <v>40</v>
      </c>
      <c r="H16" s="33" t="s">
        <v>38</v>
      </c>
      <c r="I16" s="34" t="s">
        <v>39</v>
      </c>
      <c r="J16" s="35" t="s">
        <v>40</v>
      </c>
    </row>
    <row r="17" spans="1:10" x14ac:dyDescent="0.2">
      <c r="A17" s="43"/>
      <c r="B17" s="37"/>
      <c r="C17" s="38"/>
      <c r="D17" s="45" t="s">
        <v>9</v>
      </c>
      <c r="E17" s="69" t="s">
        <v>8</v>
      </c>
      <c r="F17" s="70" t="s">
        <v>8</v>
      </c>
      <c r="G17" s="71" t="s">
        <v>8</v>
      </c>
      <c r="H17" s="67" t="s">
        <v>8</v>
      </c>
      <c r="I17" s="46" t="s">
        <v>8</v>
      </c>
      <c r="J17" s="68" t="s">
        <v>8</v>
      </c>
    </row>
    <row r="18" spans="1:10" ht="12.75" hidden="1" customHeight="1" x14ac:dyDescent="0.2">
      <c r="B18" s="10"/>
      <c r="C18" s="11"/>
      <c r="D18" s="46"/>
      <c r="E18" s="72"/>
      <c r="F18" s="73"/>
      <c r="G18" s="74"/>
      <c r="H18" s="18"/>
      <c r="I18" s="12"/>
      <c r="J18" s="65"/>
    </row>
    <row r="19" spans="1:10" x14ac:dyDescent="0.2">
      <c r="B19" s="10" t="s">
        <v>58</v>
      </c>
      <c r="C19" s="11" t="s">
        <v>14</v>
      </c>
      <c r="D19" s="46" t="s">
        <v>15</v>
      </c>
      <c r="E19" s="69">
        <f>VLOOKUP($C19,'Latest Month raw data'!$E$6:$AF$16,E$14,0)</f>
        <v>2</v>
      </c>
      <c r="F19" s="70">
        <f>VLOOKUP($C19,'Latest Month raw data'!$E$6:$AF$16,F$14,0)</f>
        <v>22</v>
      </c>
      <c r="G19" s="71">
        <f>VLOOKUP($C19,'Latest Month raw data'!$E$6:$AF$16,G$14,0)</f>
        <v>66</v>
      </c>
      <c r="H19" s="59">
        <f>VLOOKUP($C19,'Latest Month raw data'!$E$6:$AF$16,H$14,0)</f>
        <v>13.93</v>
      </c>
      <c r="I19" s="60">
        <f>VLOOKUP($C19,'Latest Month raw data'!$E$6:$AF$16,I$14,0)</f>
        <v>28.8</v>
      </c>
      <c r="J19" s="61">
        <f>VLOOKUP($C19,'Latest Month raw data'!$E$6:$AF$16,J$14,0)</f>
        <v>49.3</v>
      </c>
    </row>
    <row r="20" spans="1:10" x14ac:dyDescent="0.2">
      <c r="B20" s="10" t="s">
        <v>58</v>
      </c>
      <c r="C20" s="11" t="s">
        <v>16</v>
      </c>
      <c r="D20" s="46" t="s">
        <v>17</v>
      </c>
      <c r="E20" s="69">
        <f>VLOOKUP($C20,'Latest Month raw data'!$E$6:$AF$16,E$14,0)</f>
        <v>1</v>
      </c>
      <c r="F20" s="70">
        <f>VLOOKUP($C20,'Latest Month raw data'!$E$6:$AF$16,F$14,0)</f>
        <v>11</v>
      </c>
      <c r="G20" s="71">
        <f>VLOOKUP($C20,'Latest Month raw data'!$E$6:$AF$16,G$14,0)</f>
        <v>63</v>
      </c>
      <c r="H20" s="59">
        <f>VLOOKUP($C20,'Latest Month raw data'!$E$6:$AF$16,H$14,0)</f>
        <v>9.65</v>
      </c>
      <c r="I20" s="60">
        <f>VLOOKUP($C20,'Latest Month raw data'!$E$6:$AF$16,I$14,0)</f>
        <v>28.88</v>
      </c>
      <c r="J20" s="61">
        <f>VLOOKUP($C20,'Latest Month raw data'!$E$6:$AF$16,J$14,0)</f>
        <v>43.23</v>
      </c>
    </row>
    <row r="21" spans="1:10" ht="18" x14ac:dyDescent="0.25">
      <c r="A21" s="51"/>
      <c r="B21" s="10" t="s">
        <v>59</v>
      </c>
      <c r="C21" s="11" t="s">
        <v>51</v>
      </c>
      <c r="D21" s="46" t="s">
        <v>52</v>
      </c>
      <c r="E21" s="69">
        <f>VLOOKUP($C21,'Latest Month raw data'!$E$6:$AF$16,E$14,0)</f>
        <v>1</v>
      </c>
      <c r="F21" s="70">
        <f>VLOOKUP($C21,'Latest Month raw data'!$E$6:$AF$16,F$14,0)</f>
        <v>1</v>
      </c>
      <c r="G21" s="71">
        <f>VLOOKUP($C21,'Latest Month raw data'!$E$6:$AF$16,G$14,0)</f>
        <v>10</v>
      </c>
      <c r="H21" s="59">
        <f>VLOOKUP($C21,'Latest Month raw data'!$E$6:$AF$16,H$14,0)</f>
        <v>5.24</v>
      </c>
      <c r="I21" s="60">
        <f>VLOOKUP($C21,'Latest Month raw data'!$E$6:$AF$16,I$14,0)</f>
        <v>16.48</v>
      </c>
      <c r="J21" s="61">
        <f>VLOOKUP($C21,'Latest Month raw data'!$E$6:$AF$16,J$14,0)</f>
        <v>22.22</v>
      </c>
    </row>
    <row r="22" spans="1:10" x14ac:dyDescent="0.2">
      <c r="B22" s="10" t="s">
        <v>60</v>
      </c>
      <c r="C22" s="11" t="s">
        <v>18</v>
      </c>
      <c r="D22" s="46" t="s">
        <v>129</v>
      </c>
      <c r="E22" s="69">
        <f>VLOOKUP($C22,'Latest Month raw data'!$E$6:$AF$16,E$14,0)</f>
        <v>0</v>
      </c>
      <c r="F22" s="70">
        <f>VLOOKUP($C22,'Latest Month raw data'!$E$6:$AF$16,F$14,0)</f>
        <v>4</v>
      </c>
      <c r="G22" s="71">
        <f>VLOOKUP($C22,'Latest Month raw data'!$E$6:$AF$16,G$14,0)</f>
        <v>60</v>
      </c>
      <c r="H22" s="59">
        <f>VLOOKUP($C22,'Latest Month raw data'!$E$6:$AF$16,H$14,0)</f>
        <v>7.4</v>
      </c>
      <c r="I22" s="60">
        <f>VLOOKUP($C22,'Latest Month raw data'!$E$6:$AF$16,I$14,0)</f>
        <v>21.9</v>
      </c>
      <c r="J22" s="61">
        <f>VLOOKUP($C22,'Latest Month raw data'!$E$6:$AF$16,J$14,0)</f>
        <v>42.7</v>
      </c>
    </row>
    <row r="23" spans="1:10" x14ac:dyDescent="0.2">
      <c r="B23" s="10" t="s">
        <v>61</v>
      </c>
      <c r="C23" s="11" t="s">
        <v>20</v>
      </c>
      <c r="D23" s="46" t="s">
        <v>63</v>
      </c>
      <c r="E23" s="69">
        <f>VLOOKUP($C23,'Latest Month raw data'!$E$6:$AF$16,E$14,0)</f>
        <v>1</v>
      </c>
      <c r="F23" s="70">
        <f>VLOOKUP($C23,'Latest Month raw data'!$E$6:$AF$16,F$14,0)</f>
        <v>41</v>
      </c>
      <c r="G23" s="71">
        <f>VLOOKUP($C23,'Latest Month raw data'!$E$6:$AF$16,G$14,0)</f>
        <v>70</v>
      </c>
      <c r="H23" s="59">
        <f>VLOOKUP($C23,'Latest Month raw data'!$E$6:$AF$16,H$14,0)</f>
        <v>7.8</v>
      </c>
      <c r="I23" s="60">
        <f>VLOOKUP($C23,'Latest Month raw data'!$E$6:$AF$16,I$14,0)</f>
        <v>27.62</v>
      </c>
      <c r="J23" s="61">
        <f>VLOOKUP($C23,'Latest Month raw data'!$E$6:$AF$16,J$14,0)</f>
        <v>46.07</v>
      </c>
    </row>
    <row r="24" spans="1:10" ht="18" x14ac:dyDescent="0.25">
      <c r="A24" s="51"/>
      <c r="B24" s="10" t="s">
        <v>61</v>
      </c>
      <c r="C24" s="11" t="s">
        <v>21</v>
      </c>
      <c r="D24" s="46" t="s">
        <v>22</v>
      </c>
      <c r="E24" s="69">
        <f>VLOOKUP($C24,'Latest Month raw data'!$E$6:$AF$16,E$14,0)</f>
        <v>1</v>
      </c>
      <c r="F24" s="70">
        <f>VLOOKUP($C24,'Latest Month raw data'!$E$6:$AF$16,F$14,0)</f>
        <v>32</v>
      </c>
      <c r="G24" s="71">
        <f>VLOOKUP($C24,'Latest Month raw data'!$E$6:$AF$16,G$14,0)</f>
        <v>73</v>
      </c>
      <c r="H24" s="59">
        <f>VLOOKUP($C24,'Latest Month raw data'!$E$6:$AF$16,H$14,0)</f>
        <v>8</v>
      </c>
      <c r="I24" s="60">
        <f>VLOOKUP($C24,'Latest Month raw data'!$E$6:$AF$16,I$14,0)</f>
        <v>31.02</v>
      </c>
      <c r="J24" s="61">
        <f>VLOOKUP($C24,'Latest Month raw data'!$E$6:$AF$16,J$14,0)</f>
        <v>58.85</v>
      </c>
    </row>
    <row r="25" spans="1:10" x14ac:dyDescent="0.2">
      <c r="B25" s="10" t="s">
        <v>59</v>
      </c>
      <c r="C25" s="11" t="s">
        <v>23</v>
      </c>
      <c r="D25" s="46" t="s">
        <v>53</v>
      </c>
      <c r="E25" s="69">
        <f>VLOOKUP($C25,'Latest Month raw data'!$E$6:$AF$16,E$14,0)</f>
        <v>3</v>
      </c>
      <c r="F25" s="70">
        <f>VLOOKUP($C25,'Latest Month raw data'!$E$6:$AF$16,F$14,0)</f>
        <v>63</v>
      </c>
      <c r="G25" s="71">
        <f>VLOOKUP($C25,'Latest Month raw data'!$E$6:$AF$16,G$14,0)</f>
        <v>134</v>
      </c>
      <c r="H25" s="59">
        <f>VLOOKUP($C25,'Latest Month raw data'!$E$6:$AF$16,H$14,0)</f>
        <v>6.67</v>
      </c>
      <c r="I25" s="60">
        <f>VLOOKUP($C25,'Latest Month raw data'!$E$6:$AF$16,I$14,0)</f>
        <v>20.9</v>
      </c>
      <c r="J25" s="61">
        <f>VLOOKUP($C25,'Latest Month raw data'!$E$6:$AF$16,J$14,0)</f>
        <v>35.18</v>
      </c>
    </row>
    <row r="26" spans="1:10" x14ac:dyDescent="0.2">
      <c r="B26" s="10" t="s">
        <v>59</v>
      </c>
      <c r="C26" s="11" t="s">
        <v>24</v>
      </c>
      <c r="D26" s="46" t="s">
        <v>29</v>
      </c>
      <c r="E26" s="69">
        <f>VLOOKUP($C26,'Latest Month raw data'!$E$6:$AF$16,E$14,0)</f>
        <v>3</v>
      </c>
      <c r="F26" s="70">
        <f>VLOOKUP($C26,'Latest Month raw data'!$E$6:$AF$16,F$14,0)</f>
        <v>80</v>
      </c>
      <c r="G26" s="71">
        <f>VLOOKUP($C26,'Latest Month raw data'!$E$6:$AF$16,G$14,0)</f>
        <v>156</v>
      </c>
      <c r="H26" s="59">
        <f>VLOOKUP($C26,'Latest Month raw data'!$E$6:$AF$16,H$14,0)</f>
        <v>8.1999999999999993</v>
      </c>
      <c r="I26" s="60">
        <f>VLOOKUP($C26,'Latest Month raw data'!$E$6:$AF$16,I$14,0)</f>
        <v>26.37</v>
      </c>
      <c r="J26" s="61">
        <f>VLOOKUP($C26,'Latest Month raw data'!$E$6:$AF$16,J$14,0)</f>
        <v>44.83</v>
      </c>
    </row>
    <row r="27" spans="1:10" ht="18" x14ac:dyDescent="0.25">
      <c r="A27" s="51"/>
      <c r="B27" s="10" t="s">
        <v>59</v>
      </c>
      <c r="C27" s="11" t="s">
        <v>25</v>
      </c>
      <c r="D27" s="46" t="s">
        <v>130</v>
      </c>
      <c r="E27" s="69">
        <f>VLOOKUP($C27,'Latest Month raw data'!$E$6:$AF$16,E$14,0)</f>
        <v>4</v>
      </c>
      <c r="F27" s="70">
        <f>VLOOKUP($C27,'Latest Month raw data'!$E$6:$AF$16,F$14,0)</f>
        <v>46</v>
      </c>
      <c r="G27" s="71">
        <f>VLOOKUP($C27,'Latest Month raw data'!$E$6:$AF$16,G$14,0)</f>
        <v>90</v>
      </c>
      <c r="H27" s="59">
        <f>VLOOKUP($C27,'Latest Month raw data'!$E$6:$AF$16,H$14,0)</f>
        <v>9.8000000000000007</v>
      </c>
      <c r="I27" s="60">
        <f>VLOOKUP($C27,'Latest Month raw data'!$E$6:$AF$16,I$14,0)</f>
        <v>40.1</v>
      </c>
      <c r="J27" s="61">
        <f>VLOOKUP($C27,'Latest Month raw data'!$E$6:$AF$16,J$14,0)</f>
        <v>108.7</v>
      </c>
    </row>
    <row r="28" spans="1:10" x14ac:dyDescent="0.2">
      <c r="B28" s="10" t="s">
        <v>58</v>
      </c>
      <c r="C28" s="11" t="s">
        <v>26</v>
      </c>
      <c r="D28" s="46" t="s">
        <v>64</v>
      </c>
      <c r="E28" s="69">
        <f>VLOOKUP($C28,'Latest Month raw data'!$E$6:$AF$16,E$14,0)</f>
        <v>1</v>
      </c>
      <c r="F28" s="70">
        <f>VLOOKUP($C28,'Latest Month raw data'!$E$6:$AF$16,F$14,0)</f>
        <v>8</v>
      </c>
      <c r="G28" s="71">
        <f>VLOOKUP($C28,'Latest Month raw data'!$E$6:$AF$16,G$14,0)</f>
        <v>44</v>
      </c>
      <c r="H28" s="59">
        <f>VLOOKUP($C28,'Latest Month raw data'!$E$6:$AF$16,H$14,0)</f>
        <v>6.32</v>
      </c>
      <c r="I28" s="60">
        <f>VLOOKUP($C28,'Latest Month raw data'!$E$6:$AF$16,I$14,0)</f>
        <v>17.13</v>
      </c>
      <c r="J28" s="61">
        <f>VLOOKUP($C28,'Latest Month raw data'!$E$6:$AF$16,J$14,0)</f>
        <v>26</v>
      </c>
    </row>
    <row r="29" spans="1:10" x14ac:dyDescent="0.2">
      <c r="B29" s="48" t="s">
        <v>61</v>
      </c>
      <c r="C29" s="49" t="s">
        <v>27</v>
      </c>
      <c r="D29" s="47" t="s">
        <v>28</v>
      </c>
      <c r="E29" s="75">
        <f>VLOOKUP($C29,'Latest Month raw data'!$E$6:$AF$16,E$14,0)</f>
        <v>1</v>
      </c>
      <c r="F29" s="76">
        <f>VLOOKUP($C29,'Latest Month raw data'!$E$6:$AF$16,F$14,0)</f>
        <v>30</v>
      </c>
      <c r="G29" s="77">
        <f>VLOOKUP($C29,'Latest Month raw data'!$E$6:$AF$16,G$14,0)</f>
        <v>82</v>
      </c>
      <c r="H29" s="62">
        <f>VLOOKUP($C29,'Latest Month raw data'!$E$6:$AF$16,H$14,0)</f>
        <v>5.92</v>
      </c>
      <c r="I29" s="63">
        <f>VLOOKUP($C29,'Latest Month raw data'!$E$6:$AF$16,I$14,0)</f>
        <v>15.49</v>
      </c>
      <c r="J29" s="64">
        <f>VLOOKUP($C29,'Latest Month raw data'!$E$6:$AF$16,J$14,0)</f>
        <v>23.4</v>
      </c>
    </row>
    <row r="30" spans="1:10" x14ac:dyDescent="0.2">
      <c r="B30" s="32" t="s">
        <v>150</v>
      </c>
      <c r="E30" s="100"/>
    </row>
    <row r="31" spans="1:10" x14ac:dyDescent="0.2">
      <c r="B31" s="92" t="s">
        <v>152</v>
      </c>
    </row>
    <row r="32" spans="1:10" x14ac:dyDescent="0.2">
      <c r="B32" s="92" t="s">
        <v>124</v>
      </c>
    </row>
    <row r="33" spans="2:5" x14ac:dyDescent="0.2">
      <c r="B33" s="9" t="s">
        <v>151</v>
      </c>
      <c r="D33" s="108"/>
    </row>
    <row r="34" spans="2:5" x14ac:dyDescent="0.2">
      <c r="B34" s="78" t="s">
        <v>136</v>
      </c>
      <c r="C34" s="108"/>
      <c r="D34" s="108"/>
    </row>
    <row r="35" spans="2:5" x14ac:dyDescent="0.2">
      <c r="B35" s="78" t="s">
        <v>153</v>
      </c>
      <c r="C35" s="108"/>
      <c r="D35" s="108"/>
      <c r="E35" s="107" t="s">
        <v>128</v>
      </c>
    </row>
    <row r="36" spans="2:5" x14ac:dyDescent="0.2">
      <c r="B36" s="78" t="s">
        <v>155</v>
      </c>
      <c r="C36" s="108"/>
    </row>
  </sheetData>
  <phoneticPr fontId="0" type="noConversion"/>
  <hyperlinks>
    <hyperlink ref="D7" r:id="rId1"/>
    <hyperlink ref="E35" r:id="rId2"/>
  </hyperlinks>
  <pageMargins left="0.70866141732283472" right="0.70866141732283472" top="0.74803149606299213" bottom="0.74803149606299213" header="0.31496062992125984" footer="0.31496062992125984"/>
  <pageSetup paperSize="9" orientation="landscape" r:id="rId3"/>
  <headerFooter alignWithMargins="0"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32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18.85546875" style="9" customWidth="1"/>
    <col min="6" max="7" width="12.85546875" style="9" customWidth="1"/>
    <col min="8" max="8" width="17.85546875" style="9" customWidth="1"/>
    <col min="9" max="9" width="37.28515625" style="9" customWidth="1"/>
    <col min="10" max="10" width="22.5703125" style="9" bestFit="1" customWidth="1"/>
    <col min="11" max="16384" width="9.140625" style="9"/>
  </cols>
  <sheetData>
    <row r="1" spans="1:10" s="51" customFormat="1" ht="18" hidden="1" customHeight="1" x14ac:dyDescent="0.25">
      <c r="A1" s="1"/>
      <c r="B1" s="1"/>
      <c r="C1" s="1"/>
      <c r="D1" s="1"/>
    </row>
    <row r="2" spans="1:10" ht="15.75" x14ac:dyDescent="0.25">
      <c r="A2" s="1"/>
      <c r="B2" s="1"/>
      <c r="C2" s="2" t="s">
        <v>0</v>
      </c>
      <c r="D2" s="50" t="s">
        <v>62</v>
      </c>
    </row>
    <row r="3" spans="1:10" ht="15.75" x14ac:dyDescent="0.25">
      <c r="A3" s="1"/>
      <c r="B3" s="1"/>
      <c r="C3" s="2"/>
      <c r="D3" s="50" t="s">
        <v>72</v>
      </c>
    </row>
    <row r="4" spans="1:10" ht="12.75" customHeight="1" x14ac:dyDescent="0.2">
      <c r="A4" s="1"/>
      <c r="B4" s="1"/>
      <c r="C4" s="2"/>
      <c r="D4" s="4"/>
    </row>
    <row r="5" spans="1:10" ht="12.75" customHeight="1" x14ac:dyDescent="0.2">
      <c r="A5" s="1"/>
      <c r="B5" s="1"/>
      <c r="C5" s="2" t="s">
        <v>1</v>
      </c>
      <c r="D5" s="5" t="str">
        <f>'Category A Calls'!D5</f>
        <v>March 2016</v>
      </c>
    </row>
    <row r="6" spans="1:10" x14ac:dyDescent="0.2">
      <c r="A6" s="1"/>
      <c r="B6" s="1"/>
      <c r="C6" s="2" t="s">
        <v>2</v>
      </c>
      <c r="D6" s="5" t="str">
        <f>'Category A Calls'!D6</f>
        <v>Unify2 data collection - AmbSYS, NHS England</v>
      </c>
    </row>
    <row r="7" spans="1:10" x14ac:dyDescent="0.2">
      <c r="A7" s="1"/>
      <c r="B7" s="1"/>
      <c r="D7" s="107" t="s">
        <v>128</v>
      </c>
    </row>
    <row r="8" spans="1:10" ht="12.75" hidden="1" customHeight="1" x14ac:dyDescent="0.2">
      <c r="A8" s="1"/>
      <c r="B8" s="1"/>
      <c r="C8" s="2" t="s">
        <v>7</v>
      </c>
      <c r="D8" s="5" t="str">
        <f>'Category A Calls'!D8</f>
        <v>Provider</v>
      </c>
    </row>
    <row r="9" spans="1:10" x14ac:dyDescent="0.2">
      <c r="A9" s="1"/>
      <c r="B9" s="1"/>
      <c r="C9" s="2" t="s">
        <v>3</v>
      </c>
      <c r="D9" s="6">
        <f>'Category A Calls'!D9</f>
        <v>42502</v>
      </c>
    </row>
    <row r="10" spans="1:10" x14ac:dyDescent="0.2">
      <c r="A10" s="1"/>
      <c r="B10" s="1"/>
      <c r="C10" s="2" t="s">
        <v>6</v>
      </c>
      <c r="D10" s="6" t="str">
        <f>'Category A Calls'!D10</f>
        <v>n/a</v>
      </c>
    </row>
    <row r="11" spans="1:10" ht="12.75" hidden="1" customHeight="1" x14ac:dyDescent="0.2">
      <c r="A11" s="1"/>
      <c r="B11" s="1"/>
      <c r="C11" s="2" t="s">
        <v>10</v>
      </c>
      <c r="D11" s="6" t="str">
        <f>'Category A Calls'!D11</f>
        <v>Published</v>
      </c>
    </row>
    <row r="12" spans="1:10" x14ac:dyDescent="0.2">
      <c r="A12" s="1"/>
      <c r="B12" s="1"/>
      <c r="C12" s="2" t="s">
        <v>11</v>
      </c>
      <c r="D12" s="6" t="str">
        <f>'Category A Calls'!D12</f>
        <v>James Thomas, james.thomas5@nhs.net, 0113 8250717</v>
      </c>
    </row>
    <row r="13" spans="1:10" x14ac:dyDescent="0.2">
      <c r="A13" s="1"/>
      <c r="B13" s="1"/>
      <c r="C13" s="1"/>
      <c r="D13" s="1"/>
    </row>
    <row r="14" spans="1:10" ht="12.75" hidden="1" customHeight="1" x14ac:dyDescent="0.2">
      <c r="A14" s="1"/>
      <c r="B14" s="7"/>
      <c r="C14" s="7"/>
      <c r="D14" s="7"/>
      <c r="E14" s="9">
        <v>25</v>
      </c>
      <c r="F14" s="9">
        <v>24</v>
      </c>
      <c r="H14" s="9">
        <v>27</v>
      </c>
      <c r="I14" s="9">
        <v>26</v>
      </c>
    </row>
    <row r="15" spans="1:10" ht="12.75" hidden="1" customHeight="1" x14ac:dyDescent="0.2">
      <c r="A15" s="1"/>
      <c r="B15" s="1"/>
      <c r="C15" s="1"/>
      <c r="D15" s="1"/>
      <c r="E15" s="54" t="s">
        <v>43</v>
      </c>
      <c r="F15" s="79"/>
      <c r="G15" s="79"/>
      <c r="H15" s="34"/>
      <c r="I15" s="34"/>
      <c r="J15" s="35"/>
    </row>
    <row r="16" spans="1:10" s="3" customFormat="1" ht="78" customHeight="1" x14ac:dyDescent="0.2">
      <c r="B16" s="33" t="s">
        <v>57</v>
      </c>
      <c r="C16" s="44" t="s">
        <v>4</v>
      </c>
      <c r="D16" s="44" t="s">
        <v>5</v>
      </c>
      <c r="E16" s="33" t="s">
        <v>145</v>
      </c>
      <c r="F16" s="34" t="s">
        <v>41</v>
      </c>
      <c r="G16" s="35" t="s">
        <v>42</v>
      </c>
      <c r="H16" s="34" t="s">
        <v>126</v>
      </c>
      <c r="I16" s="34" t="s">
        <v>45</v>
      </c>
      <c r="J16" s="35" t="s">
        <v>44</v>
      </c>
    </row>
    <row r="17" spans="1:10" x14ac:dyDescent="0.2">
      <c r="A17" s="43"/>
      <c r="B17" s="37"/>
      <c r="C17" s="38"/>
      <c r="D17" s="45" t="s">
        <v>9</v>
      </c>
      <c r="E17" s="39">
        <f>SUM(E19:E29)</f>
        <v>576865</v>
      </c>
      <c r="F17" s="40">
        <f>SUM(F19:F29)</f>
        <v>59053</v>
      </c>
      <c r="G17" s="41">
        <f>F17/E17</f>
        <v>0.10236883846307195</v>
      </c>
      <c r="H17" s="40">
        <f>SUM(H19:H29)</f>
        <v>591148</v>
      </c>
      <c r="I17" s="40">
        <f>SUM(I19:I29)</f>
        <v>228485</v>
      </c>
      <c r="J17" s="41">
        <f>I17/H17</f>
        <v>0.38651065384641409</v>
      </c>
    </row>
    <row r="18" spans="1:10" ht="12.75" hidden="1" customHeight="1" x14ac:dyDescent="0.2">
      <c r="B18" s="10"/>
      <c r="C18" s="11"/>
      <c r="D18" s="46"/>
      <c r="E18" s="13"/>
      <c r="F18" s="14"/>
      <c r="G18" s="15"/>
      <c r="H18" s="14"/>
      <c r="I18" s="14"/>
      <c r="J18" s="15"/>
    </row>
    <row r="19" spans="1:10" x14ac:dyDescent="0.2">
      <c r="B19" s="10" t="s">
        <v>58</v>
      </c>
      <c r="C19" s="11" t="s">
        <v>14</v>
      </c>
      <c r="D19" s="46" t="s">
        <v>15</v>
      </c>
      <c r="E19" s="20">
        <f>VLOOKUP($C19,'Latest Month raw data'!$E$6:$AF$16,E$14,0)</f>
        <v>63421</v>
      </c>
      <c r="F19" s="21">
        <f>VLOOKUP($C19,'Latest Month raw data'!$E$6:$AF$16,F$14,0)</f>
        <v>10041</v>
      </c>
      <c r="G19" s="22">
        <f>F19/E19</f>
        <v>0.15832295296510621</v>
      </c>
      <c r="H19" s="21">
        <f>VLOOKUP($C19,'Latest Month raw data'!$E$6:$AF$16,H$14,0)</f>
        <v>53380</v>
      </c>
      <c r="I19" s="21">
        <f>VLOOKUP($C19,'Latest Month raw data'!$E$6:$AF$16,I$14,0)</f>
        <v>17948</v>
      </c>
      <c r="J19" s="22">
        <f>I19/H19</f>
        <v>0.33623079805170475</v>
      </c>
    </row>
    <row r="20" spans="1:10" x14ac:dyDescent="0.2">
      <c r="B20" s="10" t="s">
        <v>58</v>
      </c>
      <c r="C20" s="11" t="s">
        <v>16</v>
      </c>
      <c r="D20" s="46" t="s">
        <v>17</v>
      </c>
      <c r="E20" s="20">
        <f>VLOOKUP($C20,'Latest Month raw data'!$E$6:$AF$16,E$14,0)</f>
        <v>52005</v>
      </c>
      <c r="F20" s="21">
        <f>VLOOKUP($C20,'Latest Month raw data'!$E$6:$AF$16,F$14,0)</f>
        <v>3101</v>
      </c>
      <c r="G20" s="22">
        <f t="shared" ref="G20:G29" si="0">F20/E20</f>
        <v>5.9628881838284784E-2</v>
      </c>
      <c r="H20" s="21">
        <f>VLOOKUP($C20,'Latest Month raw data'!$E$6:$AF$16,H$14,0)</f>
        <v>61790</v>
      </c>
      <c r="I20" s="21">
        <f>VLOOKUP($C20,'Latest Month raw data'!$E$6:$AF$16,I$14,0)</f>
        <v>26102</v>
      </c>
      <c r="J20" s="22">
        <f t="shared" ref="J20:J29" si="1">I20/H20</f>
        <v>0.42243081404758054</v>
      </c>
    </row>
    <row r="21" spans="1:10" ht="18" x14ac:dyDescent="0.25">
      <c r="A21" s="51"/>
      <c r="B21" s="10" t="s">
        <v>59</v>
      </c>
      <c r="C21" s="11" t="s">
        <v>51</v>
      </c>
      <c r="D21" s="46" t="s">
        <v>52</v>
      </c>
      <c r="E21" s="20">
        <f>VLOOKUP($C21,'Latest Month raw data'!$E$6:$AF$16,E$14,0)</f>
        <v>1889</v>
      </c>
      <c r="F21" s="21">
        <f>VLOOKUP($C21,'Latest Month raw data'!$E$6:$AF$16,F$14,0)</f>
        <v>191</v>
      </c>
      <c r="G21" s="22">
        <f t="shared" si="0"/>
        <v>0.10111169931180519</v>
      </c>
      <c r="H21" s="21">
        <f>VLOOKUP($C21,'Latest Month raw data'!$E$6:$AF$16,H$14,0)</f>
        <v>1698</v>
      </c>
      <c r="I21" s="21">
        <f>VLOOKUP($C21,'Latest Month raw data'!$E$6:$AF$16,I$14,0)</f>
        <v>980</v>
      </c>
      <c r="J21" s="22">
        <f t="shared" si="1"/>
        <v>0.57714958775029446</v>
      </c>
    </row>
    <row r="22" spans="1:10" x14ac:dyDescent="0.2">
      <c r="B22" s="10" t="s">
        <v>60</v>
      </c>
      <c r="C22" s="11" t="s">
        <v>18</v>
      </c>
      <c r="D22" s="46" t="s">
        <v>19</v>
      </c>
      <c r="E22" s="20">
        <f>VLOOKUP($C22,'Latest Month raw data'!$E$6:$AF$16,E$14,0)</f>
        <v>106563</v>
      </c>
      <c r="F22" s="21">
        <f>VLOOKUP($C22,'Latest Month raw data'!$E$6:$AF$16,F$14,0)</f>
        <v>12947</v>
      </c>
      <c r="G22" s="22">
        <f t="shared" si="0"/>
        <v>0.12149620412338241</v>
      </c>
      <c r="H22" s="21">
        <f>VLOOKUP($C22,'Latest Month raw data'!$E$6:$AF$16,H$14,0)</f>
        <v>93616</v>
      </c>
      <c r="I22" s="21">
        <f>VLOOKUP($C22,'Latest Month raw data'!$E$6:$AF$16,I$14,0)</f>
        <v>33187</v>
      </c>
      <c r="J22" s="22">
        <f t="shared" si="1"/>
        <v>0.35450136728764314</v>
      </c>
    </row>
    <row r="23" spans="1:10" x14ac:dyDescent="0.2">
      <c r="B23" s="10" t="s">
        <v>61</v>
      </c>
      <c r="C23" s="11" t="s">
        <v>20</v>
      </c>
      <c r="D23" s="46" t="s">
        <v>63</v>
      </c>
      <c r="E23" s="20">
        <f>VLOOKUP($C23,'Latest Month raw data'!$E$6:$AF$16,E$14,0)</f>
        <v>19749</v>
      </c>
      <c r="F23" s="21">
        <f>VLOOKUP($C23,'Latest Month raw data'!$E$6:$AF$16,F$14,0)</f>
        <v>1951</v>
      </c>
      <c r="G23" s="22">
        <f t="shared" si="0"/>
        <v>9.8789812142386954E-2</v>
      </c>
      <c r="H23" s="21">
        <f>VLOOKUP($C23,'Latest Month raw data'!$E$6:$AF$16,H$14,0)</f>
        <v>25461</v>
      </c>
      <c r="I23" s="21">
        <f>VLOOKUP($C23,'Latest Month raw data'!$E$6:$AF$16,I$14,0)</f>
        <v>8395</v>
      </c>
      <c r="J23" s="22">
        <f t="shared" si="1"/>
        <v>0.32971996386630531</v>
      </c>
    </row>
    <row r="24" spans="1:10" ht="18" x14ac:dyDescent="0.25">
      <c r="A24" s="51"/>
      <c r="B24" s="10" t="s">
        <v>61</v>
      </c>
      <c r="C24" s="11" t="s">
        <v>21</v>
      </c>
      <c r="D24" s="46" t="s">
        <v>22</v>
      </c>
      <c r="E24" s="20">
        <f>VLOOKUP($C24,'Latest Month raw data'!$E$6:$AF$16,E$14,0)</f>
        <v>71801</v>
      </c>
      <c r="F24" s="21">
        <f>VLOOKUP($C24,'Latest Month raw data'!$E$6:$AF$16,F$14,0)</f>
        <v>5731</v>
      </c>
      <c r="G24" s="22">
        <f t="shared" si="0"/>
        <v>7.9817829835239065E-2</v>
      </c>
      <c r="H24" s="21">
        <f>VLOOKUP($C24,'Latest Month raw data'!$E$6:$AF$16,H$14,0)</f>
        <v>77148</v>
      </c>
      <c r="I24" s="21">
        <f>VLOOKUP($C24,'Latest Month raw data'!$E$6:$AF$16,I$14,0)</f>
        <v>24413</v>
      </c>
      <c r="J24" s="22">
        <f t="shared" si="1"/>
        <v>0.31644371856691034</v>
      </c>
    </row>
    <row r="25" spans="1:10" x14ac:dyDescent="0.2">
      <c r="B25" s="10" t="s">
        <v>59</v>
      </c>
      <c r="C25" s="11" t="s">
        <v>23</v>
      </c>
      <c r="D25" s="46" t="s">
        <v>53</v>
      </c>
      <c r="E25" s="20">
        <f>VLOOKUP($C25,'Latest Month raw data'!$E$6:$AF$16,E$14,0)</f>
        <v>45408</v>
      </c>
      <c r="F25" s="21">
        <f>VLOOKUP($C25,'Latest Month raw data'!$E$6:$AF$16,F$14,0)</f>
        <v>6109</v>
      </c>
      <c r="G25" s="22">
        <f t="shared" si="0"/>
        <v>0.13453576462297392</v>
      </c>
      <c r="H25" s="21">
        <f>VLOOKUP($C25,'Latest Month raw data'!$E$6:$AF$16,H$14,0)</f>
        <v>39732</v>
      </c>
      <c r="I25" s="21">
        <f>VLOOKUP($C25,'Latest Month raw data'!$E$6:$AF$16,I$14,0)</f>
        <v>16707</v>
      </c>
      <c r="J25" s="22">
        <f t="shared" si="1"/>
        <v>0.42049229839927516</v>
      </c>
    </row>
    <row r="26" spans="1:10" x14ac:dyDescent="0.2">
      <c r="B26" s="10" t="s">
        <v>59</v>
      </c>
      <c r="C26" s="11" t="s">
        <v>24</v>
      </c>
      <c r="D26" s="46" t="s">
        <v>29</v>
      </c>
      <c r="E26" s="20">
        <f>VLOOKUP($C26,'Latest Month raw data'!$E$6:$AF$16,E$14,0)</f>
        <v>55333</v>
      </c>
      <c r="F26" s="21">
        <f>VLOOKUP($C26,'Latest Month raw data'!$E$6:$AF$16,F$14,0)</f>
        <v>4705</v>
      </c>
      <c r="G26" s="22">
        <f t="shared" si="0"/>
        <v>8.5030632714654913E-2</v>
      </c>
      <c r="H26" s="21">
        <f>VLOOKUP($C26,'Latest Month raw data'!$E$6:$AF$16,H$14,0)</f>
        <v>56936</v>
      </c>
      <c r="I26" s="21">
        <f>VLOOKUP($C26,'Latest Month raw data'!$E$6:$AF$16,I$14,0)</f>
        <v>28884</v>
      </c>
      <c r="J26" s="22">
        <f t="shared" si="1"/>
        <v>0.50730644934663482</v>
      </c>
    </row>
    <row r="27" spans="1:10" ht="18" x14ac:dyDescent="0.25">
      <c r="A27" s="51"/>
      <c r="B27" s="10" t="s">
        <v>59</v>
      </c>
      <c r="C27" s="11" t="s">
        <v>25</v>
      </c>
      <c r="D27" s="46" t="s">
        <v>30</v>
      </c>
      <c r="E27" s="20">
        <f>VLOOKUP($C27,'Latest Month raw data'!$E$6:$AF$16,E$14,0)</f>
        <v>51978</v>
      </c>
      <c r="F27" s="21">
        <f>VLOOKUP($C27,'Latest Month raw data'!$E$6:$AF$16,F$14,0)</f>
        <v>6693</v>
      </c>
      <c r="G27" s="22">
        <f t="shared" si="0"/>
        <v>0.12876601639155028</v>
      </c>
      <c r="H27" s="109">
        <f>VLOOKUP($C27,'Latest Month raw data'!$E$6:$AF$16,H$14,0)</f>
        <v>59548</v>
      </c>
      <c r="I27" s="109">
        <f>VLOOKUP($C27,'Latest Month raw data'!$E$6:$AF$16,I$14,0)</f>
        <v>29845</v>
      </c>
      <c r="J27" s="22">
        <f>IF(H27=0,"-",I27/H27)</f>
        <v>0.50119231544300391</v>
      </c>
    </row>
    <row r="28" spans="1:10" x14ac:dyDescent="0.2">
      <c r="B28" s="10" t="s">
        <v>58</v>
      </c>
      <c r="C28" s="11" t="s">
        <v>26</v>
      </c>
      <c r="D28" s="46" t="s">
        <v>64</v>
      </c>
      <c r="E28" s="20">
        <f>VLOOKUP($C28,'Latest Month raw data'!$E$6:$AF$16,E$14,0)</f>
        <v>68195</v>
      </c>
      <c r="F28" s="21">
        <f>VLOOKUP($C28,'Latest Month raw data'!$E$6:$AF$16,F$14,0)</f>
        <v>3902</v>
      </c>
      <c r="G28" s="22">
        <f t="shared" si="0"/>
        <v>5.7218271134247378E-2</v>
      </c>
      <c r="H28" s="21">
        <f>VLOOKUP($C28,'Latest Month raw data'!$E$6:$AF$16,H$14,0)</f>
        <v>75802</v>
      </c>
      <c r="I28" s="21">
        <f>VLOOKUP($C28,'Latest Month raw data'!$E$6:$AF$16,I$14,0)</f>
        <v>28482</v>
      </c>
      <c r="J28" s="22">
        <f t="shared" si="1"/>
        <v>0.37574206485317008</v>
      </c>
    </row>
    <row r="29" spans="1:10" x14ac:dyDescent="0.2">
      <c r="B29" s="48" t="s">
        <v>61</v>
      </c>
      <c r="C29" s="49" t="s">
        <v>27</v>
      </c>
      <c r="D29" s="47" t="s">
        <v>28</v>
      </c>
      <c r="E29" s="27">
        <f>VLOOKUP($C29,'Latest Month raw data'!$E$6:$AF$16,E$14,0)</f>
        <v>40523</v>
      </c>
      <c r="F29" s="28">
        <f>VLOOKUP($C29,'Latest Month raw data'!$E$6:$AF$16,F$14,0)</f>
        <v>3682</v>
      </c>
      <c r="G29" s="29">
        <f t="shared" si="0"/>
        <v>9.0861979616514085E-2</v>
      </c>
      <c r="H29" s="28">
        <f>VLOOKUP($C29,'Latest Month raw data'!$E$6:$AF$16,H$14,0)</f>
        <v>46037</v>
      </c>
      <c r="I29" s="28">
        <f>VLOOKUP($C29,'Latest Month raw data'!$E$6:$AF$16,I$14,0)</f>
        <v>13542</v>
      </c>
      <c r="J29" s="29">
        <f t="shared" si="1"/>
        <v>0.29415470165301821</v>
      </c>
    </row>
    <row r="30" spans="1:10" x14ac:dyDescent="0.2">
      <c r="D30" s="78" t="s">
        <v>154</v>
      </c>
    </row>
    <row r="31" spans="1:10" x14ac:dyDescent="0.2">
      <c r="D31" s="9" t="s">
        <v>138</v>
      </c>
    </row>
    <row r="32" spans="1:10" x14ac:dyDescent="0.2">
      <c r="D32" s="98" t="s">
        <v>68</v>
      </c>
    </row>
  </sheetData>
  <phoneticPr fontId="0" type="noConversion"/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>
    <oddFooter>Page &amp;P of &amp;N</oddFooter>
  </headerFooter>
  <ignoredErrors>
    <ignoredError sqref="G17:G2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32"/>
  <sheetViews>
    <sheetView showGridLines="0" topLeftCell="A2" zoomScale="85" zoomScaleNormal="85" workbookViewId="0">
      <selection activeCell="D50" sqref="D50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14.85546875" style="9" customWidth="1"/>
    <col min="6" max="16384" width="9.140625" style="9"/>
  </cols>
  <sheetData>
    <row r="1" spans="1:5" s="51" customFormat="1" ht="18" hidden="1" customHeight="1" x14ac:dyDescent="0.25">
      <c r="A1" s="1"/>
      <c r="B1" s="1"/>
      <c r="C1" s="1"/>
      <c r="D1" s="1"/>
    </row>
    <row r="2" spans="1:5" ht="15.75" x14ac:dyDescent="0.25">
      <c r="A2" s="1"/>
      <c r="B2" s="1"/>
      <c r="C2" s="2" t="s">
        <v>0</v>
      </c>
      <c r="D2" s="50" t="s">
        <v>62</v>
      </c>
    </row>
    <row r="3" spans="1:5" ht="15.75" x14ac:dyDescent="0.25">
      <c r="A3" s="1"/>
      <c r="B3" s="1"/>
      <c r="C3" s="2"/>
      <c r="D3" s="50" t="s">
        <v>157</v>
      </c>
    </row>
    <row r="4" spans="1:5" ht="12.75" customHeight="1" x14ac:dyDescent="0.2">
      <c r="A4" s="1"/>
      <c r="B4" s="1"/>
      <c r="C4" s="2"/>
      <c r="D4" s="4"/>
    </row>
    <row r="5" spans="1:5" ht="12.75" customHeight="1" x14ac:dyDescent="0.2">
      <c r="A5" s="1"/>
      <c r="B5" s="1"/>
      <c r="C5" s="2" t="s">
        <v>1</v>
      </c>
      <c r="D5" s="5" t="str">
        <f>'Category A Calls'!D5</f>
        <v>March 2016</v>
      </c>
    </row>
    <row r="6" spans="1:5" x14ac:dyDescent="0.2">
      <c r="A6" s="1"/>
      <c r="B6" s="1"/>
      <c r="C6" s="2" t="s">
        <v>2</v>
      </c>
      <c r="D6" s="5" t="str">
        <f>'Category A Calls'!D6</f>
        <v>Unify2 data collection - AmbSYS, NHS England</v>
      </c>
    </row>
    <row r="7" spans="1:5" x14ac:dyDescent="0.2">
      <c r="A7" s="1"/>
      <c r="B7" s="1"/>
      <c r="D7" s="107" t="s">
        <v>128</v>
      </c>
    </row>
    <row r="8" spans="1:5" ht="12.75" hidden="1" customHeight="1" x14ac:dyDescent="0.2">
      <c r="A8" s="1"/>
      <c r="B8" s="1"/>
      <c r="C8" s="2" t="s">
        <v>7</v>
      </c>
      <c r="D8" s="5" t="str">
        <f>'Category A Calls'!D8</f>
        <v>Provider</v>
      </c>
    </row>
    <row r="9" spans="1:5" x14ac:dyDescent="0.2">
      <c r="A9" s="1"/>
      <c r="B9" s="1"/>
      <c r="C9" s="2" t="s">
        <v>3</v>
      </c>
      <c r="D9" s="6">
        <f>'Category A Calls'!D9</f>
        <v>42502</v>
      </c>
    </row>
    <row r="10" spans="1:5" x14ac:dyDescent="0.2">
      <c r="A10" s="1"/>
      <c r="B10" s="1"/>
      <c r="C10" s="2" t="s">
        <v>6</v>
      </c>
      <c r="D10" s="6" t="str">
        <f>'Category A Calls'!D10</f>
        <v>n/a</v>
      </c>
    </row>
    <row r="11" spans="1:5" ht="12.75" hidden="1" customHeight="1" x14ac:dyDescent="0.2">
      <c r="A11" s="1"/>
      <c r="B11" s="1"/>
      <c r="C11" s="2" t="s">
        <v>10</v>
      </c>
      <c r="D11" s="6" t="str">
        <f>'Category A Calls'!D11</f>
        <v>Published</v>
      </c>
    </row>
    <row r="12" spans="1:5" x14ac:dyDescent="0.2">
      <c r="A12" s="1"/>
      <c r="B12" s="1"/>
      <c r="C12" s="2" t="s">
        <v>11</v>
      </c>
      <c r="D12" s="6" t="str">
        <f>'Category A Calls'!D12</f>
        <v>James Thomas, james.thomas5@nhs.net, 0113 8250717</v>
      </c>
    </row>
    <row r="13" spans="1:5" x14ac:dyDescent="0.2">
      <c r="A13" s="1"/>
      <c r="B13" s="1"/>
      <c r="C13" s="1"/>
      <c r="D13" s="1"/>
    </row>
    <row r="14" spans="1:5" ht="12.75" hidden="1" customHeight="1" x14ac:dyDescent="0.2">
      <c r="A14" s="1"/>
      <c r="B14" s="7"/>
      <c r="C14" s="7"/>
      <c r="D14" s="7"/>
      <c r="E14" s="9">
        <v>28</v>
      </c>
    </row>
    <row r="15" spans="1:5" ht="12.75" hidden="1" customHeight="1" x14ac:dyDescent="0.2">
      <c r="A15" s="1"/>
      <c r="B15" s="1"/>
      <c r="C15" s="1"/>
      <c r="D15" s="1"/>
      <c r="E15" s="52"/>
    </row>
    <row r="16" spans="1:5" s="3" customFormat="1" ht="78" customHeight="1" x14ac:dyDescent="0.2">
      <c r="B16" s="33" t="s">
        <v>57</v>
      </c>
      <c r="C16" s="44" t="s">
        <v>4</v>
      </c>
      <c r="D16" s="44" t="s">
        <v>5</v>
      </c>
      <c r="E16" s="35" t="s">
        <v>158</v>
      </c>
    </row>
    <row r="17" spans="1:5" x14ac:dyDescent="0.2">
      <c r="A17" s="43"/>
      <c r="B17" s="37"/>
      <c r="C17" s="38"/>
      <c r="D17" s="45" t="s">
        <v>9</v>
      </c>
      <c r="E17" s="93">
        <f>SUM(E19:E29)</f>
        <v>420343</v>
      </c>
    </row>
    <row r="18" spans="1:5" ht="12.75" hidden="1" customHeight="1" x14ac:dyDescent="0.2">
      <c r="B18" s="10"/>
      <c r="C18" s="11"/>
      <c r="D18" s="46"/>
      <c r="E18" s="55"/>
    </row>
    <row r="19" spans="1:5" x14ac:dyDescent="0.2">
      <c r="B19" s="10" t="s">
        <v>58</v>
      </c>
      <c r="C19" s="11" t="s">
        <v>14</v>
      </c>
      <c r="D19" s="46" t="s">
        <v>15</v>
      </c>
      <c r="E19" s="16">
        <f>VLOOKUP($C19,'Latest Month raw data'!$E$6:$AF$16,E$14,0)</f>
        <v>38792</v>
      </c>
    </row>
    <row r="20" spans="1:5" x14ac:dyDescent="0.2">
      <c r="B20" s="10" t="s">
        <v>58</v>
      </c>
      <c r="C20" s="11" t="s">
        <v>16</v>
      </c>
      <c r="D20" s="46" t="s">
        <v>17</v>
      </c>
      <c r="E20" s="16">
        <f>VLOOKUP($C20,'Latest Month raw data'!$E$6:$AF$16,E$14,0)</f>
        <v>44061</v>
      </c>
    </row>
    <row r="21" spans="1:5" ht="18" x14ac:dyDescent="0.25">
      <c r="A21" s="51"/>
      <c r="B21" s="10" t="s">
        <v>59</v>
      </c>
      <c r="C21" s="11" t="s">
        <v>51</v>
      </c>
      <c r="D21" s="46" t="s">
        <v>52</v>
      </c>
      <c r="E21" s="16">
        <f>VLOOKUP($C21,'Latest Month raw data'!$E$6:$AF$16,E$14,0)</f>
        <v>1250</v>
      </c>
    </row>
    <row r="22" spans="1:5" x14ac:dyDescent="0.2">
      <c r="B22" s="10" t="s">
        <v>60</v>
      </c>
      <c r="C22" s="11" t="s">
        <v>18</v>
      </c>
      <c r="D22" s="46" t="s">
        <v>19</v>
      </c>
      <c r="E22" s="16">
        <f>VLOOKUP($C22,'Latest Month raw data'!$E$6:$AF$16,E$14,0)</f>
        <v>68315</v>
      </c>
    </row>
    <row r="23" spans="1:5" x14ac:dyDescent="0.2">
      <c r="B23" s="10" t="s">
        <v>61</v>
      </c>
      <c r="C23" s="11" t="s">
        <v>20</v>
      </c>
      <c r="D23" s="46" t="s">
        <v>63</v>
      </c>
      <c r="E23" s="16">
        <f>VLOOKUP($C23,'Latest Month raw data'!$E$6:$AF$16,E$14,0)</f>
        <v>21093</v>
      </c>
    </row>
    <row r="24" spans="1:5" ht="18" x14ac:dyDescent="0.25">
      <c r="A24" s="51"/>
      <c r="B24" s="10" t="s">
        <v>61</v>
      </c>
      <c r="C24" s="11" t="s">
        <v>21</v>
      </c>
      <c r="D24" s="46" t="s">
        <v>22</v>
      </c>
      <c r="E24" s="16">
        <f>VLOOKUP($C24,'Latest Month raw data'!$E$6:$AF$16,E$14,0)</f>
        <v>60942</v>
      </c>
    </row>
    <row r="25" spans="1:5" x14ac:dyDescent="0.2">
      <c r="B25" s="10" t="s">
        <v>59</v>
      </c>
      <c r="C25" s="11" t="s">
        <v>23</v>
      </c>
      <c r="D25" s="46" t="s">
        <v>53</v>
      </c>
      <c r="E25" s="16">
        <f>VLOOKUP($C25,'Latest Month raw data'!$E$6:$AF$16,E$14,0)</f>
        <v>22946</v>
      </c>
    </row>
    <row r="26" spans="1:5" x14ac:dyDescent="0.2">
      <c r="B26" s="10" t="s">
        <v>59</v>
      </c>
      <c r="C26" s="11" t="s">
        <v>24</v>
      </c>
      <c r="D26" s="46" t="s">
        <v>29</v>
      </c>
      <c r="E26" s="16">
        <f>VLOOKUP($C26,'Latest Month raw data'!$E$6:$AF$16,E$14,0)</f>
        <v>33645</v>
      </c>
    </row>
    <row r="27" spans="1:5" ht="18" x14ac:dyDescent="0.25">
      <c r="A27" s="51"/>
      <c r="B27" s="10" t="s">
        <v>59</v>
      </c>
      <c r="C27" s="11" t="s">
        <v>25</v>
      </c>
      <c r="D27" s="46" t="s">
        <v>30</v>
      </c>
      <c r="E27" s="16">
        <f>VLOOKUP($C27,'Latest Month raw data'!$E$6:$AF$16,E$14,0)</f>
        <v>36936</v>
      </c>
    </row>
    <row r="28" spans="1:5" x14ac:dyDescent="0.2">
      <c r="B28" s="10" t="s">
        <v>58</v>
      </c>
      <c r="C28" s="11" t="s">
        <v>26</v>
      </c>
      <c r="D28" s="46" t="s">
        <v>64</v>
      </c>
      <c r="E28" s="16">
        <f>VLOOKUP($C28,'Latest Month raw data'!$E$6:$AF$16,E$14,0)</f>
        <v>51347</v>
      </c>
    </row>
    <row r="29" spans="1:5" x14ac:dyDescent="0.2">
      <c r="B29" s="48" t="s">
        <v>61</v>
      </c>
      <c r="C29" s="49" t="s">
        <v>27</v>
      </c>
      <c r="D29" s="47" t="s">
        <v>28</v>
      </c>
      <c r="E29" s="56">
        <f>VLOOKUP($C29,'Latest Month raw data'!$E$6:$AF$16,E$14,0)</f>
        <v>41016</v>
      </c>
    </row>
    <row r="30" spans="1:5" s="99" customFormat="1" x14ac:dyDescent="0.2">
      <c r="A30" s="78"/>
      <c r="B30" s="9" t="s">
        <v>159</v>
      </c>
      <c r="C30" s="78"/>
    </row>
    <row r="31" spans="1:5" s="99" customFormat="1" x14ac:dyDescent="0.2">
      <c r="A31" s="78"/>
      <c r="B31" s="78" t="s">
        <v>160</v>
      </c>
      <c r="C31" s="78"/>
    </row>
    <row r="32" spans="1:5" s="99" customFormat="1" x14ac:dyDescent="0.2">
      <c r="A32" s="78"/>
      <c r="B32" s="99" t="s">
        <v>161</v>
      </c>
      <c r="C32" s="78"/>
    </row>
  </sheetData>
  <phoneticPr fontId="0" type="noConversion"/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6"/>
  <sheetViews>
    <sheetView workbookViewId="0">
      <selection activeCell="X9" sqref="X9"/>
    </sheetView>
  </sheetViews>
  <sheetFormatPr defaultRowHeight="12.75" x14ac:dyDescent="0.2"/>
  <cols>
    <col min="1" max="1" width="13.5703125" style="86" bestFit="1" customWidth="1"/>
    <col min="2" max="2" width="19.28515625" style="86" bestFit="1" customWidth="1"/>
    <col min="3" max="3" width="16" style="86" bestFit="1" customWidth="1"/>
    <col min="4" max="4" width="64.140625" style="86" bestFit="1" customWidth="1"/>
    <col min="5" max="5" width="10.140625" style="86" bestFit="1" customWidth="1"/>
    <col min="6" max="6" width="73.7109375" style="86" bestFit="1" customWidth="1"/>
    <col min="7" max="31" width="9" style="86" customWidth="1"/>
    <col min="32" max="32" width="8.85546875" style="86" customWidth="1"/>
    <col min="33" max="254" width="9.140625" style="86"/>
    <col min="255" max="255" width="13.5703125" style="86" bestFit="1" customWidth="1"/>
    <col min="256" max="256" width="19.28515625" style="86" bestFit="1" customWidth="1"/>
    <col min="257" max="257" width="16" style="86" bestFit="1" customWidth="1"/>
    <col min="258" max="258" width="64.140625" style="86" bestFit="1" customWidth="1"/>
    <col min="259" max="259" width="10.140625" style="86" bestFit="1" customWidth="1"/>
    <col min="260" max="260" width="73.7109375" style="86" bestFit="1" customWidth="1"/>
    <col min="261" max="285" width="9" style="86" customWidth="1"/>
    <col min="286" max="286" width="8.85546875" style="86" customWidth="1"/>
    <col min="287" max="287" width="255.7109375" style="86" bestFit="1" customWidth="1"/>
    <col min="288" max="288" width="35.5703125" style="86" bestFit="1" customWidth="1"/>
    <col min="289" max="510" width="9.140625" style="86"/>
    <col min="511" max="511" width="13.5703125" style="86" bestFit="1" customWidth="1"/>
    <col min="512" max="512" width="19.28515625" style="86" bestFit="1" customWidth="1"/>
    <col min="513" max="513" width="16" style="86" bestFit="1" customWidth="1"/>
    <col min="514" max="514" width="64.140625" style="86" bestFit="1" customWidth="1"/>
    <col min="515" max="515" width="10.140625" style="86" bestFit="1" customWidth="1"/>
    <col min="516" max="516" width="73.7109375" style="86" bestFit="1" customWidth="1"/>
    <col min="517" max="541" width="9" style="86" customWidth="1"/>
    <col min="542" max="542" width="8.85546875" style="86" customWidth="1"/>
    <col min="543" max="543" width="255.7109375" style="86" bestFit="1" customWidth="1"/>
    <col min="544" max="544" width="35.5703125" style="86" bestFit="1" customWidth="1"/>
    <col min="545" max="766" width="9.140625" style="86"/>
    <col min="767" max="767" width="13.5703125" style="86" bestFit="1" customWidth="1"/>
    <col min="768" max="768" width="19.28515625" style="86" bestFit="1" customWidth="1"/>
    <col min="769" max="769" width="16" style="86" bestFit="1" customWidth="1"/>
    <col min="770" max="770" width="64.140625" style="86" bestFit="1" customWidth="1"/>
    <col min="771" max="771" width="10.140625" style="86" bestFit="1" customWidth="1"/>
    <col min="772" max="772" width="73.7109375" style="86" bestFit="1" customWidth="1"/>
    <col min="773" max="797" width="9" style="86" customWidth="1"/>
    <col min="798" max="798" width="8.85546875" style="86" customWidth="1"/>
    <col min="799" max="799" width="255.7109375" style="86" bestFit="1" customWidth="1"/>
    <col min="800" max="800" width="35.5703125" style="86" bestFit="1" customWidth="1"/>
    <col min="801" max="1022" width="9.140625" style="86"/>
    <col min="1023" max="1023" width="13.5703125" style="86" bestFit="1" customWidth="1"/>
    <col min="1024" max="1024" width="19.28515625" style="86" bestFit="1" customWidth="1"/>
    <col min="1025" max="1025" width="16" style="86" bestFit="1" customWidth="1"/>
    <col min="1026" max="1026" width="64.140625" style="86" bestFit="1" customWidth="1"/>
    <col min="1027" max="1027" width="10.140625" style="86" bestFit="1" customWidth="1"/>
    <col min="1028" max="1028" width="73.7109375" style="86" bestFit="1" customWidth="1"/>
    <col min="1029" max="1053" width="9" style="86" customWidth="1"/>
    <col min="1054" max="1054" width="8.85546875" style="86" customWidth="1"/>
    <col min="1055" max="1055" width="255.7109375" style="86" bestFit="1" customWidth="1"/>
    <col min="1056" max="1056" width="35.5703125" style="86" bestFit="1" customWidth="1"/>
    <col min="1057" max="1278" width="9.140625" style="86"/>
    <col min="1279" max="1279" width="13.5703125" style="86" bestFit="1" customWidth="1"/>
    <col min="1280" max="1280" width="19.28515625" style="86" bestFit="1" customWidth="1"/>
    <col min="1281" max="1281" width="16" style="86" bestFit="1" customWidth="1"/>
    <col min="1282" max="1282" width="64.140625" style="86" bestFit="1" customWidth="1"/>
    <col min="1283" max="1283" width="10.140625" style="86" bestFit="1" customWidth="1"/>
    <col min="1284" max="1284" width="73.7109375" style="86" bestFit="1" customWidth="1"/>
    <col min="1285" max="1309" width="9" style="86" customWidth="1"/>
    <col min="1310" max="1310" width="8.85546875" style="86" customWidth="1"/>
    <col min="1311" max="1311" width="255.7109375" style="86" bestFit="1" customWidth="1"/>
    <col min="1312" max="1312" width="35.5703125" style="86" bestFit="1" customWidth="1"/>
    <col min="1313" max="1534" width="9.140625" style="86"/>
    <col min="1535" max="1535" width="13.5703125" style="86" bestFit="1" customWidth="1"/>
    <col min="1536" max="1536" width="19.28515625" style="86" bestFit="1" customWidth="1"/>
    <col min="1537" max="1537" width="16" style="86" bestFit="1" customWidth="1"/>
    <col min="1538" max="1538" width="64.140625" style="86" bestFit="1" customWidth="1"/>
    <col min="1539" max="1539" width="10.140625" style="86" bestFit="1" customWidth="1"/>
    <col min="1540" max="1540" width="73.7109375" style="86" bestFit="1" customWidth="1"/>
    <col min="1541" max="1565" width="9" style="86" customWidth="1"/>
    <col min="1566" max="1566" width="8.85546875" style="86" customWidth="1"/>
    <col min="1567" max="1567" width="255.7109375" style="86" bestFit="1" customWidth="1"/>
    <col min="1568" max="1568" width="35.5703125" style="86" bestFit="1" customWidth="1"/>
    <col min="1569" max="1790" width="9.140625" style="86"/>
    <col min="1791" max="1791" width="13.5703125" style="86" bestFit="1" customWidth="1"/>
    <col min="1792" max="1792" width="19.28515625" style="86" bestFit="1" customWidth="1"/>
    <col min="1793" max="1793" width="16" style="86" bestFit="1" customWidth="1"/>
    <col min="1794" max="1794" width="64.140625" style="86" bestFit="1" customWidth="1"/>
    <col min="1795" max="1795" width="10.140625" style="86" bestFit="1" customWidth="1"/>
    <col min="1796" max="1796" width="73.7109375" style="86" bestFit="1" customWidth="1"/>
    <col min="1797" max="1821" width="9" style="86" customWidth="1"/>
    <col min="1822" max="1822" width="8.85546875" style="86" customWidth="1"/>
    <col min="1823" max="1823" width="255.7109375" style="86" bestFit="1" customWidth="1"/>
    <col min="1824" max="1824" width="35.5703125" style="86" bestFit="1" customWidth="1"/>
    <col min="1825" max="2046" width="9.140625" style="86"/>
    <col min="2047" max="2047" width="13.5703125" style="86" bestFit="1" customWidth="1"/>
    <col min="2048" max="2048" width="19.28515625" style="86" bestFit="1" customWidth="1"/>
    <col min="2049" max="2049" width="16" style="86" bestFit="1" customWidth="1"/>
    <col min="2050" max="2050" width="64.140625" style="86" bestFit="1" customWidth="1"/>
    <col min="2051" max="2051" width="10.140625" style="86" bestFit="1" customWidth="1"/>
    <col min="2052" max="2052" width="73.7109375" style="86" bestFit="1" customWidth="1"/>
    <col min="2053" max="2077" width="9" style="86" customWidth="1"/>
    <col min="2078" max="2078" width="8.85546875" style="86" customWidth="1"/>
    <col min="2079" max="2079" width="255.7109375" style="86" bestFit="1" customWidth="1"/>
    <col min="2080" max="2080" width="35.5703125" style="86" bestFit="1" customWidth="1"/>
    <col min="2081" max="2302" width="9.140625" style="86"/>
    <col min="2303" max="2303" width="13.5703125" style="86" bestFit="1" customWidth="1"/>
    <col min="2304" max="2304" width="19.28515625" style="86" bestFit="1" customWidth="1"/>
    <col min="2305" max="2305" width="16" style="86" bestFit="1" customWidth="1"/>
    <col min="2306" max="2306" width="64.140625" style="86" bestFit="1" customWidth="1"/>
    <col min="2307" max="2307" width="10.140625" style="86" bestFit="1" customWidth="1"/>
    <col min="2308" max="2308" width="73.7109375" style="86" bestFit="1" customWidth="1"/>
    <col min="2309" max="2333" width="9" style="86" customWidth="1"/>
    <col min="2334" max="2334" width="8.85546875" style="86" customWidth="1"/>
    <col min="2335" max="2335" width="255.7109375" style="86" bestFit="1" customWidth="1"/>
    <col min="2336" max="2336" width="35.5703125" style="86" bestFit="1" customWidth="1"/>
    <col min="2337" max="2558" width="9.140625" style="86"/>
    <col min="2559" max="2559" width="13.5703125" style="86" bestFit="1" customWidth="1"/>
    <col min="2560" max="2560" width="19.28515625" style="86" bestFit="1" customWidth="1"/>
    <col min="2561" max="2561" width="16" style="86" bestFit="1" customWidth="1"/>
    <col min="2562" max="2562" width="64.140625" style="86" bestFit="1" customWidth="1"/>
    <col min="2563" max="2563" width="10.140625" style="86" bestFit="1" customWidth="1"/>
    <col min="2564" max="2564" width="73.7109375" style="86" bestFit="1" customWidth="1"/>
    <col min="2565" max="2589" width="9" style="86" customWidth="1"/>
    <col min="2590" max="2590" width="8.85546875" style="86" customWidth="1"/>
    <col min="2591" max="2591" width="255.7109375" style="86" bestFit="1" customWidth="1"/>
    <col min="2592" max="2592" width="35.5703125" style="86" bestFit="1" customWidth="1"/>
    <col min="2593" max="2814" width="9.140625" style="86"/>
    <col min="2815" max="2815" width="13.5703125" style="86" bestFit="1" customWidth="1"/>
    <col min="2816" max="2816" width="19.28515625" style="86" bestFit="1" customWidth="1"/>
    <col min="2817" max="2817" width="16" style="86" bestFit="1" customWidth="1"/>
    <col min="2818" max="2818" width="64.140625" style="86" bestFit="1" customWidth="1"/>
    <col min="2819" max="2819" width="10.140625" style="86" bestFit="1" customWidth="1"/>
    <col min="2820" max="2820" width="73.7109375" style="86" bestFit="1" customWidth="1"/>
    <col min="2821" max="2845" width="9" style="86" customWidth="1"/>
    <col min="2846" max="2846" width="8.85546875" style="86" customWidth="1"/>
    <col min="2847" max="2847" width="255.7109375" style="86" bestFit="1" customWidth="1"/>
    <col min="2848" max="2848" width="35.5703125" style="86" bestFit="1" customWidth="1"/>
    <col min="2849" max="3070" width="9.140625" style="86"/>
    <col min="3071" max="3071" width="13.5703125" style="86" bestFit="1" customWidth="1"/>
    <col min="3072" max="3072" width="19.28515625" style="86" bestFit="1" customWidth="1"/>
    <col min="3073" max="3073" width="16" style="86" bestFit="1" customWidth="1"/>
    <col min="3074" max="3074" width="64.140625" style="86" bestFit="1" customWidth="1"/>
    <col min="3075" max="3075" width="10.140625" style="86" bestFit="1" customWidth="1"/>
    <col min="3076" max="3076" width="73.7109375" style="86" bestFit="1" customWidth="1"/>
    <col min="3077" max="3101" width="9" style="86" customWidth="1"/>
    <col min="3102" max="3102" width="8.85546875" style="86" customWidth="1"/>
    <col min="3103" max="3103" width="255.7109375" style="86" bestFit="1" customWidth="1"/>
    <col min="3104" max="3104" width="35.5703125" style="86" bestFit="1" customWidth="1"/>
    <col min="3105" max="3326" width="9.140625" style="86"/>
    <col min="3327" max="3327" width="13.5703125" style="86" bestFit="1" customWidth="1"/>
    <col min="3328" max="3328" width="19.28515625" style="86" bestFit="1" customWidth="1"/>
    <col min="3329" max="3329" width="16" style="86" bestFit="1" customWidth="1"/>
    <col min="3330" max="3330" width="64.140625" style="86" bestFit="1" customWidth="1"/>
    <col min="3331" max="3331" width="10.140625" style="86" bestFit="1" customWidth="1"/>
    <col min="3332" max="3332" width="73.7109375" style="86" bestFit="1" customWidth="1"/>
    <col min="3333" max="3357" width="9" style="86" customWidth="1"/>
    <col min="3358" max="3358" width="8.85546875" style="86" customWidth="1"/>
    <col min="3359" max="3359" width="255.7109375" style="86" bestFit="1" customWidth="1"/>
    <col min="3360" max="3360" width="35.5703125" style="86" bestFit="1" customWidth="1"/>
    <col min="3361" max="3582" width="9.140625" style="86"/>
    <col min="3583" max="3583" width="13.5703125" style="86" bestFit="1" customWidth="1"/>
    <col min="3584" max="3584" width="19.28515625" style="86" bestFit="1" customWidth="1"/>
    <col min="3585" max="3585" width="16" style="86" bestFit="1" customWidth="1"/>
    <col min="3586" max="3586" width="64.140625" style="86" bestFit="1" customWidth="1"/>
    <col min="3587" max="3587" width="10.140625" style="86" bestFit="1" customWidth="1"/>
    <col min="3588" max="3588" width="73.7109375" style="86" bestFit="1" customWidth="1"/>
    <col min="3589" max="3613" width="9" style="86" customWidth="1"/>
    <col min="3614" max="3614" width="8.85546875" style="86" customWidth="1"/>
    <col min="3615" max="3615" width="255.7109375" style="86" bestFit="1" customWidth="1"/>
    <col min="3616" max="3616" width="35.5703125" style="86" bestFit="1" customWidth="1"/>
    <col min="3617" max="3838" width="9.140625" style="86"/>
    <col min="3839" max="3839" width="13.5703125" style="86" bestFit="1" customWidth="1"/>
    <col min="3840" max="3840" width="19.28515625" style="86" bestFit="1" customWidth="1"/>
    <col min="3841" max="3841" width="16" style="86" bestFit="1" customWidth="1"/>
    <col min="3842" max="3842" width="64.140625" style="86" bestFit="1" customWidth="1"/>
    <col min="3843" max="3843" width="10.140625" style="86" bestFit="1" customWidth="1"/>
    <col min="3844" max="3844" width="73.7109375" style="86" bestFit="1" customWidth="1"/>
    <col min="3845" max="3869" width="9" style="86" customWidth="1"/>
    <col min="3870" max="3870" width="8.85546875" style="86" customWidth="1"/>
    <col min="3871" max="3871" width="255.7109375" style="86" bestFit="1" customWidth="1"/>
    <col min="3872" max="3872" width="35.5703125" style="86" bestFit="1" customWidth="1"/>
    <col min="3873" max="4094" width="9.140625" style="86"/>
    <col min="4095" max="4095" width="13.5703125" style="86" bestFit="1" customWidth="1"/>
    <col min="4096" max="4096" width="19.28515625" style="86" bestFit="1" customWidth="1"/>
    <col min="4097" max="4097" width="16" style="86" bestFit="1" customWidth="1"/>
    <col min="4098" max="4098" width="64.140625" style="86" bestFit="1" customWidth="1"/>
    <col min="4099" max="4099" width="10.140625" style="86" bestFit="1" customWidth="1"/>
    <col min="4100" max="4100" width="73.7109375" style="86" bestFit="1" customWidth="1"/>
    <col min="4101" max="4125" width="9" style="86" customWidth="1"/>
    <col min="4126" max="4126" width="8.85546875" style="86" customWidth="1"/>
    <col min="4127" max="4127" width="255.7109375" style="86" bestFit="1" customWidth="1"/>
    <col min="4128" max="4128" width="35.5703125" style="86" bestFit="1" customWidth="1"/>
    <col min="4129" max="4350" width="9.140625" style="86"/>
    <col min="4351" max="4351" width="13.5703125" style="86" bestFit="1" customWidth="1"/>
    <col min="4352" max="4352" width="19.28515625" style="86" bestFit="1" customWidth="1"/>
    <col min="4353" max="4353" width="16" style="86" bestFit="1" customWidth="1"/>
    <col min="4354" max="4354" width="64.140625" style="86" bestFit="1" customWidth="1"/>
    <col min="4355" max="4355" width="10.140625" style="86" bestFit="1" customWidth="1"/>
    <col min="4356" max="4356" width="73.7109375" style="86" bestFit="1" customWidth="1"/>
    <col min="4357" max="4381" width="9" style="86" customWidth="1"/>
    <col min="4382" max="4382" width="8.85546875" style="86" customWidth="1"/>
    <col min="4383" max="4383" width="255.7109375" style="86" bestFit="1" customWidth="1"/>
    <col min="4384" max="4384" width="35.5703125" style="86" bestFit="1" customWidth="1"/>
    <col min="4385" max="4606" width="9.140625" style="86"/>
    <col min="4607" max="4607" width="13.5703125" style="86" bestFit="1" customWidth="1"/>
    <col min="4608" max="4608" width="19.28515625" style="86" bestFit="1" customWidth="1"/>
    <col min="4609" max="4609" width="16" style="86" bestFit="1" customWidth="1"/>
    <col min="4610" max="4610" width="64.140625" style="86" bestFit="1" customWidth="1"/>
    <col min="4611" max="4611" width="10.140625" style="86" bestFit="1" customWidth="1"/>
    <col min="4612" max="4612" width="73.7109375" style="86" bestFit="1" customWidth="1"/>
    <col min="4613" max="4637" width="9" style="86" customWidth="1"/>
    <col min="4638" max="4638" width="8.85546875" style="86" customWidth="1"/>
    <col min="4639" max="4639" width="255.7109375" style="86" bestFit="1" customWidth="1"/>
    <col min="4640" max="4640" width="35.5703125" style="86" bestFit="1" customWidth="1"/>
    <col min="4641" max="4862" width="9.140625" style="86"/>
    <col min="4863" max="4863" width="13.5703125" style="86" bestFit="1" customWidth="1"/>
    <col min="4864" max="4864" width="19.28515625" style="86" bestFit="1" customWidth="1"/>
    <col min="4865" max="4865" width="16" style="86" bestFit="1" customWidth="1"/>
    <col min="4866" max="4866" width="64.140625" style="86" bestFit="1" customWidth="1"/>
    <col min="4867" max="4867" width="10.140625" style="86" bestFit="1" customWidth="1"/>
    <col min="4868" max="4868" width="73.7109375" style="86" bestFit="1" customWidth="1"/>
    <col min="4869" max="4893" width="9" style="86" customWidth="1"/>
    <col min="4894" max="4894" width="8.85546875" style="86" customWidth="1"/>
    <col min="4895" max="4895" width="255.7109375" style="86" bestFit="1" customWidth="1"/>
    <col min="4896" max="4896" width="35.5703125" style="86" bestFit="1" customWidth="1"/>
    <col min="4897" max="5118" width="9.140625" style="86"/>
    <col min="5119" max="5119" width="13.5703125" style="86" bestFit="1" customWidth="1"/>
    <col min="5120" max="5120" width="19.28515625" style="86" bestFit="1" customWidth="1"/>
    <col min="5121" max="5121" width="16" style="86" bestFit="1" customWidth="1"/>
    <col min="5122" max="5122" width="64.140625" style="86" bestFit="1" customWidth="1"/>
    <col min="5123" max="5123" width="10.140625" style="86" bestFit="1" customWidth="1"/>
    <col min="5124" max="5124" width="73.7109375" style="86" bestFit="1" customWidth="1"/>
    <col min="5125" max="5149" width="9" style="86" customWidth="1"/>
    <col min="5150" max="5150" width="8.85546875" style="86" customWidth="1"/>
    <col min="5151" max="5151" width="255.7109375" style="86" bestFit="1" customWidth="1"/>
    <col min="5152" max="5152" width="35.5703125" style="86" bestFit="1" customWidth="1"/>
    <col min="5153" max="5374" width="9.140625" style="86"/>
    <col min="5375" max="5375" width="13.5703125" style="86" bestFit="1" customWidth="1"/>
    <col min="5376" max="5376" width="19.28515625" style="86" bestFit="1" customWidth="1"/>
    <col min="5377" max="5377" width="16" style="86" bestFit="1" customWidth="1"/>
    <col min="5378" max="5378" width="64.140625" style="86" bestFit="1" customWidth="1"/>
    <col min="5379" max="5379" width="10.140625" style="86" bestFit="1" customWidth="1"/>
    <col min="5380" max="5380" width="73.7109375" style="86" bestFit="1" customWidth="1"/>
    <col min="5381" max="5405" width="9" style="86" customWidth="1"/>
    <col min="5406" max="5406" width="8.85546875" style="86" customWidth="1"/>
    <col min="5407" max="5407" width="255.7109375" style="86" bestFit="1" customWidth="1"/>
    <col min="5408" max="5408" width="35.5703125" style="86" bestFit="1" customWidth="1"/>
    <col min="5409" max="5630" width="9.140625" style="86"/>
    <col min="5631" max="5631" width="13.5703125" style="86" bestFit="1" customWidth="1"/>
    <col min="5632" max="5632" width="19.28515625" style="86" bestFit="1" customWidth="1"/>
    <col min="5633" max="5633" width="16" style="86" bestFit="1" customWidth="1"/>
    <col min="5634" max="5634" width="64.140625" style="86" bestFit="1" customWidth="1"/>
    <col min="5635" max="5635" width="10.140625" style="86" bestFit="1" customWidth="1"/>
    <col min="5636" max="5636" width="73.7109375" style="86" bestFit="1" customWidth="1"/>
    <col min="5637" max="5661" width="9" style="86" customWidth="1"/>
    <col min="5662" max="5662" width="8.85546875" style="86" customWidth="1"/>
    <col min="5663" max="5663" width="255.7109375" style="86" bestFit="1" customWidth="1"/>
    <col min="5664" max="5664" width="35.5703125" style="86" bestFit="1" customWidth="1"/>
    <col min="5665" max="5886" width="9.140625" style="86"/>
    <col min="5887" max="5887" width="13.5703125" style="86" bestFit="1" customWidth="1"/>
    <col min="5888" max="5888" width="19.28515625" style="86" bestFit="1" customWidth="1"/>
    <col min="5889" max="5889" width="16" style="86" bestFit="1" customWidth="1"/>
    <col min="5890" max="5890" width="64.140625" style="86" bestFit="1" customWidth="1"/>
    <col min="5891" max="5891" width="10.140625" style="86" bestFit="1" customWidth="1"/>
    <col min="5892" max="5892" width="73.7109375" style="86" bestFit="1" customWidth="1"/>
    <col min="5893" max="5917" width="9" style="86" customWidth="1"/>
    <col min="5918" max="5918" width="8.85546875" style="86" customWidth="1"/>
    <col min="5919" max="5919" width="255.7109375" style="86" bestFit="1" customWidth="1"/>
    <col min="5920" max="5920" width="35.5703125" style="86" bestFit="1" customWidth="1"/>
    <col min="5921" max="6142" width="9.140625" style="86"/>
    <col min="6143" max="6143" width="13.5703125" style="86" bestFit="1" customWidth="1"/>
    <col min="6144" max="6144" width="19.28515625" style="86" bestFit="1" customWidth="1"/>
    <col min="6145" max="6145" width="16" style="86" bestFit="1" customWidth="1"/>
    <col min="6146" max="6146" width="64.140625" style="86" bestFit="1" customWidth="1"/>
    <col min="6147" max="6147" width="10.140625" style="86" bestFit="1" customWidth="1"/>
    <col min="6148" max="6148" width="73.7109375" style="86" bestFit="1" customWidth="1"/>
    <col min="6149" max="6173" width="9" style="86" customWidth="1"/>
    <col min="6174" max="6174" width="8.85546875" style="86" customWidth="1"/>
    <col min="6175" max="6175" width="255.7109375" style="86" bestFit="1" customWidth="1"/>
    <col min="6176" max="6176" width="35.5703125" style="86" bestFit="1" customWidth="1"/>
    <col min="6177" max="6398" width="9.140625" style="86"/>
    <col min="6399" max="6399" width="13.5703125" style="86" bestFit="1" customWidth="1"/>
    <col min="6400" max="6400" width="19.28515625" style="86" bestFit="1" customWidth="1"/>
    <col min="6401" max="6401" width="16" style="86" bestFit="1" customWidth="1"/>
    <col min="6402" max="6402" width="64.140625" style="86" bestFit="1" customWidth="1"/>
    <col min="6403" max="6403" width="10.140625" style="86" bestFit="1" customWidth="1"/>
    <col min="6404" max="6404" width="73.7109375" style="86" bestFit="1" customWidth="1"/>
    <col min="6405" max="6429" width="9" style="86" customWidth="1"/>
    <col min="6430" max="6430" width="8.85546875" style="86" customWidth="1"/>
    <col min="6431" max="6431" width="255.7109375" style="86" bestFit="1" customWidth="1"/>
    <col min="6432" max="6432" width="35.5703125" style="86" bestFit="1" customWidth="1"/>
    <col min="6433" max="6654" width="9.140625" style="86"/>
    <col min="6655" max="6655" width="13.5703125" style="86" bestFit="1" customWidth="1"/>
    <col min="6656" max="6656" width="19.28515625" style="86" bestFit="1" customWidth="1"/>
    <col min="6657" max="6657" width="16" style="86" bestFit="1" customWidth="1"/>
    <col min="6658" max="6658" width="64.140625" style="86" bestFit="1" customWidth="1"/>
    <col min="6659" max="6659" width="10.140625" style="86" bestFit="1" customWidth="1"/>
    <col min="6660" max="6660" width="73.7109375" style="86" bestFit="1" customWidth="1"/>
    <col min="6661" max="6685" width="9" style="86" customWidth="1"/>
    <col min="6686" max="6686" width="8.85546875" style="86" customWidth="1"/>
    <col min="6687" max="6687" width="255.7109375" style="86" bestFit="1" customWidth="1"/>
    <col min="6688" max="6688" width="35.5703125" style="86" bestFit="1" customWidth="1"/>
    <col min="6689" max="6910" width="9.140625" style="86"/>
    <col min="6911" max="6911" width="13.5703125" style="86" bestFit="1" customWidth="1"/>
    <col min="6912" max="6912" width="19.28515625" style="86" bestFit="1" customWidth="1"/>
    <col min="6913" max="6913" width="16" style="86" bestFit="1" customWidth="1"/>
    <col min="6914" max="6914" width="64.140625" style="86" bestFit="1" customWidth="1"/>
    <col min="6915" max="6915" width="10.140625" style="86" bestFit="1" customWidth="1"/>
    <col min="6916" max="6916" width="73.7109375" style="86" bestFit="1" customWidth="1"/>
    <col min="6917" max="6941" width="9" style="86" customWidth="1"/>
    <col min="6942" max="6942" width="8.85546875" style="86" customWidth="1"/>
    <col min="6943" max="6943" width="255.7109375" style="86" bestFit="1" customWidth="1"/>
    <col min="6944" max="6944" width="35.5703125" style="86" bestFit="1" customWidth="1"/>
    <col min="6945" max="7166" width="9.140625" style="86"/>
    <col min="7167" max="7167" width="13.5703125" style="86" bestFit="1" customWidth="1"/>
    <col min="7168" max="7168" width="19.28515625" style="86" bestFit="1" customWidth="1"/>
    <col min="7169" max="7169" width="16" style="86" bestFit="1" customWidth="1"/>
    <col min="7170" max="7170" width="64.140625" style="86" bestFit="1" customWidth="1"/>
    <col min="7171" max="7171" width="10.140625" style="86" bestFit="1" customWidth="1"/>
    <col min="7172" max="7172" width="73.7109375" style="86" bestFit="1" customWidth="1"/>
    <col min="7173" max="7197" width="9" style="86" customWidth="1"/>
    <col min="7198" max="7198" width="8.85546875" style="86" customWidth="1"/>
    <col min="7199" max="7199" width="255.7109375" style="86" bestFit="1" customWidth="1"/>
    <col min="7200" max="7200" width="35.5703125" style="86" bestFit="1" customWidth="1"/>
    <col min="7201" max="7422" width="9.140625" style="86"/>
    <col min="7423" max="7423" width="13.5703125" style="86" bestFit="1" customWidth="1"/>
    <col min="7424" max="7424" width="19.28515625" style="86" bestFit="1" customWidth="1"/>
    <col min="7425" max="7425" width="16" style="86" bestFit="1" customWidth="1"/>
    <col min="7426" max="7426" width="64.140625" style="86" bestFit="1" customWidth="1"/>
    <col min="7427" max="7427" width="10.140625" style="86" bestFit="1" customWidth="1"/>
    <col min="7428" max="7428" width="73.7109375" style="86" bestFit="1" customWidth="1"/>
    <col min="7429" max="7453" width="9" style="86" customWidth="1"/>
    <col min="7454" max="7454" width="8.85546875" style="86" customWidth="1"/>
    <col min="7455" max="7455" width="255.7109375" style="86" bestFit="1" customWidth="1"/>
    <col min="7456" max="7456" width="35.5703125" style="86" bestFit="1" customWidth="1"/>
    <col min="7457" max="7678" width="9.140625" style="86"/>
    <col min="7679" max="7679" width="13.5703125" style="86" bestFit="1" customWidth="1"/>
    <col min="7680" max="7680" width="19.28515625" style="86" bestFit="1" customWidth="1"/>
    <col min="7681" max="7681" width="16" style="86" bestFit="1" customWidth="1"/>
    <col min="7682" max="7682" width="64.140625" style="86" bestFit="1" customWidth="1"/>
    <col min="7683" max="7683" width="10.140625" style="86" bestFit="1" customWidth="1"/>
    <col min="7684" max="7684" width="73.7109375" style="86" bestFit="1" customWidth="1"/>
    <col min="7685" max="7709" width="9" style="86" customWidth="1"/>
    <col min="7710" max="7710" width="8.85546875" style="86" customWidth="1"/>
    <col min="7711" max="7711" width="255.7109375" style="86" bestFit="1" customWidth="1"/>
    <col min="7712" max="7712" width="35.5703125" style="86" bestFit="1" customWidth="1"/>
    <col min="7713" max="7934" width="9.140625" style="86"/>
    <col min="7935" max="7935" width="13.5703125" style="86" bestFit="1" customWidth="1"/>
    <col min="7936" max="7936" width="19.28515625" style="86" bestFit="1" customWidth="1"/>
    <col min="7937" max="7937" width="16" style="86" bestFit="1" customWidth="1"/>
    <col min="7938" max="7938" width="64.140625" style="86" bestFit="1" customWidth="1"/>
    <col min="7939" max="7939" width="10.140625" style="86" bestFit="1" customWidth="1"/>
    <col min="7940" max="7940" width="73.7109375" style="86" bestFit="1" customWidth="1"/>
    <col min="7941" max="7965" width="9" style="86" customWidth="1"/>
    <col min="7966" max="7966" width="8.85546875" style="86" customWidth="1"/>
    <col min="7967" max="7967" width="255.7109375" style="86" bestFit="1" customWidth="1"/>
    <col min="7968" max="7968" width="35.5703125" style="86" bestFit="1" customWidth="1"/>
    <col min="7969" max="8190" width="9.140625" style="86"/>
    <col min="8191" max="8191" width="13.5703125" style="86" bestFit="1" customWidth="1"/>
    <col min="8192" max="8192" width="19.28515625" style="86" bestFit="1" customWidth="1"/>
    <col min="8193" max="8193" width="16" style="86" bestFit="1" customWidth="1"/>
    <col min="8194" max="8194" width="64.140625" style="86" bestFit="1" customWidth="1"/>
    <col min="8195" max="8195" width="10.140625" style="86" bestFit="1" customWidth="1"/>
    <col min="8196" max="8196" width="73.7109375" style="86" bestFit="1" customWidth="1"/>
    <col min="8197" max="8221" width="9" style="86" customWidth="1"/>
    <col min="8222" max="8222" width="8.85546875" style="86" customWidth="1"/>
    <col min="8223" max="8223" width="255.7109375" style="86" bestFit="1" customWidth="1"/>
    <col min="8224" max="8224" width="35.5703125" style="86" bestFit="1" customWidth="1"/>
    <col min="8225" max="8446" width="9.140625" style="86"/>
    <col min="8447" max="8447" width="13.5703125" style="86" bestFit="1" customWidth="1"/>
    <col min="8448" max="8448" width="19.28515625" style="86" bestFit="1" customWidth="1"/>
    <col min="8449" max="8449" width="16" style="86" bestFit="1" customWidth="1"/>
    <col min="8450" max="8450" width="64.140625" style="86" bestFit="1" customWidth="1"/>
    <col min="8451" max="8451" width="10.140625" style="86" bestFit="1" customWidth="1"/>
    <col min="8452" max="8452" width="73.7109375" style="86" bestFit="1" customWidth="1"/>
    <col min="8453" max="8477" width="9" style="86" customWidth="1"/>
    <col min="8478" max="8478" width="8.85546875" style="86" customWidth="1"/>
    <col min="8479" max="8479" width="255.7109375" style="86" bestFit="1" customWidth="1"/>
    <col min="8480" max="8480" width="35.5703125" style="86" bestFit="1" customWidth="1"/>
    <col min="8481" max="8702" width="9.140625" style="86"/>
    <col min="8703" max="8703" width="13.5703125" style="86" bestFit="1" customWidth="1"/>
    <col min="8704" max="8704" width="19.28515625" style="86" bestFit="1" customWidth="1"/>
    <col min="8705" max="8705" width="16" style="86" bestFit="1" customWidth="1"/>
    <col min="8706" max="8706" width="64.140625" style="86" bestFit="1" customWidth="1"/>
    <col min="8707" max="8707" width="10.140625" style="86" bestFit="1" customWidth="1"/>
    <col min="8708" max="8708" width="73.7109375" style="86" bestFit="1" customWidth="1"/>
    <col min="8709" max="8733" width="9" style="86" customWidth="1"/>
    <col min="8734" max="8734" width="8.85546875" style="86" customWidth="1"/>
    <col min="8735" max="8735" width="255.7109375" style="86" bestFit="1" customWidth="1"/>
    <col min="8736" max="8736" width="35.5703125" style="86" bestFit="1" customWidth="1"/>
    <col min="8737" max="8958" width="9.140625" style="86"/>
    <col min="8959" max="8959" width="13.5703125" style="86" bestFit="1" customWidth="1"/>
    <col min="8960" max="8960" width="19.28515625" style="86" bestFit="1" customWidth="1"/>
    <col min="8961" max="8961" width="16" style="86" bestFit="1" customWidth="1"/>
    <col min="8962" max="8962" width="64.140625" style="86" bestFit="1" customWidth="1"/>
    <col min="8963" max="8963" width="10.140625" style="86" bestFit="1" customWidth="1"/>
    <col min="8964" max="8964" width="73.7109375" style="86" bestFit="1" customWidth="1"/>
    <col min="8965" max="8989" width="9" style="86" customWidth="1"/>
    <col min="8990" max="8990" width="8.85546875" style="86" customWidth="1"/>
    <col min="8991" max="8991" width="255.7109375" style="86" bestFit="1" customWidth="1"/>
    <col min="8992" max="8992" width="35.5703125" style="86" bestFit="1" customWidth="1"/>
    <col min="8993" max="9214" width="9.140625" style="86"/>
    <col min="9215" max="9215" width="13.5703125" style="86" bestFit="1" customWidth="1"/>
    <col min="9216" max="9216" width="19.28515625" style="86" bestFit="1" customWidth="1"/>
    <col min="9217" max="9217" width="16" style="86" bestFit="1" customWidth="1"/>
    <col min="9218" max="9218" width="64.140625" style="86" bestFit="1" customWidth="1"/>
    <col min="9219" max="9219" width="10.140625" style="86" bestFit="1" customWidth="1"/>
    <col min="9220" max="9220" width="73.7109375" style="86" bestFit="1" customWidth="1"/>
    <col min="9221" max="9245" width="9" style="86" customWidth="1"/>
    <col min="9246" max="9246" width="8.85546875" style="86" customWidth="1"/>
    <col min="9247" max="9247" width="255.7109375" style="86" bestFit="1" customWidth="1"/>
    <col min="9248" max="9248" width="35.5703125" style="86" bestFit="1" customWidth="1"/>
    <col min="9249" max="9470" width="9.140625" style="86"/>
    <col min="9471" max="9471" width="13.5703125" style="86" bestFit="1" customWidth="1"/>
    <col min="9472" max="9472" width="19.28515625" style="86" bestFit="1" customWidth="1"/>
    <col min="9473" max="9473" width="16" style="86" bestFit="1" customWidth="1"/>
    <col min="9474" max="9474" width="64.140625" style="86" bestFit="1" customWidth="1"/>
    <col min="9475" max="9475" width="10.140625" style="86" bestFit="1" customWidth="1"/>
    <col min="9476" max="9476" width="73.7109375" style="86" bestFit="1" customWidth="1"/>
    <col min="9477" max="9501" width="9" style="86" customWidth="1"/>
    <col min="9502" max="9502" width="8.85546875" style="86" customWidth="1"/>
    <col min="9503" max="9503" width="255.7109375" style="86" bestFit="1" customWidth="1"/>
    <col min="9504" max="9504" width="35.5703125" style="86" bestFit="1" customWidth="1"/>
    <col min="9505" max="9726" width="9.140625" style="86"/>
    <col min="9727" max="9727" width="13.5703125" style="86" bestFit="1" customWidth="1"/>
    <col min="9728" max="9728" width="19.28515625" style="86" bestFit="1" customWidth="1"/>
    <col min="9729" max="9729" width="16" style="86" bestFit="1" customWidth="1"/>
    <col min="9730" max="9730" width="64.140625" style="86" bestFit="1" customWidth="1"/>
    <col min="9731" max="9731" width="10.140625" style="86" bestFit="1" customWidth="1"/>
    <col min="9732" max="9732" width="73.7109375" style="86" bestFit="1" customWidth="1"/>
    <col min="9733" max="9757" width="9" style="86" customWidth="1"/>
    <col min="9758" max="9758" width="8.85546875" style="86" customWidth="1"/>
    <col min="9759" max="9759" width="255.7109375" style="86" bestFit="1" customWidth="1"/>
    <col min="9760" max="9760" width="35.5703125" style="86" bestFit="1" customWidth="1"/>
    <col min="9761" max="9982" width="9.140625" style="86"/>
    <col min="9983" max="9983" width="13.5703125" style="86" bestFit="1" customWidth="1"/>
    <col min="9984" max="9984" width="19.28515625" style="86" bestFit="1" customWidth="1"/>
    <col min="9985" max="9985" width="16" style="86" bestFit="1" customWidth="1"/>
    <col min="9986" max="9986" width="64.140625" style="86" bestFit="1" customWidth="1"/>
    <col min="9987" max="9987" width="10.140625" style="86" bestFit="1" customWidth="1"/>
    <col min="9988" max="9988" width="73.7109375" style="86" bestFit="1" customWidth="1"/>
    <col min="9989" max="10013" width="9" style="86" customWidth="1"/>
    <col min="10014" max="10014" width="8.85546875" style="86" customWidth="1"/>
    <col min="10015" max="10015" width="255.7109375" style="86" bestFit="1" customWidth="1"/>
    <col min="10016" max="10016" width="35.5703125" style="86" bestFit="1" customWidth="1"/>
    <col min="10017" max="10238" width="9.140625" style="86"/>
    <col min="10239" max="10239" width="13.5703125" style="86" bestFit="1" customWidth="1"/>
    <col min="10240" max="10240" width="19.28515625" style="86" bestFit="1" customWidth="1"/>
    <col min="10241" max="10241" width="16" style="86" bestFit="1" customWidth="1"/>
    <col min="10242" max="10242" width="64.140625" style="86" bestFit="1" customWidth="1"/>
    <col min="10243" max="10243" width="10.140625" style="86" bestFit="1" customWidth="1"/>
    <col min="10244" max="10244" width="73.7109375" style="86" bestFit="1" customWidth="1"/>
    <col min="10245" max="10269" width="9" style="86" customWidth="1"/>
    <col min="10270" max="10270" width="8.85546875" style="86" customWidth="1"/>
    <col min="10271" max="10271" width="255.7109375" style="86" bestFit="1" customWidth="1"/>
    <col min="10272" max="10272" width="35.5703125" style="86" bestFit="1" customWidth="1"/>
    <col min="10273" max="10494" width="9.140625" style="86"/>
    <col min="10495" max="10495" width="13.5703125" style="86" bestFit="1" customWidth="1"/>
    <col min="10496" max="10496" width="19.28515625" style="86" bestFit="1" customWidth="1"/>
    <col min="10497" max="10497" width="16" style="86" bestFit="1" customWidth="1"/>
    <col min="10498" max="10498" width="64.140625" style="86" bestFit="1" customWidth="1"/>
    <col min="10499" max="10499" width="10.140625" style="86" bestFit="1" customWidth="1"/>
    <col min="10500" max="10500" width="73.7109375" style="86" bestFit="1" customWidth="1"/>
    <col min="10501" max="10525" width="9" style="86" customWidth="1"/>
    <col min="10526" max="10526" width="8.85546875" style="86" customWidth="1"/>
    <col min="10527" max="10527" width="255.7109375" style="86" bestFit="1" customWidth="1"/>
    <col min="10528" max="10528" width="35.5703125" style="86" bestFit="1" customWidth="1"/>
    <col min="10529" max="10750" width="9.140625" style="86"/>
    <col min="10751" max="10751" width="13.5703125" style="86" bestFit="1" customWidth="1"/>
    <col min="10752" max="10752" width="19.28515625" style="86" bestFit="1" customWidth="1"/>
    <col min="10753" max="10753" width="16" style="86" bestFit="1" customWidth="1"/>
    <col min="10754" max="10754" width="64.140625" style="86" bestFit="1" customWidth="1"/>
    <col min="10755" max="10755" width="10.140625" style="86" bestFit="1" customWidth="1"/>
    <col min="10756" max="10756" width="73.7109375" style="86" bestFit="1" customWidth="1"/>
    <col min="10757" max="10781" width="9" style="86" customWidth="1"/>
    <col min="10782" max="10782" width="8.85546875" style="86" customWidth="1"/>
    <col min="10783" max="10783" width="255.7109375" style="86" bestFit="1" customWidth="1"/>
    <col min="10784" max="10784" width="35.5703125" style="86" bestFit="1" customWidth="1"/>
    <col min="10785" max="11006" width="9.140625" style="86"/>
    <col min="11007" max="11007" width="13.5703125" style="86" bestFit="1" customWidth="1"/>
    <col min="11008" max="11008" width="19.28515625" style="86" bestFit="1" customWidth="1"/>
    <col min="11009" max="11009" width="16" style="86" bestFit="1" customWidth="1"/>
    <col min="11010" max="11010" width="64.140625" style="86" bestFit="1" customWidth="1"/>
    <col min="11011" max="11011" width="10.140625" style="86" bestFit="1" customWidth="1"/>
    <col min="11012" max="11012" width="73.7109375" style="86" bestFit="1" customWidth="1"/>
    <col min="11013" max="11037" width="9" style="86" customWidth="1"/>
    <col min="11038" max="11038" width="8.85546875" style="86" customWidth="1"/>
    <col min="11039" max="11039" width="255.7109375" style="86" bestFit="1" customWidth="1"/>
    <col min="11040" max="11040" width="35.5703125" style="86" bestFit="1" customWidth="1"/>
    <col min="11041" max="11262" width="9.140625" style="86"/>
    <col min="11263" max="11263" width="13.5703125" style="86" bestFit="1" customWidth="1"/>
    <col min="11264" max="11264" width="19.28515625" style="86" bestFit="1" customWidth="1"/>
    <col min="11265" max="11265" width="16" style="86" bestFit="1" customWidth="1"/>
    <col min="11266" max="11266" width="64.140625" style="86" bestFit="1" customWidth="1"/>
    <col min="11267" max="11267" width="10.140625" style="86" bestFit="1" customWidth="1"/>
    <col min="11268" max="11268" width="73.7109375" style="86" bestFit="1" customWidth="1"/>
    <col min="11269" max="11293" width="9" style="86" customWidth="1"/>
    <col min="11294" max="11294" width="8.85546875" style="86" customWidth="1"/>
    <col min="11295" max="11295" width="255.7109375" style="86" bestFit="1" customWidth="1"/>
    <col min="11296" max="11296" width="35.5703125" style="86" bestFit="1" customWidth="1"/>
    <col min="11297" max="11518" width="9.140625" style="86"/>
    <col min="11519" max="11519" width="13.5703125" style="86" bestFit="1" customWidth="1"/>
    <col min="11520" max="11520" width="19.28515625" style="86" bestFit="1" customWidth="1"/>
    <col min="11521" max="11521" width="16" style="86" bestFit="1" customWidth="1"/>
    <col min="11522" max="11522" width="64.140625" style="86" bestFit="1" customWidth="1"/>
    <col min="11523" max="11523" width="10.140625" style="86" bestFit="1" customWidth="1"/>
    <col min="11524" max="11524" width="73.7109375" style="86" bestFit="1" customWidth="1"/>
    <col min="11525" max="11549" width="9" style="86" customWidth="1"/>
    <col min="11550" max="11550" width="8.85546875" style="86" customWidth="1"/>
    <col min="11551" max="11551" width="255.7109375" style="86" bestFit="1" customWidth="1"/>
    <col min="11552" max="11552" width="35.5703125" style="86" bestFit="1" customWidth="1"/>
    <col min="11553" max="11774" width="9.140625" style="86"/>
    <col min="11775" max="11775" width="13.5703125" style="86" bestFit="1" customWidth="1"/>
    <col min="11776" max="11776" width="19.28515625" style="86" bestFit="1" customWidth="1"/>
    <col min="11777" max="11777" width="16" style="86" bestFit="1" customWidth="1"/>
    <col min="11778" max="11778" width="64.140625" style="86" bestFit="1" customWidth="1"/>
    <col min="11779" max="11779" width="10.140625" style="86" bestFit="1" customWidth="1"/>
    <col min="11780" max="11780" width="73.7109375" style="86" bestFit="1" customWidth="1"/>
    <col min="11781" max="11805" width="9" style="86" customWidth="1"/>
    <col min="11806" max="11806" width="8.85546875" style="86" customWidth="1"/>
    <col min="11807" max="11807" width="255.7109375" style="86" bestFit="1" customWidth="1"/>
    <col min="11808" max="11808" width="35.5703125" style="86" bestFit="1" customWidth="1"/>
    <col min="11809" max="12030" width="9.140625" style="86"/>
    <col min="12031" max="12031" width="13.5703125" style="86" bestFit="1" customWidth="1"/>
    <col min="12032" max="12032" width="19.28515625" style="86" bestFit="1" customWidth="1"/>
    <col min="12033" max="12033" width="16" style="86" bestFit="1" customWidth="1"/>
    <col min="12034" max="12034" width="64.140625" style="86" bestFit="1" customWidth="1"/>
    <col min="12035" max="12035" width="10.140625" style="86" bestFit="1" customWidth="1"/>
    <col min="12036" max="12036" width="73.7109375" style="86" bestFit="1" customWidth="1"/>
    <col min="12037" max="12061" width="9" style="86" customWidth="1"/>
    <col min="12062" max="12062" width="8.85546875" style="86" customWidth="1"/>
    <col min="12063" max="12063" width="255.7109375" style="86" bestFit="1" customWidth="1"/>
    <col min="12064" max="12064" width="35.5703125" style="86" bestFit="1" customWidth="1"/>
    <col min="12065" max="12286" width="9.140625" style="86"/>
    <col min="12287" max="12287" width="13.5703125" style="86" bestFit="1" customWidth="1"/>
    <col min="12288" max="12288" width="19.28515625" style="86" bestFit="1" customWidth="1"/>
    <col min="12289" max="12289" width="16" style="86" bestFit="1" customWidth="1"/>
    <col min="12290" max="12290" width="64.140625" style="86" bestFit="1" customWidth="1"/>
    <col min="12291" max="12291" width="10.140625" style="86" bestFit="1" customWidth="1"/>
    <col min="12292" max="12292" width="73.7109375" style="86" bestFit="1" customWidth="1"/>
    <col min="12293" max="12317" width="9" style="86" customWidth="1"/>
    <col min="12318" max="12318" width="8.85546875" style="86" customWidth="1"/>
    <col min="12319" max="12319" width="255.7109375" style="86" bestFit="1" customWidth="1"/>
    <col min="12320" max="12320" width="35.5703125" style="86" bestFit="1" customWidth="1"/>
    <col min="12321" max="12542" width="9.140625" style="86"/>
    <col min="12543" max="12543" width="13.5703125" style="86" bestFit="1" customWidth="1"/>
    <col min="12544" max="12544" width="19.28515625" style="86" bestFit="1" customWidth="1"/>
    <col min="12545" max="12545" width="16" style="86" bestFit="1" customWidth="1"/>
    <col min="12546" max="12546" width="64.140625" style="86" bestFit="1" customWidth="1"/>
    <col min="12547" max="12547" width="10.140625" style="86" bestFit="1" customWidth="1"/>
    <col min="12548" max="12548" width="73.7109375" style="86" bestFit="1" customWidth="1"/>
    <col min="12549" max="12573" width="9" style="86" customWidth="1"/>
    <col min="12574" max="12574" width="8.85546875" style="86" customWidth="1"/>
    <col min="12575" max="12575" width="255.7109375" style="86" bestFit="1" customWidth="1"/>
    <col min="12576" max="12576" width="35.5703125" style="86" bestFit="1" customWidth="1"/>
    <col min="12577" max="12798" width="9.140625" style="86"/>
    <col min="12799" max="12799" width="13.5703125" style="86" bestFit="1" customWidth="1"/>
    <col min="12800" max="12800" width="19.28515625" style="86" bestFit="1" customWidth="1"/>
    <col min="12801" max="12801" width="16" style="86" bestFit="1" customWidth="1"/>
    <col min="12802" max="12802" width="64.140625" style="86" bestFit="1" customWidth="1"/>
    <col min="12803" max="12803" width="10.140625" style="86" bestFit="1" customWidth="1"/>
    <col min="12804" max="12804" width="73.7109375" style="86" bestFit="1" customWidth="1"/>
    <col min="12805" max="12829" width="9" style="86" customWidth="1"/>
    <col min="12830" max="12830" width="8.85546875" style="86" customWidth="1"/>
    <col min="12831" max="12831" width="255.7109375" style="86" bestFit="1" customWidth="1"/>
    <col min="12832" max="12832" width="35.5703125" style="86" bestFit="1" customWidth="1"/>
    <col min="12833" max="13054" width="9.140625" style="86"/>
    <col min="13055" max="13055" width="13.5703125" style="86" bestFit="1" customWidth="1"/>
    <col min="13056" max="13056" width="19.28515625" style="86" bestFit="1" customWidth="1"/>
    <col min="13057" max="13057" width="16" style="86" bestFit="1" customWidth="1"/>
    <col min="13058" max="13058" width="64.140625" style="86" bestFit="1" customWidth="1"/>
    <col min="13059" max="13059" width="10.140625" style="86" bestFit="1" customWidth="1"/>
    <col min="13060" max="13060" width="73.7109375" style="86" bestFit="1" customWidth="1"/>
    <col min="13061" max="13085" width="9" style="86" customWidth="1"/>
    <col min="13086" max="13086" width="8.85546875" style="86" customWidth="1"/>
    <col min="13087" max="13087" width="255.7109375" style="86" bestFit="1" customWidth="1"/>
    <col min="13088" max="13088" width="35.5703125" style="86" bestFit="1" customWidth="1"/>
    <col min="13089" max="13310" width="9.140625" style="86"/>
    <col min="13311" max="13311" width="13.5703125" style="86" bestFit="1" customWidth="1"/>
    <col min="13312" max="13312" width="19.28515625" style="86" bestFit="1" customWidth="1"/>
    <col min="13313" max="13313" width="16" style="86" bestFit="1" customWidth="1"/>
    <col min="13314" max="13314" width="64.140625" style="86" bestFit="1" customWidth="1"/>
    <col min="13315" max="13315" width="10.140625" style="86" bestFit="1" customWidth="1"/>
    <col min="13316" max="13316" width="73.7109375" style="86" bestFit="1" customWidth="1"/>
    <col min="13317" max="13341" width="9" style="86" customWidth="1"/>
    <col min="13342" max="13342" width="8.85546875" style="86" customWidth="1"/>
    <col min="13343" max="13343" width="255.7109375" style="86" bestFit="1" customWidth="1"/>
    <col min="13344" max="13344" width="35.5703125" style="86" bestFit="1" customWidth="1"/>
    <col min="13345" max="13566" width="9.140625" style="86"/>
    <col min="13567" max="13567" width="13.5703125" style="86" bestFit="1" customWidth="1"/>
    <col min="13568" max="13568" width="19.28515625" style="86" bestFit="1" customWidth="1"/>
    <col min="13569" max="13569" width="16" style="86" bestFit="1" customWidth="1"/>
    <col min="13570" max="13570" width="64.140625" style="86" bestFit="1" customWidth="1"/>
    <col min="13571" max="13571" width="10.140625" style="86" bestFit="1" customWidth="1"/>
    <col min="13572" max="13572" width="73.7109375" style="86" bestFit="1" customWidth="1"/>
    <col min="13573" max="13597" width="9" style="86" customWidth="1"/>
    <col min="13598" max="13598" width="8.85546875" style="86" customWidth="1"/>
    <col min="13599" max="13599" width="255.7109375" style="86" bestFit="1" customWidth="1"/>
    <col min="13600" max="13600" width="35.5703125" style="86" bestFit="1" customWidth="1"/>
    <col min="13601" max="13822" width="9.140625" style="86"/>
    <col min="13823" max="13823" width="13.5703125" style="86" bestFit="1" customWidth="1"/>
    <col min="13824" max="13824" width="19.28515625" style="86" bestFit="1" customWidth="1"/>
    <col min="13825" max="13825" width="16" style="86" bestFit="1" customWidth="1"/>
    <col min="13826" max="13826" width="64.140625" style="86" bestFit="1" customWidth="1"/>
    <col min="13827" max="13827" width="10.140625" style="86" bestFit="1" customWidth="1"/>
    <col min="13828" max="13828" width="73.7109375" style="86" bestFit="1" customWidth="1"/>
    <col min="13829" max="13853" width="9" style="86" customWidth="1"/>
    <col min="13854" max="13854" width="8.85546875" style="86" customWidth="1"/>
    <col min="13855" max="13855" width="255.7109375" style="86" bestFit="1" customWidth="1"/>
    <col min="13856" max="13856" width="35.5703125" style="86" bestFit="1" customWidth="1"/>
    <col min="13857" max="14078" width="9.140625" style="86"/>
    <col min="14079" max="14079" width="13.5703125" style="86" bestFit="1" customWidth="1"/>
    <col min="14080" max="14080" width="19.28515625" style="86" bestFit="1" customWidth="1"/>
    <col min="14081" max="14081" width="16" style="86" bestFit="1" customWidth="1"/>
    <col min="14082" max="14082" width="64.140625" style="86" bestFit="1" customWidth="1"/>
    <col min="14083" max="14083" width="10.140625" style="86" bestFit="1" customWidth="1"/>
    <col min="14084" max="14084" width="73.7109375" style="86" bestFit="1" customWidth="1"/>
    <col min="14085" max="14109" width="9" style="86" customWidth="1"/>
    <col min="14110" max="14110" width="8.85546875" style="86" customWidth="1"/>
    <col min="14111" max="14111" width="255.7109375" style="86" bestFit="1" customWidth="1"/>
    <col min="14112" max="14112" width="35.5703125" style="86" bestFit="1" customWidth="1"/>
    <col min="14113" max="14334" width="9.140625" style="86"/>
    <col min="14335" max="14335" width="13.5703125" style="86" bestFit="1" customWidth="1"/>
    <col min="14336" max="14336" width="19.28515625" style="86" bestFit="1" customWidth="1"/>
    <col min="14337" max="14337" width="16" style="86" bestFit="1" customWidth="1"/>
    <col min="14338" max="14338" width="64.140625" style="86" bestFit="1" customWidth="1"/>
    <col min="14339" max="14339" width="10.140625" style="86" bestFit="1" customWidth="1"/>
    <col min="14340" max="14340" width="73.7109375" style="86" bestFit="1" customWidth="1"/>
    <col min="14341" max="14365" width="9" style="86" customWidth="1"/>
    <col min="14366" max="14366" width="8.85546875" style="86" customWidth="1"/>
    <col min="14367" max="14367" width="255.7109375" style="86" bestFit="1" customWidth="1"/>
    <col min="14368" max="14368" width="35.5703125" style="86" bestFit="1" customWidth="1"/>
    <col min="14369" max="14590" width="9.140625" style="86"/>
    <col min="14591" max="14591" width="13.5703125" style="86" bestFit="1" customWidth="1"/>
    <col min="14592" max="14592" width="19.28515625" style="86" bestFit="1" customWidth="1"/>
    <col min="14593" max="14593" width="16" style="86" bestFit="1" customWidth="1"/>
    <col min="14594" max="14594" width="64.140625" style="86" bestFit="1" customWidth="1"/>
    <col min="14595" max="14595" width="10.140625" style="86" bestFit="1" customWidth="1"/>
    <col min="14596" max="14596" width="73.7109375" style="86" bestFit="1" customWidth="1"/>
    <col min="14597" max="14621" width="9" style="86" customWidth="1"/>
    <col min="14622" max="14622" width="8.85546875" style="86" customWidth="1"/>
    <col min="14623" max="14623" width="255.7109375" style="86" bestFit="1" customWidth="1"/>
    <col min="14624" max="14624" width="35.5703125" style="86" bestFit="1" customWidth="1"/>
    <col min="14625" max="14846" width="9.140625" style="86"/>
    <col min="14847" max="14847" width="13.5703125" style="86" bestFit="1" customWidth="1"/>
    <col min="14848" max="14848" width="19.28515625" style="86" bestFit="1" customWidth="1"/>
    <col min="14849" max="14849" width="16" style="86" bestFit="1" customWidth="1"/>
    <col min="14850" max="14850" width="64.140625" style="86" bestFit="1" customWidth="1"/>
    <col min="14851" max="14851" width="10.140625" style="86" bestFit="1" customWidth="1"/>
    <col min="14852" max="14852" width="73.7109375" style="86" bestFit="1" customWidth="1"/>
    <col min="14853" max="14877" width="9" style="86" customWidth="1"/>
    <col min="14878" max="14878" width="8.85546875" style="86" customWidth="1"/>
    <col min="14879" max="14879" width="255.7109375" style="86" bestFit="1" customWidth="1"/>
    <col min="14880" max="14880" width="35.5703125" style="86" bestFit="1" customWidth="1"/>
    <col min="14881" max="15102" width="9.140625" style="86"/>
    <col min="15103" max="15103" width="13.5703125" style="86" bestFit="1" customWidth="1"/>
    <col min="15104" max="15104" width="19.28515625" style="86" bestFit="1" customWidth="1"/>
    <col min="15105" max="15105" width="16" style="86" bestFit="1" customWidth="1"/>
    <col min="15106" max="15106" width="64.140625" style="86" bestFit="1" customWidth="1"/>
    <col min="15107" max="15107" width="10.140625" style="86" bestFit="1" customWidth="1"/>
    <col min="15108" max="15108" width="73.7109375" style="86" bestFit="1" customWidth="1"/>
    <col min="15109" max="15133" width="9" style="86" customWidth="1"/>
    <col min="15134" max="15134" width="8.85546875" style="86" customWidth="1"/>
    <col min="15135" max="15135" width="255.7109375" style="86" bestFit="1" customWidth="1"/>
    <col min="15136" max="15136" width="35.5703125" style="86" bestFit="1" customWidth="1"/>
    <col min="15137" max="15358" width="9.140625" style="86"/>
    <col min="15359" max="15359" width="13.5703125" style="86" bestFit="1" customWidth="1"/>
    <col min="15360" max="15360" width="19.28515625" style="86" bestFit="1" customWidth="1"/>
    <col min="15361" max="15361" width="16" style="86" bestFit="1" customWidth="1"/>
    <col min="15362" max="15362" width="64.140625" style="86" bestFit="1" customWidth="1"/>
    <col min="15363" max="15363" width="10.140625" style="86" bestFit="1" customWidth="1"/>
    <col min="15364" max="15364" width="73.7109375" style="86" bestFit="1" customWidth="1"/>
    <col min="15365" max="15389" width="9" style="86" customWidth="1"/>
    <col min="15390" max="15390" width="8.85546875" style="86" customWidth="1"/>
    <col min="15391" max="15391" width="255.7109375" style="86" bestFit="1" customWidth="1"/>
    <col min="15392" max="15392" width="35.5703125" style="86" bestFit="1" customWidth="1"/>
    <col min="15393" max="15614" width="9.140625" style="86"/>
    <col min="15615" max="15615" width="13.5703125" style="86" bestFit="1" customWidth="1"/>
    <col min="15616" max="15616" width="19.28515625" style="86" bestFit="1" customWidth="1"/>
    <col min="15617" max="15617" width="16" style="86" bestFit="1" customWidth="1"/>
    <col min="15618" max="15618" width="64.140625" style="86" bestFit="1" customWidth="1"/>
    <col min="15619" max="15619" width="10.140625" style="86" bestFit="1" customWidth="1"/>
    <col min="15620" max="15620" width="73.7109375" style="86" bestFit="1" customWidth="1"/>
    <col min="15621" max="15645" width="9" style="86" customWidth="1"/>
    <col min="15646" max="15646" width="8.85546875" style="86" customWidth="1"/>
    <col min="15647" max="15647" width="255.7109375" style="86" bestFit="1" customWidth="1"/>
    <col min="15648" max="15648" width="35.5703125" style="86" bestFit="1" customWidth="1"/>
    <col min="15649" max="15870" width="9.140625" style="86"/>
    <col min="15871" max="15871" width="13.5703125" style="86" bestFit="1" customWidth="1"/>
    <col min="15872" max="15872" width="19.28515625" style="86" bestFit="1" customWidth="1"/>
    <col min="15873" max="15873" width="16" style="86" bestFit="1" customWidth="1"/>
    <col min="15874" max="15874" width="64.140625" style="86" bestFit="1" customWidth="1"/>
    <col min="15875" max="15875" width="10.140625" style="86" bestFit="1" customWidth="1"/>
    <col min="15876" max="15876" width="73.7109375" style="86" bestFit="1" customWidth="1"/>
    <col min="15877" max="15901" width="9" style="86" customWidth="1"/>
    <col min="15902" max="15902" width="8.85546875" style="86" customWidth="1"/>
    <col min="15903" max="15903" width="255.7109375" style="86" bestFit="1" customWidth="1"/>
    <col min="15904" max="15904" width="35.5703125" style="86" bestFit="1" customWidth="1"/>
    <col min="15905" max="16126" width="9.140625" style="86"/>
    <col min="16127" max="16127" width="13.5703125" style="86" bestFit="1" customWidth="1"/>
    <col min="16128" max="16128" width="19.28515625" style="86" bestFit="1" customWidth="1"/>
    <col min="16129" max="16129" width="16" style="86" bestFit="1" customWidth="1"/>
    <col min="16130" max="16130" width="64.140625" style="86" bestFit="1" customWidth="1"/>
    <col min="16131" max="16131" width="10.140625" style="86" bestFit="1" customWidth="1"/>
    <col min="16132" max="16132" width="73.7109375" style="86" bestFit="1" customWidth="1"/>
    <col min="16133" max="16157" width="9" style="86" customWidth="1"/>
    <col min="16158" max="16158" width="8.85546875" style="86" customWidth="1"/>
    <col min="16159" max="16159" width="255.7109375" style="86" bestFit="1" customWidth="1"/>
    <col min="16160" max="16160" width="35.5703125" style="86" bestFit="1" customWidth="1"/>
    <col min="16161" max="16384" width="9.140625" style="86"/>
  </cols>
  <sheetData>
    <row r="1" spans="1:16382" customFormat="1" x14ac:dyDescent="0.2">
      <c r="A1" t="s">
        <v>74</v>
      </c>
    </row>
    <row r="2" spans="1:16382" customFormat="1" x14ac:dyDescent="0.2"/>
    <row r="3" spans="1:16382" s="90" customFormat="1" ht="14.25" x14ac:dyDescent="0.2">
      <c r="A3" s="89" t="s">
        <v>162</v>
      </c>
      <c r="B3" s="89" t="s">
        <v>166</v>
      </c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</row>
    <row r="4" spans="1:16382" s="90" customFormat="1" x14ac:dyDescent="0.2"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</row>
    <row r="5" spans="1:16382" s="90" customFormat="1" ht="42.75" x14ac:dyDescent="0.2">
      <c r="A5" s="89" t="s">
        <v>75</v>
      </c>
      <c r="B5" s="89" t="s">
        <v>76</v>
      </c>
      <c r="C5" s="89" t="s">
        <v>77</v>
      </c>
      <c r="D5" s="89" t="s">
        <v>78</v>
      </c>
      <c r="E5" s="89" t="s">
        <v>79</v>
      </c>
      <c r="F5" s="89" t="s">
        <v>80</v>
      </c>
      <c r="G5" s="91" t="s">
        <v>81</v>
      </c>
      <c r="H5" s="91" t="s">
        <v>82</v>
      </c>
      <c r="I5" s="91" t="s">
        <v>83</v>
      </c>
      <c r="J5" s="91" t="s">
        <v>84</v>
      </c>
      <c r="K5" s="91" t="s">
        <v>85</v>
      </c>
      <c r="L5" s="91" t="s">
        <v>86</v>
      </c>
      <c r="M5" s="91" t="s">
        <v>87</v>
      </c>
      <c r="N5" s="91" t="s">
        <v>88</v>
      </c>
      <c r="O5" s="91" t="s">
        <v>89</v>
      </c>
      <c r="P5" s="91" t="s">
        <v>90</v>
      </c>
      <c r="Q5" s="91" t="s">
        <v>91</v>
      </c>
      <c r="R5" s="91" t="s">
        <v>92</v>
      </c>
      <c r="S5" s="91" t="s">
        <v>93</v>
      </c>
      <c r="T5" s="91" t="s">
        <v>94</v>
      </c>
      <c r="U5" s="91" t="s">
        <v>95</v>
      </c>
      <c r="V5" s="91" t="s">
        <v>96</v>
      </c>
      <c r="W5" s="91" t="s">
        <v>97</v>
      </c>
      <c r="X5" s="91" t="s">
        <v>98</v>
      </c>
      <c r="Y5" s="91" t="s">
        <v>99</v>
      </c>
      <c r="Z5" s="91" t="s">
        <v>100</v>
      </c>
      <c r="AA5" s="91" t="s">
        <v>101</v>
      </c>
      <c r="AB5" s="91" t="s">
        <v>102</v>
      </c>
      <c r="AC5" s="91" t="s">
        <v>103</v>
      </c>
      <c r="AD5" s="91" t="s">
        <v>104</v>
      </c>
      <c r="AE5" s="91" t="s">
        <v>105</v>
      </c>
      <c r="AF5" s="91" t="s">
        <v>106</v>
      </c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</row>
    <row r="6" spans="1:16382" customFormat="1" ht="15" customHeight="1" x14ac:dyDescent="0.2">
      <c r="A6" s="87" t="s">
        <v>156</v>
      </c>
      <c r="B6" s="87" t="s">
        <v>165</v>
      </c>
      <c r="C6" s="87" t="s">
        <v>59</v>
      </c>
      <c r="D6" s="87" t="s">
        <v>107</v>
      </c>
      <c r="E6" s="87" t="s">
        <v>51</v>
      </c>
      <c r="F6" s="87" t="s">
        <v>108</v>
      </c>
      <c r="G6" s="88">
        <v>17</v>
      </c>
      <c r="H6" s="88">
        <v>29</v>
      </c>
      <c r="I6" s="88">
        <v>12.5</v>
      </c>
      <c r="J6" s="88">
        <v>419</v>
      </c>
      <c r="K6" s="88">
        <v>594</v>
      </c>
      <c r="L6" s="88">
        <v>592</v>
      </c>
      <c r="M6" s="88">
        <v>623</v>
      </c>
      <c r="N6" s="88">
        <v>36</v>
      </c>
      <c r="O6" s="88">
        <v>2127</v>
      </c>
      <c r="P6" s="88">
        <v>8</v>
      </c>
      <c r="Q6" s="88">
        <v>191</v>
      </c>
      <c r="R6" s="88">
        <v>12</v>
      </c>
      <c r="S6" s="88">
        <v>494</v>
      </c>
      <c r="T6" s="88">
        <v>35</v>
      </c>
      <c r="U6" s="88">
        <v>2127</v>
      </c>
      <c r="V6" s="88">
        <v>1</v>
      </c>
      <c r="W6" s="88">
        <v>1</v>
      </c>
      <c r="X6" s="88">
        <v>10</v>
      </c>
      <c r="Y6" s="88">
        <v>5.24</v>
      </c>
      <c r="Z6" s="88">
        <v>16.48</v>
      </c>
      <c r="AA6" s="88">
        <v>22.22</v>
      </c>
      <c r="AB6" s="88">
        <v>191</v>
      </c>
      <c r="AC6" s="88">
        <v>1889</v>
      </c>
      <c r="AD6" s="88">
        <v>980</v>
      </c>
      <c r="AE6" s="88">
        <v>1698</v>
      </c>
      <c r="AF6" s="88">
        <v>1250</v>
      </c>
    </row>
    <row r="7" spans="1:16382" customFormat="1" ht="15" customHeight="1" x14ac:dyDescent="0.2">
      <c r="A7" s="87" t="s">
        <v>156</v>
      </c>
      <c r="B7" s="87" t="s">
        <v>165</v>
      </c>
      <c r="C7" s="87" t="s">
        <v>60</v>
      </c>
      <c r="D7" s="87" t="s">
        <v>109</v>
      </c>
      <c r="E7" s="87" t="s">
        <v>18</v>
      </c>
      <c r="F7" s="87" t="s">
        <v>110</v>
      </c>
      <c r="G7" s="88">
        <v>920</v>
      </c>
      <c r="H7" s="88">
        <v>1403</v>
      </c>
      <c r="I7" s="88">
        <v>14.2</v>
      </c>
      <c r="J7" s="88">
        <v>26447</v>
      </c>
      <c r="K7" s="88">
        <v>45648</v>
      </c>
      <c r="L7" s="88">
        <v>42504</v>
      </c>
      <c r="M7" s="88">
        <v>46680</v>
      </c>
      <c r="N7" s="88">
        <v>469</v>
      </c>
      <c r="O7" s="88">
        <v>137518</v>
      </c>
      <c r="P7" s="88">
        <v>404</v>
      </c>
      <c r="Q7" s="88">
        <v>12947</v>
      </c>
      <c r="R7" s="88">
        <v>1594</v>
      </c>
      <c r="S7" s="88">
        <v>18166</v>
      </c>
      <c r="T7" s="88">
        <v>836</v>
      </c>
      <c r="U7" s="88">
        <v>137518</v>
      </c>
      <c r="V7" s="88">
        <v>0</v>
      </c>
      <c r="W7" s="88">
        <v>4</v>
      </c>
      <c r="X7" s="88">
        <v>60</v>
      </c>
      <c r="Y7" s="88">
        <v>7.4</v>
      </c>
      <c r="Z7" s="88">
        <v>21.9</v>
      </c>
      <c r="AA7" s="88">
        <v>42.7</v>
      </c>
      <c r="AB7" s="88">
        <v>12947</v>
      </c>
      <c r="AC7" s="88">
        <v>106563</v>
      </c>
      <c r="AD7" s="88">
        <v>33187</v>
      </c>
      <c r="AE7" s="88">
        <v>93616</v>
      </c>
      <c r="AF7" s="88">
        <v>68315</v>
      </c>
    </row>
    <row r="8" spans="1:16382" customFormat="1" ht="15" customHeight="1" x14ac:dyDescent="0.2">
      <c r="A8" s="87" t="s">
        <v>156</v>
      </c>
      <c r="B8" s="87" t="s">
        <v>165</v>
      </c>
      <c r="C8" s="87" t="s">
        <v>61</v>
      </c>
      <c r="D8" s="87" t="s">
        <v>111</v>
      </c>
      <c r="E8" s="87" t="s">
        <v>20</v>
      </c>
      <c r="F8" s="87" t="s">
        <v>112</v>
      </c>
      <c r="G8" s="88">
        <v>680</v>
      </c>
      <c r="H8" s="88">
        <v>1105</v>
      </c>
      <c r="I8" s="88">
        <v>16.079999999999998</v>
      </c>
      <c r="J8" s="88">
        <v>10593</v>
      </c>
      <c r="K8" s="88">
        <v>16970</v>
      </c>
      <c r="L8" s="88">
        <v>15773</v>
      </c>
      <c r="M8" s="88">
        <v>17714</v>
      </c>
      <c r="N8" s="88">
        <v>233</v>
      </c>
      <c r="O8" s="88">
        <v>44194</v>
      </c>
      <c r="P8" s="88">
        <v>277</v>
      </c>
      <c r="Q8" s="88">
        <v>1951</v>
      </c>
      <c r="R8" s="88">
        <v>253</v>
      </c>
      <c r="S8" s="88">
        <v>5051</v>
      </c>
      <c r="T8" s="88">
        <v>83</v>
      </c>
      <c r="U8" s="88">
        <v>44194</v>
      </c>
      <c r="V8" s="88">
        <v>1</v>
      </c>
      <c r="W8" s="88">
        <v>41</v>
      </c>
      <c r="X8" s="88">
        <v>70</v>
      </c>
      <c r="Y8" s="88">
        <v>7.8</v>
      </c>
      <c r="Z8" s="88">
        <v>27.62</v>
      </c>
      <c r="AA8" s="88">
        <v>46.07</v>
      </c>
      <c r="AB8" s="88">
        <v>1951</v>
      </c>
      <c r="AC8" s="88">
        <v>19749</v>
      </c>
      <c r="AD8" s="88">
        <v>8395</v>
      </c>
      <c r="AE8" s="88">
        <v>25461</v>
      </c>
      <c r="AF8" s="88">
        <v>21093</v>
      </c>
      <c r="AG8" s="110"/>
    </row>
    <row r="9" spans="1:16382" customFormat="1" ht="15" customHeight="1" x14ac:dyDescent="0.2">
      <c r="A9" s="87" t="s">
        <v>156</v>
      </c>
      <c r="B9" s="87" t="s">
        <v>165</v>
      </c>
      <c r="C9" s="87" t="s">
        <v>61</v>
      </c>
      <c r="D9" s="87" t="s">
        <v>111</v>
      </c>
      <c r="E9" s="87" t="s">
        <v>21</v>
      </c>
      <c r="F9" s="87" t="s">
        <v>113</v>
      </c>
      <c r="G9" s="88">
        <v>1746</v>
      </c>
      <c r="H9" s="88">
        <v>2593</v>
      </c>
      <c r="I9" s="88">
        <v>15.6</v>
      </c>
      <c r="J9" s="88">
        <v>24841</v>
      </c>
      <c r="K9" s="88">
        <v>42191</v>
      </c>
      <c r="L9" s="88">
        <v>38722</v>
      </c>
      <c r="M9" s="88">
        <v>44683</v>
      </c>
      <c r="N9" s="88">
        <v>2841</v>
      </c>
      <c r="O9" s="88">
        <v>125165</v>
      </c>
      <c r="P9" s="88">
        <v>275</v>
      </c>
      <c r="Q9" s="88">
        <v>5731</v>
      </c>
      <c r="R9" s="88">
        <v>560</v>
      </c>
      <c r="S9" s="88">
        <v>17667</v>
      </c>
      <c r="T9" s="88">
        <v>1127</v>
      </c>
      <c r="U9" s="88">
        <v>125165</v>
      </c>
      <c r="V9" s="88">
        <v>1</v>
      </c>
      <c r="W9" s="88">
        <v>32</v>
      </c>
      <c r="X9" s="88">
        <v>73</v>
      </c>
      <c r="Y9" s="88">
        <v>8</v>
      </c>
      <c r="Z9" s="88">
        <v>31.02</v>
      </c>
      <c r="AA9" s="88">
        <v>58.85</v>
      </c>
      <c r="AB9" s="88">
        <v>5731</v>
      </c>
      <c r="AC9" s="88">
        <v>71801</v>
      </c>
      <c r="AD9" s="88">
        <v>24413</v>
      </c>
      <c r="AE9" s="88">
        <v>77148</v>
      </c>
      <c r="AF9" s="88">
        <v>60942</v>
      </c>
    </row>
    <row r="10" spans="1:16382" customFormat="1" ht="15" customHeight="1" x14ac:dyDescent="0.2">
      <c r="A10" s="87" t="s">
        <v>156</v>
      </c>
      <c r="B10" s="87" t="s">
        <v>165</v>
      </c>
      <c r="C10" s="87" t="s">
        <v>61</v>
      </c>
      <c r="D10" s="87" t="s">
        <v>111</v>
      </c>
      <c r="E10" s="87" t="s">
        <v>27</v>
      </c>
      <c r="F10" s="87" t="s">
        <v>114</v>
      </c>
      <c r="G10" s="88">
        <v>1283</v>
      </c>
      <c r="H10" s="88">
        <v>1873</v>
      </c>
      <c r="I10" s="88">
        <v>14.34</v>
      </c>
      <c r="J10" s="88">
        <v>19384</v>
      </c>
      <c r="K10" s="88">
        <v>27890</v>
      </c>
      <c r="L10" s="88">
        <v>27750</v>
      </c>
      <c r="M10" s="88">
        <v>29622</v>
      </c>
      <c r="N10" s="88">
        <v>843</v>
      </c>
      <c r="O10" s="88">
        <v>76438</v>
      </c>
      <c r="P10" s="88">
        <v>203</v>
      </c>
      <c r="Q10" s="88">
        <v>3682</v>
      </c>
      <c r="R10" s="88">
        <v>368</v>
      </c>
      <c r="S10" s="88">
        <v>11674</v>
      </c>
      <c r="T10" s="88">
        <v>1754</v>
      </c>
      <c r="U10" s="88">
        <v>76438</v>
      </c>
      <c r="V10" s="88">
        <v>1</v>
      </c>
      <c r="W10" s="88">
        <v>30</v>
      </c>
      <c r="X10" s="88">
        <v>82</v>
      </c>
      <c r="Y10" s="88">
        <v>5.92</v>
      </c>
      <c r="Z10" s="88">
        <v>15.49</v>
      </c>
      <c r="AA10" s="88">
        <v>23.4</v>
      </c>
      <c r="AB10" s="88">
        <v>3682</v>
      </c>
      <c r="AC10" s="88">
        <v>40523</v>
      </c>
      <c r="AD10" s="88">
        <v>13542</v>
      </c>
      <c r="AE10" s="88">
        <v>46037</v>
      </c>
      <c r="AF10" s="88">
        <v>41016</v>
      </c>
    </row>
    <row r="11" spans="1:16382" customFormat="1" ht="15" customHeight="1" x14ac:dyDescent="0.2">
      <c r="A11" s="87" t="s">
        <v>156</v>
      </c>
      <c r="B11" s="87" t="s">
        <v>165</v>
      </c>
      <c r="C11" s="87" t="s">
        <v>58</v>
      </c>
      <c r="D11" s="87" t="s">
        <v>115</v>
      </c>
      <c r="E11" s="87" t="s">
        <v>14</v>
      </c>
      <c r="F11" s="87" t="s">
        <v>116</v>
      </c>
      <c r="G11" s="88">
        <v>832</v>
      </c>
      <c r="H11" s="88">
        <v>1298</v>
      </c>
      <c r="I11" s="88">
        <v>15.98333</v>
      </c>
      <c r="J11" s="88">
        <v>13643</v>
      </c>
      <c r="K11" s="88">
        <v>29005</v>
      </c>
      <c r="L11" s="88">
        <v>23998</v>
      </c>
      <c r="M11" s="88">
        <v>30240</v>
      </c>
      <c r="N11" s="88">
        <v>474</v>
      </c>
      <c r="O11" s="88">
        <v>76362</v>
      </c>
      <c r="P11" s="88">
        <v>181</v>
      </c>
      <c r="Q11" s="88">
        <v>10041</v>
      </c>
      <c r="R11" s="88">
        <v>771</v>
      </c>
      <c r="S11" s="88">
        <v>15571</v>
      </c>
      <c r="T11" s="88">
        <v>120</v>
      </c>
      <c r="U11" s="88">
        <v>76362</v>
      </c>
      <c r="V11" s="88">
        <v>2</v>
      </c>
      <c r="W11" s="88">
        <v>22</v>
      </c>
      <c r="X11" s="88">
        <v>66</v>
      </c>
      <c r="Y11" s="88">
        <v>13.93</v>
      </c>
      <c r="Z11" s="88">
        <v>28.8</v>
      </c>
      <c r="AA11" s="88">
        <v>49.3</v>
      </c>
      <c r="AB11" s="88">
        <v>10041</v>
      </c>
      <c r="AC11" s="88">
        <v>63421</v>
      </c>
      <c r="AD11" s="88">
        <v>17948</v>
      </c>
      <c r="AE11" s="88">
        <v>53380</v>
      </c>
      <c r="AF11" s="88">
        <v>38792</v>
      </c>
    </row>
    <row r="12" spans="1:16382" customFormat="1" ht="15" customHeight="1" x14ac:dyDescent="0.2">
      <c r="A12" s="87" t="s">
        <v>156</v>
      </c>
      <c r="B12" s="87" t="s">
        <v>165</v>
      </c>
      <c r="C12" s="87" t="s">
        <v>58</v>
      </c>
      <c r="D12" s="87" t="s">
        <v>115</v>
      </c>
      <c r="E12" s="87" t="s">
        <v>26</v>
      </c>
      <c r="F12" s="87" t="s">
        <v>117</v>
      </c>
      <c r="G12" s="88">
        <v>1621</v>
      </c>
      <c r="H12" s="88">
        <v>2131</v>
      </c>
      <c r="I12" s="88">
        <v>12.55</v>
      </c>
      <c r="J12" s="88">
        <v>25132</v>
      </c>
      <c r="K12" s="88">
        <v>35242</v>
      </c>
      <c r="L12" s="88">
        <v>36013</v>
      </c>
      <c r="M12" s="88">
        <v>37373</v>
      </c>
      <c r="N12" s="88">
        <v>877</v>
      </c>
      <c r="O12" s="88">
        <v>110166</v>
      </c>
      <c r="P12" s="88">
        <v>559</v>
      </c>
      <c r="Q12" s="88">
        <v>3902</v>
      </c>
      <c r="R12" s="88">
        <v>1665</v>
      </c>
      <c r="S12" s="88">
        <v>23500</v>
      </c>
      <c r="T12" s="88">
        <v>0</v>
      </c>
      <c r="U12" s="88">
        <v>110166</v>
      </c>
      <c r="V12" s="88">
        <v>1</v>
      </c>
      <c r="W12" s="88">
        <v>8</v>
      </c>
      <c r="X12" s="88">
        <v>44</v>
      </c>
      <c r="Y12" s="88">
        <v>6.32</v>
      </c>
      <c r="Z12" s="88">
        <v>17.13</v>
      </c>
      <c r="AA12" s="88">
        <v>26</v>
      </c>
      <c r="AB12" s="88">
        <v>3902</v>
      </c>
      <c r="AC12" s="88">
        <v>68195</v>
      </c>
      <c r="AD12" s="88">
        <v>28482</v>
      </c>
      <c r="AE12" s="88">
        <v>75802</v>
      </c>
      <c r="AF12" s="88">
        <v>51347</v>
      </c>
    </row>
    <row r="13" spans="1:16382" customFormat="1" ht="15" customHeight="1" x14ac:dyDescent="0.2">
      <c r="A13" s="87" t="s">
        <v>156</v>
      </c>
      <c r="B13" s="87" t="s">
        <v>165</v>
      </c>
      <c r="C13" s="87" t="s">
        <v>58</v>
      </c>
      <c r="D13" s="87" t="s">
        <v>115</v>
      </c>
      <c r="E13" s="87" t="s">
        <v>16</v>
      </c>
      <c r="F13" s="87" t="s">
        <v>118</v>
      </c>
      <c r="G13" s="88">
        <v>785</v>
      </c>
      <c r="H13" s="88">
        <v>1425</v>
      </c>
      <c r="I13" s="88">
        <v>19.23</v>
      </c>
      <c r="J13" s="88">
        <v>15537</v>
      </c>
      <c r="K13" s="88">
        <v>31862</v>
      </c>
      <c r="L13" s="88">
        <v>27356</v>
      </c>
      <c r="M13" s="88">
        <v>33121</v>
      </c>
      <c r="N13" s="88">
        <v>628</v>
      </c>
      <c r="O13" s="88">
        <v>88868</v>
      </c>
      <c r="P13" s="88">
        <v>249</v>
      </c>
      <c r="Q13" s="88">
        <v>3101</v>
      </c>
      <c r="R13" s="88">
        <v>1190</v>
      </c>
      <c r="S13" s="88">
        <v>20277</v>
      </c>
      <c r="T13" s="88">
        <v>234</v>
      </c>
      <c r="U13" s="88">
        <v>88868</v>
      </c>
      <c r="V13" s="88">
        <v>1</v>
      </c>
      <c r="W13" s="88">
        <v>11</v>
      </c>
      <c r="X13" s="88">
        <v>63</v>
      </c>
      <c r="Y13" s="88">
        <v>9.65</v>
      </c>
      <c r="Z13" s="88">
        <v>28.88</v>
      </c>
      <c r="AA13" s="88">
        <v>43.23</v>
      </c>
      <c r="AB13" s="88">
        <v>3101</v>
      </c>
      <c r="AC13" s="88">
        <v>52005</v>
      </c>
      <c r="AD13" s="88">
        <v>26102</v>
      </c>
      <c r="AE13" s="88">
        <v>61790</v>
      </c>
      <c r="AF13" s="88">
        <v>44061</v>
      </c>
    </row>
    <row r="14" spans="1:16382" customFormat="1" ht="15" customHeight="1" x14ac:dyDescent="0.2">
      <c r="A14" s="87" t="s">
        <v>156</v>
      </c>
      <c r="B14" s="87" t="s">
        <v>165</v>
      </c>
      <c r="C14" s="87" t="s">
        <v>59</v>
      </c>
      <c r="D14" s="87" t="s">
        <v>107</v>
      </c>
      <c r="E14" s="87" t="s">
        <v>24</v>
      </c>
      <c r="F14" s="87" t="s">
        <v>119</v>
      </c>
      <c r="G14" s="88">
        <v>845</v>
      </c>
      <c r="H14" s="88">
        <v>1358</v>
      </c>
      <c r="I14" s="88">
        <v>16.82</v>
      </c>
      <c r="J14" s="88">
        <v>13425</v>
      </c>
      <c r="K14" s="88">
        <v>26956</v>
      </c>
      <c r="L14" s="88">
        <v>24697</v>
      </c>
      <c r="M14" s="88">
        <v>28183</v>
      </c>
      <c r="N14" s="88">
        <v>984</v>
      </c>
      <c r="O14" s="88">
        <v>63546</v>
      </c>
      <c r="P14" s="88">
        <v>375</v>
      </c>
      <c r="Q14" s="88">
        <v>4705</v>
      </c>
      <c r="R14" s="88">
        <v>1191</v>
      </c>
      <c r="S14" s="88">
        <v>20522</v>
      </c>
      <c r="T14" s="88">
        <v>0</v>
      </c>
      <c r="U14" s="88">
        <v>63546</v>
      </c>
      <c r="V14" s="88">
        <v>3</v>
      </c>
      <c r="W14" s="88">
        <v>80</v>
      </c>
      <c r="X14" s="88">
        <v>156</v>
      </c>
      <c r="Y14" s="88">
        <v>8.1999999999999993</v>
      </c>
      <c r="Z14" s="88">
        <v>26.37</v>
      </c>
      <c r="AA14" s="88">
        <v>44.83</v>
      </c>
      <c r="AB14" s="88">
        <v>4705</v>
      </c>
      <c r="AC14" s="88">
        <v>55333</v>
      </c>
      <c r="AD14" s="88">
        <v>28884</v>
      </c>
      <c r="AE14" s="88">
        <v>56936</v>
      </c>
      <c r="AF14" s="88">
        <v>33645</v>
      </c>
      <c r="AG14" s="110"/>
    </row>
    <row r="15" spans="1:16382" customFormat="1" ht="15" customHeight="1" x14ac:dyDescent="0.2">
      <c r="A15" s="87" t="s">
        <v>156</v>
      </c>
      <c r="B15" s="87" t="s">
        <v>165</v>
      </c>
      <c r="C15" s="87" t="s">
        <v>59</v>
      </c>
      <c r="D15" s="87" t="s">
        <v>107</v>
      </c>
      <c r="E15" s="87" t="s">
        <v>23</v>
      </c>
      <c r="F15" s="87" t="s">
        <v>120</v>
      </c>
      <c r="G15" s="88">
        <v>810</v>
      </c>
      <c r="H15" s="88">
        <v>1173</v>
      </c>
      <c r="I15" s="88">
        <v>14.85</v>
      </c>
      <c r="J15" s="88">
        <v>12264</v>
      </c>
      <c r="K15" s="88">
        <v>18017</v>
      </c>
      <c r="L15" s="88">
        <v>17882</v>
      </c>
      <c r="M15" s="88">
        <v>19178</v>
      </c>
      <c r="N15" s="88">
        <v>619</v>
      </c>
      <c r="O15" s="88">
        <v>51105</v>
      </c>
      <c r="P15" s="88">
        <v>532</v>
      </c>
      <c r="Q15" s="88">
        <v>6109</v>
      </c>
      <c r="R15" s="88">
        <v>757</v>
      </c>
      <c r="S15" s="88">
        <v>16299</v>
      </c>
      <c r="T15" s="88">
        <v>1293</v>
      </c>
      <c r="U15" s="88">
        <v>51105</v>
      </c>
      <c r="V15" s="88">
        <v>3</v>
      </c>
      <c r="W15" s="88">
        <v>63</v>
      </c>
      <c r="X15" s="88">
        <v>134</v>
      </c>
      <c r="Y15" s="88">
        <v>6.67</v>
      </c>
      <c r="Z15" s="88">
        <v>20.9</v>
      </c>
      <c r="AA15" s="88">
        <v>35.18</v>
      </c>
      <c r="AB15" s="88">
        <v>6109</v>
      </c>
      <c r="AC15" s="88">
        <v>45408</v>
      </c>
      <c r="AD15" s="88">
        <v>16707</v>
      </c>
      <c r="AE15" s="88">
        <v>39732</v>
      </c>
      <c r="AF15" s="88">
        <v>22946</v>
      </c>
    </row>
    <row r="16" spans="1:16382" customFormat="1" ht="15" customHeight="1" x14ac:dyDescent="0.2">
      <c r="A16" s="87" t="s">
        <v>156</v>
      </c>
      <c r="B16" s="87" t="s">
        <v>165</v>
      </c>
      <c r="C16" s="87" t="s">
        <v>59</v>
      </c>
      <c r="D16" s="87" t="s">
        <v>107</v>
      </c>
      <c r="E16" s="87" t="s">
        <v>25</v>
      </c>
      <c r="F16" s="87" t="s">
        <v>121</v>
      </c>
      <c r="G16" s="88">
        <v>1236</v>
      </c>
      <c r="H16" s="88">
        <v>1820</v>
      </c>
      <c r="I16" s="88">
        <v>16.7</v>
      </c>
      <c r="J16" s="88">
        <v>15372</v>
      </c>
      <c r="K16" s="88">
        <v>30836</v>
      </c>
      <c r="L16" s="88">
        <v>26353</v>
      </c>
      <c r="M16" s="88">
        <v>32573</v>
      </c>
      <c r="N16" s="88">
        <v>3024</v>
      </c>
      <c r="O16" s="88">
        <v>86364</v>
      </c>
      <c r="P16" s="88">
        <v>766</v>
      </c>
      <c r="Q16" s="88">
        <v>6693</v>
      </c>
      <c r="R16" s="88">
        <v>1000</v>
      </c>
      <c r="S16" s="88">
        <v>20792</v>
      </c>
      <c r="T16" s="88">
        <v>0</v>
      </c>
      <c r="U16" s="88">
        <v>86364</v>
      </c>
      <c r="V16" s="88">
        <v>4</v>
      </c>
      <c r="W16" s="88">
        <v>46</v>
      </c>
      <c r="X16" s="88">
        <v>90</v>
      </c>
      <c r="Y16" s="88">
        <v>9.8000000000000007</v>
      </c>
      <c r="Z16" s="88">
        <v>40.1</v>
      </c>
      <c r="AA16" s="88">
        <v>108.7</v>
      </c>
      <c r="AB16" s="88">
        <v>6693</v>
      </c>
      <c r="AC16" s="88">
        <v>51978</v>
      </c>
      <c r="AD16" s="88">
        <v>29845</v>
      </c>
      <c r="AE16" s="88">
        <v>59548</v>
      </c>
      <c r="AF16" s="88">
        <v>36936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Category A Calls</vt:lpstr>
      <vt:lpstr>Call Abandonment</vt:lpstr>
      <vt:lpstr>Re-contact Rate</vt:lpstr>
      <vt:lpstr>Frequent caller procedure</vt:lpstr>
      <vt:lpstr>Timeliness</vt:lpstr>
      <vt:lpstr>Calls closed without transport</vt:lpstr>
      <vt:lpstr>Transported Incidents</vt:lpstr>
      <vt:lpstr>Latest Month raw data</vt:lpstr>
      <vt:lpstr>'Calls closed without transport'!Print_Titles</vt:lpstr>
      <vt:lpstr>'Category A Calls'!Print_Titles</vt:lpstr>
      <vt:lpstr>'Re-contact Rate'!Print_Titles</vt:lpstr>
    </vt:vector>
  </TitlesOfParts>
  <Company>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Kay</dc:creator>
  <cp:lastModifiedBy>Thomas, Ashley</cp:lastModifiedBy>
  <cp:lastPrinted>2015-08-05T15:46:22Z</cp:lastPrinted>
  <dcterms:created xsi:type="dcterms:W3CDTF">2003-08-01T14:12:13Z</dcterms:created>
  <dcterms:modified xsi:type="dcterms:W3CDTF">2016-05-10T08:27:15Z</dcterms:modified>
</cp:coreProperties>
</file>