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755" windowWidth="15330" windowHeight="5970" tabRatio="846"/>
  </bookViews>
  <sheets>
    <sheet name="Category A Calls" sheetId="10" r:id="rId1"/>
    <sheet name="Call Abandonment" sheetId="11" r:id="rId2"/>
    <sheet name="Re-contact Rate" sheetId="12" r:id="rId3"/>
    <sheet name="Frequent caller procedure" sheetId="13" r:id="rId4"/>
    <sheet name="Timeliness" sheetId="14" r:id="rId5"/>
    <sheet name="Calls closed without transport" sheetId="15" r:id="rId6"/>
    <sheet name="Transported Incidents" sheetId="16" r:id="rId7"/>
    <sheet name="Latest Month raw data" sheetId="19" state="hidden" r:id="rId8"/>
  </sheets>
  <externalReferences>
    <externalReference r:id="rId9"/>
  </externalReferences>
  <definedNames>
    <definedName name="Recover">[1]Macro1!$A$45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F29" i="11" l="1"/>
  <c r="E29" i="11"/>
  <c r="G29" i="11" l="1"/>
  <c r="F29" i="13"/>
  <c r="F28" i="13"/>
  <c r="F27" i="13"/>
  <c r="G27" i="13" s="1"/>
  <c r="F26" i="13"/>
  <c r="F25" i="13"/>
  <c r="F24" i="13"/>
  <c r="F23" i="13"/>
  <c r="F22" i="13"/>
  <c r="F21" i="13"/>
  <c r="F20" i="13"/>
  <c r="F19" i="13"/>
  <c r="E29" i="13"/>
  <c r="E28" i="13"/>
  <c r="E27" i="13"/>
  <c r="E26" i="13"/>
  <c r="E25" i="13"/>
  <c r="E24" i="13"/>
  <c r="E23" i="13"/>
  <c r="E22" i="13"/>
  <c r="E21" i="13"/>
  <c r="E20" i="13"/>
  <c r="E19" i="13"/>
  <c r="I29" i="12"/>
  <c r="I28" i="12"/>
  <c r="I27" i="12"/>
  <c r="I26" i="12"/>
  <c r="I25" i="12"/>
  <c r="I24" i="12"/>
  <c r="I23" i="12"/>
  <c r="I22" i="12"/>
  <c r="I21" i="12"/>
  <c r="I20" i="12"/>
  <c r="I19" i="12"/>
  <c r="H29" i="12"/>
  <c r="H28" i="12"/>
  <c r="H27" i="12"/>
  <c r="H26" i="12"/>
  <c r="H25" i="12"/>
  <c r="H24" i="12"/>
  <c r="H23" i="12"/>
  <c r="H22" i="12"/>
  <c r="H21" i="12"/>
  <c r="H20" i="12"/>
  <c r="H19" i="12"/>
  <c r="F29" i="12"/>
  <c r="F28" i="12"/>
  <c r="F27" i="12"/>
  <c r="F26" i="12"/>
  <c r="F25" i="12"/>
  <c r="F24" i="12"/>
  <c r="F23" i="12"/>
  <c r="F22" i="12"/>
  <c r="F21" i="12"/>
  <c r="F20" i="12"/>
  <c r="F19" i="12"/>
  <c r="E29" i="12"/>
  <c r="E28" i="12"/>
  <c r="E27" i="12"/>
  <c r="E26" i="12"/>
  <c r="E25" i="12"/>
  <c r="E24" i="12"/>
  <c r="E23" i="12"/>
  <c r="E22" i="12"/>
  <c r="E21" i="12"/>
  <c r="E20" i="12"/>
  <c r="E19" i="12"/>
  <c r="F28" i="11"/>
  <c r="F27" i="11"/>
  <c r="F26" i="11"/>
  <c r="F25" i="11"/>
  <c r="F24" i="11"/>
  <c r="F23" i="11"/>
  <c r="F22" i="11"/>
  <c r="F21" i="11"/>
  <c r="F20" i="11"/>
  <c r="F19" i="11"/>
  <c r="E28" i="11"/>
  <c r="E27" i="11"/>
  <c r="E26" i="11"/>
  <c r="E25" i="11"/>
  <c r="E24" i="11"/>
  <c r="E23" i="11"/>
  <c r="E22" i="11"/>
  <c r="E21" i="11"/>
  <c r="E20" i="11"/>
  <c r="E19" i="11"/>
  <c r="J30" i="14"/>
  <c r="I30" i="14"/>
  <c r="H30" i="14"/>
  <c r="J29" i="14"/>
  <c r="I29" i="14"/>
  <c r="H29" i="14"/>
  <c r="J28" i="14"/>
  <c r="I28" i="14"/>
  <c r="H28" i="14"/>
  <c r="J27" i="14"/>
  <c r="I27" i="14"/>
  <c r="H27" i="14"/>
  <c r="J26" i="14"/>
  <c r="I26" i="14"/>
  <c r="H26" i="14"/>
  <c r="J25" i="14"/>
  <c r="I25" i="14"/>
  <c r="H25" i="14"/>
  <c r="J24" i="14"/>
  <c r="I24" i="14"/>
  <c r="H24" i="14"/>
  <c r="J23" i="14"/>
  <c r="I23" i="14"/>
  <c r="H23" i="14"/>
  <c r="J22" i="14"/>
  <c r="I22" i="14"/>
  <c r="H22" i="14"/>
  <c r="J21" i="14"/>
  <c r="I21" i="14"/>
  <c r="H21" i="14"/>
  <c r="J20" i="14"/>
  <c r="I20" i="14"/>
  <c r="H20" i="14"/>
  <c r="G30" i="14"/>
  <c r="G29" i="14"/>
  <c r="G28" i="14"/>
  <c r="G27" i="14"/>
  <c r="G26" i="14"/>
  <c r="G25" i="14"/>
  <c r="G24" i="14"/>
  <c r="G23" i="14"/>
  <c r="G22" i="14"/>
  <c r="G21" i="14"/>
  <c r="G20" i="14"/>
  <c r="F30" i="14"/>
  <c r="F29" i="14"/>
  <c r="F28" i="14"/>
  <c r="F27" i="14"/>
  <c r="F26" i="14"/>
  <c r="F25" i="14"/>
  <c r="F24" i="14"/>
  <c r="F23" i="14"/>
  <c r="F22" i="14"/>
  <c r="F21" i="14"/>
  <c r="F20" i="14"/>
  <c r="E30" i="14"/>
  <c r="E29" i="14"/>
  <c r="E28" i="14"/>
  <c r="E27" i="14"/>
  <c r="E26" i="14"/>
  <c r="E25" i="14"/>
  <c r="E24" i="14"/>
  <c r="E23" i="14"/>
  <c r="E22" i="14"/>
  <c r="E21" i="14"/>
  <c r="E20" i="14"/>
  <c r="I29" i="15"/>
  <c r="I28" i="15"/>
  <c r="I27" i="15"/>
  <c r="I26" i="15"/>
  <c r="I25" i="15"/>
  <c r="I24" i="15"/>
  <c r="I23" i="15"/>
  <c r="I22" i="15"/>
  <c r="I21" i="15"/>
  <c r="I20" i="15"/>
  <c r="I19" i="15"/>
  <c r="H29" i="15"/>
  <c r="H28" i="15"/>
  <c r="H27" i="15"/>
  <c r="H26" i="15"/>
  <c r="H25" i="15"/>
  <c r="H24" i="15"/>
  <c r="H23" i="15"/>
  <c r="H22" i="15"/>
  <c r="H21" i="15"/>
  <c r="H20" i="15"/>
  <c r="H19" i="15"/>
  <c r="F29" i="15"/>
  <c r="F28" i="15"/>
  <c r="F27" i="15"/>
  <c r="F26" i="15"/>
  <c r="F25" i="15"/>
  <c r="F24" i="15"/>
  <c r="F23" i="15"/>
  <c r="F22" i="15"/>
  <c r="F21" i="15"/>
  <c r="F20" i="15"/>
  <c r="F19" i="15"/>
  <c r="E29" i="15"/>
  <c r="E28" i="15"/>
  <c r="E27" i="15"/>
  <c r="E26" i="15"/>
  <c r="E25" i="15"/>
  <c r="E24" i="15"/>
  <c r="E23" i="15"/>
  <c r="E22" i="15"/>
  <c r="E21" i="15"/>
  <c r="E20" i="15"/>
  <c r="E19" i="15"/>
  <c r="E29" i="16"/>
  <c r="E28" i="16"/>
  <c r="E27" i="16"/>
  <c r="E26" i="16"/>
  <c r="E25" i="16"/>
  <c r="E24" i="16"/>
  <c r="E23" i="16"/>
  <c r="E22" i="16"/>
  <c r="E21" i="16"/>
  <c r="E20" i="16"/>
  <c r="E19" i="16"/>
  <c r="G29" i="13" l="1"/>
  <c r="F30" i="11"/>
  <c r="E30" i="11"/>
  <c r="G26" i="13"/>
  <c r="G28" i="13"/>
  <c r="M29" i="10"/>
  <c r="L29" i="10"/>
  <c r="M28" i="10"/>
  <c r="L28" i="10"/>
  <c r="M27" i="10"/>
  <c r="L27" i="10"/>
  <c r="M26" i="10"/>
  <c r="L26" i="10"/>
  <c r="M25" i="10"/>
  <c r="L25" i="10"/>
  <c r="M24" i="10"/>
  <c r="L24" i="10"/>
  <c r="M23" i="10"/>
  <c r="L23" i="10"/>
  <c r="M22" i="10"/>
  <c r="L22" i="10"/>
  <c r="M21" i="10"/>
  <c r="L21" i="10"/>
  <c r="M20" i="10"/>
  <c r="L20" i="10"/>
  <c r="M19" i="10"/>
  <c r="L19" i="10"/>
  <c r="J29" i="10"/>
  <c r="I29" i="10"/>
  <c r="J28" i="10"/>
  <c r="I28" i="10"/>
  <c r="J27" i="10"/>
  <c r="I27" i="10"/>
  <c r="J26" i="10"/>
  <c r="I26" i="10"/>
  <c r="J25" i="10"/>
  <c r="I25" i="10"/>
  <c r="J24" i="10"/>
  <c r="I24" i="10"/>
  <c r="J23" i="10"/>
  <c r="I23" i="10"/>
  <c r="J22" i="10"/>
  <c r="I22" i="10"/>
  <c r="J21" i="10"/>
  <c r="I21" i="10"/>
  <c r="J20" i="10"/>
  <c r="I20" i="10"/>
  <c r="J19" i="10"/>
  <c r="I19" i="10"/>
  <c r="H29" i="10"/>
  <c r="H28" i="10"/>
  <c r="H27" i="10"/>
  <c r="H26" i="10"/>
  <c r="H25" i="10"/>
  <c r="H24" i="10"/>
  <c r="H23" i="10"/>
  <c r="H22" i="10"/>
  <c r="H21" i="10"/>
  <c r="H20" i="10"/>
  <c r="H19" i="10"/>
  <c r="F29" i="10"/>
  <c r="F28" i="10"/>
  <c r="F27" i="10"/>
  <c r="F26" i="10"/>
  <c r="F25" i="10"/>
  <c r="F24" i="10"/>
  <c r="F23" i="10"/>
  <c r="F22" i="10"/>
  <c r="F21" i="10"/>
  <c r="F20" i="10"/>
  <c r="F19" i="10"/>
  <c r="E29" i="10"/>
  <c r="E28" i="10"/>
  <c r="E27" i="10"/>
  <c r="E26" i="10"/>
  <c r="E25" i="10"/>
  <c r="E24" i="10"/>
  <c r="E23" i="10"/>
  <c r="E22" i="10"/>
  <c r="E21" i="10"/>
  <c r="E20" i="10"/>
  <c r="E19" i="10"/>
  <c r="G30" i="11" l="1"/>
  <c r="D12" i="16"/>
  <c r="D11" i="16"/>
  <c r="D10" i="16"/>
  <c r="D9" i="16"/>
  <c r="D8" i="16"/>
  <c r="D6" i="16"/>
  <c r="D12" i="15"/>
  <c r="D11" i="15"/>
  <c r="D10" i="15"/>
  <c r="D9" i="15"/>
  <c r="D8" i="15"/>
  <c r="D6" i="15"/>
  <c r="D12" i="14"/>
  <c r="D11" i="14"/>
  <c r="D10" i="14"/>
  <c r="D9" i="14"/>
  <c r="D8" i="14"/>
  <c r="D6" i="14"/>
  <c r="D12" i="13"/>
  <c r="D11" i="13"/>
  <c r="D10" i="13"/>
  <c r="D9" i="13"/>
  <c r="D8" i="13"/>
  <c r="D6" i="13"/>
  <c r="D12" i="12"/>
  <c r="D11" i="12"/>
  <c r="D10" i="12"/>
  <c r="D9" i="12"/>
  <c r="D8" i="12"/>
  <c r="D6" i="12"/>
  <c r="D12" i="11"/>
  <c r="D11" i="11"/>
  <c r="D10" i="11"/>
  <c r="D9" i="11"/>
  <c r="D8" i="11"/>
  <c r="D6" i="11"/>
  <c r="D5" i="10"/>
  <c r="B3" i="19"/>
  <c r="A3" i="19"/>
  <c r="N29" i="10"/>
  <c r="N27" i="10"/>
  <c r="K29" i="10"/>
  <c r="K27" i="10"/>
  <c r="G29" i="10"/>
  <c r="G27" i="10"/>
  <c r="G28" i="10"/>
  <c r="K28" i="10"/>
  <c r="N28" i="10"/>
  <c r="G18" i="11"/>
  <c r="G20" i="11" l="1"/>
  <c r="G22" i="11"/>
  <c r="G24" i="11"/>
  <c r="G26" i="11"/>
  <c r="G28" i="11"/>
  <c r="G21" i="11"/>
  <c r="G27" i="11"/>
  <c r="G19" i="11"/>
  <c r="G23" i="11"/>
  <c r="G25" i="11"/>
  <c r="F17" i="11"/>
  <c r="G22" i="15"/>
  <c r="G24" i="15"/>
  <c r="G26" i="15"/>
  <c r="G28" i="15"/>
  <c r="M17" i="10"/>
  <c r="F17" i="12"/>
  <c r="N26" i="10"/>
  <c r="E17" i="11"/>
  <c r="G28" i="12"/>
  <c r="J23" i="12"/>
  <c r="J21" i="15"/>
  <c r="J23" i="15"/>
  <c r="J25" i="15"/>
  <c r="J27" i="15"/>
  <c r="J29" i="15"/>
  <c r="G27" i="12"/>
  <c r="J28" i="12"/>
  <c r="G21" i="13"/>
  <c r="G20" i="10"/>
  <c r="G22" i="10"/>
  <c r="N20" i="10"/>
  <c r="N22" i="10"/>
  <c r="N24" i="10"/>
  <c r="G23" i="12"/>
  <c r="J20" i="12"/>
  <c r="G27" i="15"/>
  <c r="J17" i="10"/>
  <c r="E17" i="12"/>
  <c r="H17" i="12"/>
  <c r="I17" i="12"/>
  <c r="F30" i="13"/>
  <c r="K26" i="10"/>
  <c r="G19" i="12"/>
  <c r="G21" i="12"/>
  <c r="G25" i="12"/>
  <c r="G29" i="12"/>
  <c r="J22" i="12"/>
  <c r="J24" i="12"/>
  <c r="J26" i="12"/>
  <c r="G23" i="13"/>
  <c r="G25" i="13"/>
  <c r="G26" i="10"/>
  <c r="G23" i="15"/>
  <c r="F17" i="13"/>
  <c r="I17" i="10"/>
  <c r="D5" i="15"/>
  <c r="D5" i="12"/>
  <c r="D5" i="14"/>
  <c r="D5" i="11"/>
  <c r="D5" i="16"/>
  <c r="K24" i="10"/>
  <c r="E30" i="13"/>
  <c r="G19" i="13"/>
  <c r="E17" i="16"/>
  <c r="G24" i="10"/>
  <c r="K20" i="10"/>
  <c r="K22" i="10"/>
  <c r="D5" i="13"/>
  <c r="G21" i="15"/>
  <c r="G25" i="15"/>
  <c r="G29" i="15"/>
  <c r="J22" i="15"/>
  <c r="J24" i="15"/>
  <c r="J26" i="15"/>
  <c r="J28" i="15"/>
  <c r="L17" i="10"/>
  <c r="E17" i="13"/>
  <c r="G20" i="13"/>
  <c r="G20" i="15"/>
  <c r="F17" i="15"/>
  <c r="J19" i="15"/>
  <c r="I17" i="15"/>
  <c r="E17" i="10"/>
  <c r="G22" i="13"/>
  <c r="G19" i="10"/>
  <c r="G21" i="10"/>
  <c r="G23" i="10"/>
  <c r="K19" i="10"/>
  <c r="K21" i="10"/>
  <c r="K23" i="10"/>
  <c r="K25" i="10"/>
  <c r="N19" i="10"/>
  <c r="N23" i="10"/>
  <c r="N25" i="10"/>
  <c r="G20" i="12"/>
  <c r="G22" i="12"/>
  <c r="G24" i="12"/>
  <c r="G26" i="12"/>
  <c r="J19" i="12"/>
  <c r="J21" i="12"/>
  <c r="J25" i="12"/>
  <c r="J27" i="12"/>
  <c r="J29" i="12"/>
  <c r="G24" i="13"/>
  <c r="E17" i="15"/>
  <c r="G19" i="15"/>
  <c r="H17" i="15"/>
  <c r="J20" i="15"/>
  <c r="G25" i="10"/>
  <c r="F17" i="10"/>
  <c r="N21" i="10"/>
  <c r="G30" i="13" l="1"/>
  <c r="J17" i="12"/>
  <c r="G17" i="12"/>
  <c r="N17" i="10"/>
  <c r="K17" i="10"/>
  <c r="G17" i="13"/>
  <c r="J17" i="15"/>
  <c r="G17" i="15"/>
  <c r="G17" i="10"/>
</calcChain>
</file>

<file path=xl/sharedStrings.xml><?xml version="1.0" encoding="utf-8"?>
<sst xmlns="http://schemas.openxmlformats.org/spreadsheetml/2006/main" count="1370" uniqueCount="206">
  <si>
    <t>Title:</t>
  </si>
  <si>
    <t>Period:</t>
  </si>
  <si>
    <t>Source:</t>
  </si>
  <si>
    <t>Published:</t>
  </si>
  <si>
    <t>Code</t>
  </si>
  <si>
    <t>Name</t>
  </si>
  <si>
    <t>Revised:</t>
  </si>
  <si>
    <t>Basis:</t>
  </si>
  <si>
    <t>-</t>
  </si>
  <si>
    <t>England</t>
  </si>
  <si>
    <t>Status:</t>
  </si>
  <si>
    <t>Contact:</t>
  </si>
  <si>
    <t>Published</t>
  </si>
  <si>
    <t>Provider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</si>
  <si>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</si>
  <si>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</si>
  <si>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</si>
  <si>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</si>
  <si>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</si>
  <si>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</si>
  <si>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</si>
  <si>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</si>
  <si>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</si>
  <si>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</si>
  <si>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</si>
  <si>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</si>
  <si>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</si>
  <si>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</si>
  <si>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</si>
  <si>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</si>
  <si>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</si>
  <si>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Median</t>
  </si>
  <si>
    <t>n/a</t>
  </si>
  <si>
    <t>R1F</t>
  </si>
  <si>
    <t>Isle of Wight NHS Trust</t>
  </si>
  <si>
    <t>South Central Ambulance Service NHS Foundation Trust</t>
  </si>
  <si>
    <t>Y55</t>
  </si>
  <si>
    <t>Y57</t>
  </si>
  <si>
    <t>Y56</t>
  </si>
  <si>
    <t>Y54</t>
  </si>
  <si>
    <t>Ambulance Quality Indicators: Systems Indicators</t>
  </si>
  <si>
    <t>North East Ambulance Service NHS Foundation Trust</t>
  </si>
  <si>
    <t>West Midlands Ambulance Service NHS Foundation Trust</t>
  </si>
  <si>
    <t>- denotes not available.</t>
  </si>
  <si>
    <t>Unify2 data collection - AmbSYS, NHS England</t>
  </si>
  <si>
    <t>AmbSYS - Ambulance Systems Indicators</t>
  </si>
  <si>
    <t>Year</t>
  </si>
  <si>
    <t>Period Name</t>
  </si>
  <si>
    <t>Parent org code</t>
  </si>
  <si>
    <t>Parent name</t>
  </si>
  <si>
    <t>Org Code</t>
  </si>
  <si>
    <t>Org Name</t>
  </si>
  <si>
    <t>HQU03_1_1_3 SUM</t>
  </si>
  <si>
    <t>HQU03_1_1_4 SUM</t>
  </si>
  <si>
    <t>HQU03_1_1_5 SUM</t>
  </si>
  <si>
    <t>HQU03_1_1_6 SUM</t>
  </si>
  <si>
    <t>HQU03_1_1_7 SUM</t>
  </si>
  <si>
    <t>HQU03_1_2_1 SUM</t>
  </si>
  <si>
    <t>HQU03_1_2_2 SUM</t>
  </si>
  <si>
    <t>SQU03_1_1_1 SUM</t>
  </si>
  <si>
    <t>SQU03_1_1_2 SUM</t>
  </si>
  <si>
    <t>SQU03_2_1_1 SUM</t>
  </si>
  <si>
    <t>SQU03_2_1_2 SUM</t>
  </si>
  <si>
    <t>SQU03_2_2_1 SUM</t>
  </si>
  <si>
    <t>SQU03_2_2_2 SUM</t>
  </si>
  <si>
    <t>SQU03_2_3_1 SUM</t>
  </si>
  <si>
    <t>SQU03_2_3_2 SUM</t>
  </si>
  <si>
    <t>SQU03_8_1_1_50 SUM</t>
  </si>
  <si>
    <t>SQU03_8_1_1_95 SUM</t>
  </si>
  <si>
    <t>SQU03_8_1_1_99 SUM</t>
  </si>
  <si>
    <t>SQU03_9_1_1_50 SUM</t>
  </si>
  <si>
    <t>SQU03_9_1_1_95 SUM</t>
  </si>
  <si>
    <t>SQU03_9_1_1_99 SUM</t>
  </si>
  <si>
    <t>SQU03_10_1_1 SUM</t>
  </si>
  <si>
    <t>SQU03_10_1_2 SUM</t>
  </si>
  <si>
    <t>SQU03_10_2_1 SUM</t>
  </si>
  <si>
    <t>SQU03_10_2_2 SUM</t>
  </si>
  <si>
    <t>Asi Srs17 1 1 1 SUM</t>
  </si>
  <si>
    <t>http://bit.ly/NHSAQI</t>
  </si>
  <si>
    <t>1. Include incidents following calls passed from 111.</t>
  </si>
  <si>
    <t>Emergency calls closed with telephone advice where re-contact occurs via 999 within 24 hours</t>
  </si>
  <si>
    <t>Patients treated and discharged on scene where re-contact via 999 occurs within 24 hours</t>
  </si>
  <si>
    <t>HQU03_1_1_4</t>
  </si>
  <si>
    <t>HQU03_1_1_3</t>
  </si>
  <si>
    <t>Of all Red 1 calls, proportion responded to within 8 minutes</t>
  </si>
  <si>
    <t>HQU03_1_1_7</t>
  </si>
  <si>
    <t>HQU03_1_1_6</t>
  </si>
  <si>
    <t>Of all Red 2 calls, proportion responded to within 8 minutes</t>
  </si>
  <si>
    <t>HQU03_1_2_2</t>
  </si>
  <si>
    <t>HQU03_1_2_1</t>
  </si>
  <si>
    <t>HQU03_1_1_5</t>
  </si>
  <si>
    <t>Summary:</t>
  </si>
  <si>
    <t>SQU03_1_1_2</t>
  </si>
  <si>
    <t>SQU03_1_1_1</t>
  </si>
  <si>
    <t>SQU03_2_1_2</t>
  </si>
  <si>
    <t>SQU03_2_1_1</t>
  </si>
  <si>
    <t>SQU03_2_2_2</t>
  </si>
  <si>
    <t>SQU03_2_2_1</t>
  </si>
  <si>
    <t>Of emergency calls closed with telephone advice, proportion with re-contact via 999 within 24 hours</t>
  </si>
  <si>
    <t>Of patients treated and discharged on scene, proportion with re-contact via 999 within 24 hours</t>
  </si>
  <si>
    <t>SQU03_2_3_2</t>
  </si>
  <si>
    <t>SQU03_2_3_1</t>
  </si>
  <si>
    <t>SQU03_8_1_1</t>
  </si>
  <si>
    <t>SQU03_9_1_1</t>
  </si>
  <si>
    <t>95th centile</t>
  </si>
  <si>
    <t>99th centile</t>
  </si>
  <si>
    <t>SQU03_10_1_2</t>
  </si>
  <si>
    <t>SQU03_10_1_1</t>
  </si>
  <si>
    <t>SQU03_10_2_2</t>
  </si>
  <si>
    <t>SQU03_10_2_1</t>
  </si>
  <si>
    <t>SRS17_1_1_1</t>
  </si>
  <si>
    <t>SQU03_8_1_1_50</t>
  </si>
  <si>
    <t>SQU03_8_1_1_95</t>
  </si>
  <si>
    <t>SQU03_8_1_1_99</t>
  </si>
  <si>
    <t>SQU03_9_1_1_50</t>
  </si>
  <si>
    <t>SQU03_9_1_1_95</t>
  </si>
  <si>
    <t>SQU03_9_1_1_99</t>
  </si>
  <si>
    <t>ASI SRS17 1 1 1</t>
  </si>
  <si>
    <t>Number of Red 1 calls resulting in an emergency response arriving at the scene of the incident within 8 minutes</t>
  </si>
  <si>
    <t>Number of Red 2 calls resulting in an emergency response arriving at the scene of the incident within 8 minutes</t>
  </si>
  <si>
    <t>Number of Category A calls resulting in an ambulance arriving at the scene of the incident within 19 minutes</t>
  </si>
  <si>
    <t>Of all Category A calls, proportion responded to within 19 minutes</t>
  </si>
  <si>
    <t>Ambulance emergency calls from patients for whom a locally agreed frequent caller procedure is in place</t>
  </si>
  <si>
    <t>Number of emergency calls that have been resolved by providing telephone advice (Hear and Treat)</t>
  </si>
  <si>
    <t>Of calls that receive a telephone or face-to-face response, proportion resolved by telephone advice (Hear and Treat)</t>
  </si>
  <si>
    <t>Of ambulance emergency calls presented to the switchboard, proportion from frequent callers</t>
  </si>
  <si>
    <t>2017-18</t>
  </si>
  <si>
    <t>SOUTH OF ENGLAND COMMISSIONING REGION</t>
  </si>
  <si>
    <t>ISLE OF WIGHT NHS TRUST</t>
  </si>
  <si>
    <t>LONDON COMMISSIONING REGION</t>
  </si>
  <si>
    <t>LONDON AMBULANCE SERVICE NHS TRUST</t>
  </si>
  <si>
    <t>NORTH OF ENGLAND COMMISSIONING REGION</t>
  </si>
  <si>
    <t>NORTH EAST AMBULANCE SERVICE NHS FOUNDATION TRUST</t>
  </si>
  <si>
    <t>NORTH WEST AMBULANCE SERVICE NHS TRUST</t>
  </si>
  <si>
    <t>YORKSHIRE AMBULANCE SERVICE NHS TRUST</t>
  </si>
  <si>
    <t>MIDLANDS AND EAST OF ENGLAND COMMISSIONING REGION</t>
  </si>
  <si>
    <t>EAST MIDLANDS AMBULANCE SERVICE NHS TRUST</t>
  </si>
  <si>
    <t>WEST MIDLANDS AMBULANCE SERVICE NHS FOUNDATION TRUST</t>
  </si>
  <si>
    <t>EAST OF ENGLAND AMBULANCE SERVICE NHS TRUST</t>
  </si>
  <si>
    <t>SOUTH EAST COAST AMBULANCE SERVICE NHS FOUNDATION TRUST</t>
  </si>
  <si>
    <t>SOUTH CENTRAL AMBULANCE SERVICE NHS FOUNDATION TRUST</t>
  </si>
  <si>
    <t>SOUTH WESTERN AMBULANCE SERVICE NHS FOUNDATION TRUST</t>
  </si>
  <si>
    <r>
      <t>Time to answer call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(in seconds)</t>
    </r>
  </si>
  <si>
    <r>
      <t>Number of transported incidents</t>
    </r>
    <r>
      <rPr>
        <vertAlign val="superscript"/>
        <sz val="10"/>
        <rFont val="Arial"/>
        <family val="2"/>
      </rPr>
      <t>1, 2</t>
    </r>
  </si>
  <si>
    <t>NULL</t>
  </si>
  <si>
    <t>Number of Red 1 calls resulting in an emergency response arriving at the scene of the incident</t>
  </si>
  <si>
    <t>Number of Red 2 calls resulting in an emergency response arriving at the scene of the incident</t>
  </si>
  <si>
    <t>Number of Category A calls resulting in an ambulance arriving at the scene of the incident</t>
  </si>
  <si>
    <t>An example to explain the term 'centile':</t>
  </si>
  <si>
    <t>Ian Kay, i.kay@nhs.net, 0113 825 4606</t>
  </si>
  <si>
    <t>NHS Region</t>
  </si>
  <si>
    <t>Trusts that identify frenquent callers</t>
  </si>
  <si>
    <r>
      <t>Category A responses</t>
    </r>
    <r>
      <rPr>
        <b/>
        <vertAlign val="superscript"/>
        <sz val="10"/>
        <rFont val="Arial"/>
        <family val="2"/>
      </rPr>
      <t>1, 2</t>
    </r>
  </si>
  <si>
    <r>
      <t>Time to answer call and time to arrival</t>
    </r>
    <r>
      <rPr>
        <b/>
        <vertAlign val="superscript"/>
        <sz val="10"/>
        <rFont val="Arial"/>
        <family val="2"/>
      </rPr>
      <t>2</t>
    </r>
  </si>
  <si>
    <r>
      <t>Calls closed without transport</t>
    </r>
    <r>
      <rPr>
        <b/>
        <vertAlign val="superscript"/>
        <sz val="10"/>
        <rFont val="Arial"/>
        <family val="2"/>
      </rPr>
      <t>2</t>
    </r>
  </si>
  <si>
    <r>
      <t>Incidents where a patient was transported</t>
    </r>
    <r>
      <rPr>
        <b/>
        <vertAlign val="superscript"/>
        <sz val="10"/>
        <rFont val="Arial"/>
        <family val="2"/>
      </rPr>
      <t>1, 2</t>
    </r>
  </si>
  <si>
    <t>Emergency calls closed with telephone advice</t>
  </si>
  <si>
    <t>Patients treated and discharged on scene</t>
  </si>
  <si>
    <t>Of calls presented to the switchboard, proportion that are abandoned before being answered</t>
  </si>
  <si>
    <t>Total number of emergency and urgent calls presented to switchboard</t>
  </si>
  <si>
    <t>Number of emergency and urgent calls abandoned before being answered</t>
  </si>
  <si>
    <t>Total number of ambulance emergency calls presented to switchboard</t>
  </si>
  <si>
    <r>
      <t>Time to arrival of an ambulance-dispatched health professional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for Cat A calls (in minutes)</t>
    </r>
  </si>
  <si>
    <t>Patient journeys to a destination other than Type 1 and Type 2 A&amp;E plus number of patients discharged after treatment at the scene or onward referral to an alternative care pathway</t>
  </si>
  <si>
    <t>Of calls that receive a face-to-face response from the ambulance service, proportion managed without need for transport to Type 1 and Type 2 A&amp;E</t>
  </si>
  <si>
    <r>
      <t>Calls abandoned</t>
    </r>
    <r>
      <rPr>
        <b/>
        <vertAlign val="superscript"/>
        <sz val="10"/>
        <rFont val="Arial"/>
        <family val="2"/>
      </rPr>
      <t>2, 3</t>
    </r>
  </si>
  <si>
    <r>
      <t>Re-contacts after calls closed and discharges</t>
    </r>
    <r>
      <rPr>
        <b/>
        <vertAlign val="superscript"/>
        <sz val="10"/>
        <rFont val="Arial"/>
        <family val="2"/>
      </rPr>
      <t>2, 3</t>
    </r>
  </si>
  <si>
    <r>
      <t>Frequent callers</t>
    </r>
    <r>
      <rPr>
        <b/>
        <vertAlign val="superscript"/>
        <sz val="10"/>
        <rFont val="Arial"/>
        <family val="2"/>
      </rPr>
      <t>2, 3</t>
    </r>
  </si>
  <si>
    <t>95th centile of time from Call Connect to an emergency response arriving at the scene of the incident (Red 1)</t>
  </si>
  <si>
    <t>A 95th centile of 10 minutes means that 95% of incidents received a response in less than 10 minutes, and 5% in more than 10 minutes.</t>
  </si>
  <si>
    <t>2. Yorkshire (YAS), West Midlands (WMAS), East Midlands (EMAS), and North West (NWAS) Ambulance Services now report against the</t>
  </si>
  <si>
    <t>Trusts that report abandoned calls</t>
  </si>
  <si>
    <t>- denotes not available. It is not possible to calculate national percentiles from Ambulance Service percentiles.</t>
  </si>
  <si>
    <t>1. Times to arrival include ambulances dispatched as a result of an NHS 111 call.</t>
  </si>
  <si>
    <t>3. Times to answer call exclude calls passed from NHS 111.</t>
  </si>
  <si>
    <t>1. Includes calls that have been passed from NHS 111.</t>
  </si>
  <si>
    <t>3. Excludes calls that have been passed from NHS 111.</t>
  </si>
  <si>
    <t xml:space="preserve">An example to explain the term "centile": A 95th centile of 10 minutes, for time to arrival, means that 95% </t>
  </si>
  <si>
    <t xml:space="preserve">    of professionals arrived in less than 10 minutes, and 5% arrived in more than 10 minutes.</t>
  </si>
  <si>
    <r>
      <t>All emergency calls that receive a telephone or face-to-face response from the ambulance service</t>
    </r>
    <r>
      <rPr>
        <vertAlign val="superscript"/>
        <sz val="10"/>
        <rFont val="Arial"/>
        <family val="2"/>
      </rPr>
      <t>3</t>
    </r>
  </si>
  <si>
    <r>
      <t>All emergency calls that receive a face-to-face response from the ambulance service</t>
    </r>
    <r>
      <rPr>
        <vertAlign val="superscript"/>
        <sz val="10"/>
        <rFont val="Arial"/>
        <family val="2"/>
      </rPr>
      <t>1</t>
    </r>
  </si>
  <si>
    <t>1. Includes ambulances dispatched as a result of an NHS 111 call.</t>
  </si>
  <si>
    <t>2. South Western (SWAS), Yorkshire (YAS), West Midlands (WMAS), East Midlands (EMAS), and North West (NWAS) Ambulance Services have</t>
  </si>
  <si>
    <t xml:space="preserve">    switched from Category A and C to Categories C1 to C4, so have no data for this table. East of England switched on 18 October so have no data</t>
  </si>
  <si>
    <t>2. Yorkshire (YAS), West Midlands (WMAS), East Midlands (EMAS), and North West (NWAS) Ambulance Services now report against the new 20170926</t>
  </si>
  <si>
    <t xml:space="preserve">    Systems Indicators specification, so have no data for this table. East of England switched on 18 October 2017, so have no data above after that date.</t>
  </si>
  <si>
    <t>2. Yorkshire (YAS), West Midlands (WMAS), East Midlands (EMAS), and North West (NWAS) Ambulance Services now report</t>
  </si>
  <si>
    <t xml:space="preserve">    against the new 20170926 Systems Indicators specification, so have no data for this table. South West Ambulance Service</t>
  </si>
  <si>
    <t xml:space="preserve">    has switched from Category A and C to C1 to C4, so has no arrival times for this table. East of England Ambulance Service</t>
  </si>
  <si>
    <t xml:space="preserve">    new 20170926 Systems Indicators specification, so have no data for SQU03_10_1_1 or SQU03_10_1_2. East of England switched on 18 October,</t>
  </si>
  <si>
    <t>NOVEMBER</t>
  </si>
  <si>
    <t xml:space="preserve">    above after that date.  South East Coast switched on 21st November so have no data above after that date.</t>
  </si>
  <si>
    <t xml:space="preserve">    Systems Indicators specification, so have no abandoned calls data for this table. East of England switched on 18 October 2017, London and North East</t>
  </si>
  <si>
    <t xml:space="preserve">    Systems Indicators specification, so have no data for this table. East of England switched on 18 October 2017, London and North East switched on 1 November 2017</t>
  </si>
  <si>
    <t xml:space="preserve">    and South Western switched on 22 November 2017 so these trusts have no data above after these dates.</t>
  </si>
  <si>
    <t xml:space="preserve">    switched on November 1 2017 and South Western switched on November 22 2017 so abandoned calls data is unavailable for these trusts from these dates.</t>
  </si>
  <si>
    <t xml:space="preserve">    1 November 2017 and South Western switched on 22 November 2017 so these trusts have no data above after these dates.</t>
  </si>
  <si>
    <t xml:space="preserve">    Systems Indicators specification, so have no data for this table. East of England switched on 18 October 2017, London and North East switched on</t>
  </si>
  <si>
    <t xml:space="preserve">    switched on 18 October, so has no data above after that date.  London Ambulance Service and North East Ambulance Service</t>
  </si>
  <si>
    <t xml:space="preserve">    switched on 1 November and South Western Ambulance Service switched on 22 November so these trusts have no data after these dates.</t>
  </si>
  <si>
    <t xml:space="preserve">    so have no data for SQU03_10_1_1 or SQU03_10_1_2 after this date.  London and North East switched on 1 November and South Western switched</t>
  </si>
  <si>
    <t xml:space="preserve">    on 22 November so these trusts have no data for SQU03_10_1_1 or SQU03_10_1_2 after these dates.</t>
  </si>
  <si>
    <t xml:space="preserve">    London and North East switched on 1 November 2017 and South Western switched on 22 November so data is unavailable for these trusts from these dates.</t>
  </si>
  <si>
    <t>4. Following a period of dual running on item SQU03_1_1_2, East Midlands are no longer required to supply this data.</t>
  </si>
  <si>
    <r>
      <t>East Midlands Ambulance Service NHS Trust</t>
    </r>
    <r>
      <rPr>
        <vertAlign val="superscript"/>
        <sz val="10"/>
        <rFont val="Arial"/>
        <family val="2"/>
      </rPr>
      <t>4</t>
    </r>
  </si>
  <si>
    <t>4. Following a period of dual running, East Midlands are no longer required to supply items SQU03_10_2_1 or SQU03_10_2_2.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</si>
</sst>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d\ mmm\ yyyy"/>
    <numFmt numFmtId="166" formatCode="##########0"/>
    <numFmt numFmtId="167" formatCode="_(* #,##0.00_);_(* \(#,##0.00\);_(* &quot;-&quot;??_);_(@_)"/>
    <numFmt numFmtId="168" formatCode="#,##0;\-#,##0;\-"/>
    <numFmt numFmtId="169" formatCode="#,##0;[Red]\-#,##0;\-"/>
    <numFmt numFmtId="170" formatCode="#,##0.0;[Red]\-#,##0.0;\-"/>
  </numFmts>
  <fonts count="12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0"/>
      <name val="Tahoma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0" fontId="1" fillId="0" borderId="0"/>
  </cellStyleXfs>
  <cellXfs count="128">
    <xf numFmtId="0" fontId="0" fillId="0" borderId="0" xfId="0"/>
    <xf numFmtId="0" fontId="1" fillId="0" borderId="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/>
    <xf numFmtId="0" fontId="1" fillId="0" borderId="13" xfId="0" applyFont="1" applyFill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0" xfId="2"/>
    <xf numFmtId="0" fontId="6" fillId="3" borderId="16" xfId="0" applyFont="1" applyFill="1" applyBorder="1" applyAlignment="1">
      <alignment horizontal="left" vertical="top"/>
    </xf>
    <xf numFmtId="0" fontId="0" fillId="3" borderId="0" xfId="0" applyFill="1"/>
    <xf numFmtId="0" fontId="6" fillId="3" borderId="16" xfId="0" applyFont="1" applyFill="1" applyBorder="1" applyAlignment="1">
      <alignment horizontal="left" vertical="top" wrapText="1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1" fillId="4" borderId="0" xfId="0" applyFont="1" applyFill="1" applyAlignment="1" applyProtection="1">
      <protection hidden="1"/>
    </xf>
    <xf numFmtId="0" fontId="1" fillId="0" borderId="4" xfId="0" applyFont="1" applyFill="1" applyBorder="1" applyAlignment="1">
      <alignment horizontal="center" vertical="center"/>
    </xf>
    <xf numFmtId="0" fontId="1" fillId="4" borderId="0" xfId="0" applyFont="1" applyFill="1" applyAlignment="1"/>
    <xf numFmtId="0" fontId="1" fillId="4" borderId="0" xfId="0" applyFont="1" applyFill="1" applyAlignment="1">
      <alignment horizontal="right"/>
    </xf>
    <xf numFmtId="0" fontId="4" fillId="4" borderId="0" xfId="0" applyFont="1" applyFill="1" applyAlignment="1"/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left" vertical="top"/>
    </xf>
    <xf numFmtId="0" fontId="1" fillId="4" borderId="0" xfId="0" quotePrefix="1" applyNumberFormat="1" applyFont="1" applyFill="1" applyAlignment="1"/>
    <xf numFmtId="49" fontId="1" fillId="4" borderId="0" xfId="0" quotePrefix="1" applyNumberFormat="1" applyFont="1" applyFill="1" applyAlignment="1"/>
    <xf numFmtId="0" fontId="8" fillId="4" borderId="0" xfId="6" applyFill="1"/>
    <xf numFmtId="165" fontId="1" fillId="4" borderId="0" xfId="0" applyNumberFormat="1" applyFont="1" applyFill="1" applyAlignment="1">
      <alignment horizontal="left"/>
    </xf>
    <xf numFmtId="0" fontId="1" fillId="4" borderId="0" xfId="0" applyFont="1" applyFill="1" applyBorder="1" applyAlignment="1"/>
    <xf numFmtId="0" fontId="3" fillId="4" borderId="0" xfId="0" applyFont="1" applyFill="1"/>
    <xf numFmtId="0" fontId="1" fillId="4" borderId="0" xfId="0" applyFont="1" applyFill="1"/>
    <xf numFmtId="0" fontId="2" fillId="4" borderId="0" xfId="0" applyFont="1" applyFill="1"/>
    <xf numFmtId="0" fontId="1" fillId="4" borderId="0" xfId="0" quotePrefix="1" applyFont="1" applyFill="1"/>
    <xf numFmtId="0" fontId="1" fillId="4" borderId="0" xfId="0" applyFont="1" applyFill="1" applyAlignment="1" applyProtection="1">
      <alignment vertical="top" wrapText="1"/>
      <protection hidden="1"/>
    </xf>
    <xf numFmtId="0" fontId="1" fillId="4" borderId="0" xfId="0" applyFont="1" applyFill="1" applyBorder="1" applyAlignment="1">
      <alignment horizontal="left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 wrapText="1"/>
      <protection hidden="1"/>
    </xf>
    <xf numFmtId="0" fontId="9" fillId="4" borderId="0" xfId="0" applyFont="1" applyFill="1" applyBorder="1" applyAlignment="1"/>
    <xf numFmtId="0" fontId="9" fillId="4" borderId="0" xfId="0" applyFont="1" applyFill="1" applyAlignment="1"/>
    <xf numFmtId="0" fontId="1" fillId="0" borderId="3" xfId="7" applyFont="1" applyFill="1" applyBorder="1" applyAlignment="1" applyProtection="1">
      <alignment horizontal="center" vertical="center" wrapText="1"/>
      <protection hidden="1"/>
    </xf>
    <xf numFmtId="0" fontId="1" fillId="0" borderId="4" xfId="7" applyFont="1" applyFill="1" applyBorder="1" applyAlignment="1" applyProtection="1">
      <alignment horizontal="center" vertical="center" wrapText="1"/>
      <protection hidden="1"/>
    </xf>
    <xf numFmtId="0" fontId="1" fillId="0" borderId="5" xfId="7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right"/>
      <protection hidden="1"/>
    </xf>
    <xf numFmtId="0" fontId="3" fillId="4" borderId="0" xfId="0" applyFont="1" applyFill="1" applyAlignment="1"/>
    <xf numFmtId="0" fontId="1" fillId="4" borderId="0" xfId="0" quotePrefix="1" applyFont="1" applyFill="1" applyBorder="1" applyAlignment="1" applyProtection="1">
      <protection hidden="1"/>
    </xf>
    <xf numFmtId="0" fontId="1" fillId="4" borderId="0" xfId="5" applyFont="1" applyFill="1" applyAlignment="1"/>
    <xf numFmtId="0" fontId="1" fillId="4" borderId="0" xfId="0" applyFont="1" applyFill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/>
    <xf numFmtId="0" fontId="10" fillId="4" borderId="0" xfId="0" applyFont="1" applyFill="1"/>
    <xf numFmtId="0" fontId="1" fillId="0" borderId="12" xfId="5" applyFont="1" applyFill="1" applyBorder="1" applyAlignment="1">
      <alignment horizontal="center" vertical="center" wrapText="1"/>
    </xf>
    <xf numFmtId="0" fontId="1" fillId="0" borderId="13" xfId="5" applyFont="1" applyFill="1" applyBorder="1" applyAlignment="1">
      <alignment horizontal="center" vertical="center" wrapText="1"/>
    </xf>
    <xf numFmtId="0" fontId="1" fillId="0" borderId="14" xfId="5" applyFont="1" applyFill="1" applyBorder="1" applyAlignment="1">
      <alignment horizontal="center" vertical="center" wrapText="1"/>
    </xf>
    <xf numFmtId="165" fontId="9" fillId="4" borderId="0" xfId="0" applyNumberFormat="1" applyFont="1" applyFill="1" applyAlignment="1">
      <alignment horizontal="left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9" fillId="0" borderId="13" xfId="0" applyFont="1" applyFill="1" applyBorder="1" applyAlignment="1" applyProtection="1">
      <alignment horizontal="center" vertical="center"/>
      <protection hidden="1"/>
    </xf>
    <xf numFmtId="0" fontId="6" fillId="5" borderId="16" xfId="0" applyFont="1" applyFill="1" applyBorder="1" applyAlignment="1">
      <alignment horizontal="left" vertical="top"/>
    </xf>
    <xf numFmtId="166" fontId="6" fillId="5" borderId="16" xfId="0" applyNumberFormat="1" applyFont="1" applyFill="1" applyBorder="1" applyAlignment="1">
      <alignment horizontal="right" vertical="top"/>
    </xf>
    <xf numFmtId="164" fontId="1" fillId="4" borderId="0" xfId="0" applyNumberFormat="1" applyFont="1" applyFill="1"/>
    <xf numFmtId="164" fontId="1" fillId="4" borderId="0" xfId="0" applyNumberFormat="1" applyFont="1" applyFill="1" applyAlignment="1"/>
    <xf numFmtId="0" fontId="2" fillId="4" borderId="0" xfId="0" applyFont="1" applyFill="1" applyAlignment="1"/>
    <xf numFmtId="3" fontId="3" fillId="0" borderId="10" xfId="0" applyNumberFormat="1" applyFont="1" applyFill="1" applyBorder="1" applyAlignment="1">
      <alignment horizontal="right" indent="3"/>
    </xf>
    <xf numFmtId="3" fontId="3" fillId="0" borderId="0" xfId="0" applyNumberFormat="1" applyFont="1" applyFill="1" applyBorder="1" applyAlignment="1">
      <alignment horizontal="right" indent="3"/>
    </xf>
    <xf numFmtId="164" fontId="3" fillId="0" borderId="11" xfId="1" applyNumberFormat="1" applyFont="1" applyFill="1" applyBorder="1" applyAlignment="1">
      <alignment horizontal="right" indent="3"/>
    </xf>
    <xf numFmtId="168" fontId="3" fillId="0" borderId="15" xfId="0" applyNumberFormat="1" applyFont="1" applyFill="1" applyBorder="1" applyAlignment="1">
      <alignment horizontal="right" indent="3"/>
    </xf>
    <xf numFmtId="164" fontId="3" fillId="0" borderId="0" xfId="1" applyNumberFormat="1" applyFont="1" applyFill="1" applyBorder="1" applyAlignment="1">
      <alignment horizontal="right" indent="3"/>
    </xf>
    <xf numFmtId="169" fontId="3" fillId="0" borderId="10" xfId="0" applyNumberFormat="1" applyFont="1" applyFill="1" applyBorder="1" applyAlignment="1">
      <alignment horizontal="right" indent="3"/>
    </xf>
    <xf numFmtId="169" fontId="3" fillId="0" borderId="0" xfId="0" applyNumberFormat="1" applyFont="1" applyFill="1" applyBorder="1" applyAlignment="1">
      <alignment horizontal="right" indent="3"/>
    </xf>
    <xf numFmtId="3" fontId="1" fillId="0" borderId="10" xfId="0" applyNumberFormat="1" applyFont="1" applyFill="1" applyBorder="1" applyAlignment="1">
      <alignment horizontal="right" indent="3"/>
    </xf>
    <xf numFmtId="3" fontId="1" fillId="0" borderId="0" xfId="0" applyNumberFormat="1" applyFont="1" applyFill="1" applyBorder="1" applyAlignment="1">
      <alignment horizontal="right" indent="3"/>
    </xf>
    <xf numFmtId="164" fontId="1" fillId="0" borderId="11" xfId="1" applyNumberFormat="1" applyFont="1" applyFill="1" applyBorder="1" applyAlignment="1">
      <alignment horizontal="right" indent="3"/>
    </xf>
    <xf numFmtId="0" fontId="1" fillId="0" borderId="15" xfId="0" applyFont="1" applyFill="1" applyBorder="1" applyAlignment="1">
      <alignment horizontal="right" indent="3"/>
    </xf>
    <xf numFmtId="164" fontId="1" fillId="0" borderId="0" xfId="1" applyNumberFormat="1" applyFont="1" applyFill="1" applyBorder="1" applyAlignment="1">
      <alignment horizontal="right" indent="3"/>
    </xf>
    <xf numFmtId="169" fontId="1" fillId="0" borderId="10" xfId="0" applyNumberFormat="1" applyFont="1" applyFill="1" applyBorder="1" applyAlignment="1">
      <alignment horizontal="right" indent="3"/>
    </xf>
    <xf numFmtId="169" fontId="1" fillId="0" borderId="0" xfId="0" applyNumberFormat="1" applyFont="1" applyFill="1" applyBorder="1" applyAlignment="1">
      <alignment horizontal="right" indent="3"/>
    </xf>
    <xf numFmtId="170" fontId="1" fillId="0" borderId="15" xfId="0" applyNumberFormat="1" applyFont="1" applyFill="1" applyBorder="1" applyAlignment="1">
      <alignment horizontal="right" indent="3"/>
    </xf>
    <xf numFmtId="169" fontId="1" fillId="0" borderId="12" xfId="0" applyNumberFormat="1" applyFont="1" applyFill="1" applyBorder="1" applyAlignment="1">
      <alignment horizontal="right" indent="3"/>
    </xf>
    <xf numFmtId="169" fontId="1" fillId="0" borderId="13" xfId="0" applyNumberFormat="1" applyFont="1" applyFill="1" applyBorder="1" applyAlignment="1">
      <alignment horizontal="right" indent="3"/>
    </xf>
    <xf numFmtId="164" fontId="1" fillId="0" borderId="14" xfId="1" applyNumberFormat="1" applyFont="1" applyFill="1" applyBorder="1" applyAlignment="1">
      <alignment horizontal="right" indent="3"/>
    </xf>
    <xf numFmtId="170" fontId="1" fillId="0" borderId="2" xfId="0" applyNumberFormat="1" applyFont="1" applyFill="1" applyBorder="1" applyAlignment="1">
      <alignment horizontal="right" indent="3"/>
    </xf>
    <xf numFmtId="164" fontId="1" fillId="0" borderId="13" xfId="1" applyNumberFormat="1" applyFont="1" applyFill="1" applyBorder="1" applyAlignment="1">
      <alignment horizontal="right" indent="3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/>
    </xf>
    <xf numFmtId="169" fontId="1" fillId="0" borderId="10" xfId="0" applyNumberFormat="1" applyFont="1" applyFill="1" applyBorder="1" applyAlignment="1">
      <alignment horizontal="right" indent="2"/>
    </xf>
    <xf numFmtId="169" fontId="1" fillId="0" borderId="0" xfId="0" applyNumberFormat="1" applyFont="1" applyFill="1" applyBorder="1" applyAlignment="1">
      <alignment horizontal="right" indent="2"/>
    </xf>
    <xf numFmtId="169" fontId="1" fillId="0" borderId="11" xfId="0" applyNumberFormat="1" applyFont="1" applyFill="1" applyBorder="1" applyAlignment="1">
      <alignment horizontal="right" indent="2"/>
    </xf>
    <xf numFmtId="0" fontId="1" fillId="0" borderId="10" xfId="0" applyNumberFormat="1" applyFont="1" applyFill="1" applyBorder="1" applyAlignment="1">
      <alignment horizontal="right" indent="2"/>
    </xf>
    <xf numFmtId="169" fontId="1" fillId="0" borderId="12" xfId="0" applyNumberFormat="1" applyFont="1" applyFill="1" applyBorder="1" applyAlignment="1">
      <alignment horizontal="right" indent="2"/>
    </xf>
    <xf numFmtId="169" fontId="1" fillId="0" borderId="13" xfId="0" applyNumberFormat="1" applyFont="1" applyFill="1" applyBorder="1" applyAlignment="1">
      <alignment horizontal="right" indent="2"/>
    </xf>
    <xf numFmtId="169" fontId="1" fillId="0" borderId="14" xfId="0" applyNumberFormat="1" applyFont="1" applyFill="1" applyBorder="1" applyAlignment="1">
      <alignment horizontal="right" indent="2"/>
    </xf>
    <xf numFmtId="168" fontId="1" fillId="0" borderId="0" xfId="0" applyNumberFormat="1" applyFont="1" applyFill="1" applyBorder="1" applyAlignment="1">
      <alignment horizontal="right" indent="3"/>
    </xf>
    <xf numFmtId="168" fontId="1" fillId="0" borderId="11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3"/>
    </xf>
    <xf numFmtId="3" fontId="3" fillId="0" borderId="13" xfId="0" applyNumberFormat="1" applyFont="1" applyFill="1" applyBorder="1" applyAlignment="1">
      <alignment horizontal="right" indent="3"/>
    </xf>
    <xf numFmtId="164" fontId="3" fillId="0" borderId="14" xfId="1" applyNumberFormat="1" applyFont="1" applyFill="1" applyBorder="1" applyAlignment="1">
      <alignment horizontal="right" indent="3"/>
    </xf>
    <xf numFmtId="3" fontId="1" fillId="0" borderId="12" xfId="0" applyNumberFormat="1" applyFont="1" applyFill="1" applyBorder="1" applyAlignment="1">
      <alignment horizontal="right" indent="3"/>
    </xf>
    <xf numFmtId="3" fontId="1" fillId="0" borderId="13" xfId="0" applyNumberFormat="1" applyFont="1" applyFill="1" applyBorder="1" applyAlignment="1">
      <alignment horizontal="right" indent="3"/>
    </xf>
    <xf numFmtId="3" fontId="3" fillId="0" borderId="6" xfId="0" applyNumberFormat="1" applyFont="1" applyFill="1" applyBorder="1" applyAlignment="1">
      <alignment horizontal="right" indent="3"/>
    </xf>
    <xf numFmtId="3" fontId="1" fillId="0" borderId="15" xfId="0" applyNumberFormat="1" applyFont="1" applyFill="1" applyBorder="1" applyAlignment="1">
      <alignment horizontal="right" indent="3"/>
    </xf>
    <xf numFmtId="3" fontId="1" fillId="0" borderId="2" xfId="0" applyNumberFormat="1" applyFont="1" applyFill="1" applyBorder="1" applyAlignment="1">
      <alignment horizontal="right" indent="3"/>
    </xf>
    <xf numFmtId="3" fontId="3" fillId="0" borderId="7" xfId="0" applyNumberFormat="1" applyFont="1" applyFill="1" applyBorder="1" applyAlignment="1">
      <alignment horizontal="right" indent="3"/>
    </xf>
    <xf numFmtId="3" fontId="3" fillId="0" borderId="8" xfId="0" applyNumberFormat="1" applyFont="1" applyFill="1" applyBorder="1" applyAlignment="1">
      <alignment horizontal="right" indent="3"/>
    </xf>
    <xf numFmtId="164" fontId="3" fillId="0" borderId="9" xfId="1" applyNumberFormat="1" applyFont="1" applyFill="1" applyBorder="1" applyAlignment="1">
      <alignment horizontal="right" indent="3"/>
    </xf>
    <xf numFmtId="0" fontId="1" fillId="2" borderId="0" xfId="0" applyFont="1" applyFill="1" applyAlignment="1" applyProtection="1">
      <protection hidden="1"/>
    </xf>
    <xf numFmtId="3" fontId="3" fillId="0" borderId="0" xfId="0" applyNumberFormat="1" applyFont="1" applyFill="1" applyBorder="1" applyAlignment="1">
      <alignment horizontal="right" indent="6"/>
    </xf>
    <xf numFmtId="3" fontId="1" fillId="0" borderId="0" xfId="0" applyNumberFormat="1" applyFont="1" applyFill="1" applyBorder="1" applyAlignment="1">
      <alignment horizontal="right" indent="6"/>
    </xf>
    <xf numFmtId="168" fontId="1" fillId="0" borderId="0" xfId="0" applyNumberFormat="1" applyFont="1" applyFill="1" applyBorder="1" applyAlignment="1">
      <alignment horizontal="right" indent="6"/>
    </xf>
    <xf numFmtId="3" fontId="1" fillId="0" borderId="13" xfId="0" applyNumberFormat="1" applyFont="1" applyFill="1" applyBorder="1" applyAlignment="1">
      <alignment horizontal="right" indent="6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/>
      <protection hidden="1"/>
    </xf>
    <xf numFmtId="0" fontId="1" fillId="0" borderId="3" xfId="5" applyFont="1" applyFill="1" applyBorder="1" applyAlignment="1">
      <alignment horizontal="center" vertical="center" wrapText="1"/>
    </xf>
    <xf numFmtId="0" fontId="1" fillId="0" borderId="4" xfId="5" applyFont="1" applyFill="1" applyBorder="1" applyAlignment="1">
      <alignment horizontal="center" vertical="center" wrapText="1"/>
    </xf>
    <xf numFmtId="0" fontId="1" fillId="0" borderId="5" xfId="5" applyFont="1" applyFill="1" applyBorder="1" applyAlignment="1">
      <alignment horizontal="center" vertical="center" wrapText="1"/>
    </xf>
  </cellXfs>
  <cellStyles count="8">
    <cellStyle name="Comma 2" xfId="4"/>
    <cellStyle name="Hyperlink" xfId="6" builtinId="8"/>
    <cellStyle name="Normal" xfId="0" builtinId="0"/>
    <cellStyle name="Normal 2" xfId="2"/>
    <cellStyle name="Normal 2 2" xfId="7"/>
    <cellStyle name="Normal 3" xfId="5"/>
    <cellStyle name="Percent" xfId="1" builtinId="5"/>
    <cellStyle name="Percent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PRT\DCVA\Ambulance%20return\Publication\2014-15%20Data\K%20Apr%209%20pub%20-%20Feb15%20Sys%20-%20Nov14%20CO\Working%20files\AmbSys%20-%20check%20revised%20comparison%20period%202013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cal Note"/>
      <sheetName val="Latest Months"/>
      <sheetName val="Latest Month raw data"/>
      <sheetName val="Comp for Sig Test"/>
      <sheetName val="2012-13 YTD"/>
      <sheetName val="2013-14 YTD"/>
      <sheetName val="Macro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it.ly/NHSAQI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NHSAQ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it.ly/NHSAQ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bit.ly/NHSAQI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bit.ly/NHSAQ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37"/>
  <sheetViews>
    <sheetView tabSelected="1" zoomScale="85" zoomScaleNormal="85" workbookViewId="0">
      <pane xSplit="4" topLeftCell="E1" activePane="topRight" state="frozen"/>
      <selection pane="topRight"/>
    </sheetView>
  </sheetViews>
  <sheetFormatPr defaultRowHeight="12.75" x14ac:dyDescent="0.2"/>
  <cols>
    <col min="1" max="1" width="2" style="37" customWidth="1"/>
    <col min="2" max="2" width="6.7109375" style="37" customWidth="1"/>
    <col min="3" max="3" width="5.28515625" style="37" customWidth="1"/>
    <col min="4" max="4" width="57" style="37" customWidth="1"/>
    <col min="5" max="7" width="18.5703125" style="37" customWidth="1"/>
    <col min="8" max="14" width="18.7109375" style="37" customWidth="1"/>
    <col min="15" max="16384" width="9.140625" style="37"/>
  </cols>
  <sheetData>
    <row r="1" spans="2:14" s="26" customFormat="1" x14ac:dyDescent="0.2"/>
    <row r="2" spans="2:14" s="26" customFormat="1" ht="15.75" x14ac:dyDescent="0.25">
      <c r="C2" s="27" t="s">
        <v>0</v>
      </c>
      <c r="D2" s="28" t="s">
        <v>40</v>
      </c>
      <c r="H2" s="29"/>
      <c r="I2" s="29"/>
      <c r="J2" s="29"/>
      <c r="K2" s="29"/>
      <c r="L2" s="29"/>
    </row>
    <row r="3" spans="2:14" s="26" customFormat="1" ht="14.25" x14ac:dyDescent="0.2">
      <c r="C3" s="51" t="s">
        <v>91</v>
      </c>
      <c r="D3" s="52" t="s">
        <v>152</v>
      </c>
      <c r="H3" s="29"/>
      <c r="I3" s="29"/>
      <c r="J3" s="29"/>
      <c r="K3" s="29"/>
      <c r="L3" s="29"/>
    </row>
    <row r="4" spans="2:14" s="26" customFormat="1" hidden="1" x14ac:dyDescent="0.2">
      <c r="C4" s="51"/>
      <c r="D4" s="52"/>
      <c r="H4" s="29"/>
      <c r="I4" s="29"/>
      <c r="J4" s="29"/>
      <c r="K4" s="29"/>
      <c r="L4" s="29"/>
    </row>
    <row r="5" spans="2:14" s="26" customFormat="1" x14ac:dyDescent="0.2">
      <c r="C5" s="27" t="s">
        <v>1</v>
      </c>
      <c r="D5" s="31" t="str">
        <f>IF(OR('Latest Month raw data'!$B$6="January",'Latest Month raw data'!$B$6="February",'Latest Month raw data'!$B$6="March"),PROPER('Latest Month raw data'!$B$6&amp;" 20"&amp;RIGHT('Latest Month raw data'!$A$6,2)),PROPER('Latest Month raw data'!$B$6&amp;" "&amp;LEFT('Latest Month raw data'!$A$6,4)))</f>
        <v>November 2017</v>
      </c>
      <c r="E5" s="30"/>
      <c r="F5" s="30"/>
      <c r="H5" s="29"/>
      <c r="I5" s="29"/>
      <c r="J5" s="29"/>
      <c r="K5" s="29"/>
      <c r="L5" s="29"/>
    </row>
    <row r="6" spans="2:14" s="26" customFormat="1" x14ac:dyDescent="0.2">
      <c r="C6" s="27" t="s">
        <v>2</v>
      </c>
      <c r="D6" s="26" t="s">
        <v>44</v>
      </c>
      <c r="E6" s="32"/>
      <c r="F6" s="32"/>
      <c r="H6" s="29"/>
      <c r="I6" s="29"/>
      <c r="J6" s="29"/>
      <c r="K6" s="29"/>
      <c r="L6" s="29"/>
    </row>
    <row r="7" spans="2:14" s="26" customFormat="1" x14ac:dyDescent="0.2">
      <c r="D7" s="33" t="s">
        <v>78</v>
      </c>
      <c r="H7" s="29"/>
      <c r="I7" s="29"/>
      <c r="J7" s="29"/>
      <c r="K7" s="29"/>
      <c r="L7" s="29"/>
    </row>
    <row r="8" spans="2:14" s="26" customFormat="1" hidden="1" x14ac:dyDescent="0.2">
      <c r="C8" s="27" t="s">
        <v>7</v>
      </c>
      <c r="D8" s="26" t="s">
        <v>13</v>
      </c>
      <c r="H8" s="29"/>
      <c r="I8" s="29"/>
      <c r="J8" s="29"/>
      <c r="K8" s="29"/>
      <c r="L8" s="29"/>
    </row>
    <row r="9" spans="2:14" s="26" customFormat="1" x14ac:dyDescent="0.2">
      <c r="C9" s="27" t="s">
        <v>3</v>
      </c>
      <c r="D9" s="34">
        <v>43111</v>
      </c>
      <c r="H9" s="29"/>
      <c r="I9" s="29"/>
      <c r="J9" s="29"/>
      <c r="K9" s="29"/>
      <c r="L9" s="29"/>
    </row>
    <row r="10" spans="2:14" s="26" customFormat="1" x14ac:dyDescent="0.2">
      <c r="C10" s="27" t="s">
        <v>6</v>
      </c>
      <c r="D10" s="34" t="s">
        <v>32</v>
      </c>
      <c r="H10" s="29"/>
      <c r="I10" s="29"/>
      <c r="J10" s="29"/>
      <c r="K10" s="29"/>
      <c r="L10" s="29"/>
    </row>
    <row r="11" spans="2:14" s="26" customFormat="1" hidden="1" x14ac:dyDescent="0.2">
      <c r="C11" s="27" t="s">
        <v>10</v>
      </c>
      <c r="D11" s="26" t="s">
        <v>12</v>
      </c>
      <c r="H11" s="29"/>
      <c r="I11" s="29"/>
      <c r="J11" s="29"/>
      <c r="K11" s="29"/>
      <c r="L11" s="29"/>
    </row>
    <row r="12" spans="2:14" s="26" customFormat="1" x14ac:dyDescent="0.2">
      <c r="C12" s="27" t="s">
        <v>11</v>
      </c>
      <c r="D12" s="26" t="s">
        <v>149</v>
      </c>
      <c r="H12" s="29"/>
      <c r="I12" s="29"/>
      <c r="J12" s="29"/>
      <c r="K12" s="29"/>
      <c r="L12" s="29"/>
    </row>
    <row r="13" spans="2:14" s="26" customFormat="1" hidden="1" x14ac:dyDescent="0.2">
      <c r="C13" s="27"/>
      <c r="H13" s="29"/>
      <c r="I13" s="29"/>
      <c r="J13" s="29"/>
      <c r="K13" s="29"/>
      <c r="L13" s="29"/>
    </row>
    <row r="14" spans="2:14" s="47" customFormat="1" x14ac:dyDescent="0.2">
      <c r="B14" s="46"/>
      <c r="C14" s="46"/>
      <c r="D14" s="46"/>
      <c r="E14" s="46">
        <v>4</v>
      </c>
      <c r="F14" s="46">
        <v>3</v>
      </c>
      <c r="H14" s="47">
        <v>5</v>
      </c>
      <c r="I14" s="47">
        <v>7</v>
      </c>
      <c r="J14" s="47">
        <v>6</v>
      </c>
      <c r="L14" s="47">
        <v>9</v>
      </c>
      <c r="M14" s="47">
        <v>8</v>
      </c>
    </row>
    <row r="15" spans="2:14" s="26" customFormat="1" ht="12.75" customHeight="1" x14ac:dyDescent="0.2">
      <c r="E15" s="42" t="s">
        <v>82</v>
      </c>
      <c r="F15" s="43" t="s">
        <v>83</v>
      </c>
      <c r="G15" s="44"/>
      <c r="H15" s="1" t="s">
        <v>90</v>
      </c>
      <c r="I15" s="42" t="s">
        <v>85</v>
      </c>
      <c r="J15" s="43" t="s">
        <v>86</v>
      </c>
      <c r="K15" s="44"/>
      <c r="L15" s="42" t="s">
        <v>88</v>
      </c>
      <c r="M15" s="43" t="s">
        <v>89</v>
      </c>
      <c r="N15" s="44"/>
    </row>
    <row r="16" spans="2:14" s="29" customFormat="1" ht="76.5" customHeight="1" x14ac:dyDescent="0.2">
      <c r="B16" s="6" t="s">
        <v>150</v>
      </c>
      <c r="C16" s="25" t="s">
        <v>4</v>
      </c>
      <c r="D16" s="25" t="s">
        <v>5</v>
      </c>
      <c r="E16" s="48" t="s">
        <v>145</v>
      </c>
      <c r="F16" s="49" t="s">
        <v>118</v>
      </c>
      <c r="G16" s="50" t="s">
        <v>84</v>
      </c>
      <c r="H16" s="9" t="s">
        <v>168</v>
      </c>
      <c r="I16" s="48" t="s">
        <v>146</v>
      </c>
      <c r="J16" s="49" t="s">
        <v>119</v>
      </c>
      <c r="K16" s="50" t="s">
        <v>87</v>
      </c>
      <c r="L16" s="48" t="s">
        <v>147</v>
      </c>
      <c r="M16" s="49" t="s">
        <v>120</v>
      </c>
      <c r="N16" s="50" t="s">
        <v>121</v>
      </c>
    </row>
    <row r="17" spans="1:14" s="52" customFormat="1" x14ac:dyDescent="0.2">
      <c r="B17" s="10"/>
      <c r="C17" s="11"/>
      <c r="D17" s="12" t="s">
        <v>9</v>
      </c>
      <c r="E17" s="70">
        <f>SUM(E19:E29)</f>
        <v>1104</v>
      </c>
      <c r="F17" s="71">
        <f>SUM(F19:F29)</f>
        <v>674</v>
      </c>
      <c r="G17" s="72">
        <f>IFERROR(F17/E17,"-")</f>
        <v>0.61050724637681164</v>
      </c>
      <c r="H17" s="73" t="s">
        <v>8</v>
      </c>
      <c r="I17" s="71">
        <f>SUM(I19:I29)</f>
        <v>19644</v>
      </c>
      <c r="J17" s="71">
        <f>SUM(J19:J29)</f>
        <v>8749</v>
      </c>
      <c r="K17" s="74">
        <f>IFERROR(J17/I17,"-")</f>
        <v>0.44537772347790672</v>
      </c>
      <c r="L17" s="75">
        <f>SUM(L19:L29)</f>
        <v>20593</v>
      </c>
      <c r="M17" s="76">
        <f>SUM(M19:M29)</f>
        <v>17845</v>
      </c>
      <c r="N17" s="72">
        <f>IFERROR(M17/L17,"-")</f>
        <v>0.86655659690185982</v>
      </c>
    </row>
    <row r="18" spans="1:14" s="26" customFormat="1" hidden="1" x14ac:dyDescent="0.2">
      <c r="B18" s="2"/>
      <c r="C18" s="3"/>
      <c r="D18" s="13"/>
      <c r="E18" s="77"/>
      <c r="F18" s="78"/>
      <c r="G18" s="79"/>
      <c r="H18" s="80"/>
      <c r="I18" s="78"/>
      <c r="J18" s="78"/>
      <c r="K18" s="81"/>
      <c r="L18" s="82"/>
      <c r="M18" s="83"/>
      <c r="N18" s="79"/>
    </row>
    <row r="19" spans="1:14" s="26" customFormat="1" x14ac:dyDescent="0.2">
      <c r="B19" s="2" t="s">
        <v>36</v>
      </c>
      <c r="C19" s="3" t="s">
        <v>14</v>
      </c>
      <c r="D19" s="13" t="s">
        <v>15</v>
      </c>
      <c r="E19" s="82" t="str">
        <f>IFERROR(SUM(VLOOKUP($C19,'Latest Month raw data'!$E$6:$AN$16,MATCH(E$15&amp;" SUM",'Latest Month raw data'!$E$5:$AN$5,0),0)),"-")</f>
        <v>-</v>
      </c>
      <c r="F19" s="83" t="str">
        <f>IFERROR(SUM(VLOOKUP($C19,'Latest Month raw data'!$E$6:$AN$16,MATCH(F$15&amp;" SUM",'Latest Month raw data'!$E$5:$AN$5,0),0)),"-")</f>
        <v>-</v>
      </c>
      <c r="G19" s="79" t="str">
        <f t="shared" ref="G19:G29" si="0">IFERROR(F19/E19,"-")</f>
        <v>-</v>
      </c>
      <c r="H19" s="84" t="str">
        <f>IFERROR(SUM(VLOOKUP($C19,'Latest Month raw data'!$E$6:$AN$16,MATCH(H$15&amp;" SUM",'Latest Month raw data'!$E$5:$AN$5,0),0)),"-")</f>
        <v>-</v>
      </c>
      <c r="I19" s="83" t="str">
        <f>IFERROR(SUM(VLOOKUP($C19,'Latest Month raw data'!$E$6:$AN$16,MATCH(I$15&amp;" SUM",'Latest Month raw data'!$E$5:$AN$5,0),0)),"-")</f>
        <v>-</v>
      </c>
      <c r="J19" s="83" t="str">
        <f>IFERROR(SUM(VLOOKUP($C19,'Latest Month raw data'!$E$6:$AN$16,MATCH(J$15&amp;" SUM",'Latest Month raw data'!$E$5:$AN$5,0),0)),"-")</f>
        <v>-</v>
      </c>
      <c r="K19" s="81" t="str">
        <f t="shared" ref="K19:K29" si="1">IFERROR(J19/I19,"-")</f>
        <v>-</v>
      </c>
      <c r="L19" s="82" t="str">
        <f>IFERROR(SUM(VLOOKUP($C19,'Latest Month raw data'!$E$6:$AN$16,MATCH(L$15&amp;" SUM",'Latest Month raw data'!$E$5:$AN$5,0),0)),"-")</f>
        <v>-</v>
      </c>
      <c r="M19" s="83" t="str">
        <f>IFERROR(SUM(VLOOKUP($C19,'Latest Month raw data'!$E$6:$AN$16,MATCH(M$15&amp;" SUM",'Latest Month raw data'!$E$5:$AN$5,0),0)),"-")</f>
        <v>-</v>
      </c>
      <c r="N19" s="79" t="str">
        <f t="shared" ref="N19:N29" si="2">IFERROR(M19/L19,"-")</f>
        <v>-</v>
      </c>
    </row>
    <row r="20" spans="1:14" s="26" customFormat="1" x14ac:dyDescent="0.2">
      <c r="B20" s="2" t="s">
        <v>36</v>
      </c>
      <c r="C20" s="3" t="s">
        <v>16</v>
      </c>
      <c r="D20" s="13" t="s">
        <v>17</v>
      </c>
      <c r="E20" s="82" t="str">
        <f>IFERROR(SUM(VLOOKUP($C20,'Latest Month raw data'!$E$6:$AN$16,MATCH(E$15&amp;" SUM",'Latest Month raw data'!$E$5:$AN$5,0),0)),"-")</f>
        <v>-</v>
      </c>
      <c r="F20" s="83" t="str">
        <f>IFERROR(SUM(VLOOKUP($C20,'Latest Month raw data'!$E$6:$AN$16,MATCH(F$15&amp;" SUM",'Latest Month raw data'!$E$5:$AN$5,0),0)),"-")</f>
        <v>-</v>
      </c>
      <c r="G20" s="79" t="str">
        <f t="shared" si="0"/>
        <v>-</v>
      </c>
      <c r="H20" s="84" t="str">
        <f>IFERROR(SUM(VLOOKUP($C20,'Latest Month raw data'!$E$6:$AN$16,MATCH(H$15&amp;" SUM",'Latest Month raw data'!$E$5:$AN$5,0),0)),"-")</f>
        <v>-</v>
      </c>
      <c r="I20" s="83" t="str">
        <f>IFERROR(SUM(VLOOKUP($C20,'Latest Month raw data'!$E$6:$AN$16,MATCH(I$15&amp;" SUM",'Latest Month raw data'!$E$5:$AN$5,0),0)),"-")</f>
        <v>-</v>
      </c>
      <c r="J20" s="83" t="str">
        <f>IFERROR(SUM(VLOOKUP($C20,'Latest Month raw data'!$E$6:$AN$16,MATCH(J$15&amp;" SUM",'Latest Month raw data'!$E$5:$AN$5,0),0)),"-")</f>
        <v>-</v>
      </c>
      <c r="K20" s="81" t="str">
        <f t="shared" si="1"/>
        <v>-</v>
      </c>
      <c r="L20" s="82" t="str">
        <f>IFERROR(SUM(VLOOKUP($C20,'Latest Month raw data'!$E$6:$AN$16,MATCH(L$15&amp;" SUM",'Latest Month raw data'!$E$5:$AN$5,0),0)),"-")</f>
        <v>-</v>
      </c>
      <c r="M20" s="83" t="str">
        <f>IFERROR(SUM(VLOOKUP($C20,'Latest Month raw data'!$E$6:$AN$16,MATCH(M$15&amp;" SUM",'Latest Month raw data'!$E$5:$AN$5,0),0)),"-")</f>
        <v>-</v>
      </c>
      <c r="N20" s="79" t="str">
        <f t="shared" si="2"/>
        <v>-</v>
      </c>
    </row>
    <row r="21" spans="1:14" s="26" customFormat="1" ht="18" x14ac:dyDescent="0.25">
      <c r="A21" s="69"/>
      <c r="B21" s="2" t="s">
        <v>37</v>
      </c>
      <c r="C21" s="3" t="s">
        <v>33</v>
      </c>
      <c r="D21" s="13" t="s">
        <v>34</v>
      </c>
      <c r="E21" s="82">
        <f>IFERROR(SUM(VLOOKUP($C21,'Latest Month raw data'!$E$6:$AN$16,MATCH(E$15&amp;" SUM",'Latest Month raw data'!$E$5:$AN$5,0),0)),"-")</f>
        <v>39</v>
      </c>
      <c r="F21" s="83">
        <f>IFERROR(SUM(VLOOKUP($C21,'Latest Month raw data'!$E$6:$AN$16,MATCH(F$15&amp;" SUM",'Latest Month raw data'!$E$5:$AN$5,0),0)),"-")</f>
        <v>27</v>
      </c>
      <c r="G21" s="79">
        <f t="shared" si="0"/>
        <v>0.69230769230769229</v>
      </c>
      <c r="H21" s="84">
        <f>IFERROR(SUM(VLOOKUP($C21,'Latest Month raw data'!$E$6:$AN$16,MATCH(H$15&amp;" SUM",'Latest Month raw data'!$E$5:$AN$5,0),0)),"-")</f>
        <v>0</v>
      </c>
      <c r="I21" s="83">
        <f>IFERROR(SUM(VLOOKUP($C21,'Latest Month raw data'!$E$6:$AN$16,MATCH(I$15&amp;" SUM",'Latest Month raw data'!$E$5:$AN$5,0),0)),"-")</f>
        <v>775</v>
      </c>
      <c r="J21" s="83">
        <f>IFERROR(SUM(VLOOKUP($C21,'Latest Month raw data'!$E$6:$AN$16,MATCH(J$15&amp;" SUM",'Latest Month raw data'!$E$5:$AN$5,0),0)),"-")</f>
        <v>517</v>
      </c>
      <c r="K21" s="81">
        <f t="shared" si="1"/>
        <v>0.6670967741935484</v>
      </c>
      <c r="L21" s="82">
        <f>IFERROR(SUM(VLOOKUP($C21,'Latest Month raw data'!$E$6:$AN$16,MATCH(L$15&amp;" SUM",'Latest Month raw data'!$E$5:$AN$5,0),0)),"-")</f>
        <v>814</v>
      </c>
      <c r="M21" s="83">
        <f>IFERROR(SUM(VLOOKUP($C21,'Latest Month raw data'!$E$6:$AN$16,MATCH(M$15&amp;" SUM",'Latest Month raw data'!$E$5:$AN$5,0),0)),"-")</f>
        <v>730</v>
      </c>
      <c r="N21" s="79">
        <f t="shared" si="2"/>
        <v>0.89680589680589684</v>
      </c>
    </row>
    <row r="22" spans="1:14" s="26" customFormat="1" x14ac:dyDescent="0.2">
      <c r="B22" s="2" t="s">
        <v>38</v>
      </c>
      <c r="C22" s="3" t="s">
        <v>18</v>
      </c>
      <c r="D22" s="13" t="s">
        <v>19</v>
      </c>
      <c r="E22" s="82" t="str">
        <f>IFERROR(SUM(VLOOKUP($C22,'Latest Month raw data'!$E$6:$AN$16,MATCH(E$15&amp;" SUM",'Latest Month raw data'!$E$5:$AN$5,0),0)),"-")</f>
        <v>-</v>
      </c>
      <c r="F22" s="83" t="str">
        <f>IFERROR(SUM(VLOOKUP($C22,'Latest Month raw data'!$E$6:$AN$16,MATCH(F$15&amp;" SUM",'Latest Month raw data'!$E$5:$AN$5,0),0)),"-")</f>
        <v>-</v>
      </c>
      <c r="G22" s="79" t="str">
        <f t="shared" si="0"/>
        <v>-</v>
      </c>
      <c r="H22" s="84" t="str">
        <f>IFERROR(SUM(VLOOKUP($C22,'Latest Month raw data'!$E$6:$AN$16,MATCH(H$15&amp;" SUM",'Latest Month raw data'!$E$5:$AN$5,0),0)),"-")</f>
        <v>-</v>
      </c>
      <c r="I22" s="83" t="str">
        <f>IFERROR(SUM(VLOOKUP($C22,'Latest Month raw data'!$E$6:$AN$16,MATCH(I$15&amp;" SUM",'Latest Month raw data'!$E$5:$AN$5,0),0)),"-")</f>
        <v>-</v>
      </c>
      <c r="J22" s="83" t="str">
        <f>IFERROR(SUM(VLOOKUP($C22,'Latest Month raw data'!$E$6:$AN$16,MATCH(J$15&amp;" SUM",'Latest Month raw data'!$E$5:$AN$5,0),0)),"-")</f>
        <v>-</v>
      </c>
      <c r="K22" s="81" t="str">
        <f t="shared" si="1"/>
        <v>-</v>
      </c>
      <c r="L22" s="82" t="str">
        <f>IFERROR(SUM(VLOOKUP($C22,'Latest Month raw data'!$E$6:$AN$16,MATCH(L$15&amp;" SUM",'Latest Month raw data'!$E$5:$AN$5,0),0)),"-")</f>
        <v>-</v>
      </c>
      <c r="M22" s="83" t="str">
        <f>IFERROR(SUM(VLOOKUP($C22,'Latest Month raw data'!$E$6:$AN$16,MATCH(M$15&amp;" SUM",'Latest Month raw data'!$E$5:$AN$5,0),0)),"-")</f>
        <v>-</v>
      </c>
      <c r="N22" s="79" t="str">
        <f t="shared" si="2"/>
        <v>-</v>
      </c>
    </row>
    <row r="23" spans="1:14" s="26" customFormat="1" x14ac:dyDescent="0.2">
      <c r="B23" s="2" t="s">
        <v>39</v>
      </c>
      <c r="C23" s="3" t="s">
        <v>20</v>
      </c>
      <c r="D23" s="13" t="s">
        <v>41</v>
      </c>
      <c r="E23" s="82" t="str">
        <f>IFERROR(SUM(VLOOKUP($C23,'Latest Month raw data'!$E$6:$AN$16,MATCH(E$15&amp;" SUM",'Latest Month raw data'!$E$5:$AN$5,0),0)),"-")</f>
        <v>-</v>
      </c>
      <c r="F23" s="83" t="str">
        <f>IFERROR(SUM(VLOOKUP($C23,'Latest Month raw data'!$E$6:$AN$16,MATCH(F$15&amp;" SUM",'Latest Month raw data'!$E$5:$AN$5,0),0)),"-")</f>
        <v>-</v>
      </c>
      <c r="G23" s="79" t="str">
        <f t="shared" si="0"/>
        <v>-</v>
      </c>
      <c r="H23" s="84" t="str">
        <f>IFERROR(SUM(VLOOKUP($C23,'Latest Month raw data'!$E$6:$AN$16,MATCH(H$15&amp;" SUM",'Latest Month raw data'!$E$5:$AN$5,0),0)),"-")</f>
        <v>-</v>
      </c>
      <c r="I23" s="83" t="str">
        <f>IFERROR(SUM(VLOOKUP($C23,'Latest Month raw data'!$E$6:$AN$16,MATCH(I$15&amp;" SUM",'Latest Month raw data'!$E$5:$AN$5,0),0)),"-")</f>
        <v>-</v>
      </c>
      <c r="J23" s="83" t="str">
        <f>IFERROR(SUM(VLOOKUP($C23,'Latest Month raw data'!$E$6:$AN$16,MATCH(J$15&amp;" SUM",'Latest Month raw data'!$E$5:$AN$5,0),0)),"-")</f>
        <v>-</v>
      </c>
      <c r="K23" s="81" t="str">
        <f t="shared" si="1"/>
        <v>-</v>
      </c>
      <c r="L23" s="82" t="str">
        <f>IFERROR(SUM(VLOOKUP($C23,'Latest Month raw data'!$E$6:$AN$16,MATCH(L$15&amp;" SUM",'Latest Month raw data'!$E$5:$AN$5,0),0)),"-")</f>
        <v>-</v>
      </c>
      <c r="M23" s="83" t="str">
        <f>IFERROR(SUM(VLOOKUP($C23,'Latest Month raw data'!$E$6:$AN$16,MATCH(M$15&amp;" SUM",'Latest Month raw data'!$E$5:$AN$5,0),0)),"-")</f>
        <v>-</v>
      </c>
      <c r="N23" s="79" t="str">
        <f t="shared" si="2"/>
        <v>-</v>
      </c>
    </row>
    <row r="24" spans="1:14" s="26" customFormat="1" ht="18" x14ac:dyDescent="0.25">
      <c r="A24" s="69"/>
      <c r="B24" s="2" t="s">
        <v>39</v>
      </c>
      <c r="C24" s="3" t="s">
        <v>21</v>
      </c>
      <c r="D24" s="13" t="s">
        <v>22</v>
      </c>
      <c r="E24" s="82" t="str">
        <f>IFERROR(SUM(VLOOKUP($C24,'Latest Month raw data'!$E$6:$AN$16,MATCH(E$15&amp;" SUM",'Latest Month raw data'!$E$5:$AN$5,0),0)),"-")</f>
        <v>-</v>
      </c>
      <c r="F24" s="83" t="str">
        <f>IFERROR(SUM(VLOOKUP($C24,'Latest Month raw data'!$E$6:$AN$16,MATCH(F$15&amp;" SUM",'Latest Month raw data'!$E$5:$AN$5,0),0)),"-")</f>
        <v>-</v>
      </c>
      <c r="G24" s="79" t="str">
        <f t="shared" si="0"/>
        <v>-</v>
      </c>
      <c r="H24" s="84" t="str">
        <f>IFERROR(SUM(VLOOKUP($C24,'Latest Month raw data'!$E$6:$AN$16,MATCH(H$15&amp;" SUM",'Latest Month raw data'!$E$5:$AN$5,0),0)),"-")</f>
        <v>-</v>
      </c>
      <c r="I24" s="83" t="str">
        <f>IFERROR(SUM(VLOOKUP($C24,'Latest Month raw data'!$E$6:$AN$16,MATCH(I$15&amp;" SUM",'Latest Month raw data'!$E$5:$AN$5,0),0)),"-")</f>
        <v>-</v>
      </c>
      <c r="J24" s="83" t="str">
        <f>IFERROR(SUM(VLOOKUP($C24,'Latest Month raw data'!$E$6:$AN$16,MATCH(J$15&amp;" SUM",'Latest Month raw data'!$E$5:$AN$5,0),0)),"-")</f>
        <v>-</v>
      </c>
      <c r="K24" s="81" t="str">
        <f t="shared" si="1"/>
        <v>-</v>
      </c>
      <c r="L24" s="82" t="str">
        <f>IFERROR(SUM(VLOOKUP($C24,'Latest Month raw data'!$E$6:$AN$16,MATCH(L$15&amp;" SUM",'Latest Month raw data'!$E$5:$AN$5,0),0)),"-")</f>
        <v>-</v>
      </c>
      <c r="M24" s="83" t="str">
        <f>IFERROR(SUM(VLOOKUP($C24,'Latest Month raw data'!$E$6:$AN$16,MATCH(M$15&amp;" SUM",'Latest Month raw data'!$E$5:$AN$5,0),0)),"-")</f>
        <v>-</v>
      </c>
      <c r="N24" s="79" t="str">
        <f t="shared" si="2"/>
        <v>-</v>
      </c>
    </row>
    <row r="25" spans="1:14" s="26" customFormat="1" x14ac:dyDescent="0.2">
      <c r="B25" s="2" t="s">
        <v>37</v>
      </c>
      <c r="C25" s="3" t="s">
        <v>23</v>
      </c>
      <c r="D25" s="13" t="s">
        <v>35</v>
      </c>
      <c r="E25" s="82" t="str">
        <f>IFERROR(SUM(VLOOKUP($C25,'Latest Month raw data'!$E$6:$AN$16,MATCH(E$15&amp;" SUM",'Latest Month raw data'!$E$5:$AN$5,0),0)),"-")</f>
        <v>-</v>
      </c>
      <c r="F25" s="83" t="str">
        <f>IFERROR(SUM(VLOOKUP($C25,'Latest Month raw data'!$E$6:$AN$16,MATCH(F$15&amp;" SUM",'Latest Month raw data'!$E$5:$AN$5,0),0)),"-")</f>
        <v>-</v>
      </c>
      <c r="G25" s="79" t="str">
        <f t="shared" si="0"/>
        <v>-</v>
      </c>
      <c r="H25" s="84" t="str">
        <f>IFERROR(SUM(VLOOKUP($C25,'Latest Month raw data'!$E$6:$AN$16,MATCH(H$15&amp;" SUM",'Latest Month raw data'!$E$5:$AN$5,0),0)),"-")</f>
        <v>-</v>
      </c>
      <c r="I25" s="83" t="str">
        <f>IFERROR(SUM(VLOOKUP($C25,'Latest Month raw data'!$E$6:$AN$16,MATCH(I$15&amp;" SUM",'Latest Month raw data'!$E$5:$AN$5,0),0)),"-")</f>
        <v>-</v>
      </c>
      <c r="J25" s="83" t="str">
        <f>IFERROR(SUM(VLOOKUP($C25,'Latest Month raw data'!$E$6:$AN$16,MATCH(J$15&amp;" SUM",'Latest Month raw data'!$E$5:$AN$5,0),0)),"-")</f>
        <v>-</v>
      </c>
      <c r="K25" s="81" t="str">
        <f t="shared" si="1"/>
        <v>-</v>
      </c>
      <c r="L25" s="82" t="str">
        <f>IFERROR(SUM(VLOOKUP($C25,'Latest Month raw data'!$E$6:$AN$16,MATCH(L$15&amp;" SUM",'Latest Month raw data'!$E$5:$AN$5,0),0)),"-")</f>
        <v>-</v>
      </c>
      <c r="M25" s="83" t="str">
        <f>IFERROR(SUM(VLOOKUP($C25,'Latest Month raw data'!$E$6:$AN$16,MATCH(M$15&amp;" SUM",'Latest Month raw data'!$E$5:$AN$5,0),0)),"-")</f>
        <v>-</v>
      </c>
      <c r="N25" s="79" t="str">
        <f t="shared" si="2"/>
        <v>-</v>
      </c>
    </row>
    <row r="26" spans="1:14" s="26" customFormat="1" x14ac:dyDescent="0.2">
      <c r="B26" s="2" t="s">
        <v>37</v>
      </c>
      <c r="C26" s="3" t="s">
        <v>24</v>
      </c>
      <c r="D26" s="13" t="s">
        <v>29</v>
      </c>
      <c r="E26" s="82">
        <f>IFERROR(SUM(VLOOKUP($C26,'Latest Month raw data'!$E$6:$AN$16,MATCH(E$15&amp;" SUM",'Latest Month raw data'!$E$5:$AN$5,0),0)),"-")</f>
        <v>1065</v>
      </c>
      <c r="F26" s="83">
        <f>IFERROR(SUM(VLOOKUP($C26,'Latest Month raw data'!$E$6:$AN$16,MATCH(F$15&amp;" SUM",'Latest Month raw data'!$E$5:$AN$5,0),0)),"-")</f>
        <v>647</v>
      </c>
      <c r="G26" s="79">
        <f t="shared" si="0"/>
        <v>0.60751173708920192</v>
      </c>
      <c r="H26" s="84">
        <f>IFERROR(SUM(VLOOKUP($C26,'Latest Month raw data'!$E$6:$AN$16,MATCH(H$15&amp;" SUM",'Latest Month raw data'!$E$5:$AN$5,0),0)),"-")</f>
        <v>17.600000000000001</v>
      </c>
      <c r="I26" s="83">
        <f>IFERROR(SUM(VLOOKUP($C26,'Latest Month raw data'!$E$6:$AN$16,MATCH(I$15&amp;" SUM",'Latest Month raw data'!$E$5:$AN$5,0),0)),"-")</f>
        <v>18869</v>
      </c>
      <c r="J26" s="83">
        <f>IFERROR(SUM(VLOOKUP($C26,'Latest Month raw data'!$E$6:$AN$16,MATCH(J$15&amp;" SUM",'Latest Month raw data'!$E$5:$AN$5,0),0)),"-")</f>
        <v>8232</v>
      </c>
      <c r="K26" s="81">
        <f t="shared" si="1"/>
        <v>0.43627113254544492</v>
      </c>
      <c r="L26" s="82">
        <f>IFERROR(SUM(VLOOKUP($C26,'Latest Month raw data'!$E$6:$AN$16,MATCH(L$15&amp;" SUM",'Latest Month raw data'!$E$5:$AN$5,0),0)),"-")</f>
        <v>19779</v>
      </c>
      <c r="M26" s="83">
        <f>IFERROR(SUM(VLOOKUP($C26,'Latest Month raw data'!$E$6:$AN$16,MATCH(M$15&amp;" SUM",'Latest Month raw data'!$E$5:$AN$5,0),0)),"-")</f>
        <v>17115</v>
      </c>
      <c r="N26" s="79">
        <f t="shared" si="2"/>
        <v>0.86531169422114362</v>
      </c>
    </row>
    <row r="27" spans="1:14" s="26" customFormat="1" ht="18" x14ac:dyDescent="0.25">
      <c r="A27" s="69"/>
      <c r="B27" s="2" t="s">
        <v>37</v>
      </c>
      <c r="C27" s="3" t="s">
        <v>25</v>
      </c>
      <c r="D27" s="13" t="s">
        <v>30</v>
      </c>
      <c r="E27" s="82">
        <f>IFERROR(SUM(VLOOKUP($C27,'Latest Month raw data'!$E$6:$AN$16,MATCH(E$15&amp;" SUM",'Latest Month raw data'!$E$5:$AN$5,0),0)),"-")</f>
        <v>0</v>
      </c>
      <c r="F27" s="83">
        <f>IFERROR(SUM(VLOOKUP($C27,'Latest Month raw data'!$E$6:$AN$16,MATCH(F$15&amp;" SUM",'Latest Month raw data'!$E$5:$AN$5,0),0)),"-")</f>
        <v>0</v>
      </c>
      <c r="G27" s="79" t="str">
        <f t="shared" si="0"/>
        <v>-</v>
      </c>
      <c r="H27" s="84">
        <f>IFERROR(SUM(VLOOKUP($C27,'Latest Month raw data'!$E$6:$AN$16,MATCH(H$15&amp;" SUM",'Latest Month raw data'!$E$5:$AN$5,0),0)),"-")</f>
        <v>0</v>
      </c>
      <c r="I27" s="83">
        <f>IFERROR(SUM(VLOOKUP($C27,'Latest Month raw data'!$E$6:$AN$16,MATCH(I$15&amp;" SUM",'Latest Month raw data'!$E$5:$AN$5,0),0)),"-")</f>
        <v>0</v>
      </c>
      <c r="J27" s="83">
        <f>IFERROR(SUM(VLOOKUP($C27,'Latest Month raw data'!$E$6:$AN$16,MATCH(J$15&amp;" SUM",'Latest Month raw data'!$E$5:$AN$5,0),0)),"-")</f>
        <v>0</v>
      </c>
      <c r="K27" s="81" t="str">
        <f t="shared" si="1"/>
        <v>-</v>
      </c>
      <c r="L27" s="82">
        <f>IFERROR(SUM(VLOOKUP($C27,'Latest Month raw data'!$E$6:$AN$16,MATCH(L$15&amp;" SUM",'Latest Month raw data'!$E$5:$AN$5,0),0)),"-")</f>
        <v>0</v>
      </c>
      <c r="M27" s="83">
        <f>IFERROR(SUM(VLOOKUP($C27,'Latest Month raw data'!$E$6:$AN$16,MATCH(M$15&amp;" SUM",'Latest Month raw data'!$E$5:$AN$5,0),0)),"-")</f>
        <v>0</v>
      </c>
      <c r="N27" s="79" t="str">
        <f t="shared" si="2"/>
        <v>-</v>
      </c>
    </row>
    <row r="28" spans="1:14" s="26" customFormat="1" x14ac:dyDescent="0.2">
      <c r="B28" s="2" t="s">
        <v>36</v>
      </c>
      <c r="C28" s="3" t="s">
        <v>26</v>
      </c>
      <c r="D28" s="13" t="s">
        <v>42</v>
      </c>
      <c r="E28" s="82" t="str">
        <f>IFERROR(SUM(VLOOKUP($C28,'Latest Month raw data'!$E$6:$AN$16,MATCH(E$15&amp;" SUM",'Latest Month raw data'!$E$5:$AN$5,0),0)),"-")</f>
        <v>-</v>
      </c>
      <c r="F28" s="83" t="str">
        <f>IFERROR(SUM(VLOOKUP($C28,'Latest Month raw data'!$E$6:$AN$16,MATCH(F$15&amp;" SUM",'Latest Month raw data'!$E$5:$AN$5,0),0)),"-")</f>
        <v>-</v>
      </c>
      <c r="G28" s="79" t="str">
        <f t="shared" si="0"/>
        <v>-</v>
      </c>
      <c r="H28" s="84" t="str">
        <f>IFERROR(SUM(VLOOKUP($C28,'Latest Month raw data'!$E$6:$AN$16,MATCH(H$15&amp;" SUM",'Latest Month raw data'!$E$5:$AN$5,0),0)),"-")</f>
        <v>-</v>
      </c>
      <c r="I28" s="83" t="str">
        <f>IFERROR(SUM(VLOOKUP($C28,'Latest Month raw data'!$E$6:$AN$16,MATCH(I$15&amp;" SUM",'Latest Month raw data'!$E$5:$AN$5,0),0)),"-")</f>
        <v>-</v>
      </c>
      <c r="J28" s="83" t="str">
        <f>IFERROR(SUM(VLOOKUP($C28,'Latest Month raw data'!$E$6:$AN$16,MATCH(J$15&amp;" SUM",'Latest Month raw data'!$E$5:$AN$5,0),0)),"-")</f>
        <v>-</v>
      </c>
      <c r="K28" s="81" t="str">
        <f t="shared" si="1"/>
        <v>-</v>
      </c>
      <c r="L28" s="82" t="str">
        <f>IFERROR(SUM(VLOOKUP($C28,'Latest Month raw data'!$E$6:$AN$16,MATCH(L$15&amp;" SUM",'Latest Month raw data'!$E$5:$AN$5,0),0)),"-")</f>
        <v>-</v>
      </c>
      <c r="M28" s="83" t="str">
        <f>IFERROR(SUM(VLOOKUP($C28,'Latest Month raw data'!$E$6:$AN$16,MATCH(M$15&amp;" SUM",'Latest Month raw data'!$E$5:$AN$5,0),0)),"-")</f>
        <v>-</v>
      </c>
      <c r="N28" s="79" t="str">
        <f t="shared" si="2"/>
        <v>-</v>
      </c>
    </row>
    <row r="29" spans="1:14" s="26" customFormat="1" x14ac:dyDescent="0.2">
      <c r="B29" s="15" t="s">
        <v>39</v>
      </c>
      <c r="C29" s="16" t="s">
        <v>27</v>
      </c>
      <c r="D29" s="14" t="s">
        <v>28</v>
      </c>
      <c r="E29" s="85" t="str">
        <f>IFERROR(SUM(VLOOKUP($C29,'Latest Month raw data'!$E$6:$AN$16,MATCH(E$15&amp;" SUM",'Latest Month raw data'!$E$5:$AN$5,0),0)),"-")</f>
        <v>-</v>
      </c>
      <c r="F29" s="86" t="str">
        <f>IFERROR(SUM(VLOOKUP($C29,'Latest Month raw data'!$E$6:$AN$16,MATCH(F$15&amp;" SUM",'Latest Month raw data'!$E$5:$AN$5,0),0)),"-")</f>
        <v>-</v>
      </c>
      <c r="G29" s="87" t="str">
        <f t="shared" si="0"/>
        <v>-</v>
      </c>
      <c r="H29" s="88" t="str">
        <f>IFERROR(SUM(VLOOKUP($C29,'Latest Month raw data'!$E$6:$AN$16,MATCH(H$15&amp;" SUM",'Latest Month raw data'!$E$5:$AN$5,0),0)),"-")</f>
        <v>-</v>
      </c>
      <c r="I29" s="86" t="str">
        <f>IFERROR(SUM(VLOOKUP($C29,'Latest Month raw data'!$E$6:$AN$16,MATCH(I$15&amp;" SUM",'Latest Month raw data'!$E$5:$AN$5,0),0)),"-")</f>
        <v>-</v>
      </c>
      <c r="J29" s="86" t="str">
        <f>IFERROR(SUM(VLOOKUP($C29,'Latest Month raw data'!$E$6:$AN$16,MATCH(J$15&amp;" SUM",'Latest Month raw data'!$E$5:$AN$5,0),0)),"-")</f>
        <v>-</v>
      </c>
      <c r="K29" s="89" t="str">
        <f t="shared" si="1"/>
        <v>-</v>
      </c>
      <c r="L29" s="85" t="str">
        <f>IFERROR(SUM(VLOOKUP($C29,'Latest Month raw data'!$E$6:$AN$16,MATCH(L$15&amp;" SUM",'Latest Month raw data'!$E$5:$AN$5,0),0)),"-")</f>
        <v>-</v>
      </c>
      <c r="M29" s="86" t="str">
        <f>IFERROR(SUM(VLOOKUP($C29,'Latest Month raw data'!$E$6:$AN$16,MATCH(M$15&amp;" SUM",'Latest Month raw data'!$E$5:$AN$5,0),0)),"-")</f>
        <v>-</v>
      </c>
      <c r="N29" s="87" t="str">
        <f t="shared" si="2"/>
        <v>-</v>
      </c>
    </row>
    <row r="30" spans="1:14" x14ac:dyDescent="0.2">
      <c r="B30" s="39" t="s">
        <v>43</v>
      </c>
    </row>
    <row r="31" spans="1:14" x14ac:dyDescent="0.2">
      <c r="B31" s="37" t="s">
        <v>175</v>
      </c>
      <c r="G31" s="67"/>
    </row>
    <row r="32" spans="1:14" x14ac:dyDescent="0.2">
      <c r="B32" s="37" t="s">
        <v>182</v>
      </c>
      <c r="I32" s="40"/>
      <c r="J32" s="40"/>
      <c r="K32" s="40"/>
      <c r="L32" s="40"/>
      <c r="M32" s="40"/>
      <c r="N32" s="40"/>
    </row>
    <row r="33" spans="2:14" x14ac:dyDescent="0.2">
      <c r="B33" s="37" t="s">
        <v>183</v>
      </c>
      <c r="I33" s="40"/>
      <c r="J33" s="40"/>
      <c r="K33" s="40"/>
      <c r="L33" s="40"/>
      <c r="M33" s="40"/>
      <c r="N33" s="40"/>
    </row>
    <row r="34" spans="2:14" x14ac:dyDescent="0.2">
      <c r="B34" s="37" t="s">
        <v>191</v>
      </c>
      <c r="I34" s="40"/>
      <c r="J34" s="40"/>
      <c r="K34" s="40"/>
      <c r="L34" s="40"/>
      <c r="M34" s="40"/>
      <c r="N34" s="40"/>
    </row>
    <row r="35" spans="2:14" x14ac:dyDescent="0.2">
      <c r="I35" s="40"/>
      <c r="J35" s="40"/>
      <c r="K35" s="40"/>
      <c r="L35" s="40"/>
      <c r="M35" s="40"/>
      <c r="N35" s="40"/>
    </row>
    <row r="36" spans="2:14" x14ac:dyDescent="0.2">
      <c r="B36" s="41" t="s">
        <v>148</v>
      </c>
      <c r="I36" s="40"/>
      <c r="J36" s="40"/>
      <c r="K36" s="40"/>
      <c r="L36" s="40"/>
      <c r="M36" s="40"/>
      <c r="N36" s="40"/>
    </row>
    <row r="37" spans="2:14" x14ac:dyDescent="0.2">
      <c r="B37" s="37" t="s">
        <v>169</v>
      </c>
      <c r="C37" s="26"/>
      <c r="D37" s="26"/>
      <c r="E37" s="26"/>
      <c r="F37" s="26"/>
      <c r="G37" s="68"/>
      <c r="H37" s="26"/>
      <c r="I37" s="26"/>
      <c r="J37" s="26"/>
      <c r="K37" s="68"/>
      <c r="L37" s="26"/>
      <c r="M37" s="26"/>
      <c r="N37" s="68"/>
    </row>
  </sheetData>
  <phoneticPr fontId="0" type="noConversion"/>
  <hyperlinks>
    <hyperlink ref="D7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 alignWithMargins="0">
    <oddFooter>Page &amp;P of &amp;N</oddFooter>
  </headerFooter>
  <ignoredErrors>
    <ignoredError sqref="G17 K17 K19:K29 G19:G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36"/>
  <sheetViews>
    <sheetView zoomScale="85" zoomScaleNormal="85" workbookViewId="0"/>
  </sheetViews>
  <sheetFormatPr defaultRowHeight="12.75" x14ac:dyDescent="0.2"/>
  <cols>
    <col min="1" max="1" width="2" style="37" customWidth="1"/>
    <col min="2" max="2" width="6.7109375" style="37" customWidth="1"/>
    <col min="3" max="3" width="5.28515625" style="37" customWidth="1"/>
    <col min="4" max="4" width="57" style="37" customWidth="1"/>
    <col min="5" max="7" width="18.5703125" style="37" customWidth="1"/>
    <col min="8" max="16384" width="9.140625" style="37"/>
  </cols>
  <sheetData>
    <row r="1" spans="1:7" x14ac:dyDescent="0.2">
      <c r="A1" s="26"/>
      <c r="B1" s="26"/>
      <c r="C1" s="26"/>
      <c r="D1" s="26"/>
    </row>
    <row r="2" spans="1:7" ht="15.75" x14ac:dyDescent="0.25">
      <c r="A2" s="26"/>
      <c r="B2" s="26"/>
      <c r="C2" s="27" t="s">
        <v>0</v>
      </c>
      <c r="D2" s="28" t="s">
        <v>40</v>
      </c>
      <c r="F2" s="29"/>
    </row>
    <row r="3" spans="1:7" ht="14.25" x14ac:dyDescent="0.2">
      <c r="A3" s="26"/>
      <c r="B3" s="26"/>
      <c r="C3" s="27" t="s">
        <v>91</v>
      </c>
      <c r="D3" s="52" t="s">
        <v>165</v>
      </c>
      <c r="F3" s="29"/>
    </row>
    <row r="4" spans="1:7" hidden="1" x14ac:dyDescent="0.2">
      <c r="A4" s="26"/>
      <c r="B4" s="26"/>
      <c r="C4" s="27"/>
      <c r="D4" s="52"/>
      <c r="F4" s="29"/>
    </row>
    <row r="5" spans="1:7" ht="12.75" customHeight="1" x14ac:dyDescent="0.2">
      <c r="A5" s="26"/>
      <c r="B5" s="26"/>
      <c r="C5" s="27" t="s">
        <v>1</v>
      </c>
      <c r="D5" s="31" t="str">
        <f>'Category A Calls'!$D5</f>
        <v>November 2017</v>
      </c>
      <c r="F5" s="29"/>
    </row>
    <row r="6" spans="1:7" x14ac:dyDescent="0.2">
      <c r="A6" s="26"/>
      <c r="B6" s="26"/>
      <c r="C6" s="27" t="s">
        <v>2</v>
      </c>
      <c r="D6" s="26" t="str">
        <f>'Category A Calls'!$D6</f>
        <v>Unify2 data collection - AmbSYS, NHS England</v>
      </c>
      <c r="F6" s="29"/>
    </row>
    <row r="7" spans="1:7" x14ac:dyDescent="0.2">
      <c r="A7" s="26"/>
      <c r="B7" s="26"/>
      <c r="D7" s="33" t="s">
        <v>78</v>
      </c>
      <c r="F7" s="29"/>
    </row>
    <row r="8" spans="1:7" ht="12.75" hidden="1" customHeight="1" x14ac:dyDescent="0.2">
      <c r="A8" s="26"/>
      <c r="B8" s="26"/>
      <c r="C8" s="27" t="s">
        <v>7</v>
      </c>
      <c r="D8" s="26" t="str">
        <f>'Category A Calls'!$D8</f>
        <v>Provider</v>
      </c>
      <c r="F8" s="29"/>
    </row>
    <row r="9" spans="1:7" x14ac:dyDescent="0.2">
      <c r="A9" s="26"/>
      <c r="B9" s="26"/>
      <c r="C9" s="27" t="s">
        <v>3</v>
      </c>
      <c r="D9" s="34">
        <f>'Category A Calls'!$D9</f>
        <v>43111</v>
      </c>
      <c r="F9" s="29"/>
    </row>
    <row r="10" spans="1:7" x14ac:dyDescent="0.2">
      <c r="A10" s="26"/>
      <c r="B10" s="26"/>
      <c r="C10" s="27" t="s">
        <v>6</v>
      </c>
      <c r="D10" s="34" t="str">
        <f>'Category A Calls'!$D10</f>
        <v>n/a</v>
      </c>
      <c r="F10" s="29"/>
    </row>
    <row r="11" spans="1:7" ht="12.75" hidden="1" customHeight="1" x14ac:dyDescent="0.2">
      <c r="A11" s="26"/>
      <c r="B11" s="26"/>
      <c r="C11" s="27" t="s">
        <v>10</v>
      </c>
      <c r="D11" s="26" t="str">
        <f>'Category A Calls'!$D11</f>
        <v>Published</v>
      </c>
      <c r="F11" s="29"/>
    </row>
    <row r="12" spans="1:7" x14ac:dyDescent="0.2">
      <c r="A12" s="26"/>
      <c r="B12" s="26"/>
      <c r="C12" s="27" t="s">
        <v>11</v>
      </c>
      <c r="D12" s="26" t="str">
        <f>'Category A Calls'!$D12</f>
        <v>Ian Kay, i.kay@nhs.net, 0113 825 4606</v>
      </c>
      <c r="F12" s="29"/>
    </row>
    <row r="13" spans="1:7" hidden="1" x14ac:dyDescent="0.2">
      <c r="A13" s="26"/>
      <c r="B13" s="26"/>
      <c r="C13" s="27"/>
      <c r="D13" s="26"/>
      <c r="F13" s="29"/>
    </row>
    <row r="14" spans="1:7" s="57" customFormat="1" ht="12.75" customHeight="1" x14ac:dyDescent="0.2">
      <c r="A14" s="47"/>
      <c r="B14" s="46"/>
      <c r="C14" s="46"/>
      <c r="D14" s="46"/>
      <c r="E14" s="57">
        <v>11</v>
      </c>
      <c r="F14" s="58">
        <v>10</v>
      </c>
    </row>
    <row r="15" spans="1:7" ht="12.75" customHeight="1" x14ac:dyDescent="0.2">
      <c r="A15" s="26"/>
      <c r="B15" s="26"/>
      <c r="C15" s="26"/>
      <c r="D15" s="26"/>
      <c r="E15" s="42" t="s">
        <v>92</v>
      </c>
      <c r="F15" s="43" t="s">
        <v>93</v>
      </c>
      <c r="G15" s="56"/>
    </row>
    <row r="16" spans="1:7" s="29" customFormat="1" ht="76.5" customHeight="1" x14ac:dyDescent="0.2">
      <c r="B16" s="6" t="s">
        <v>150</v>
      </c>
      <c r="C16" s="25" t="s">
        <v>4</v>
      </c>
      <c r="D16" s="25" t="s">
        <v>5</v>
      </c>
      <c r="E16" s="18" t="s">
        <v>159</v>
      </c>
      <c r="F16" s="23" t="s">
        <v>160</v>
      </c>
      <c r="G16" s="45" t="s">
        <v>158</v>
      </c>
    </row>
    <row r="17" spans="1:7" x14ac:dyDescent="0.2">
      <c r="A17" s="36"/>
      <c r="B17" s="10"/>
      <c r="C17" s="11"/>
      <c r="D17" s="12" t="s">
        <v>9</v>
      </c>
      <c r="E17" s="114">
        <f>SUM(E19:E29)</f>
        <v>760263</v>
      </c>
      <c r="F17" s="115">
        <f>SUM(F19:F29)</f>
        <v>1615</v>
      </c>
      <c r="G17" s="116"/>
    </row>
    <row r="18" spans="1:7" ht="14.1" hidden="1" customHeight="1" x14ac:dyDescent="0.2">
      <c r="B18" s="2"/>
      <c r="C18" s="3"/>
      <c r="D18" s="13"/>
      <c r="E18" s="77"/>
      <c r="F18" s="78"/>
      <c r="G18" s="79" t="str">
        <f t="shared" ref="G18" si="0">IF(F18=0, "-",F18/E18)</f>
        <v>-</v>
      </c>
    </row>
    <row r="19" spans="1:7" ht="14.25" x14ac:dyDescent="0.2">
      <c r="B19" s="2" t="s">
        <v>36</v>
      </c>
      <c r="C19" s="3" t="s">
        <v>14</v>
      </c>
      <c r="D19" s="13" t="s">
        <v>204</v>
      </c>
      <c r="E19" s="77">
        <f>IFERROR(SUM(VLOOKUP($C19,'Latest Month raw data'!$E$6:$AN$16,MATCH(E$15&amp;" SUM",'Latest Month raw data'!$E$5:$AN$5,0),0)),"-")</f>
        <v>0</v>
      </c>
      <c r="F19" s="78" t="str">
        <f>IFERROR(SUM(VLOOKUP($C19,'Latest Month raw data'!$E$6:$AN$16,MATCH(F$15&amp;" SUM",'Latest Month raw data'!$E$5:$AN$5,0),0)),"-")</f>
        <v>-</v>
      </c>
      <c r="G19" s="79" t="str">
        <f>IFERROR(IF(F19=0, "-",F19/E19),"-")</f>
        <v>-</v>
      </c>
    </row>
    <row r="20" spans="1:7" x14ac:dyDescent="0.2">
      <c r="B20" s="2" t="s">
        <v>36</v>
      </c>
      <c r="C20" s="3" t="s">
        <v>16</v>
      </c>
      <c r="D20" s="13" t="s">
        <v>17</v>
      </c>
      <c r="E20" s="77">
        <f>IFERROR(SUM(VLOOKUP($C20,'Latest Month raw data'!$E$6:$AN$16,MATCH(E$15&amp;" SUM",'Latest Month raw data'!$E$5:$AN$5,0),0)),"-")</f>
        <v>97205</v>
      </c>
      <c r="F20" s="78" t="str">
        <f>IFERROR(SUM(VLOOKUP($C20,'Latest Month raw data'!$E$6:$AN$16,MATCH(F$15&amp;" SUM",'Latest Month raw data'!$E$5:$AN$5,0),0)),"-")</f>
        <v>-</v>
      </c>
      <c r="G20" s="79" t="str">
        <f t="shared" ref="G20:G28" si="1">IFERROR(IF(F20=0, "-",F20/E20),"-")</f>
        <v>-</v>
      </c>
    </row>
    <row r="21" spans="1:7" ht="18" x14ac:dyDescent="0.25">
      <c r="A21" s="38"/>
      <c r="B21" s="2" t="s">
        <v>37</v>
      </c>
      <c r="C21" s="3" t="s">
        <v>33</v>
      </c>
      <c r="D21" s="13" t="s">
        <v>34</v>
      </c>
      <c r="E21" s="77">
        <f>IFERROR(SUM(VLOOKUP($C21,'Latest Month raw data'!$E$6:$AN$16,MATCH(E$15&amp;" SUM",'Latest Month raw data'!$E$5:$AN$5,0),0)),"-")</f>
        <v>2484</v>
      </c>
      <c r="F21" s="78">
        <f>IFERROR(SUM(VLOOKUP($C21,'Latest Month raw data'!$E$6:$AN$16,MATCH(F$15&amp;" SUM",'Latest Month raw data'!$E$5:$AN$5,0),0)),"-")</f>
        <v>25</v>
      </c>
      <c r="G21" s="79">
        <f t="shared" si="1"/>
        <v>1.0064412238325281E-2</v>
      </c>
    </row>
    <row r="22" spans="1:7" x14ac:dyDescent="0.2">
      <c r="B22" s="2" t="s">
        <v>38</v>
      </c>
      <c r="C22" s="3" t="s">
        <v>18</v>
      </c>
      <c r="D22" s="13" t="s">
        <v>19</v>
      </c>
      <c r="E22" s="77">
        <f>IFERROR(SUM(VLOOKUP($C22,'Latest Month raw data'!$E$6:$AN$16,MATCH(E$15&amp;" SUM",'Latest Month raw data'!$E$5:$AN$5,0),0)),"-")</f>
        <v>134995</v>
      </c>
      <c r="F22" s="78" t="str">
        <f>IFERROR(SUM(VLOOKUP($C22,'Latest Month raw data'!$E$6:$AN$16,MATCH(F$15&amp;" SUM",'Latest Month raw data'!$E$5:$AN$5,0),0)),"-")</f>
        <v>-</v>
      </c>
      <c r="G22" s="79" t="str">
        <f t="shared" si="1"/>
        <v>-</v>
      </c>
    </row>
    <row r="23" spans="1:7" x14ac:dyDescent="0.2">
      <c r="B23" s="2" t="s">
        <v>39</v>
      </c>
      <c r="C23" s="3" t="s">
        <v>20</v>
      </c>
      <c r="D23" s="13" t="s">
        <v>41</v>
      </c>
      <c r="E23" s="77">
        <f>IFERROR(SUM(VLOOKUP($C23,'Latest Month raw data'!$E$6:$AN$16,MATCH(E$15&amp;" SUM",'Latest Month raw data'!$E$5:$AN$5,0),0)),"-")</f>
        <v>41588</v>
      </c>
      <c r="F23" s="78" t="str">
        <f>IFERROR(SUM(VLOOKUP($C23,'Latest Month raw data'!$E$6:$AN$16,MATCH(F$15&amp;" SUM",'Latest Month raw data'!$E$5:$AN$5,0),0)),"-")</f>
        <v>-</v>
      </c>
      <c r="G23" s="79" t="str">
        <f t="shared" si="1"/>
        <v>-</v>
      </c>
    </row>
    <row r="24" spans="1:7" ht="18" x14ac:dyDescent="0.25">
      <c r="A24" s="38"/>
      <c r="B24" s="2" t="s">
        <v>39</v>
      </c>
      <c r="C24" s="3" t="s">
        <v>21</v>
      </c>
      <c r="D24" s="13" t="s">
        <v>22</v>
      </c>
      <c r="E24" s="77">
        <f>IFERROR(SUM(VLOOKUP($C24,'Latest Month raw data'!$E$6:$AN$16,MATCH(E$15&amp;" SUM",'Latest Month raw data'!$E$5:$AN$5,0),0)),"-")</f>
        <v>121128</v>
      </c>
      <c r="F24" s="78" t="str">
        <f>IFERROR(SUM(VLOOKUP($C24,'Latest Month raw data'!$E$6:$AN$16,MATCH(F$15&amp;" SUM",'Latest Month raw data'!$E$5:$AN$5,0),0)),"-")</f>
        <v>-</v>
      </c>
      <c r="G24" s="79" t="str">
        <f t="shared" si="1"/>
        <v>-</v>
      </c>
    </row>
    <row r="25" spans="1:7" x14ac:dyDescent="0.2">
      <c r="B25" s="2" t="s">
        <v>37</v>
      </c>
      <c r="C25" s="3" t="s">
        <v>23</v>
      </c>
      <c r="D25" s="13" t="s">
        <v>35</v>
      </c>
      <c r="E25" s="77">
        <f>IFERROR(SUM(VLOOKUP($C25,'Latest Month raw data'!$E$6:$AN$16,MATCH(E$15&amp;" SUM",'Latest Month raw data'!$E$5:$AN$5,0),0)),"-")</f>
        <v>49274</v>
      </c>
      <c r="F25" s="78" t="str">
        <f>IFERROR(SUM(VLOOKUP($C25,'Latest Month raw data'!$E$6:$AN$16,MATCH(F$15&amp;" SUM",'Latest Month raw data'!$E$5:$AN$5,0),0)),"-")</f>
        <v>-</v>
      </c>
      <c r="G25" s="79" t="str">
        <f t="shared" si="1"/>
        <v>-</v>
      </c>
    </row>
    <row r="26" spans="1:7" x14ac:dyDescent="0.2">
      <c r="B26" s="2" t="s">
        <v>37</v>
      </c>
      <c r="C26" s="3" t="s">
        <v>24</v>
      </c>
      <c r="D26" s="13" t="s">
        <v>29</v>
      </c>
      <c r="E26" s="77">
        <f>IFERROR(SUM(VLOOKUP($C26,'Latest Month raw data'!$E$6:$AN$16,MATCH(E$15&amp;" SUM",'Latest Month raw data'!$E$5:$AN$5,0),0)),"-")</f>
        <v>64414</v>
      </c>
      <c r="F26" s="78">
        <f>IFERROR(SUM(VLOOKUP($C26,'Latest Month raw data'!$E$6:$AN$16,MATCH(F$15&amp;" SUM",'Latest Month raw data'!$E$5:$AN$5,0),0)),"-")</f>
        <v>1134</v>
      </c>
      <c r="G26" s="79">
        <f t="shared" si="1"/>
        <v>1.7604868506846338E-2</v>
      </c>
    </row>
    <row r="27" spans="1:7" ht="18" x14ac:dyDescent="0.25">
      <c r="A27" s="38"/>
      <c r="B27" s="2" t="s">
        <v>37</v>
      </c>
      <c r="C27" s="3" t="s">
        <v>25</v>
      </c>
      <c r="D27" s="13" t="s">
        <v>30</v>
      </c>
      <c r="E27" s="77">
        <f>IFERROR(SUM(VLOOKUP($C27,'Latest Month raw data'!$E$6:$AN$16,MATCH(E$15&amp;" SUM",'Latest Month raw data'!$E$5:$AN$5,0),0)),"-")</f>
        <v>22539</v>
      </c>
      <c r="F27" s="78">
        <f>IFERROR(SUM(VLOOKUP($C27,'Latest Month raw data'!$E$6:$AN$16,MATCH(F$15&amp;" SUM",'Latest Month raw data'!$E$5:$AN$5,0),0)),"-")</f>
        <v>456</v>
      </c>
      <c r="G27" s="79">
        <f t="shared" si="1"/>
        <v>2.0231598562491682E-2</v>
      </c>
    </row>
    <row r="28" spans="1:7" x14ac:dyDescent="0.2">
      <c r="B28" s="2" t="s">
        <v>36</v>
      </c>
      <c r="C28" s="3" t="s">
        <v>26</v>
      </c>
      <c r="D28" s="13" t="s">
        <v>42</v>
      </c>
      <c r="E28" s="77">
        <f>IFERROR(SUM(VLOOKUP($C28,'Latest Month raw data'!$E$6:$AN$16,MATCH(E$15&amp;" SUM",'Latest Month raw data'!$E$5:$AN$5,0),0)),"-")</f>
        <v>142927</v>
      </c>
      <c r="F28" s="78" t="str">
        <f>IFERROR(SUM(VLOOKUP($C28,'Latest Month raw data'!$E$6:$AN$16,MATCH(F$15&amp;" SUM",'Latest Month raw data'!$E$5:$AN$5,0),0)),"-")</f>
        <v>-</v>
      </c>
      <c r="G28" s="79" t="str">
        <f t="shared" si="1"/>
        <v>-</v>
      </c>
    </row>
    <row r="29" spans="1:7" x14ac:dyDescent="0.2">
      <c r="B29" s="2" t="s">
        <v>39</v>
      </c>
      <c r="C29" s="3" t="s">
        <v>27</v>
      </c>
      <c r="D29" s="13" t="s">
        <v>28</v>
      </c>
      <c r="E29" s="77">
        <f>IFERROR(SUM(VLOOKUP($C29,'Latest Month raw data'!$E$6:$AN$16,MATCH(E$15&amp;" SUM",'Latest Month raw data'!$E$5:$AN$5,0),0)),"-")</f>
        <v>83709</v>
      </c>
      <c r="F29" s="78" t="str">
        <f>IFERROR(SUM(VLOOKUP($C29,'Latest Month raw data'!$E$6:$AN$16,MATCH(F$15&amp;" SUM",'Latest Month raw data'!$E$5:$AN$5,0),0)),"-")</f>
        <v>-</v>
      </c>
      <c r="G29" s="79" t="str">
        <f t="shared" ref="G29:G30" si="2">IFERROR(F29/E29,"-")</f>
        <v>-</v>
      </c>
    </row>
    <row r="30" spans="1:7" x14ac:dyDescent="0.2">
      <c r="B30" s="4"/>
      <c r="C30" s="5"/>
      <c r="D30" s="96" t="s">
        <v>171</v>
      </c>
      <c r="E30" s="106">
        <f>SUMIF($F$19:$F$29,"&gt;0",E$19:E$29)</f>
        <v>89437</v>
      </c>
      <c r="F30" s="107">
        <f>SUMIF($F$19:$F$29,"&gt;0",F$19:F$29)</f>
        <v>1615</v>
      </c>
      <c r="G30" s="108">
        <f t="shared" si="2"/>
        <v>1.8057403535449535E-2</v>
      </c>
    </row>
    <row r="31" spans="1:7" x14ac:dyDescent="0.2">
      <c r="B31" s="37" t="s">
        <v>43</v>
      </c>
    </row>
    <row r="32" spans="1:7" x14ac:dyDescent="0.2">
      <c r="B32" s="37" t="s">
        <v>184</v>
      </c>
    </row>
    <row r="33" spans="2:7" x14ac:dyDescent="0.2">
      <c r="B33" s="37" t="s">
        <v>192</v>
      </c>
      <c r="C33" s="26"/>
      <c r="D33" s="26"/>
      <c r="E33" s="26"/>
      <c r="F33" s="26"/>
      <c r="G33" s="26"/>
    </row>
    <row r="34" spans="2:7" x14ac:dyDescent="0.2">
      <c r="B34" s="37" t="s">
        <v>195</v>
      </c>
      <c r="C34" s="26"/>
      <c r="D34" s="26"/>
      <c r="E34" s="26"/>
      <c r="F34" s="26"/>
      <c r="G34" s="26"/>
    </row>
    <row r="35" spans="2:7" x14ac:dyDescent="0.2">
      <c r="B35" s="117" t="s">
        <v>176</v>
      </c>
      <c r="C35" s="26"/>
      <c r="D35" s="26"/>
      <c r="E35" s="26"/>
      <c r="F35" s="26"/>
      <c r="G35" s="26"/>
    </row>
    <row r="36" spans="2:7" x14ac:dyDescent="0.2">
      <c r="B36" s="37" t="s">
        <v>203</v>
      </c>
    </row>
  </sheetData>
  <phoneticPr fontId="0" type="noConversion"/>
  <hyperlinks>
    <hyperlink ref="D7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34"/>
  <sheetViews>
    <sheetView zoomScale="85" zoomScaleNormal="85" workbookViewId="0"/>
  </sheetViews>
  <sheetFormatPr defaultRowHeight="12.75" x14ac:dyDescent="0.2"/>
  <cols>
    <col min="1" max="1" width="2" style="37" customWidth="1"/>
    <col min="2" max="2" width="6.7109375" style="37" customWidth="1"/>
    <col min="3" max="3" width="5.28515625" style="37" customWidth="1"/>
    <col min="4" max="4" width="57" style="37" customWidth="1"/>
    <col min="5" max="7" width="18.5703125" style="37" customWidth="1"/>
    <col min="8" max="10" width="18.7109375" style="37" customWidth="1"/>
    <col min="11" max="16384" width="9.140625" style="37"/>
  </cols>
  <sheetData>
    <row r="1" spans="1:10" x14ac:dyDescent="0.2">
      <c r="A1" s="26"/>
      <c r="B1" s="26"/>
      <c r="C1" s="26"/>
      <c r="D1" s="26"/>
    </row>
    <row r="2" spans="1:10" ht="15.75" x14ac:dyDescent="0.25">
      <c r="A2" s="26"/>
      <c r="B2" s="26"/>
      <c r="C2" s="27" t="s">
        <v>0</v>
      </c>
      <c r="D2" s="28" t="s">
        <v>40</v>
      </c>
      <c r="F2" s="29"/>
      <c r="G2" s="29"/>
      <c r="H2" s="29"/>
    </row>
    <row r="3" spans="1:10" ht="14.25" x14ac:dyDescent="0.2">
      <c r="A3" s="26"/>
      <c r="B3" s="26"/>
      <c r="C3" s="27" t="s">
        <v>91</v>
      </c>
      <c r="D3" s="52" t="s">
        <v>166</v>
      </c>
      <c r="F3" s="29"/>
      <c r="G3" s="29"/>
      <c r="H3" s="29"/>
    </row>
    <row r="4" spans="1:10" hidden="1" x14ac:dyDescent="0.2">
      <c r="A4" s="26"/>
      <c r="B4" s="26"/>
      <c r="C4" s="27"/>
      <c r="D4" s="52"/>
      <c r="F4" s="29"/>
      <c r="G4" s="29"/>
      <c r="H4" s="29"/>
    </row>
    <row r="5" spans="1:10" ht="12.75" customHeight="1" x14ac:dyDescent="0.2">
      <c r="A5" s="26"/>
      <c r="B5" s="26"/>
      <c r="C5" s="27" t="s">
        <v>1</v>
      </c>
      <c r="D5" s="31" t="str">
        <f>'Category A Calls'!$D5</f>
        <v>November 2017</v>
      </c>
      <c r="F5" s="29"/>
      <c r="G5" s="29"/>
      <c r="H5" s="29"/>
    </row>
    <row r="6" spans="1:10" x14ac:dyDescent="0.2">
      <c r="A6" s="26"/>
      <c r="B6" s="26"/>
      <c r="C6" s="27" t="s">
        <v>2</v>
      </c>
      <c r="D6" s="26" t="str">
        <f>'Category A Calls'!$D6</f>
        <v>Unify2 data collection - AmbSYS, NHS England</v>
      </c>
      <c r="F6" s="29"/>
      <c r="G6" s="29"/>
      <c r="H6" s="29"/>
    </row>
    <row r="7" spans="1:10" x14ac:dyDescent="0.2">
      <c r="A7" s="26"/>
      <c r="B7" s="26"/>
      <c r="D7" s="33" t="s">
        <v>78</v>
      </c>
      <c r="F7" s="29"/>
      <c r="G7" s="29"/>
      <c r="H7" s="29"/>
    </row>
    <row r="8" spans="1:10" ht="12.75" hidden="1" customHeight="1" x14ac:dyDescent="0.2">
      <c r="A8" s="26"/>
      <c r="B8" s="26"/>
      <c r="C8" s="27" t="s">
        <v>7</v>
      </c>
      <c r="D8" s="26" t="str">
        <f>'Category A Calls'!$D8</f>
        <v>Provider</v>
      </c>
      <c r="F8" s="29"/>
      <c r="G8" s="29"/>
      <c r="H8" s="29"/>
    </row>
    <row r="9" spans="1:10" x14ac:dyDescent="0.2">
      <c r="A9" s="26"/>
      <c r="B9" s="26"/>
      <c r="C9" s="27" t="s">
        <v>3</v>
      </c>
      <c r="D9" s="34">
        <f>'Category A Calls'!$D9</f>
        <v>43111</v>
      </c>
      <c r="F9" s="29"/>
      <c r="G9" s="29"/>
      <c r="H9" s="29"/>
    </row>
    <row r="10" spans="1:10" x14ac:dyDescent="0.2">
      <c r="A10" s="26"/>
      <c r="B10" s="26"/>
      <c r="C10" s="27" t="s">
        <v>6</v>
      </c>
      <c r="D10" s="34" t="str">
        <f>'Category A Calls'!$D10</f>
        <v>n/a</v>
      </c>
      <c r="F10" s="29"/>
      <c r="G10" s="29"/>
      <c r="H10" s="29"/>
    </row>
    <row r="11" spans="1:10" ht="12.75" hidden="1" customHeight="1" x14ac:dyDescent="0.2">
      <c r="A11" s="26"/>
      <c r="B11" s="26"/>
      <c r="C11" s="27" t="s">
        <v>10</v>
      </c>
      <c r="D11" s="26" t="str">
        <f>'Category A Calls'!$D11</f>
        <v>Published</v>
      </c>
      <c r="F11" s="29"/>
      <c r="G11" s="29"/>
      <c r="H11" s="29"/>
    </row>
    <row r="12" spans="1:10" x14ac:dyDescent="0.2">
      <c r="A12" s="26"/>
      <c r="B12" s="26"/>
      <c r="C12" s="27" t="s">
        <v>11</v>
      </c>
      <c r="D12" s="26" t="str">
        <f>'Category A Calls'!$D12</f>
        <v>Ian Kay, i.kay@nhs.net, 0113 825 4606</v>
      </c>
      <c r="F12" s="29"/>
      <c r="G12" s="29"/>
      <c r="H12" s="29"/>
    </row>
    <row r="13" spans="1:10" hidden="1" x14ac:dyDescent="0.2">
      <c r="A13" s="26"/>
      <c r="B13" s="26"/>
      <c r="C13" s="27"/>
      <c r="D13" s="26"/>
      <c r="F13" s="29"/>
      <c r="G13" s="29"/>
      <c r="H13" s="29"/>
    </row>
    <row r="14" spans="1:10" s="57" customFormat="1" ht="12.75" customHeight="1" x14ac:dyDescent="0.2">
      <c r="A14" s="47"/>
      <c r="B14" s="46"/>
      <c r="C14" s="46"/>
      <c r="D14" s="46"/>
      <c r="E14" s="57">
        <v>13</v>
      </c>
      <c r="F14" s="58">
        <v>12</v>
      </c>
      <c r="G14" s="58"/>
      <c r="H14" s="58">
        <v>15</v>
      </c>
      <c r="I14" s="57">
        <v>14</v>
      </c>
    </row>
    <row r="15" spans="1:10" ht="12.75" customHeight="1" x14ac:dyDescent="0.2">
      <c r="A15" s="26"/>
      <c r="B15" s="26"/>
      <c r="C15" s="26"/>
      <c r="D15" s="26"/>
      <c r="E15" s="42" t="s">
        <v>94</v>
      </c>
      <c r="F15" s="43" t="s">
        <v>95</v>
      </c>
      <c r="G15" s="56"/>
      <c r="H15" s="42" t="s">
        <v>96</v>
      </c>
      <c r="I15" s="43" t="s">
        <v>97</v>
      </c>
      <c r="J15" s="56"/>
    </row>
    <row r="16" spans="1:10" s="29" customFormat="1" ht="76.5" customHeight="1" x14ac:dyDescent="0.2">
      <c r="B16" s="6" t="s">
        <v>150</v>
      </c>
      <c r="C16" s="25" t="s">
        <v>4</v>
      </c>
      <c r="D16" s="25" t="s">
        <v>5</v>
      </c>
      <c r="E16" s="18" t="s">
        <v>156</v>
      </c>
      <c r="F16" s="23" t="s">
        <v>80</v>
      </c>
      <c r="G16" s="45" t="s">
        <v>98</v>
      </c>
      <c r="H16" s="18" t="s">
        <v>157</v>
      </c>
      <c r="I16" s="23" t="s">
        <v>81</v>
      </c>
      <c r="J16" s="45" t="s">
        <v>99</v>
      </c>
    </row>
    <row r="17" spans="1:10" x14ac:dyDescent="0.2">
      <c r="A17" s="36"/>
      <c r="B17" s="10"/>
      <c r="C17" s="11"/>
      <c r="D17" s="12" t="s">
        <v>9</v>
      </c>
      <c r="E17" s="75">
        <f>SUM(E19:E29)</f>
        <v>6165</v>
      </c>
      <c r="F17" s="76">
        <f>SUM(F19:F29)</f>
        <v>658</v>
      </c>
      <c r="G17" s="72">
        <f>IFERROR(F17/E17,"-")</f>
        <v>0.1067315490673155</v>
      </c>
      <c r="H17" s="76">
        <f>SUM(H19:H29)</f>
        <v>26118</v>
      </c>
      <c r="I17" s="76">
        <f>SUM(I19:I29)</f>
        <v>1748</v>
      </c>
      <c r="J17" s="72">
        <f>IFERROR(I17/H17,"-")</f>
        <v>6.6927023508691327E-2</v>
      </c>
    </row>
    <row r="18" spans="1:10" ht="14.1" hidden="1" customHeight="1" x14ac:dyDescent="0.2">
      <c r="B18" s="2"/>
      <c r="C18" s="3"/>
      <c r="D18" s="13"/>
      <c r="E18" s="77"/>
      <c r="F18" s="78"/>
      <c r="G18" s="79"/>
      <c r="H18" s="83"/>
      <c r="I18" s="83"/>
      <c r="J18" s="79"/>
    </row>
    <row r="19" spans="1:10" x14ac:dyDescent="0.2">
      <c r="B19" s="2" t="s">
        <v>36</v>
      </c>
      <c r="C19" s="3" t="s">
        <v>14</v>
      </c>
      <c r="D19" s="13" t="s">
        <v>15</v>
      </c>
      <c r="E19" s="82" t="str">
        <f>IFERROR(SUM(VLOOKUP($C19,'Latest Month raw data'!$E$6:$AN$16,MATCH(E$15&amp;" SUM",'Latest Month raw data'!$E$5:$AN$5,0),0)),"-")</f>
        <v>-</v>
      </c>
      <c r="F19" s="83" t="str">
        <f>IFERROR(SUM(VLOOKUP($C19,'Latest Month raw data'!$E$6:$AN$16,MATCH(F$15&amp;" SUM",'Latest Month raw data'!$E$5:$AN$5,0),0)),"-")</f>
        <v>-</v>
      </c>
      <c r="G19" s="79" t="str">
        <f t="shared" ref="G19:G29" si="0">IFERROR(F19/E19,"-")</f>
        <v>-</v>
      </c>
      <c r="H19" s="83" t="str">
        <f>IFERROR(SUM(VLOOKUP($C19,'Latest Month raw data'!$E$6:$AN$16,MATCH(H$15&amp;" SUM",'Latest Month raw data'!$E$5:$AN$5,0),0)),"-")</f>
        <v>-</v>
      </c>
      <c r="I19" s="83" t="str">
        <f>IFERROR(SUM(VLOOKUP($C19,'Latest Month raw data'!$E$6:$AN$16,MATCH(I$15&amp;" SUM",'Latest Month raw data'!$E$5:$AN$5,0),0)),"-")</f>
        <v>-</v>
      </c>
      <c r="J19" s="79" t="str">
        <f t="shared" ref="J19:J29" si="1">IFERROR(I19/H19,"-")</f>
        <v>-</v>
      </c>
    </row>
    <row r="20" spans="1:10" x14ac:dyDescent="0.2">
      <c r="B20" s="2" t="s">
        <v>36</v>
      </c>
      <c r="C20" s="3" t="s">
        <v>16</v>
      </c>
      <c r="D20" s="13" t="s">
        <v>17</v>
      </c>
      <c r="E20" s="82" t="str">
        <f>IFERROR(SUM(VLOOKUP($C20,'Latest Month raw data'!$E$6:$AN$16,MATCH(E$15&amp;" SUM",'Latest Month raw data'!$E$5:$AN$5,0),0)),"-")</f>
        <v>-</v>
      </c>
      <c r="F20" s="83" t="str">
        <f>IFERROR(SUM(VLOOKUP($C20,'Latest Month raw data'!$E$6:$AN$16,MATCH(F$15&amp;" SUM",'Latest Month raw data'!$E$5:$AN$5,0),0)),"-")</f>
        <v>-</v>
      </c>
      <c r="G20" s="79" t="str">
        <f t="shared" si="0"/>
        <v>-</v>
      </c>
      <c r="H20" s="83" t="str">
        <f>IFERROR(SUM(VLOOKUP($C20,'Latest Month raw data'!$E$6:$AN$16,MATCH(H$15&amp;" SUM",'Latest Month raw data'!$E$5:$AN$5,0),0)),"-")</f>
        <v>-</v>
      </c>
      <c r="I20" s="83" t="str">
        <f>IFERROR(SUM(VLOOKUP($C20,'Latest Month raw data'!$E$6:$AN$16,MATCH(I$15&amp;" SUM",'Latest Month raw data'!$E$5:$AN$5,0),0)),"-")</f>
        <v>-</v>
      </c>
      <c r="J20" s="79" t="str">
        <f t="shared" si="1"/>
        <v>-</v>
      </c>
    </row>
    <row r="21" spans="1:10" ht="18" x14ac:dyDescent="0.25">
      <c r="A21" s="38"/>
      <c r="B21" s="2" t="s">
        <v>37</v>
      </c>
      <c r="C21" s="3" t="s">
        <v>33</v>
      </c>
      <c r="D21" s="13" t="s">
        <v>34</v>
      </c>
      <c r="E21" s="82">
        <f>IFERROR(SUM(VLOOKUP($C21,'Latest Month raw data'!$E$6:$AN$16,MATCH(E$15&amp;" SUM",'Latest Month raw data'!$E$5:$AN$5,0),0)),"-")</f>
        <v>133</v>
      </c>
      <c r="F21" s="83">
        <f>IFERROR(SUM(VLOOKUP($C21,'Latest Month raw data'!$E$6:$AN$16,MATCH(F$15&amp;" SUM",'Latest Month raw data'!$E$5:$AN$5,0),0)),"-")</f>
        <v>18</v>
      </c>
      <c r="G21" s="79">
        <f t="shared" si="0"/>
        <v>0.13533834586466165</v>
      </c>
      <c r="H21" s="83">
        <f>IFERROR(SUM(VLOOKUP($C21,'Latest Month raw data'!$E$6:$AN$16,MATCH(H$15&amp;" SUM",'Latest Month raw data'!$E$5:$AN$5,0),0)),"-")</f>
        <v>606</v>
      </c>
      <c r="I21" s="83">
        <f>IFERROR(SUM(VLOOKUP($C21,'Latest Month raw data'!$E$6:$AN$16,MATCH(I$15&amp;" SUM",'Latest Month raw data'!$E$5:$AN$5,0),0)),"-")</f>
        <v>38</v>
      </c>
      <c r="J21" s="79">
        <f t="shared" si="1"/>
        <v>6.2706270627062702E-2</v>
      </c>
    </row>
    <row r="22" spans="1:10" x14ac:dyDescent="0.2">
      <c r="B22" s="2" t="s">
        <v>38</v>
      </c>
      <c r="C22" s="3" t="s">
        <v>18</v>
      </c>
      <c r="D22" s="13" t="s">
        <v>19</v>
      </c>
      <c r="E22" s="82" t="str">
        <f>IFERROR(SUM(VLOOKUP($C22,'Latest Month raw data'!$E$6:$AN$16,MATCH(E$15&amp;" SUM",'Latest Month raw data'!$E$5:$AN$5,0),0)),"-")</f>
        <v>-</v>
      </c>
      <c r="F22" s="83" t="str">
        <f>IFERROR(SUM(VLOOKUP($C22,'Latest Month raw data'!$E$6:$AN$16,MATCH(F$15&amp;" SUM",'Latest Month raw data'!$E$5:$AN$5,0),0)),"-")</f>
        <v>-</v>
      </c>
      <c r="G22" s="79" t="str">
        <f t="shared" si="0"/>
        <v>-</v>
      </c>
      <c r="H22" s="83" t="str">
        <f>IFERROR(SUM(VLOOKUP($C22,'Latest Month raw data'!$E$6:$AN$16,MATCH(H$15&amp;" SUM",'Latest Month raw data'!$E$5:$AN$5,0),0)),"-")</f>
        <v>-</v>
      </c>
      <c r="I22" s="83" t="str">
        <f>IFERROR(SUM(VLOOKUP($C22,'Latest Month raw data'!$E$6:$AN$16,MATCH(I$15&amp;" SUM",'Latest Month raw data'!$E$5:$AN$5,0),0)),"-")</f>
        <v>-</v>
      </c>
      <c r="J22" s="79" t="str">
        <f t="shared" si="1"/>
        <v>-</v>
      </c>
    </row>
    <row r="23" spans="1:10" x14ac:dyDescent="0.2">
      <c r="B23" s="2" t="s">
        <v>39</v>
      </c>
      <c r="C23" s="3" t="s">
        <v>20</v>
      </c>
      <c r="D23" s="13" t="s">
        <v>41</v>
      </c>
      <c r="E23" s="82" t="str">
        <f>IFERROR(SUM(VLOOKUP($C23,'Latest Month raw data'!$E$6:$AN$16,MATCH(E$15&amp;" SUM",'Latest Month raw data'!$E$5:$AN$5,0),0)),"-")</f>
        <v>-</v>
      </c>
      <c r="F23" s="83" t="str">
        <f>IFERROR(SUM(VLOOKUP($C23,'Latest Month raw data'!$E$6:$AN$16,MATCH(F$15&amp;" SUM",'Latest Month raw data'!$E$5:$AN$5,0),0)),"-")</f>
        <v>-</v>
      </c>
      <c r="G23" s="79" t="str">
        <f t="shared" si="0"/>
        <v>-</v>
      </c>
      <c r="H23" s="83" t="str">
        <f>IFERROR(SUM(VLOOKUP($C23,'Latest Month raw data'!$E$6:$AN$16,MATCH(H$15&amp;" SUM",'Latest Month raw data'!$E$5:$AN$5,0),0)),"-")</f>
        <v>-</v>
      </c>
      <c r="I23" s="83" t="str">
        <f>IFERROR(SUM(VLOOKUP($C23,'Latest Month raw data'!$E$6:$AN$16,MATCH(I$15&amp;" SUM",'Latest Month raw data'!$E$5:$AN$5,0),0)),"-")</f>
        <v>-</v>
      </c>
      <c r="J23" s="79" t="str">
        <f t="shared" si="1"/>
        <v>-</v>
      </c>
    </row>
    <row r="24" spans="1:10" ht="18" x14ac:dyDescent="0.25">
      <c r="A24" s="38"/>
      <c r="B24" s="2" t="s">
        <v>39</v>
      </c>
      <c r="C24" s="3" t="s">
        <v>21</v>
      </c>
      <c r="D24" s="13" t="s">
        <v>22</v>
      </c>
      <c r="E24" s="82" t="str">
        <f>IFERROR(SUM(VLOOKUP($C24,'Latest Month raw data'!$E$6:$AN$16,MATCH(E$15&amp;" SUM",'Latest Month raw data'!$E$5:$AN$5,0),0)),"-")</f>
        <v>-</v>
      </c>
      <c r="F24" s="83" t="str">
        <f>IFERROR(SUM(VLOOKUP($C24,'Latest Month raw data'!$E$6:$AN$16,MATCH(F$15&amp;" SUM",'Latest Month raw data'!$E$5:$AN$5,0),0)),"-")</f>
        <v>-</v>
      </c>
      <c r="G24" s="79" t="str">
        <f t="shared" si="0"/>
        <v>-</v>
      </c>
      <c r="H24" s="83" t="str">
        <f>IFERROR(SUM(VLOOKUP($C24,'Latest Month raw data'!$E$6:$AN$16,MATCH(H$15&amp;" SUM",'Latest Month raw data'!$E$5:$AN$5,0),0)),"-")</f>
        <v>-</v>
      </c>
      <c r="I24" s="83" t="str">
        <f>IFERROR(SUM(VLOOKUP($C24,'Latest Month raw data'!$E$6:$AN$16,MATCH(I$15&amp;" SUM",'Latest Month raw data'!$E$5:$AN$5,0),0)),"-")</f>
        <v>-</v>
      </c>
      <c r="J24" s="79" t="str">
        <f t="shared" si="1"/>
        <v>-</v>
      </c>
    </row>
    <row r="25" spans="1:10" x14ac:dyDescent="0.2">
      <c r="B25" s="2" t="s">
        <v>37</v>
      </c>
      <c r="C25" s="3" t="s">
        <v>23</v>
      </c>
      <c r="D25" s="13" t="s">
        <v>35</v>
      </c>
      <c r="E25" s="82" t="str">
        <f>IFERROR(SUM(VLOOKUP($C25,'Latest Month raw data'!$E$6:$AN$16,MATCH(E$15&amp;" SUM",'Latest Month raw data'!$E$5:$AN$5,0),0)),"-")</f>
        <v>-</v>
      </c>
      <c r="F25" s="83" t="str">
        <f>IFERROR(SUM(VLOOKUP($C25,'Latest Month raw data'!$E$6:$AN$16,MATCH(F$15&amp;" SUM",'Latest Month raw data'!$E$5:$AN$5,0),0)),"-")</f>
        <v>-</v>
      </c>
      <c r="G25" s="79" t="str">
        <f t="shared" si="0"/>
        <v>-</v>
      </c>
      <c r="H25" s="83" t="str">
        <f>IFERROR(SUM(VLOOKUP($C25,'Latest Month raw data'!$E$6:$AN$16,MATCH(H$15&amp;" SUM",'Latest Month raw data'!$E$5:$AN$5,0),0)),"-")</f>
        <v>-</v>
      </c>
      <c r="I25" s="83" t="str">
        <f>IFERROR(SUM(VLOOKUP($C25,'Latest Month raw data'!$E$6:$AN$16,MATCH(I$15&amp;" SUM",'Latest Month raw data'!$E$5:$AN$5,0),0)),"-")</f>
        <v>-</v>
      </c>
      <c r="J25" s="79" t="str">
        <f t="shared" si="1"/>
        <v>-</v>
      </c>
    </row>
    <row r="26" spans="1:10" x14ac:dyDescent="0.2">
      <c r="B26" s="2" t="s">
        <v>37</v>
      </c>
      <c r="C26" s="3" t="s">
        <v>24</v>
      </c>
      <c r="D26" s="13" t="s">
        <v>29</v>
      </c>
      <c r="E26" s="82">
        <f>IFERROR(SUM(VLOOKUP($C26,'Latest Month raw data'!$E$6:$AN$16,MATCH(E$15&amp;" SUM",'Latest Month raw data'!$E$5:$AN$5,0),0)),"-")</f>
        <v>1722</v>
      </c>
      <c r="F26" s="83">
        <f>IFERROR(SUM(VLOOKUP($C26,'Latest Month raw data'!$E$6:$AN$16,MATCH(F$15&amp;" SUM",'Latest Month raw data'!$E$5:$AN$5,0),0)),"-")</f>
        <v>240</v>
      </c>
      <c r="G26" s="79">
        <f t="shared" si="0"/>
        <v>0.13937282229965156</v>
      </c>
      <c r="H26" s="83">
        <f>IFERROR(SUM(VLOOKUP($C26,'Latest Month raw data'!$E$6:$AN$16,MATCH(H$15&amp;" SUM",'Latest Month raw data'!$E$5:$AN$5,0),0)),"-")</f>
        <v>11730</v>
      </c>
      <c r="I26" s="83">
        <f>IFERROR(SUM(VLOOKUP($C26,'Latest Month raw data'!$E$6:$AN$16,MATCH(I$15&amp;" SUM",'Latest Month raw data'!$E$5:$AN$5,0),0)),"-")</f>
        <v>1107</v>
      </c>
      <c r="J26" s="79">
        <f t="shared" si="1"/>
        <v>9.4373401534526849E-2</v>
      </c>
    </row>
    <row r="27" spans="1:10" ht="18" x14ac:dyDescent="0.25">
      <c r="A27" s="38"/>
      <c r="B27" s="2" t="s">
        <v>37</v>
      </c>
      <c r="C27" s="3" t="s">
        <v>25</v>
      </c>
      <c r="D27" s="13" t="s">
        <v>30</v>
      </c>
      <c r="E27" s="82">
        <f>IFERROR(SUM(VLOOKUP($C27,'Latest Month raw data'!$E$6:$AN$16,MATCH(E$15&amp;" SUM",'Latest Month raw data'!$E$5:$AN$5,0),0)),"-")</f>
        <v>4310</v>
      </c>
      <c r="F27" s="83">
        <f>IFERROR(SUM(VLOOKUP($C27,'Latest Month raw data'!$E$6:$AN$16,MATCH(F$15&amp;" SUM",'Latest Month raw data'!$E$5:$AN$5,0),0)),"-")</f>
        <v>400</v>
      </c>
      <c r="G27" s="79">
        <f t="shared" si="0"/>
        <v>9.2807424593967514E-2</v>
      </c>
      <c r="H27" s="83">
        <f>IFERROR(SUM(VLOOKUP($C27,'Latest Month raw data'!$E$6:$AN$16,MATCH(H$15&amp;" SUM",'Latest Month raw data'!$E$5:$AN$5,0),0)),"-")</f>
        <v>13782</v>
      </c>
      <c r="I27" s="83">
        <f>IFERROR(SUM(VLOOKUP($C27,'Latest Month raw data'!$E$6:$AN$16,MATCH(I$15&amp;" SUM",'Latest Month raw data'!$E$5:$AN$5,0),0)),"-")</f>
        <v>603</v>
      </c>
      <c r="J27" s="79">
        <f t="shared" si="1"/>
        <v>4.3752720940356989E-2</v>
      </c>
    </row>
    <row r="28" spans="1:10" x14ac:dyDescent="0.2">
      <c r="B28" s="2" t="s">
        <v>36</v>
      </c>
      <c r="C28" s="3" t="s">
        <v>26</v>
      </c>
      <c r="D28" s="13" t="s">
        <v>42</v>
      </c>
      <c r="E28" s="82" t="str">
        <f>IFERROR(SUM(VLOOKUP($C28,'Latest Month raw data'!$E$6:$AN$16,MATCH(E$15&amp;" SUM",'Latest Month raw data'!$E$5:$AN$5,0),0)),"-")</f>
        <v>-</v>
      </c>
      <c r="F28" s="83" t="str">
        <f>IFERROR(SUM(VLOOKUP($C28,'Latest Month raw data'!$E$6:$AN$16,MATCH(F$15&amp;" SUM",'Latest Month raw data'!$E$5:$AN$5,0),0)),"-")</f>
        <v>-</v>
      </c>
      <c r="G28" s="79" t="str">
        <f t="shared" si="0"/>
        <v>-</v>
      </c>
      <c r="H28" s="83" t="str">
        <f>IFERROR(SUM(VLOOKUP($C28,'Latest Month raw data'!$E$6:$AN$16,MATCH(H$15&amp;" SUM",'Latest Month raw data'!$E$5:$AN$5,0),0)),"-")</f>
        <v>-</v>
      </c>
      <c r="I28" s="83" t="str">
        <f>IFERROR(SUM(VLOOKUP($C28,'Latest Month raw data'!$E$6:$AN$16,MATCH(I$15&amp;" SUM",'Latest Month raw data'!$E$5:$AN$5,0),0)),"-")</f>
        <v>-</v>
      </c>
      <c r="J28" s="79" t="str">
        <f t="shared" si="1"/>
        <v>-</v>
      </c>
    </row>
    <row r="29" spans="1:10" x14ac:dyDescent="0.2">
      <c r="B29" s="15" t="s">
        <v>39</v>
      </c>
      <c r="C29" s="16" t="s">
        <v>27</v>
      </c>
      <c r="D29" s="14" t="s">
        <v>28</v>
      </c>
      <c r="E29" s="85" t="str">
        <f>IFERROR(SUM(VLOOKUP($C29,'Latest Month raw data'!$E$6:$AN$16,MATCH(E$15&amp;" SUM",'Latest Month raw data'!$E$5:$AN$5,0),0)),"-")</f>
        <v>-</v>
      </c>
      <c r="F29" s="86" t="str">
        <f>IFERROR(SUM(VLOOKUP($C29,'Latest Month raw data'!$E$6:$AN$16,MATCH(F$15&amp;" SUM",'Latest Month raw data'!$E$5:$AN$5,0),0)),"-")</f>
        <v>-</v>
      </c>
      <c r="G29" s="87" t="str">
        <f t="shared" si="0"/>
        <v>-</v>
      </c>
      <c r="H29" s="86" t="str">
        <f>IFERROR(SUM(VLOOKUP($C29,'Latest Month raw data'!$E$6:$AN$16,MATCH(H$15&amp;" SUM",'Latest Month raw data'!$E$5:$AN$5,0),0)),"-")</f>
        <v>-</v>
      </c>
      <c r="I29" s="86" t="str">
        <f>IFERROR(SUM(VLOOKUP($C29,'Latest Month raw data'!$E$6:$AN$16,MATCH(I$15&amp;" SUM",'Latest Month raw data'!$E$5:$AN$5,0),0)),"-")</f>
        <v>-</v>
      </c>
      <c r="J29" s="87" t="str">
        <f t="shared" si="1"/>
        <v>-</v>
      </c>
    </row>
    <row r="30" spans="1:10" s="24" customFormat="1" x14ac:dyDescent="0.2">
      <c r="B30" s="37" t="s">
        <v>43</v>
      </c>
    </row>
    <row r="31" spans="1:10" x14ac:dyDescent="0.2">
      <c r="B31" s="37" t="s">
        <v>184</v>
      </c>
    </row>
    <row r="32" spans="1:10" x14ac:dyDescent="0.2">
      <c r="B32" s="37" t="s">
        <v>193</v>
      </c>
      <c r="C32" s="26"/>
      <c r="D32" s="26"/>
      <c r="E32" s="26"/>
      <c r="F32" s="26"/>
      <c r="G32" s="26"/>
      <c r="H32" s="26"/>
      <c r="I32" s="26"/>
      <c r="J32" s="26"/>
    </row>
    <row r="33" spans="2:10" x14ac:dyDescent="0.2">
      <c r="B33" s="37" t="s">
        <v>194</v>
      </c>
      <c r="C33" s="26"/>
      <c r="D33" s="26"/>
      <c r="E33" s="26"/>
      <c r="F33" s="26"/>
      <c r="G33" s="26"/>
      <c r="H33" s="26"/>
      <c r="I33" s="26"/>
      <c r="J33" s="26"/>
    </row>
    <row r="34" spans="2:10" x14ac:dyDescent="0.2">
      <c r="B34" s="117" t="s">
        <v>176</v>
      </c>
    </row>
  </sheetData>
  <phoneticPr fontId="0" type="noConversion"/>
  <hyperlinks>
    <hyperlink ref="D7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 alignWithMargins="0">
    <oddFooter>Page &amp;P of &amp;N</oddFooter>
  </headerFooter>
  <ignoredErrors>
    <ignoredError sqref="G17:G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35"/>
  <sheetViews>
    <sheetView zoomScale="85" zoomScaleNormal="85" workbookViewId="0"/>
  </sheetViews>
  <sheetFormatPr defaultRowHeight="12.75" x14ac:dyDescent="0.2"/>
  <cols>
    <col min="1" max="1" width="2" style="37" customWidth="1"/>
    <col min="2" max="2" width="6.7109375" style="37" customWidth="1"/>
    <col min="3" max="3" width="5.28515625" style="37" customWidth="1"/>
    <col min="4" max="4" width="57" style="37" customWidth="1"/>
    <col min="5" max="7" width="18.5703125" style="37" customWidth="1"/>
    <col min="8" max="16384" width="9.140625" style="37"/>
  </cols>
  <sheetData>
    <row r="1" spans="1:16" x14ac:dyDescent="0.2">
      <c r="A1" s="26"/>
      <c r="B1" s="26"/>
      <c r="C1" s="26"/>
      <c r="D1" s="26"/>
    </row>
    <row r="2" spans="1:16" ht="15.75" x14ac:dyDescent="0.25">
      <c r="A2" s="26"/>
      <c r="B2" s="26"/>
      <c r="C2" s="27" t="s">
        <v>0</v>
      </c>
      <c r="D2" s="28" t="s">
        <v>40</v>
      </c>
    </row>
    <row r="3" spans="1:16" ht="14.25" x14ac:dyDescent="0.2">
      <c r="A3" s="26"/>
      <c r="B3" s="26"/>
      <c r="C3" s="27" t="s">
        <v>91</v>
      </c>
      <c r="D3" s="52" t="s">
        <v>167</v>
      </c>
    </row>
    <row r="4" spans="1:16" hidden="1" x14ac:dyDescent="0.2">
      <c r="A4" s="26"/>
      <c r="B4" s="26"/>
      <c r="C4" s="27"/>
      <c r="D4" s="52"/>
    </row>
    <row r="5" spans="1:16" ht="12.75" customHeight="1" x14ac:dyDescent="0.2">
      <c r="A5" s="26"/>
      <c r="B5" s="26"/>
      <c r="C5" s="27" t="s">
        <v>1</v>
      </c>
      <c r="D5" s="31" t="str">
        <f>'Category A Calls'!$D5</f>
        <v>November 2017</v>
      </c>
    </row>
    <row r="6" spans="1:16" x14ac:dyDescent="0.2">
      <c r="A6" s="26"/>
      <c r="B6" s="26"/>
      <c r="C6" s="27" t="s">
        <v>2</v>
      </c>
      <c r="D6" s="26" t="str">
        <f>'Category A Calls'!$D6</f>
        <v>Unify2 data collection - AmbSYS, NHS England</v>
      </c>
    </row>
    <row r="7" spans="1:16" x14ac:dyDescent="0.2">
      <c r="A7" s="26"/>
      <c r="B7" s="26"/>
      <c r="D7" s="33" t="s">
        <v>78</v>
      </c>
    </row>
    <row r="8" spans="1:16" ht="12.75" hidden="1" customHeight="1" x14ac:dyDescent="0.2">
      <c r="A8" s="26"/>
      <c r="B8" s="26"/>
      <c r="C8" s="27" t="s">
        <v>7</v>
      </c>
      <c r="D8" s="26" t="str">
        <f>'Category A Calls'!$D8</f>
        <v>Provider</v>
      </c>
    </row>
    <row r="9" spans="1:16" x14ac:dyDescent="0.2">
      <c r="A9" s="26"/>
      <c r="B9" s="26"/>
      <c r="C9" s="27" t="s">
        <v>3</v>
      </c>
      <c r="D9" s="34">
        <f>'Category A Calls'!$D9</f>
        <v>43111</v>
      </c>
    </row>
    <row r="10" spans="1:16" x14ac:dyDescent="0.2">
      <c r="A10" s="26"/>
      <c r="B10" s="26"/>
      <c r="C10" s="27" t="s">
        <v>6</v>
      </c>
      <c r="D10" s="34" t="str">
        <f>'Category A Calls'!$D10</f>
        <v>n/a</v>
      </c>
    </row>
    <row r="11" spans="1:16" ht="12.75" hidden="1" customHeight="1" x14ac:dyDescent="0.2">
      <c r="A11" s="26"/>
      <c r="B11" s="26"/>
      <c r="C11" s="27" t="s">
        <v>10</v>
      </c>
      <c r="D11" s="26" t="str">
        <f>'Category A Calls'!$D11</f>
        <v>Published</v>
      </c>
    </row>
    <row r="12" spans="1:16" x14ac:dyDescent="0.2">
      <c r="A12" s="26"/>
      <c r="B12" s="26"/>
      <c r="C12" s="27" t="s">
        <v>11</v>
      </c>
      <c r="D12" s="26" t="str">
        <f>'Category A Calls'!$D12</f>
        <v>Ian Kay, i.kay@nhs.net, 0113 825 4606</v>
      </c>
    </row>
    <row r="13" spans="1:16" hidden="1" x14ac:dyDescent="0.2">
      <c r="A13" s="26"/>
      <c r="B13" s="26"/>
      <c r="C13" s="27"/>
      <c r="D13" s="26"/>
    </row>
    <row r="14" spans="1:16" s="57" customFormat="1" ht="12.75" customHeight="1" x14ac:dyDescent="0.2">
      <c r="A14" s="47"/>
      <c r="B14" s="46"/>
      <c r="C14" s="46"/>
      <c r="D14" s="46"/>
      <c r="E14" s="57">
        <v>17</v>
      </c>
      <c r="F14" s="57">
        <v>16</v>
      </c>
    </row>
    <row r="15" spans="1:16" ht="12.75" customHeight="1" x14ac:dyDescent="0.2">
      <c r="A15" s="26"/>
      <c r="B15" s="26"/>
      <c r="C15" s="26"/>
      <c r="D15" s="26"/>
      <c r="E15" s="42" t="s">
        <v>100</v>
      </c>
      <c r="F15" s="43" t="s">
        <v>101</v>
      </c>
      <c r="G15" s="17"/>
      <c r="H15" s="55"/>
      <c r="I15" s="55"/>
      <c r="J15" s="55"/>
      <c r="K15" s="55"/>
      <c r="L15" s="55"/>
      <c r="M15" s="55"/>
      <c r="N15" s="55"/>
      <c r="O15" s="55"/>
      <c r="P15" s="55"/>
    </row>
    <row r="16" spans="1:16" s="29" customFormat="1" ht="76.5" customHeight="1" x14ac:dyDescent="0.2">
      <c r="B16" s="6" t="s">
        <v>150</v>
      </c>
      <c r="C16" s="25" t="s">
        <v>4</v>
      </c>
      <c r="D16" s="25" t="s">
        <v>5</v>
      </c>
      <c r="E16" s="6" t="s">
        <v>161</v>
      </c>
      <c r="F16" s="7" t="s">
        <v>122</v>
      </c>
      <c r="G16" s="8" t="s">
        <v>125</v>
      </c>
      <c r="H16" s="55"/>
      <c r="I16" s="55"/>
      <c r="J16" s="55"/>
      <c r="K16" s="55"/>
      <c r="L16" s="55"/>
      <c r="M16" s="55"/>
      <c r="N16" s="55"/>
      <c r="O16" s="55"/>
      <c r="P16" s="55"/>
    </row>
    <row r="17" spans="1:16" x14ac:dyDescent="0.2">
      <c r="A17" s="36"/>
      <c r="B17" s="10"/>
      <c r="C17" s="11"/>
      <c r="D17" s="12" t="s">
        <v>9</v>
      </c>
      <c r="E17" s="70">
        <f>SUM(E19:E29)</f>
        <v>126607</v>
      </c>
      <c r="F17" s="71">
        <f>SUM(F19:F29)</f>
        <v>985</v>
      </c>
      <c r="G17" s="72">
        <f t="shared" ref="G17:G19" si="0">IFERROR(F17/E17,"-")</f>
        <v>7.7799805697947189E-3</v>
      </c>
      <c r="H17" s="55"/>
      <c r="I17" s="55"/>
      <c r="J17" s="55"/>
      <c r="K17" s="55"/>
      <c r="L17" s="55"/>
      <c r="M17" s="55"/>
      <c r="N17" s="55"/>
      <c r="O17" s="55"/>
      <c r="P17" s="55"/>
    </row>
    <row r="18" spans="1:16" ht="14.1" hidden="1" customHeight="1" x14ac:dyDescent="0.2">
      <c r="B18" s="2"/>
      <c r="C18" s="3"/>
      <c r="D18" s="13"/>
      <c r="E18" s="77"/>
      <c r="F18" s="78"/>
      <c r="G18" s="79"/>
      <c r="H18" s="55"/>
      <c r="I18" s="55"/>
      <c r="J18" s="55"/>
      <c r="K18" s="55"/>
      <c r="L18" s="55"/>
      <c r="M18" s="55"/>
      <c r="N18" s="55"/>
      <c r="O18" s="55"/>
      <c r="P18" s="55"/>
    </row>
    <row r="19" spans="1:16" x14ac:dyDescent="0.2">
      <c r="B19" s="2" t="s">
        <v>36</v>
      </c>
      <c r="C19" s="3" t="s">
        <v>14</v>
      </c>
      <c r="D19" s="13" t="s">
        <v>15</v>
      </c>
      <c r="E19" s="77" t="str">
        <f>IFERROR(SUM(VLOOKUP($C19,'Latest Month raw data'!$E$6:$AN$16,MATCH(E$15&amp;" SUM",'Latest Month raw data'!$E$5:$AN$5,0),0)),"-")</f>
        <v>-</v>
      </c>
      <c r="F19" s="104" t="str">
        <f>IFERROR(SUM(VLOOKUP($C19,'Latest Month raw data'!$E$6:$AN$16,MATCH(F$15&amp;" SUM",'Latest Month raw data'!$E$5:$AN$5,0),0)),"-")</f>
        <v>-</v>
      </c>
      <c r="G19" s="79" t="str">
        <f t="shared" si="0"/>
        <v>-</v>
      </c>
      <c r="H19" s="55"/>
      <c r="I19" s="55"/>
      <c r="J19" s="55"/>
      <c r="K19" s="55"/>
      <c r="L19" s="55"/>
      <c r="M19" s="55"/>
      <c r="N19" s="55"/>
      <c r="O19" s="55"/>
      <c r="P19" s="55"/>
    </row>
    <row r="20" spans="1:16" x14ac:dyDescent="0.2">
      <c r="B20" s="2" t="s">
        <v>36</v>
      </c>
      <c r="C20" s="3" t="s">
        <v>16</v>
      </c>
      <c r="D20" s="13" t="s">
        <v>17</v>
      </c>
      <c r="E20" s="77" t="str">
        <f>IFERROR(SUM(VLOOKUP($C20,'Latest Month raw data'!$E$6:$AN$16,MATCH(E$15&amp;" SUM",'Latest Month raw data'!$E$5:$AN$5,0),0)),"-")</f>
        <v>-</v>
      </c>
      <c r="F20" s="78" t="str">
        <f>IFERROR(SUM(VLOOKUP($C20,'Latest Month raw data'!$E$6:$AN$16,MATCH(F$15&amp;" SUM",'Latest Month raw data'!$E$5:$AN$5,0),0)),"-")</f>
        <v>-</v>
      </c>
      <c r="G20" s="79" t="str">
        <f>IFERROR(F20/E20,"-")</f>
        <v>-</v>
      </c>
      <c r="H20" s="55"/>
      <c r="I20" s="55"/>
      <c r="J20" s="55"/>
      <c r="K20" s="55"/>
      <c r="L20" s="55"/>
      <c r="M20" s="55"/>
      <c r="N20" s="55"/>
      <c r="O20" s="55"/>
      <c r="P20" s="55"/>
    </row>
    <row r="21" spans="1:16" ht="18" x14ac:dyDescent="0.25">
      <c r="A21" s="38"/>
      <c r="B21" s="2" t="s">
        <v>37</v>
      </c>
      <c r="C21" s="3" t="s">
        <v>33</v>
      </c>
      <c r="D21" s="13" t="s">
        <v>34</v>
      </c>
      <c r="E21" s="77">
        <f>IFERROR(SUM(VLOOKUP($C21,'Latest Month raw data'!$E$6:$AN$16,MATCH(E$15&amp;" SUM",'Latest Month raw data'!$E$5:$AN$5,0),0)),"-")</f>
        <v>2484</v>
      </c>
      <c r="F21" s="78">
        <f>IFERROR(SUM(VLOOKUP($C21,'Latest Month raw data'!$E$6:$AN$16,MATCH(F$15&amp;" SUM",'Latest Month raw data'!$E$5:$AN$5,0),0)),"-")</f>
        <v>13</v>
      </c>
      <c r="G21" s="79">
        <f t="shared" ref="G21:G30" si="1">IFERROR(F21/E21,"-")</f>
        <v>5.2334943639291464E-3</v>
      </c>
      <c r="H21" s="55"/>
      <c r="I21" s="55"/>
      <c r="J21" s="55"/>
      <c r="K21" s="55"/>
      <c r="L21" s="55"/>
      <c r="M21" s="55"/>
      <c r="N21" s="55"/>
      <c r="O21" s="55"/>
      <c r="P21" s="55"/>
    </row>
    <row r="22" spans="1:16" x14ac:dyDescent="0.2">
      <c r="B22" s="2" t="s">
        <v>38</v>
      </c>
      <c r="C22" s="3" t="s">
        <v>18</v>
      </c>
      <c r="D22" s="13" t="s">
        <v>19</v>
      </c>
      <c r="E22" s="77" t="str">
        <f>IFERROR(SUM(VLOOKUP($C22,'Latest Month raw data'!$E$6:$AN$16,MATCH(E$15&amp;" SUM",'Latest Month raw data'!$E$5:$AN$5,0),0)),"-")</f>
        <v>-</v>
      </c>
      <c r="F22" s="78" t="str">
        <f>IFERROR(SUM(VLOOKUP($C22,'Latest Month raw data'!$E$6:$AN$16,MATCH(F$15&amp;" SUM",'Latest Month raw data'!$E$5:$AN$5,0),0)),"-")</f>
        <v>-</v>
      </c>
      <c r="G22" s="79" t="str">
        <f t="shared" si="1"/>
        <v>-</v>
      </c>
      <c r="H22" s="55"/>
      <c r="I22" s="55"/>
      <c r="J22" s="55"/>
      <c r="K22" s="55"/>
      <c r="L22" s="55"/>
      <c r="M22" s="55"/>
      <c r="N22" s="55"/>
      <c r="O22" s="55"/>
      <c r="P22" s="55"/>
    </row>
    <row r="23" spans="1:16" x14ac:dyDescent="0.2">
      <c r="B23" s="2" t="s">
        <v>39</v>
      </c>
      <c r="C23" s="3" t="s">
        <v>20</v>
      </c>
      <c r="D23" s="13" t="s">
        <v>41</v>
      </c>
      <c r="E23" s="77" t="str">
        <f>IFERROR(SUM(VLOOKUP($C23,'Latest Month raw data'!$E$6:$AN$16,MATCH(E$15&amp;" SUM",'Latest Month raw data'!$E$5:$AN$5,0),0)),"-")</f>
        <v>-</v>
      </c>
      <c r="F23" s="104" t="str">
        <f>IFERROR(SUM(VLOOKUP($C23,'Latest Month raw data'!$E$6:$AN$16,MATCH(F$15&amp;" SUM",'Latest Month raw data'!$E$5:$AN$5,0),0)),"-")</f>
        <v>-</v>
      </c>
      <c r="G23" s="79" t="str">
        <f t="shared" si="1"/>
        <v>-</v>
      </c>
      <c r="H23" s="55"/>
      <c r="I23" s="55"/>
      <c r="J23" s="55"/>
      <c r="K23" s="55"/>
      <c r="L23" s="55"/>
      <c r="M23" s="55"/>
      <c r="N23" s="55"/>
      <c r="O23" s="55"/>
      <c r="P23" s="55"/>
    </row>
    <row r="24" spans="1:16" ht="18" x14ac:dyDescent="0.25">
      <c r="A24" s="38"/>
      <c r="B24" s="2" t="s">
        <v>39</v>
      </c>
      <c r="C24" s="3" t="s">
        <v>21</v>
      </c>
      <c r="D24" s="13" t="s">
        <v>22</v>
      </c>
      <c r="E24" s="77" t="str">
        <f>IFERROR(SUM(VLOOKUP($C24,'Latest Month raw data'!$E$6:$AN$16,MATCH(E$15&amp;" SUM",'Latest Month raw data'!$E$5:$AN$5,0),0)),"-")</f>
        <v>-</v>
      </c>
      <c r="F24" s="78" t="str">
        <f>IFERROR(SUM(VLOOKUP($C24,'Latest Month raw data'!$E$6:$AN$16,MATCH(F$15&amp;" SUM",'Latest Month raw data'!$E$5:$AN$5,0),0)),"-")</f>
        <v>-</v>
      </c>
      <c r="G24" s="79" t="str">
        <f t="shared" si="1"/>
        <v>-</v>
      </c>
      <c r="H24" s="55"/>
      <c r="I24" s="55"/>
      <c r="J24" s="55"/>
      <c r="K24" s="55"/>
      <c r="L24" s="55"/>
      <c r="M24" s="55"/>
      <c r="N24" s="55"/>
      <c r="O24" s="55"/>
      <c r="P24" s="55"/>
    </row>
    <row r="25" spans="1:16" x14ac:dyDescent="0.2">
      <c r="B25" s="2" t="s">
        <v>37</v>
      </c>
      <c r="C25" s="3" t="s">
        <v>23</v>
      </c>
      <c r="D25" s="13" t="s">
        <v>35</v>
      </c>
      <c r="E25" s="77" t="str">
        <f>IFERROR(SUM(VLOOKUP($C25,'Latest Month raw data'!$E$6:$AN$16,MATCH(E$15&amp;" SUM",'Latest Month raw data'!$E$5:$AN$5,0),0)),"-")</f>
        <v>-</v>
      </c>
      <c r="F25" s="78" t="str">
        <f>IFERROR(SUM(VLOOKUP($C25,'Latest Month raw data'!$E$6:$AN$16,MATCH(F$15&amp;" SUM",'Latest Month raw data'!$E$5:$AN$5,0),0)),"-")</f>
        <v>-</v>
      </c>
      <c r="G25" s="79" t="str">
        <f t="shared" si="1"/>
        <v>-</v>
      </c>
      <c r="H25" s="55"/>
      <c r="I25" s="55"/>
      <c r="J25" s="55"/>
      <c r="K25" s="55"/>
      <c r="L25" s="55"/>
      <c r="M25" s="55"/>
      <c r="N25" s="55"/>
      <c r="O25" s="55"/>
      <c r="P25" s="55"/>
    </row>
    <row r="26" spans="1:16" x14ac:dyDescent="0.2">
      <c r="B26" s="2" t="s">
        <v>37</v>
      </c>
      <c r="C26" s="3" t="s">
        <v>24</v>
      </c>
      <c r="D26" s="13" t="s">
        <v>29</v>
      </c>
      <c r="E26" s="77">
        <f>IFERROR(SUM(VLOOKUP($C26,'Latest Month raw data'!$E$6:$AN$16,MATCH(E$15&amp;" SUM",'Latest Month raw data'!$E$5:$AN$5,0),0)),"-")</f>
        <v>64414</v>
      </c>
      <c r="F26" s="104">
        <f>IFERROR(SUM(VLOOKUP($C26,'Latest Month raw data'!$E$6:$AN$16,MATCH(F$15&amp;" SUM",'Latest Month raw data'!$E$5:$AN$5,0),0)),"-")</f>
        <v>972</v>
      </c>
      <c r="G26" s="79">
        <f t="shared" si="1"/>
        <v>1.5089887291582576E-2</v>
      </c>
      <c r="H26" s="55"/>
      <c r="I26" s="55"/>
      <c r="J26" s="55"/>
      <c r="K26" s="55"/>
      <c r="L26" s="55"/>
      <c r="M26" s="55"/>
      <c r="N26" s="55"/>
      <c r="O26" s="55"/>
      <c r="P26" s="55"/>
    </row>
    <row r="27" spans="1:16" ht="18" x14ac:dyDescent="0.25">
      <c r="A27" s="38"/>
      <c r="B27" s="2" t="s">
        <v>37</v>
      </c>
      <c r="C27" s="3" t="s">
        <v>25</v>
      </c>
      <c r="D27" s="13" t="s">
        <v>30</v>
      </c>
      <c r="E27" s="77">
        <f>IFERROR(SUM(VLOOKUP($C27,'Latest Month raw data'!$E$6:$AN$16,MATCH(E$15&amp;" SUM",'Latest Month raw data'!$E$5:$AN$5,0),0)),"-")</f>
        <v>59709</v>
      </c>
      <c r="F27" s="104">
        <f>IFERROR(SUM(VLOOKUP($C27,'Latest Month raw data'!$E$6:$AN$16,MATCH(F$15&amp;" SUM",'Latest Month raw data'!$E$5:$AN$5,0),0)),"-")</f>
        <v>0</v>
      </c>
      <c r="G27" s="105">
        <f t="shared" si="1"/>
        <v>0</v>
      </c>
      <c r="H27" s="55"/>
      <c r="I27" s="55"/>
      <c r="J27" s="55"/>
      <c r="K27" s="55"/>
      <c r="L27" s="55"/>
      <c r="M27" s="55"/>
      <c r="N27" s="55"/>
      <c r="O27" s="55"/>
      <c r="P27" s="55"/>
    </row>
    <row r="28" spans="1:16" x14ac:dyDescent="0.2">
      <c r="B28" s="2" t="s">
        <v>36</v>
      </c>
      <c r="C28" s="3" t="s">
        <v>26</v>
      </c>
      <c r="D28" s="13" t="s">
        <v>42</v>
      </c>
      <c r="E28" s="77" t="str">
        <f>IFERROR(SUM(VLOOKUP($C28,'Latest Month raw data'!$E$6:$AN$16,MATCH(E$15&amp;" SUM",'Latest Month raw data'!$E$5:$AN$5,0),0)),"-")</f>
        <v>-</v>
      </c>
      <c r="F28" s="104" t="str">
        <f>IFERROR(SUM(VLOOKUP($C28,'Latest Month raw data'!$E$6:$AN$16,MATCH(F$15&amp;" SUM",'Latest Month raw data'!$E$5:$AN$5,0),0)),"-")</f>
        <v>-</v>
      </c>
      <c r="G28" s="105" t="str">
        <f t="shared" si="1"/>
        <v>-</v>
      </c>
      <c r="H28" s="55"/>
      <c r="I28" s="55"/>
      <c r="J28" s="55"/>
      <c r="K28" s="55"/>
      <c r="L28" s="55"/>
      <c r="M28" s="55"/>
      <c r="N28" s="55"/>
      <c r="O28" s="55"/>
      <c r="P28" s="55"/>
    </row>
    <row r="29" spans="1:16" x14ac:dyDescent="0.2">
      <c r="B29" s="2" t="s">
        <v>39</v>
      </c>
      <c r="C29" s="3" t="s">
        <v>27</v>
      </c>
      <c r="D29" s="13" t="s">
        <v>28</v>
      </c>
      <c r="E29" s="77" t="str">
        <f>IFERROR(SUM(VLOOKUP($C29,'Latest Month raw data'!$E$6:$AN$16,MATCH(E$15&amp;" SUM",'Latest Month raw data'!$E$5:$AN$5,0),0)),"-")</f>
        <v>-</v>
      </c>
      <c r="F29" s="78" t="str">
        <f>IFERROR(SUM(VLOOKUP($C29,'Latest Month raw data'!$E$6:$AN$16,MATCH(F$15&amp;" SUM",'Latest Month raw data'!$E$5:$AN$5,0),0)),"-")</f>
        <v>-</v>
      </c>
      <c r="G29" s="79" t="str">
        <f t="shared" si="1"/>
        <v>-</v>
      </c>
      <c r="H29" s="55"/>
      <c r="I29" s="55"/>
      <c r="J29" s="55"/>
      <c r="K29" s="55"/>
      <c r="L29" s="55"/>
      <c r="M29" s="55"/>
      <c r="N29" s="55"/>
      <c r="O29" s="55"/>
      <c r="P29" s="55"/>
    </row>
    <row r="30" spans="1:16" x14ac:dyDescent="0.2">
      <c r="B30" s="4"/>
      <c r="C30" s="5"/>
      <c r="D30" s="96" t="s">
        <v>151</v>
      </c>
      <c r="E30" s="106">
        <f>SUMIF($F$19:$F$29,"&gt;0",E$19:E$29)</f>
        <v>66898</v>
      </c>
      <c r="F30" s="107">
        <f>SUMIF($F$19:$F$29,"&gt;0",F$19:F$29)</f>
        <v>985</v>
      </c>
      <c r="G30" s="108">
        <f t="shared" si="1"/>
        <v>1.4723908039104307E-2</v>
      </c>
    </row>
    <row r="31" spans="1:16" s="26" customFormat="1" x14ac:dyDescent="0.2">
      <c r="A31" s="24"/>
      <c r="B31" s="53" t="s">
        <v>43</v>
      </c>
      <c r="C31" s="24"/>
    </row>
    <row r="32" spans="1:16" x14ac:dyDescent="0.2">
      <c r="B32" s="37" t="s">
        <v>184</v>
      </c>
    </row>
    <row r="33" spans="2:7" x14ac:dyDescent="0.2">
      <c r="B33" s="37" t="s">
        <v>197</v>
      </c>
      <c r="C33" s="26"/>
      <c r="D33" s="26"/>
      <c r="E33" s="26"/>
      <c r="F33" s="26"/>
      <c r="G33" s="26"/>
    </row>
    <row r="34" spans="2:7" x14ac:dyDescent="0.2">
      <c r="B34" s="37" t="s">
        <v>196</v>
      </c>
      <c r="C34" s="26"/>
      <c r="D34" s="26"/>
      <c r="E34" s="26"/>
      <c r="F34" s="26"/>
      <c r="G34" s="26"/>
    </row>
    <row r="35" spans="2:7" x14ac:dyDescent="0.2">
      <c r="B35" s="117" t="s">
        <v>176</v>
      </c>
      <c r="C35" s="26"/>
      <c r="D35" s="26"/>
      <c r="E35" s="26"/>
      <c r="F35" s="26"/>
      <c r="G35" s="26"/>
    </row>
  </sheetData>
  <phoneticPr fontId="0" type="noConversion"/>
  <hyperlinks>
    <hyperlink ref="D7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41"/>
  <sheetViews>
    <sheetView zoomScale="85" zoomScaleNormal="85" workbookViewId="0"/>
  </sheetViews>
  <sheetFormatPr defaultRowHeight="12.75" x14ac:dyDescent="0.2"/>
  <cols>
    <col min="1" max="1" width="2" style="37" customWidth="1"/>
    <col min="2" max="2" width="6.7109375" style="37" customWidth="1"/>
    <col min="3" max="3" width="5.28515625" style="37" customWidth="1"/>
    <col min="4" max="4" width="57" style="37" customWidth="1"/>
    <col min="5" max="10" width="11.7109375" style="37" customWidth="1"/>
    <col min="11" max="11" width="21.42578125" style="37" customWidth="1"/>
    <col min="12" max="16384" width="9.140625" style="37"/>
  </cols>
  <sheetData>
    <row r="1" spans="1:16" x14ac:dyDescent="0.2">
      <c r="A1" s="26"/>
      <c r="B1" s="26"/>
      <c r="C1" s="26"/>
      <c r="D1" s="26"/>
    </row>
    <row r="2" spans="1:16" ht="15.75" x14ac:dyDescent="0.25">
      <c r="A2" s="26"/>
      <c r="B2" s="26"/>
      <c r="C2" s="27" t="s">
        <v>0</v>
      </c>
      <c r="D2" s="28" t="s">
        <v>40</v>
      </c>
    </row>
    <row r="3" spans="1:16" ht="14.25" x14ac:dyDescent="0.2">
      <c r="A3" s="26"/>
      <c r="B3" s="26"/>
      <c r="C3" s="27" t="s">
        <v>91</v>
      </c>
      <c r="D3" s="52" t="s">
        <v>153</v>
      </c>
    </row>
    <row r="4" spans="1:16" hidden="1" x14ac:dyDescent="0.2">
      <c r="A4" s="26"/>
      <c r="B4" s="26"/>
      <c r="C4" s="27"/>
      <c r="D4" s="52"/>
    </row>
    <row r="5" spans="1:16" ht="12.75" customHeight="1" x14ac:dyDescent="0.2">
      <c r="A5" s="26"/>
      <c r="B5" s="26"/>
      <c r="C5" s="27" t="s">
        <v>1</v>
      </c>
      <c r="D5" s="31" t="str">
        <f>'Category A Calls'!$D5</f>
        <v>November 2017</v>
      </c>
    </row>
    <row r="6" spans="1:16" x14ac:dyDescent="0.2">
      <c r="A6" s="26"/>
      <c r="B6" s="26"/>
      <c r="C6" s="27" t="s">
        <v>2</v>
      </c>
      <c r="D6" s="26" t="str">
        <f>'Category A Calls'!$D6</f>
        <v>Unify2 data collection - AmbSYS, NHS England</v>
      </c>
    </row>
    <row r="7" spans="1:16" x14ac:dyDescent="0.2">
      <c r="A7" s="26"/>
      <c r="B7" s="26"/>
      <c r="D7" s="33" t="s">
        <v>78</v>
      </c>
    </row>
    <row r="8" spans="1:16" ht="12.75" hidden="1" customHeight="1" x14ac:dyDescent="0.2">
      <c r="A8" s="26"/>
      <c r="B8" s="26"/>
      <c r="C8" s="27" t="s">
        <v>7</v>
      </c>
      <c r="D8" s="26" t="str">
        <f>'Category A Calls'!$D8</f>
        <v>Provider</v>
      </c>
    </row>
    <row r="9" spans="1:16" x14ac:dyDescent="0.2">
      <c r="A9" s="26"/>
      <c r="B9" s="26"/>
      <c r="C9" s="27" t="s">
        <v>3</v>
      </c>
      <c r="D9" s="34">
        <f>'Category A Calls'!$D9</f>
        <v>43111</v>
      </c>
    </row>
    <row r="10" spans="1:16" x14ac:dyDescent="0.2">
      <c r="A10" s="26"/>
      <c r="B10" s="26"/>
      <c r="C10" s="27" t="s">
        <v>6</v>
      </c>
      <c r="D10" s="34" t="str">
        <f>'Category A Calls'!$D10</f>
        <v>n/a</v>
      </c>
    </row>
    <row r="11" spans="1:16" ht="12.75" hidden="1" customHeight="1" x14ac:dyDescent="0.2">
      <c r="A11" s="26"/>
      <c r="B11" s="26"/>
      <c r="C11" s="27" t="s">
        <v>10</v>
      </c>
      <c r="D11" s="26" t="str">
        <f>'Category A Calls'!$D11</f>
        <v>Published</v>
      </c>
    </row>
    <row r="12" spans="1:16" x14ac:dyDescent="0.2">
      <c r="A12" s="26"/>
      <c r="B12" s="26"/>
      <c r="C12" s="27" t="s">
        <v>11</v>
      </c>
      <c r="D12" s="26" t="str">
        <f>'Category A Calls'!$D12</f>
        <v>Ian Kay, i.kay@nhs.net, 0113 825 4606</v>
      </c>
    </row>
    <row r="13" spans="1:16" hidden="1" x14ac:dyDescent="0.2">
      <c r="A13" s="26"/>
      <c r="B13" s="26"/>
      <c r="C13" s="27"/>
      <c r="D13" s="26"/>
    </row>
    <row r="14" spans="1:16" s="57" customFormat="1" ht="12.75" customHeight="1" x14ac:dyDescent="0.2">
      <c r="A14" s="47"/>
      <c r="B14" s="46"/>
      <c r="C14" s="46"/>
      <c r="D14" s="62"/>
      <c r="E14" s="57" t="s">
        <v>111</v>
      </c>
      <c r="F14" s="57" t="s">
        <v>112</v>
      </c>
      <c r="G14" s="57" t="s">
        <v>113</v>
      </c>
      <c r="H14" s="57" t="s">
        <v>114</v>
      </c>
      <c r="I14" s="57" t="s">
        <v>115</v>
      </c>
      <c r="J14" s="57" t="s">
        <v>116</v>
      </c>
    </row>
    <row r="15" spans="1:16" ht="12.75" customHeight="1" x14ac:dyDescent="0.2">
      <c r="A15" s="26"/>
      <c r="B15" s="35"/>
      <c r="C15" s="35"/>
      <c r="D15" s="34"/>
      <c r="E15" s="122" t="s">
        <v>102</v>
      </c>
      <c r="F15" s="123"/>
      <c r="G15" s="124"/>
      <c r="H15" s="122" t="s">
        <v>103</v>
      </c>
      <c r="I15" s="123"/>
      <c r="J15" s="124"/>
    </row>
    <row r="16" spans="1:16" ht="50.45" customHeight="1" x14ac:dyDescent="0.2">
      <c r="A16" s="26"/>
      <c r="B16" s="90" t="s">
        <v>150</v>
      </c>
      <c r="C16" s="91" t="s">
        <v>4</v>
      </c>
      <c r="D16" s="92" t="s">
        <v>5</v>
      </c>
      <c r="E16" s="125" t="s">
        <v>142</v>
      </c>
      <c r="F16" s="126"/>
      <c r="G16" s="127"/>
      <c r="H16" s="125" t="s">
        <v>162</v>
      </c>
      <c r="I16" s="126"/>
      <c r="J16" s="127"/>
      <c r="K16" s="55"/>
      <c r="L16" s="55"/>
      <c r="M16" s="55"/>
      <c r="N16" s="55"/>
      <c r="O16" s="55"/>
      <c r="P16" s="55"/>
    </row>
    <row r="17" spans="1:16" s="29" customFormat="1" x14ac:dyDescent="0.2">
      <c r="B17" s="93"/>
      <c r="C17" s="94"/>
      <c r="D17" s="95"/>
      <c r="E17" s="59" t="s">
        <v>31</v>
      </c>
      <c r="F17" s="60" t="s">
        <v>104</v>
      </c>
      <c r="G17" s="61" t="s">
        <v>105</v>
      </c>
      <c r="H17" s="60" t="s">
        <v>31</v>
      </c>
      <c r="I17" s="60" t="s">
        <v>104</v>
      </c>
      <c r="J17" s="61" t="s">
        <v>105</v>
      </c>
      <c r="K17" s="55"/>
      <c r="L17" s="55"/>
      <c r="M17" s="55"/>
      <c r="N17" s="55"/>
      <c r="O17" s="55"/>
      <c r="P17" s="55"/>
    </row>
    <row r="18" spans="1:16" ht="14.1" customHeight="1" x14ac:dyDescent="0.2">
      <c r="A18" s="36"/>
      <c r="B18" s="10"/>
      <c r="C18" s="11"/>
      <c r="D18" s="12" t="s">
        <v>9</v>
      </c>
      <c r="E18" s="97" t="s">
        <v>8</v>
      </c>
      <c r="F18" s="98" t="s">
        <v>8</v>
      </c>
      <c r="G18" s="99" t="s">
        <v>8</v>
      </c>
      <c r="H18" s="97" t="s">
        <v>8</v>
      </c>
      <c r="I18" s="98" t="s">
        <v>8</v>
      </c>
      <c r="J18" s="99" t="s">
        <v>8</v>
      </c>
      <c r="K18" s="55"/>
      <c r="L18" s="55"/>
      <c r="M18" s="55"/>
      <c r="N18" s="55"/>
      <c r="O18" s="55"/>
      <c r="P18" s="55"/>
    </row>
    <row r="19" spans="1:16" hidden="1" x14ac:dyDescent="0.2">
      <c r="B19" s="2"/>
      <c r="C19" s="3"/>
      <c r="D19" s="13"/>
      <c r="E19" s="97"/>
      <c r="F19" s="98"/>
      <c r="G19" s="99"/>
      <c r="H19" s="97"/>
      <c r="I19" s="98"/>
      <c r="J19" s="99"/>
      <c r="K19" s="55"/>
      <c r="L19" s="55"/>
      <c r="M19" s="55"/>
      <c r="N19" s="55"/>
      <c r="O19" s="55"/>
      <c r="P19" s="55"/>
    </row>
    <row r="20" spans="1:16" x14ac:dyDescent="0.2">
      <c r="B20" s="2" t="s">
        <v>36</v>
      </c>
      <c r="C20" s="3" t="s">
        <v>14</v>
      </c>
      <c r="D20" s="13" t="s">
        <v>15</v>
      </c>
      <c r="E20" s="97" t="str">
        <f>IFERROR(SUM(VLOOKUP($C20,'Latest Month raw data'!$E$6:$AN$16,MATCH(E$14&amp;" SUM",'Latest Month raw data'!$E$5:$AN$5,0),0)),"-")</f>
        <v>-</v>
      </c>
      <c r="F20" s="98" t="str">
        <f>IFERROR(SUM(VLOOKUP($C20,'Latest Month raw data'!$E$6:$AN$16,MATCH(F$14&amp;" SUM",'Latest Month raw data'!$E$5:$AN$5,0),0)),"-")</f>
        <v>-</v>
      </c>
      <c r="G20" s="99" t="str">
        <f>IFERROR(SUM(VLOOKUP($C20,'Latest Month raw data'!$E$6:$AN$16,MATCH(G$14&amp;" SUM",'Latest Month raw data'!$E$5:$AN$5,0),0)),"-")</f>
        <v>-</v>
      </c>
      <c r="H20" s="97" t="str">
        <f>IFERROR(SUM(VLOOKUP($C20,'Latest Month raw data'!$E$6:$AN$16,MATCH(H$14&amp;" SUM",'Latest Month raw data'!$E$5:$AN$5,0),0)),"-")</f>
        <v>-</v>
      </c>
      <c r="I20" s="98" t="str">
        <f>IFERROR(SUM(VLOOKUP($C20,'Latest Month raw data'!$E$6:$AN$16,MATCH(I$14&amp;" SUM",'Latest Month raw data'!$E$5:$AN$5,0),0)),"-")</f>
        <v>-</v>
      </c>
      <c r="J20" s="99" t="str">
        <f>IFERROR(SUM(VLOOKUP($C20,'Latest Month raw data'!$E$6:$AN$16,MATCH(J$14&amp;" SUM",'Latest Month raw data'!$E$5:$AN$5,0),0)),"-")</f>
        <v>-</v>
      </c>
      <c r="K20" s="55"/>
      <c r="L20" s="55"/>
      <c r="M20" s="55"/>
      <c r="N20" s="55"/>
      <c r="O20" s="55"/>
      <c r="P20" s="55"/>
    </row>
    <row r="21" spans="1:16" x14ac:dyDescent="0.2">
      <c r="B21" s="2" t="s">
        <v>36</v>
      </c>
      <c r="C21" s="3" t="s">
        <v>16</v>
      </c>
      <c r="D21" s="13" t="s">
        <v>17</v>
      </c>
      <c r="E21" s="97" t="str">
        <f>IFERROR(SUM(VLOOKUP($C21,'Latest Month raw data'!$E$6:$AN$16,MATCH(E$14&amp;" SUM",'Latest Month raw data'!$E$5:$AN$5,0),0)),"-")</f>
        <v>-</v>
      </c>
      <c r="F21" s="98" t="str">
        <f>IFERROR(SUM(VLOOKUP($C21,'Latest Month raw data'!$E$6:$AN$16,MATCH(F$14&amp;" SUM",'Latest Month raw data'!$E$5:$AN$5,0),0)),"-")</f>
        <v>-</v>
      </c>
      <c r="G21" s="99" t="str">
        <f>IFERROR(SUM(VLOOKUP($C21,'Latest Month raw data'!$E$6:$AN$16,MATCH(G$14&amp;" SUM",'Latest Month raw data'!$E$5:$AN$5,0),0)),"-")</f>
        <v>-</v>
      </c>
      <c r="H21" s="97" t="str">
        <f>IFERROR(SUM(VLOOKUP($C21,'Latest Month raw data'!$E$6:$AN$16,MATCH(H$14&amp;" SUM",'Latest Month raw data'!$E$5:$AN$5,0),0)),"-")</f>
        <v>-</v>
      </c>
      <c r="I21" s="98" t="str">
        <f>IFERROR(SUM(VLOOKUP($C21,'Latest Month raw data'!$E$6:$AN$16,MATCH(I$14&amp;" SUM",'Latest Month raw data'!$E$5:$AN$5,0),0)),"-")</f>
        <v>-</v>
      </c>
      <c r="J21" s="99" t="str">
        <f>IFERROR(SUM(VLOOKUP($C21,'Latest Month raw data'!$E$6:$AN$16,MATCH(J$14&amp;" SUM",'Latest Month raw data'!$E$5:$AN$5,0),0)),"-")</f>
        <v>-</v>
      </c>
      <c r="K21" s="55"/>
      <c r="L21" s="55"/>
      <c r="M21" s="55"/>
      <c r="N21" s="55"/>
      <c r="O21" s="55"/>
      <c r="P21" s="55"/>
    </row>
    <row r="22" spans="1:16" ht="18" x14ac:dyDescent="0.25">
      <c r="A22" s="38"/>
      <c r="B22" s="2" t="s">
        <v>37</v>
      </c>
      <c r="C22" s="3" t="s">
        <v>33</v>
      </c>
      <c r="D22" s="13" t="s">
        <v>34</v>
      </c>
      <c r="E22" s="97">
        <f>IFERROR(SUM(VLOOKUP($C22,'Latest Month raw data'!$E$6:$AN$16,MATCH(E$14&amp;" SUM",'Latest Month raw data'!$E$5:$AN$5,0),0)),"-")</f>
        <v>1</v>
      </c>
      <c r="F22" s="98">
        <f>IFERROR(SUM(VLOOKUP($C22,'Latest Month raw data'!$E$6:$AN$16,MATCH(F$14&amp;" SUM",'Latest Month raw data'!$E$5:$AN$5,0),0)),"-")</f>
        <v>1</v>
      </c>
      <c r="G22" s="99">
        <f>IFERROR(SUM(VLOOKUP($C22,'Latest Month raw data'!$E$6:$AN$16,MATCH(G$14&amp;" SUM",'Latest Month raw data'!$E$5:$AN$5,0),0)),"-")</f>
        <v>27</v>
      </c>
      <c r="H22" s="97">
        <f>IFERROR(SUM(VLOOKUP($C22,'Latest Month raw data'!$E$6:$AN$16,MATCH(H$14&amp;" SUM",'Latest Month raw data'!$E$5:$AN$5,0),0)),"-")</f>
        <v>4.2</v>
      </c>
      <c r="I22" s="98">
        <f>IFERROR(SUM(VLOOKUP($C22,'Latest Month raw data'!$E$6:$AN$16,MATCH(I$14&amp;" SUM",'Latest Month raw data'!$E$5:$AN$5,0),0)),"-")</f>
        <v>17.52</v>
      </c>
      <c r="J22" s="99">
        <f>IFERROR(SUM(VLOOKUP($C22,'Latest Month raw data'!$E$6:$AN$16,MATCH(J$14&amp;" SUM",'Latest Month raw data'!$E$5:$AN$5,0),0)),"-")</f>
        <v>24.34</v>
      </c>
      <c r="K22" s="55"/>
      <c r="L22" s="55"/>
      <c r="M22" s="55"/>
      <c r="N22" s="55"/>
      <c r="O22" s="55"/>
      <c r="P22" s="55"/>
    </row>
    <row r="23" spans="1:16" x14ac:dyDescent="0.2">
      <c r="B23" s="2" t="s">
        <v>38</v>
      </c>
      <c r="C23" s="3" t="s">
        <v>18</v>
      </c>
      <c r="D23" s="13" t="s">
        <v>19</v>
      </c>
      <c r="E23" s="100" t="str">
        <f>IFERROR(SUM(VLOOKUP($C23,'Latest Month raw data'!$E$6:$AN$16,MATCH(E$14&amp;" SUM",'Latest Month raw data'!$E$5:$AN$5,0),0)),"-")</f>
        <v>-</v>
      </c>
      <c r="F23" s="98" t="str">
        <f>IFERROR(SUM(VLOOKUP($C23,'Latest Month raw data'!$E$6:$AN$16,MATCH(F$14&amp;" SUM",'Latest Month raw data'!$E$5:$AN$5,0),0)),"-")</f>
        <v>-</v>
      </c>
      <c r="G23" s="99" t="str">
        <f>IFERROR(SUM(VLOOKUP($C23,'Latest Month raw data'!$E$6:$AN$16,MATCH(G$14&amp;" SUM",'Latest Month raw data'!$E$5:$AN$5,0),0)),"-")</f>
        <v>-</v>
      </c>
      <c r="H23" s="97" t="str">
        <f>IFERROR(SUM(VLOOKUP($C23,'Latest Month raw data'!$E$6:$AN$16,MATCH(H$14&amp;" SUM",'Latest Month raw data'!$E$5:$AN$5,0),0)),"-")</f>
        <v>-</v>
      </c>
      <c r="I23" s="98" t="str">
        <f>IFERROR(SUM(VLOOKUP($C23,'Latest Month raw data'!$E$6:$AN$16,MATCH(I$14&amp;" SUM",'Latest Month raw data'!$E$5:$AN$5,0),0)),"-")</f>
        <v>-</v>
      </c>
      <c r="J23" s="99" t="str">
        <f>IFERROR(SUM(VLOOKUP($C23,'Latest Month raw data'!$E$6:$AN$16,MATCH(J$14&amp;" SUM",'Latest Month raw data'!$E$5:$AN$5,0),0)),"-")</f>
        <v>-</v>
      </c>
      <c r="K23" s="55"/>
      <c r="L23" s="55"/>
      <c r="M23" s="55"/>
      <c r="N23" s="55"/>
      <c r="O23" s="55"/>
      <c r="P23" s="55"/>
    </row>
    <row r="24" spans="1:16" x14ac:dyDescent="0.2">
      <c r="B24" s="2" t="s">
        <v>39</v>
      </c>
      <c r="C24" s="3" t="s">
        <v>20</v>
      </c>
      <c r="D24" s="13" t="s">
        <v>41</v>
      </c>
      <c r="E24" s="97" t="str">
        <f>IFERROR(SUM(VLOOKUP($C24,'Latest Month raw data'!$E$6:$AN$16,MATCH(E$14&amp;" SUM",'Latest Month raw data'!$E$5:$AN$5,0),0)),"-")</f>
        <v>-</v>
      </c>
      <c r="F24" s="98" t="str">
        <f>IFERROR(SUM(VLOOKUP($C24,'Latest Month raw data'!$E$6:$AN$16,MATCH(F$14&amp;" SUM",'Latest Month raw data'!$E$5:$AN$5,0),0)),"-")</f>
        <v>-</v>
      </c>
      <c r="G24" s="99" t="str">
        <f>IFERROR(SUM(VLOOKUP($C24,'Latest Month raw data'!$E$6:$AN$16,MATCH(G$14&amp;" SUM",'Latest Month raw data'!$E$5:$AN$5,0),0)),"-")</f>
        <v>-</v>
      </c>
      <c r="H24" s="97" t="str">
        <f>IFERROR(SUM(VLOOKUP($C24,'Latest Month raw data'!$E$6:$AN$16,MATCH(H$14&amp;" SUM",'Latest Month raw data'!$E$5:$AN$5,0),0)),"-")</f>
        <v>-</v>
      </c>
      <c r="I24" s="98" t="str">
        <f>IFERROR(SUM(VLOOKUP($C24,'Latest Month raw data'!$E$6:$AN$16,MATCH(I$14&amp;" SUM",'Latest Month raw data'!$E$5:$AN$5,0),0)),"-")</f>
        <v>-</v>
      </c>
      <c r="J24" s="99" t="str">
        <f>IFERROR(SUM(VLOOKUP($C24,'Latest Month raw data'!$E$6:$AN$16,MATCH(J$14&amp;" SUM",'Latest Month raw data'!$E$5:$AN$5,0),0)),"-")</f>
        <v>-</v>
      </c>
      <c r="K24" s="55"/>
      <c r="L24" s="55"/>
      <c r="M24" s="55"/>
      <c r="N24" s="55"/>
      <c r="O24" s="55"/>
      <c r="P24" s="55"/>
    </row>
    <row r="25" spans="1:16" ht="18" x14ac:dyDescent="0.25">
      <c r="A25" s="38"/>
      <c r="B25" s="2" t="s">
        <v>39</v>
      </c>
      <c r="C25" s="3" t="s">
        <v>21</v>
      </c>
      <c r="D25" s="13" t="s">
        <v>22</v>
      </c>
      <c r="E25" s="97" t="str">
        <f>IFERROR(SUM(VLOOKUP($C25,'Latest Month raw data'!$E$6:$AN$16,MATCH(E$14&amp;" SUM",'Latest Month raw data'!$E$5:$AN$5,0),0)),"-")</f>
        <v>-</v>
      </c>
      <c r="F25" s="98" t="str">
        <f>IFERROR(SUM(VLOOKUP($C25,'Latest Month raw data'!$E$6:$AN$16,MATCH(F$14&amp;" SUM",'Latest Month raw data'!$E$5:$AN$5,0),0)),"-")</f>
        <v>-</v>
      </c>
      <c r="G25" s="99" t="str">
        <f>IFERROR(SUM(VLOOKUP($C25,'Latest Month raw data'!$E$6:$AN$16,MATCH(G$14&amp;" SUM",'Latest Month raw data'!$E$5:$AN$5,0),0)),"-")</f>
        <v>-</v>
      </c>
      <c r="H25" s="97" t="str">
        <f>IFERROR(SUM(VLOOKUP($C25,'Latest Month raw data'!$E$6:$AN$16,MATCH(H$14&amp;" SUM",'Latest Month raw data'!$E$5:$AN$5,0),0)),"-")</f>
        <v>-</v>
      </c>
      <c r="I25" s="98" t="str">
        <f>IFERROR(SUM(VLOOKUP($C25,'Latest Month raw data'!$E$6:$AN$16,MATCH(I$14&amp;" SUM",'Latest Month raw data'!$E$5:$AN$5,0),0)),"-")</f>
        <v>-</v>
      </c>
      <c r="J25" s="99" t="str">
        <f>IFERROR(SUM(VLOOKUP($C25,'Latest Month raw data'!$E$6:$AN$16,MATCH(J$14&amp;" SUM",'Latest Month raw data'!$E$5:$AN$5,0),0)),"-")</f>
        <v>-</v>
      </c>
      <c r="K25" s="55"/>
      <c r="L25" s="55"/>
      <c r="M25" s="55"/>
      <c r="N25" s="55"/>
      <c r="O25" s="55"/>
      <c r="P25" s="55"/>
    </row>
    <row r="26" spans="1:16" x14ac:dyDescent="0.2">
      <c r="B26" s="2" t="s">
        <v>37</v>
      </c>
      <c r="C26" s="3" t="s">
        <v>23</v>
      </c>
      <c r="D26" s="13" t="s">
        <v>35</v>
      </c>
      <c r="E26" s="97" t="str">
        <f>IFERROR(SUM(VLOOKUP($C26,'Latest Month raw data'!$E$6:$AN$16,MATCH(E$14&amp;" SUM",'Latest Month raw data'!$E$5:$AN$5,0),0)),"-")</f>
        <v>-</v>
      </c>
      <c r="F26" s="98" t="str">
        <f>IFERROR(SUM(VLOOKUP($C26,'Latest Month raw data'!$E$6:$AN$16,MATCH(F$14&amp;" SUM",'Latest Month raw data'!$E$5:$AN$5,0),0)),"-")</f>
        <v>-</v>
      </c>
      <c r="G26" s="99" t="str">
        <f>IFERROR(SUM(VLOOKUP($C26,'Latest Month raw data'!$E$6:$AN$16,MATCH(G$14&amp;" SUM",'Latest Month raw data'!$E$5:$AN$5,0),0)),"-")</f>
        <v>-</v>
      </c>
      <c r="H26" s="97" t="str">
        <f>IFERROR(SUM(VLOOKUP($C26,'Latest Month raw data'!$E$6:$AN$16,MATCH(H$14&amp;" SUM",'Latest Month raw data'!$E$5:$AN$5,0),0)),"-")</f>
        <v>-</v>
      </c>
      <c r="I26" s="98" t="str">
        <f>IFERROR(SUM(VLOOKUP($C26,'Latest Month raw data'!$E$6:$AN$16,MATCH(I$14&amp;" SUM",'Latest Month raw data'!$E$5:$AN$5,0),0)),"-")</f>
        <v>-</v>
      </c>
      <c r="J26" s="99" t="str">
        <f>IFERROR(SUM(VLOOKUP($C26,'Latest Month raw data'!$E$6:$AN$16,MATCH(J$14&amp;" SUM",'Latest Month raw data'!$E$5:$AN$5,0),0)),"-")</f>
        <v>-</v>
      </c>
      <c r="K26" s="55"/>
      <c r="L26" s="55"/>
      <c r="M26" s="55"/>
      <c r="N26" s="55"/>
      <c r="O26" s="55"/>
      <c r="P26" s="55"/>
    </row>
    <row r="27" spans="1:16" x14ac:dyDescent="0.2">
      <c r="B27" s="2" t="s">
        <v>37</v>
      </c>
      <c r="C27" s="3" t="s">
        <v>24</v>
      </c>
      <c r="D27" s="13" t="s">
        <v>29</v>
      </c>
      <c r="E27" s="97">
        <f>IFERROR(SUM(VLOOKUP($C27,'Latest Month raw data'!$E$6:$AN$16,MATCH(E$14&amp;" SUM",'Latest Month raw data'!$E$5:$AN$5,0),0)),"-")</f>
        <v>3</v>
      </c>
      <c r="F27" s="98">
        <f>IFERROR(SUM(VLOOKUP($C27,'Latest Month raw data'!$E$6:$AN$16,MATCH(F$14&amp;" SUM",'Latest Month raw data'!$E$5:$AN$5,0),0)),"-")</f>
        <v>141</v>
      </c>
      <c r="G27" s="99">
        <f>IFERROR(SUM(VLOOKUP($C27,'Latest Month raw data'!$E$6:$AN$16,MATCH(G$14&amp;" SUM",'Latest Month raw data'!$E$5:$AN$5,0),0)),"-")</f>
        <v>252</v>
      </c>
      <c r="H27" s="97">
        <f>IFERROR(SUM(VLOOKUP($C27,'Latest Month raw data'!$E$6:$AN$16,MATCH(H$14&amp;" SUM",'Latest Month raw data'!$E$5:$AN$5,0),0)),"-")</f>
        <v>9.08</v>
      </c>
      <c r="I27" s="98">
        <f>IFERROR(SUM(VLOOKUP($C27,'Latest Month raw data'!$E$6:$AN$16,MATCH(I$14&amp;" SUM",'Latest Month raw data'!$E$5:$AN$5,0),0)),"-")</f>
        <v>25.580000000000002</v>
      </c>
      <c r="J27" s="99">
        <f>IFERROR(SUM(VLOOKUP($C27,'Latest Month raw data'!$E$6:$AN$16,MATCH(J$14&amp;" SUM",'Latest Month raw data'!$E$5:$AN$5,0),0)),"-")</f>
        <v>40.03</v>
      </c>
      <c r="K27" s="55"/>
      <c r="L27" s="55"/>
      <c r="M27" s="55"/>
      <c r="N27" s="55"/>
      <c r="O27" s="55"/>
      <c r="P27" s="55"/>
    </row>
    <row r="28" spans="1:16" ht="18" x14ac:dyDescent="0.25">
      <c r="A28" s="38"/>
      <c r="B28" s="2" t="s">
        <v>37</v>
      </c>
      <c r="C28" s="3" t="s">
        <v>25</v>
      </c>
      <c r="D28" s="13" t="s">
        <v>30</v>
      </c>
      <c r="E28" s="97">
        <f>IFERROR(SUM(VLOOKUP($C28,'Latest Month raw data'!$E$6:$AN$16,MATCH(E$14&amp;" SUM",'Latest Month raw data'!$E$5:$AN$5,0),0)),"-")</f>
        <v>2</v>
      </c>
      <c r="F28" s="98">
        <f>IFERROR(SUM(VLOOKUP($C28,'Latest Month raw data'!$E$6:$AN$16,MATCH(F$14&amp;" SUM",'Latest Month raw data'!$E$5:$AN$5,0),0)),"-")</f>
        <v>37</v>
      </c>
      <c r="G28" s="99">
        <f>IFERROR(SUM(VLOOKUP($C28,'Latest Month raw data'!$E$6:$AN$16,MATCH(G$14&amp;" SUM",'Latest Month raw data'!$E$5:$AN$5,0),0)),"-")</f>
        <v>97</v>
      </c>
      <c r="H28" s="97">
        <f>IFERROR(SUM(VLOOKUP($C28,'Latest Month raw data'!$E$6:$AN$16,MATCH(H$14&amp;" SUM",'Latest Month raw data'!$E$5:$AN$5,0),0)),"-")</f>
        <v>0</v>
      </c>
      <c r="I28" s="98">
        <f>IFERROR(SUM(VLOOKUP($C28,'Latest Month raw data'!$E$6:$AN$16,MATCH(I$14&amp;" SUM",'Latest Month raw data'!$E$5:$AN$5,0),0)),"-")</f>
        <v>0</v>
      </c>
      <c r="J28" s="99">
        <f>IFERROR(SUM(VLOOKUP($C28,'Latest Month raw data'!$E$6:$AN$16,MATCH(J$14&amp;" SUM",'Latest Month raw data'!$E$5:$AN$5,0),0)),"-")</f>
        <v>0</v>
      </c>
      <c r="K28" s="55"/>
      <c r="L28" s="55"/>
      <c r="M28" s="55"/>
      <c r="N28" s="55"/>
      <c r="O28" s="55"/>
      <c r="P28" s="55"/>
    </row>
    <row r="29" spans="1:16" x14ac:dyDescent="0.2">
      <c r="B29" s="2" t="s">
        <v>36</v>
      </c>
      <c r="C29" s="3" t="s">
        <v>26</v>
      </c>
      <c r="D29" s="13" t="s">
        <v>42</v>
      </c>
      <c r="E29" s="97" t="str">
        <f>IFERROR(SUM(VLOOKUP($C29,'Latest Month raw data'!$E$6:$AN$16,MATCH(E$14&amp;" SUM",'Latest Month raw data'!$E$5:$AN$5,0),0)),"-")</f>
        <v>-</v>
      </c>
      <c r="F29" s="98" t="str">
        <f>IFERROR(SUM(VLOOKUP($C29,'Latest Month raw data'!$E$6:$AN$16,MATCH(F$14&amp;" SUM",'Latest Month raw data'!$E$5:$AN$5,0),0)),"-")</f>
        <v>-</v>
      </c>
      <c r="G29" s="99" t="str">
        <f>IFERROR(SUM(VLOOKUP($C29,'Latest Month raw data'!$E$6:$AN$16,MATCH(G$14&amp;" SUM",'Latest Month raw data'!$E$5:$AN$5,0),0)),"-")</f>
        <v>-</v>
      </c>
      <c r="H29" s="97" t="str">
        <f>IFERROR(SUM(VLOOKUP($C29,'Latest Month raw data'!$E$6:$AN$16,MATCH(H$14&amp;" SUM",'Latest Month raw data'!$E$5:$AN$5,0),0)),"-")</f>
        <v>-</v>
      </c>
      <c r="I29" s="98" t="str">
        <f>IFERROR(SUM(VLOOKUP($C29,'Latest Month raw data'!$E$6:$AN$16,MATCH(I$14&amp;" SUM",'Latest Month raw data'!$E$5:$AN$5,0),0)),"-")</f>
        <v>-</v>
      </c>
      <c r="J29" s="99" t="str">
        <f>IFERROR(SUM(VLOOKUP($C29,'Latest Month raw data'!$E$6:$AN$16,MATCH(J$14&amp;" SUM",'Latest Month raw data'!$E$5:$AN$5,0),0)),"-")</f>
        <v>-</v>
      </c>
      <c r="K29" s="55"/>
      <c r="L29" s="55"/>
      <c r="M29" s="55"/>
      <c r="N29" s="55"/>
      <c r="O29" s="55"/>
      <c r="P29" s="55"/>
    </row>
    <row r="30" spans="1:16" ht="12.75" customHeight="1" x14ac:dyDescent="0.2">
      <c r="B30" s="15" t="s">
        <v>39</v>
      </c>
      <c r="C30" s="16" t="s">
        <v>27</v>
      </c>
      <c r="D30" s="14" t="s">
        <v>28</v>
      </c>
      <c r="E30" s="101" t="str">
        <f>IFERROR(SUM(VLOOKUP($C30,'Latest Month raw data'!$E$6:$AN$16,MATCH(E$14&amp;" SUM",'Latest Month raw data'!$E$5:$AN$5,0),0)),"-")</f>
        <v>-</v>
      </c>
      <c r="F30" s="102" t="str">
        <f>IFERROR(SUM(VLOOKUP($C30,'Latest Month raw data'!$E$6:$AN$16,MATCH(F$14&amp;" SUM",'Latest Month raw data'!$E$5:$AN$5,0),0)),"-")</f>
        <v>-</v>
      </c>
      <c r="G30" s="103" t="str">
        <f>IFERROR(SUM(VLOOKUP($C30,'Latest Month raw data'!$E$6:$AN$16,MATCH(G$14&amp;" SUM",'Latest Month raw data'!$E$5:$AN$5,0),0)),"-")</f>
        <v>-</v>
      </c>
      <c r="H30" s="101" t="str">
        <f>IFERROR(SUM(VLOOKUP($C30,'Latest Month raw data'!$E$6:$AN$16,MATCH(H$14&amp;" SUM",'Latest Month raw data'!$E$5:$AN$5,0),0)),"-")</f>
        <v>-</v>
      </c>
      <c r="I30" s="102" t="str">
        <f>IFERROR(SUM(VLOOKUP($C30,'Latest Month raw data'!$E$6:$AN$16,MATCH(I$14&amp;" SUM",'Latest Month raw data'!$E$5:$AN$5,0),0)),"-")</f>
        <v>-</v>
      </c>
      <c r="J30" s="103" t="str">
        <f>IFERROR(SUM(VLOOKUP($C30,'Latest Month raw data'!$E$6:$AN$16,MATCH(J$14&amp;" SUM",'Latest Month raw data'!$E$5:$AN$5,0),0)),"-")</f>
        <v>-</v>
      </c>
      <c r="K30" s="55"/>
      <c r="L30" s="55"/>
      <c r="M30" s="55"/>
      <c r="N30" s="55"/>
      <c r="O30" s="55"/>
      <c r="P30" s="55"/>
    </row>
    <row r="31" spans="1:16" x14ac:dyDescent="0.2">
      <c r="B31" s="39" t="s">
        <v>172</v>
      </c>
      <c r="E31" s="24"/>
    </row>
    <row r="32" spans="1:16" x14ac:dyDescent="0.2">
      <c r="B32" s="37" t="s">
        <v>173</v>
      </c>
      <c r="D32" s="54"/>
    </row>
    <row r="33" spans="2:10" x14ac:dyDescent="0.2">
      <c r="B33" s="37" t="s">
        <v>186</v>
      </c>
      <c r="C33" s="24"/>
      <c r="D33" s="24"/>
      <c r="E33" s="24"/>
      <c r="F33" s="24"/>
      <c r="G33" s="24"/>
      <c r="H33" s="24"/>
      <c r="I33" s="24"/>
      <c r="J33" s="24"/>
    </row>
    <row r="34" spans="2:10" x14ac:dyDescent="0.2">
      <c r="B34" s="37" t="s">
        <v>187</v>
      </c>
      <c r="C34" s="24"/>
      <c r="D34" s="24"/>
      <c r="E34" s="24"/>
      <c r="F34" s="24"/>
      <c r="G34" s="24"/>
      <c r="H34" s="24"/>
      <c r="I34" s="24"/>
      <c r="J34" s="24"/>
    </row>
    <row r="35" spans="2:10" x14ac:dyDescent="0.2">
      <c r="B35" s="37" t="s">
        <v>188</v>
      </c>
      <c r="C35" s="54"/>
    </row>
    <row r="36" spans="2:10" x14ac:dyDescent="0.2">
      <c r="B36" s="37" t="s">
        <v>198</v>
      </c>
      <c r="C36" s="54"/>
    </row>
    <row r="37" spans="2:10" x14ac:dyDescent="0.2">
      <c r="B37" s="37" t="s">
        <v>199</v>
      </c>
      <c r="C37" s="54"/>
    </row>
    <row r="38" spans="2:10" x14ac:dyDescent="0.2">
      <c r="B38" s="24" t="s">
        <v>174</v>
      </c>
    </row>
    <row r="39" spans="2:10" x14ac:dyDescent="0.2">
      <c r="B39" s="41" t="s">
        <v>177</v>
      </c>
    </row>
    <row r="40" spans="2:10" x14ac:dyDescent="0.2">
      <c r="B40" s="41" t="s">
        <v>178</v>
      </c>
    </row>
    <row r="41" spans="2:10" x14ac:dyDescent="0.2">
      <c r="C41" s="26"/>
      <c r="D41" s="26"/>
      <c r="E41" s="26"/>
      <c r="F41" s="26"/>
      <c r="G41" s="26"/>
      <c r="H41" s="26"/>
      <c r="I41" s="26"/>
      <c r="J41" s="26"/>
    </row>
  </sheetData>
  <mergeCells count="4">
    <mergeCell ref="E15:G15"/>
    <mergeCell ref="H15:J15"/>
    <mergeCell ref="E16:G16"/>
    <mergeCell ref="H16:J16"/>
  </mergeCells>
  <phoneticPr fontId="0" type="noConversion"/>
  <hyperlinks>
    <hyperlink ref="D7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P37"/>
  <sheetViews>
    <sheetView zoomScale="85" zoomScaleNormal="85" workbookViewId="0"/>
  </sheetViews>
  <sheetFormatPr defaultRowHeight="12.75" x14ac:dyDescent="0.2"/>
  <cols>
    <col min="1" max="1" width="2" style="37" customWidth="1"/>
    <col min="2" max="2" width="6.7109375" style="37" customWidth="1"/>
    <col min="3" max="3" width="5.28515625" style="37" customWidth="1"/>
    <col min="4" max="4" width="57" style="37" customWidth="1"/>
    <col min="5" max="7" width="18.5703125" style="37" customWidth="1"/>
    <col min="8" max="8" width="18.7109375" style="37" customWidth="1"/>
    <col min="9" max="9" width="28.28515625" style="37" bestFit="1" customWidth="1"/>
    <col min="10" max="10" width="23.28515625" style="37" bestFit="1" customWidth="1"/>
    <col min="11" max="16384" width="9.140625" style="37"/>
  </cols>
  <sheetData>
    <row r="1" spans="1:16" x14ac:dyDescent="0.2">
      <c r="A1" s="26"/>
      <c r="B1" s="26"/>
      <c r="C1" s="26"/>
      <c r="D1" s="26"/>
    </row>
    <row r="2" spans="1:16" ht="15.75" x14ac:dyDescent="0.25">
      <c r="A2" s="26"/>
      <c r="B2" s="26"/>
      <c r="C2" s="27" t="s">
        <v>0</v>
      </c>
      <c r="D2" s="28" t="s">
        <v>40</v>
      </c>
    </row>
    <row r="3" spans="1:16" ht="14.25" x14ac:dyDescent="0.2">
      <c r="A3" s="26"/>
      <c r="B3" s="26"/>
      <c r="C3" s="27" t="s">
        <v>91</v>
      </c>
      <c r="D3" s="52" t="s">
        <v>154</v>
      </c>
    </row>
    <row r="4" spans="1:16" hidden="1" x14ac:dyDescent="0.2">
      <c r="A4" s="26"/>
      <c r="B4" s="26"/>
      <c r="C4" s="27"/>
      <c r="D4" s="52"/>
    </row>
    <row r="5" spans="1:16" ht="12.75" customHeight="1" x14ac:dyDescent="0.2">
      <c r="A5" s="26"/>
      <c r="B5" s="26"/>
      <c r="C5" s="27" t="s">
        <v>1</v>
      </c>
      <c r="D5" s="31" t="str">
        <f>'Category A Calls'!$D5</f>
        <v>November 2017</v>
      </c>
    </row>
    <row r="6" spans="1:16" x14ac:dyDescent="0.2">
      <c r="A6" s="26"/>
      <c r="B6" s="26"/>
      <c r="C6" s="27" t="s">
        <v>2</v>
      </c>
      <c r="D6" s="26" t="str">
        <f>'Category A Calls'!$D6</f>
        <v>Unify2 data collection - AmbSYS, NHS England</v>
      </c>
    </row>
    <row r="7" spans="1:16" x14ac:dyDescent="0.2">
      <c r="A7" s="26"/>
      <c r="B7" s="26"/>
      <c r="D7" s="33" t="s">
        <v>78</v>
      </c>
    </row>
    <row r="8" spans="1:16" ht="12.75" hidden="1" customHeight="1" x14ac:dyDescent="0.2">
      <c r="A8" s="26"/>
      <c r="B8" s="26"/>
      <c r="C8" s="27" t="s">
        <v>7</v>
      </c>
      <c r="D8" s="26" t="str">
        <f>'Category A Calls'!$D8</f>
        <v>Provider</v>
      </c>
    </row>
    <row r="9" spans="1:16" x14ac:dyDescent="0.2">
      <c r="A9" s="26"/>
      <c r="B9" s="26"/>
      <c r="C9" s="27" t="s">
        <v>3</v>
      </c>
      <c r="D9" s="34">
        <f>'Category A Calls'!$D9</f>
        <v>43111</v>
      </c>
    </row>
    <row r="10" spans="1:16" x14ac:dyDescent="0.2">
      <c r="A10" s="26"/>
      <c r="B10" s="26"/>
      <c r="C10" s="27" t="s">
        <v>6</v>
      </c>
      <c r="D10" s="34" t="str">
        <f>'Category A Calls'!$D10</f>
        <v>n/a</v>
      </c>
    </row>
    <row r="11" spans="1:16" ht="12.75" hidden="1" customHeight="1" x14ac:dyDescent="0.2">
      <c r="A11" s="26"/>
      <c r="B11" s="26"/>
      <c r="C11" s="27" t="s">
        <v>10</v>
      </c>
      <c r="D11" s="26" t="str">
        <f>'Category A Calls'!$D11</f>
        <v>Published</v>
      </c>
    </row>
    <row r="12" spans="1:16" x14ac:dyDescent="0.2">
      <c r="A12" s="26"/>
      <c r="B12" s="26"/>
      <c r="C12" s="27" t="s">
        <v>11</v>
      </c>
      <c r="D12" s="26" t="str">
        <f>'Category A Calls'!$D12</f>
        <v>Ian Kay, i.kay@nhs.net, 0113 825 4606</v>
      </c>
    </row>
    <row r="13" spans="1:16" hidden="1" x14ac:dyDescent="0.2">
      <c r="A13" s="26"/>
      <c r="B13" s="26"/>
      <c r="C13" s="27"/>
      <c r="D13" s="26"/>
    </row>
    <row r="14" spans="1:16" s="57" customFormat="1" ht="12.75" customHeight="1" x14ac:dyDescent="0.2">
      <c r="A14" s="47"/>
      <c r="B14" s="46"/>
      <c r="C14" s="46"/>
      <c r="D14" s="46"/>
      <c r="E14" s="57">
        <v>25</v>
      </c>
      <c r="F14" s="57">
        <v>24</v>
      </c>
      <c r="H14" s="57">
        <v>27</v>
      </c>
      <c r="I14" s="57">
        <v>26</v>
      </c>
    </row>
    <row r="15" spans="1:16" ht="12.75" customHeight="1" x14ac:dyDescent="0.2">
      <c r="A15" s="26"/>
      <c r="B15" s="26"/>
      <c r="C15" s="26"/>
      <c r="D15" s="26"/>
      <c r="E15" s="42" t="s">
        <v>106</v>
      </c>
      <c r="F15" s="43" t="s">
        <v>107</v>
      </c>
      <c r="G15" s="56"/>
      <c r="H15" s="42" t="s">
        <v>108</v>
      </c>
      <c r="I15" s="43" t="s">
        <v>109</v>
      </c>
      <c r="J15" s="56"/>
      <c r="K15" s="55"/>
      <c r="L15" s="55"/>
      <c r="M15" s="55"/>
      <c r="N15" s="55"/>
      <c r="O15" s="55"/>
      <c r="P15" s="55"/>
    </row>
    <row r="16" spans="1:16" s="29" customFormat="1" ht="76.5" customHeight="1" x14ac:dyDescent="0.2">
      <c r="B16" s="6" t="s">
        <v>150</v>
      </c>
      <c r="C16" s="25" t="s">
        <v>4</v>
      </c>
      <c r="D16" s="25" t="s">
        <v>5</v>
      </c>
      <c r="E16" s="6" t="s">
        <v>179</v>
      </c>
      <c r="F16" s="23" t="s">
        <v>123</v>
      </c>
      <c r="G16" s="45" t="s">
        <v>124</v>
      </c>
      <c r="H16" s="6" t="s">
        <v>180</v>
      </c>
      <c r="I16" s="23" t="s">
        <v>163</v>
      </c>
      <c r="J16" s="45" t="s">
        <v>164</v>
      </c>
      <c r="K16" s="55"/>
      <c r="L16" s="55"/>
      <c r="M16" s="55"/>
      <c r="N16" s="55"/>
      <c r="O16" s="55"/>
      <c r="P16" s="55"/>
    </row>
    <row r="17" spans="1:16" x14ac:dyDescent="0.2">
      <c r="A17" s="36"/>
      <c r="B17" s="10"/>
      <c r="C17" s="11"/>
      <c r="D17" s="12" t="s">
        <v>9</v>
      </c>
      <c r="E17" s="70">
        <f>SUM(E19:E29)</f>
        <v>71619</v>
      </c>
      <c r="F17" s="71">
        <f>SUM(F19:F29)</f>
        <v>6165</v>
      </c>
      <c r="G17" s="72">
        <f>IFERROR(F17/E17,"-")</f>
        <v>8.60805093620408E-2</v>
      </c>
      <c r="H17" s="71">
        <f>SUM(H19:H29)</f>
        <v>476546</v>
      </c>
      <c r="I17" s="118">
        <f>SUM(I19:I29)</f>
        <v>175581</v>
      </c>
      <c r="J17" s="72">
        <f>IFERROR(I17/H17,"-")</f>
        <v>0.36844501894885279</v>
      </c>
      <c r="K17" s="55"/>
      <c r="L17" s="55"/>
      <c r="M17" s="55"/>
      <c r="N17" s="55"/>
      <c r="O17" s="55"/>
      <c r="P17" s="55"/>
    </row>
    <row r="18" spans="1:16" ht="14.1" hidden="1" customHeight="1" x14ac:dyDescent="0.2">
      <c r="B18" s="2"/>
      <c r="C18" s="3"/>
      <c r="D18" s="13"/>
      <c r="E18" s="77"/>
      <c r="F18" s="78"/>
      <c r="G18" s="79"/>
      <c r="H18" s="78"/>
      <c r="I18" s="119"/>
      <c r="J18" s="79"/>
      <c r="K18" s="55"/>
      <c r="L18" s="55"/>
      <c r="M18" s="55"/>
      <c r="N18" s="55"/>
      <c r="O18" s="55"/>
      <c r="P18" s="55"/>
    </row>
    <row r="19" spans="1:16" ht="14.25" x14ac:dyDescent="0.2">
      <c r="B19" s="2" t="s">
        <v>36</v>
      </c>
      <c r="C19" s="3" t="s">
        <v>14</v>
      </c>
      <c r="D19" s="13" t="s">
        <v>204</v>
      </c>
      <c r="E19" s="77" t="str">
        <f>IFERROR(SUM(VLOOKUP($C19,'Latest Month raw data'!$E$6:$AN$16,MATCH(E$15&amp;" SUM",'Latest Month raw data'!$E$5:$AN$5,0),0)),"-")</f>
        <v>-</v>
      </c>
      <c r="F19" s="78" t="str">
        <f>IFERROR(SUM(VLOOKUP($C19,'Latest Month raw data'!$E$6:$AN$16,MATCH(F$15&amp;" SUM",'Latest Month raw data'!$E$5:$AN$5,0),0)),"-")</f>
        <v>-</v>
      </c>
      <c r="G19" s="79" t="str">
        <f t="shared" ref="G19:G29" si="0">IFERROR(F19/E19,"-")</f>
        <v>-</v>
      </c>
      <c r="H19" s="78">
        <f>IFERROR(SUM(VLOOKUP($C19,'Latest Month raw data'!$E$6:$AN$16,MATCH(H$15&amp;" SUM",'Latest Month raw data'!$E$5:$AN$5,0),0)),"-")</f>
        <v>0</v>
      </c>
      <c r="I19" s="119">
        <f>IFERROR(SUM(VLOOKUP($C19,'Latest Month raw data'!$E$6:$AN$16,MATCH(I$15&amp;" SUM",'Latest Month raw data'!$E$5:$AN$5,0),0)),"-")</f>
        <v>0</v>
      </c>
      <c r="J19" s="79" t="str">
        <f t="shared" ref="J19:J29" si="1">IFERROR(I19/H19,"-")</f>
        <v>-</v>
      </c>
      <c r="K19" s="55"/>
      <c r="L19" s="55"/>
      <c r="M19" s="55"/>
      <c r="N19" s="55"/>
      <c r="O19" s="55"/>
      <c r="P19" s="55"/>
    </row>
    <row r="20" spans="1:16" x14ac:dyDescent="0.2">
      <c r="B20" s="2" t="s">
        <v>36</v>
      </c>
      <c r="C20" s="3" t="s">
        <v>16</v>
      </c>
      <c r="D20" s="13" t="s">
        <v>17</v>
      </c>
      <c r="E20" s="77" t="str">
        <f>IFERROR(SUM(VLOOKUP($C20,'Latest Month raw data'!$E$6:$AN$16,MATCH(E$15&amp;" SUM",'Latest Month raw data'!$E$5:$AN$5,0),0)),"-")</f>
        <v>-</v>
      </c>
      <c r="F20" s="78" t="str">
        <f>IFERROR(SUM(VLOOKUP($C20,'Latest Month raw data'!$E$6:$AN$16,MATCH(F$15&amp;" SUM",'Latest Month raw data'!$E$5:$AN$5,0),0)),"-")</f>
        <v>-</v>
      </c>
      <c r="G20" s="79" t="str">
        <f t="shared" si="0"/>
        <v>-</v>
      </c>
      <c r="H20" s="78">
        <f>IFERROR(SUM(VLOOKUP($C20,'Latest Month raw data'!$E$6:$AN$16,MATCH(H$15&amp;" SUM",'Latest Month raw data'!$E$5:$AN$5,0),0)),"-")</f>
        <v>53485</v>
      </c>
      <c r="I20" s="119">
        <f>IFERROR(SUM(VLOOKUP($C20,'Latest Month raw data'!$E$6:$AN$16,MATCH(I$15&amp;" SUM",'Latest Month raw data'!$E$5:$AN$5,0),0)),"-")</f>
        <v>19418</v>
      </c>
      <c r="J20" s="79">
        <f t="shared" si="1"/>
        <v>0.36305506216696271</v>
      </c>
      <c r="K20" s="55"/>
      <c r="L20" s="55"/>
      <c r="M20" s="55"/>
      <c r="N20" s="55"/>
      <c r="O20" s="55"/>
      <c r="P20" s="55"/>
    </row>
    <row r="21" spans="1:16" ht="18" x14ac:dyDescent="0.25">
      <c r="A21" s="38"/>
      <c r="B21" s="2" t="s">
        <v>37</v>
      </c>
      <c r="C21" s="3" t="s">
        <v>33</v>
      </c>
      <c r="D21" s="13" t="s">
        <v>34</v>
      </c>
      <c r="E21" s="77">
        <f>IFERROR(SUM(VLOOKUP($C21,'Latest Month raw data'!$E$6:$AN$16,MATCH(E$15&amp;" SUM",'Latest Month raw data'!$E$5:$AN$5,0),0)),"-")</f>
        <v>1226</v>
      </c>
      <c r="F21" s="78">
        <f>IFERROR(SUM(VLOOKUP($C21,'Latest Month raw data'!$E$6:$AN$16,MATCH(F$15&amp;" SUM",'Latest Month raw data'!$E$5:$AN$5,0),0)),"-")</f>
        <v>133</v>
      </c>
      <c r="G21" s="79">
        <f t="shared" si="0"/>
        <v>0.10848287112561175</v>
      </c>
      <c r="H21" s="78">
        <f>IFERROR(SUM(VLOOKUP($C21,'Latest Month raw data'!$E$6:$AN$16,MATCH(H$15&amp;" SUM",'Latest Month raw data'!$E$5:$AN$5,0),0)),"-")</f>
        <v>1871</v>
      </c>
      <c r="I21" s="119">
        <f>IFERROR(SUM(VLOOKUP($C21,'Latest Month raw data'!$E$6:$AN$16,MATCH(I$15&amp;" SUM",'Latest Month raw data'!$E$5:$AN$5,0),0)),"-")</f>
        <v>618</v>
      </c>
      <c r="J21" s="79">
        <f t="shared" si="1"/>
        <v>0.33030464991982894</v>
      </c>
      <c r="K21" s="55"/>
      <c r="L21" s="55"/>
      <c r="M21" s="55"/>
      <c r="N21" s="55"/>
      <c r="O21" s="55"/>
      <c r="P21" s="55"/>
    </row>
    <row r="22" spans="1:16" x14ac:dyDescent="0.2">
      <c r="B22" s="2" t="s">
        <v>38</v>
      </c>
      <c r="C22" s="3" t="s">
        <v>18</v>
      </c>
      <c r="D22" s="13" t="s">
        <v>19</v>
      </c>
      <c r="E22" s="77" t="str">
        <f>IFERROR(SUM(VLOOKUP($C22,'Latest Month raw data'!$E$6:$AN$16,MATCH(E$15&amp;" SUM",'Latest Month raw data'!$E$5:$AN$5,0),0)),"-")</f>
        <v>-</v>
      </c>
      <c r="F22" s="78" t="str">
        <f>IFERROR(SUM(VLOOKUP($C22,'Latest Month raw data'!$E$6:$AN$16,MATCH(F$15&amp;" SUM",'Latest Month raw data'!$E$5:$AN$5,0),0)),"-")</f>
        <v>-</v>
      </c>
      <c r="G22" s="79" t="str">
        <f t="shared" si="0"/>
        <v>-</v>
      </c>
      <c r="H22" s="78">
        <f>IFERROR(SUM(VLOOKUP($C22,'Latest Month raw data'!$E$6:$AN$16,MATCH(H$15&amp;" SUM",'Latest Month raw data'!$E$5:$AN$5,0),0)),"-")</f>
        <v>93641</v>
      </c>
      <c r="I22" s="119">
        <f>IFERROR(SUM(VLOOKUP($C22,'Latest Month raw data'!$E$6:$AN$16,MATCH(I$15&amp;" SUM",'Latest Month raw data'!$E$5:$AN$5,0),0)),"-")</f>
        <v>34610</v>
      </c>
      <c r="J22" s="79">
        <f t="shared" si="1"/>
        <v>0.36960305848933694</v>
      </c>
      <c r="K22" s="55"/>
      <c r="L22" s="55"/>
      <c r="M22" s="55"/>
      <c r="N22" s="55"/>
      <c r="O22" s="55"/>
      <c r="P22" s="55"/>
    </row>
    <row r="23" spans="1:16" x14ac:dyDescent="0.2">
      <c r="B23" s="2" t="s">
        <v>39</v>
      </c>
      <c r="C23" s="3" t="s">
        <v>20</v>
      </c>
      <c r="D23" s="13" t="s">
        <v>41</v>
      </c>
      <c r="E23" s="77" t="str">
        <f>IFERROR(SUM(VLOOKUP($C23,'Latest Month raw data'!$E$6:$AN$16,MATCH(E$15&amp;" SUM",'Latest Month raw data'!$E$5:$AN$5,0),0)),"-")</f>
        <v>-</v>
      </c>
      <c r="F23" s="78" t="str">
        <f>IFERROR(SUM(VLOOKUP($C23,'Latest Month raw data'!$E$6:$AN$16,MATCH(F$15&amp;" SUM",'Latest Month raw data'!$E$5:$AN$5,0),0)),"-")</f>
        <v>-</v>
      </c>
      <c r="G23" s="79" t="str">
        <f t="shared" si="0"/>
        <v>-</v>
      </c>
      <c r="H23" s="78">
        <f>IFERROR(SUM(VLOOKUP($C23,'Latest Month raw data'!$E$6:$AN$16,MATCH(H$15&amp;" SUM",'Latest Month raw data'!$E$5:$AN$5,0),0)),"-")</f>
        <v>24438</v>
      </c>
      <c r="I23" s="119">
        <f>IFERROR(SUM(VLOOKUP($C23,'Latest Month raw data'!$E$6:$AN$16,MATCH(I$15&amp;" SUM",'Latest Month raw data'!$E$5:$AN$5,0),0)),"-")</f>
        <v>8980</v>
      </c>
      <c r="J23" s="79">
        <f t="shared" si="1"/>
        <v>0.36746051231688354</v>
      </c>
      <c r="K23" s="55"/>
      <c r="L23" s="55"/>
      <c r="M23" s="55"/>
      <c r="N23" s="55"/>
      <c r="O23" s="55"/>
      <c r="P23" s="55"/>
    </row>
    <row r="24" spans="1:16" ht="18" x14ac:dyDescent="0.25">
      <c r="A24" s="38"/>
      <c r="B24" s="2" t="s">
        <v>39</v>
      </c>
      <c r="C24" s="3" t="s">
        <v>21</v>
      </c>
      <c r="D24" s="13" t="s">
        <v>22</v>
      </c>
      <c r="E24" s="77" t="str">
        <f>IFERROR(SUM(VLOOKUP($C24,'Latest Month raw data'!$E$6:$AN$16,MATCH(E$15&amp;" SUM",'Latest Month raw data'!$E$5:$AN$5,0),0)),"-")</f>
        <v>-</v>
      </c>
      <c r="F24" s="78" t="str">
        <f>IFERROR(SUM(VLOOKUP($C24,'Latest Month raw data'!$E$6:$AN$16,MATCH(F$15&amp;" SUM",'Latest Month raw data'!$E$5:$AN$5,0),0)),"-")</f>
        <v>-</v>
      </c>
      <c r="G24" s="79" t="str">
        <f t="shared" si="0"/>
        <v>-</v>
      </c>
      <c r="H24" s="78">
        <f>IFERROR(SUM(VLOOKUP($C24,'Latest Month raw data'!$E$6:$AN$16,MATCH(H$15&amp;" SUM",'Latest Month raw data'!$E$5:$AN$5,0),0)),"-")</f>
        <v>81016</v>
      </c>
      <c r="I24" s="119">
        <f>IFERROR(SUM(VLOOKUP($C24,'Latest Month raw data'!$E$6:$AN$16,MATCH(I$15&amp;" SUM",'Latest Month raw data'!$E$5:$AN$5,0),0)),"-")</f>
        <v>26641</v>
      </c>
      <c r="J24" s="79">
        <f t="shared" si="1"/>
        <v>0.3288362792534808</v>
      </c>
      <c r="K24" s="55"/>
      <c r="L24" s="55"/>
      <c r="M24" s="55"/>
      <c r="N24" s="55"/>
      <c r="O24" s="55"/>
      <c r="P24" s="55"/>
    </row>
    <row r="25" spans="1:16" x14ac:dyDescent="0.2">
      <c r="B25" s="2" t="s">
        <v>37</v>
      </c>
      <c r="C25" s="3" t="s">
        <v>23</v>
      </c>
      <c r="D25" s="13" t="s">
        <v>35</v>
      </c>
      <c r="E25" s="77" t="str">
        <f>IFERROR(SUM(VLOOKUP($C25,'Latest Month raw data'!$E$6:$AN$16,MATCH(E$15&amp;" SUM",'Latest Month raw data'!$E$5:$AN$5,0),0)),"-")</f>
        <v>-</v>
      </c>
      <c r="F25" s="78" t="str">
        <f>IFERROR(SUM(VLOOKUP($C25,'Latest Month raw data'!$E$6:$AN$16,MATCH(F$15&amp;" SUM",'Latest Month raw data'!$E$5:$AN$5,0),0)),"-")</f>
        <v>-</v>
      </c>
      <c r="G25" s="79" t="str">
        <f t="shared" si="0"/>
        <v>-</v>
      </c>
      <c r="H25" s="78">
        <f>IFERROR(SUM(VLOOKUP($C25,'Latest Month raw data'!$E$6:$AN$16,MATCH(H$15&amp;" SUM",'Latest Month raw data'!$E$5:$AN$5,0),0)),"-")</f>
        <v>39839</v>
      </c>
      <c r="I25" s="119">
        <f>IFERROR(SUM(VLOOKUP($C25,'Latest Month raw data'!$E$6:$AN$16,MATCH(I$15&amp;" SUM",'Latest Month raw data'!$E$5:$AN$5,0),0)),"-")</f>
        <v>14993</v>
      </c>
      <c r="J25" s="79">
        <f t="shared" si="1"/>
        <v>0.37633976756444693</v>
      </c>
      <c r="K25" s="55"/>
      <c r="L25" s="55"/>
      <c r="M25" s="55"/>
      <c r="N25" s="55"/>
      <c r="O25" s="55"/>
      <c r="P25" s="55"/>
    </row>
    <row r="26" spans="1:16" x14ac:dyDescent="0.2">
      <c r="B26" s="2" t="s">
        <v>37</v>
      </c>
      <c r="C26" s="3" t="s">
        <v>24</v>
      </c>
      <c r="D26" s="13" t="s">
        <v>29</v>
      </c>
      <c r="E26" s="77">
        <f>IFERROR(SUM(VLOOKUP($C26,'Latest Month raw data'!$E$6:$AN$16,MATCH(E$15&amp;" SUM",'Latest Month raw data'!$E$5:$AN$5,0),0)),"-")</f>
        <v>34371</v>
      </c>
      <c r="F26" s="78">
        <f>IFERROR(SUM(VLOOKUP($C26,'Latest Month raw data'!$E$6:$AN$16,MATCH(F$15&amp;" SUM",'Latest Month raw data'!$E$5:$AN$5,0),0)),"-")</f>
        <v>1722</v>
      </c>
      <c r="G26" s="79">
        <f t="shared" si="0"/>
        <v>5.0100375316400457E-2</v>
      </c>
      <c r="H26" s="78">
        <f>IFERROR(SUM(VLOOKUP($C26,'Latest Month raw data'!$E$6:$AN$16,MATCH(H$15&amp;" SUM",'Latest Month raw data'!$E$5:$AN$5,0),0)),"-")</f>
        <v>36181</v>
      </c>
      <c r="I26" s="119">
        <f>IFERROR(SUM(VLOOKUP($C26,'Latest Month raw data'!$E$6:$AN$16,MATCH(I$15&amp;" SUM",'Latest Month raw data'!$E$5:$AN$5,0),0)),"-")</f>
        <v>16139</v>
      </c>
      <c r="J26" s="79">
        <f t="shared" si="1"/>
        <v>0.44606285066747742</v>
      </c>
      <c r="K26" s="55"/>
      <c r="L26" s="55"/>
      <c r="M26" s="55"/>
      <c r="N26" s="55"/>
      <c r="O26" s="55"/>
      <c r="P26" s="55"/>
    </row>
    <row r="27" spans="1:16" ht="18" x14ac:dyDescent="0.25">
      <c r="A27" s="38"/>
      <c r="B27" s="2" t="s">
        <v>37</v>
      </c>
      <c r="C27" s="3" t="s">
        <v>25</v>
      </c>
      <c r="D27" s="13" t="s">
        <v>30</v>
      </c>
      <c r="E27" s="77">
        <f>IFERROR(SUM(VLOOKUP($C27,'Latest Month raw data'!$E$6:$AN$16,MATCH(E$15&amp;" SUM",'Latest Month raw data'!$E$5:$AN$5,0),0)),"-")</f>
        <v>36022</v>
      </c>
      <c r="F27" s="78">
        <f>IFERROR(SUM(VLOOKUP($C27,'Latest Month raw data'!$E$6:$AN$16,MATCH(F$15&amp;" SUM",'Latest Month raw data'!$E$5:$AN$5,0),0)),"-")</f>
        <v>4310</v>
      </c>
      <c r="G27" s="79">
        <f t="shared" si="0"/>
        <v>0.11964910332574538</v>
      </c>
      <c r="H27" s="104">
        <f>IFERROR(SUM(VLOOKUP($C27,'Latest Month raw data'!$E$6:$AN$16,MATCH(H$15&amp;" SUM",'Latest Month raw data'!$E$5:$AN$5,0),0)),"-")</f>
        <v>15816</v>
      </c>
      <c r="I27" s="120">
        <f>IFERROR(SUM(VLOOKUP($C27,'Latest Month raw data'!$E$6:$AN$16,MATCH(I$15&amp;" SUM",'Latest Month raw data'!$E$5:$AN$5,0),0)),"-")</f>
        <v>7699</v>
      </c>
      <c r="J27" s="79">
        <f t="shared" si="1"/>
        <v>0.48678553363682348</v>
      </c>
      <c r="K27" s="55"/>
      <c r="L27" s="55"/>
      <c r="M27" s="55"/>
      <c r="N27" s="55"/>
      <c r="O27" s="55"/>
      <c r="P27" s="55"/>
    </row>
    <row r="28" spans="1:16" x14ac:dyDescent="0.2">
      <c r="B28" s="2" t="s">
        <v>36</v>
      </c>
      <c r="C28" s="3" t="s">
        <v>26</v>
      </c>
      <c r="D28" s="13" t="s">
        <v>42</v>
      </c>
      <c r="E28" s="77" t="str">
        <f>IFERROR(SUM(VLOOKUP($C28,'Latest Month raw data'!$E$6:$AN$16,MATCH(E$15&amp;" SUM",'Latest Month raw data'!$E$5:$AN$5,0),0)),"-")</f>
        <v>-</v>
      </c>
      <c r="F28" s="78" t="str">
        <f>IFERROR(SUM(VLOOKUP($C28,'Latest Month raw data'!$E$6:$AN$16,MATCH(F$15&amp;" SUM",'Latest Month raw data'!$E$5:$AN$5,0),0)),"-")</f>
        <v>-</v>
      </c>
      <c r="G28" s="79" t="str">
        <f t="shared" si="0"/>
        <v>-</v>
      </c>
      <c r="H28" s="78">
        <f>IFERROR(SUM(VLOOKUP($C28,'Latest Month raw data'!$E$6:$AN$16,MATCH(H$15&amp;" SUM",'Latest Month raw data'!$E$5:$AN$5,0),0)),"-")</f>
        <v>79668</v>
      </c>
      <c r="I28" s="119">
        <f>IFERROR(SUM(VLOOKUP($C28,'Latest Month raw data'!$E$6:$AN$16,MATCH(I$15&amp;" SUM",'Latest Month raw data'!$E$5:$AN$5,0),0)),"-")</f>
        <v>30881</v>
      </c>
      <c r="J28" s="79">
        <f t="shared" si="1"/>
        <v>0.38762112767987145</v>
      </c>
      <c r="K28" s="55"/>
      <c r="L28" s="55"/>
      <c r="M28" s="55"/>
      <c r="N28" s="55"/>
      <c r="O28" s="55"/>
      <c r="P28" s="55"/>
    </row>
    <row r="29" spans="1:16" x14ac:dyDescent="0.2">
      <c r="B29" s="15" t="s">
        <v>39</v>
      </c>
      <c r="C29" s="16" t="s">
        <v>27</v>
      </c>
      <c r="D29" s="14" t="s">
        <v>28</v>
      </c>
      <c r="E29" s="109" t="str">
        <f>IFERROR(SUM(VLOOKUP($C29,'Latest Month raw data'!$E$6:$AN$16,MATCH(E$15&amp;" SUM",'Latest Month raw data'!$E$5:$AN$5,0),0)),"-")</f>
        <v>-</v>
      </c>
      <c r="F29" s="110" t="str">
        <f>IFERROR(SUM(VLOOKUP($C29,'Latest Month raw data'!$E$6:$AN$16,MATCH(F$15&amp;" SUM",'Latest Month raw data'!$E$5:$AN$5,0),0)),"-")</f>
        <v>-</v>
      </c>
      <c r="G29" s="87" t="str">
        <f t="shared" si="0"/>
        <v>-</v>
      </c>
      <c r="H29" s="110">
        <f>IFERROR(SUM(VLOOKUP($C29,'Latest Month raw data'!$E$6:$AN$16,MATCH(H$15&amp;" SUM",'Latest Month raw data'!$E$5:$AN$5,0),0)),"-")</f>
        <v>50591</v>
      </c>
      <c r="I29" s="121">
        <f>IFERROR(SUM(VLOOKUP($C29,'Latest Month raw data'!$E$6:$AN$16,MATCH(I$15&amp;" SUM",'Latest Month raw data'!$E$5:$AN$5,0),0)),"-")</f>
        <v>15602</v>
      </c>
      <c r="J29" s="87">
        <f t="shared" si="1"/>
        <v>0.30839477377399144</v>
      </c>
      <c r="K29" s="55"/>
      <c r="L29" s="55"/>
      <c r="M29" s="55"/>
      <c r="N29" s="55"/>
      <c r="O29" s="55"/>
      <c r="P29" s="55"/>
    </row>
    <row r="30" spans="1:16" x14ac:dyDescent="0.2">
      <c r="B30" s="53" t="s">
        <v>43</v>
      </c>
    </row>
    <row r="31" spans="1:16" x14ac:dyDescent="0.2">
      <c r="B31" s="37" t="s">
        <v>181</v>
      </c>
    </row>
    <row r="32" spans="1:16" x14ac:dyDescent="0.2">
      <c r="B32" s="37" t="s">
        <v>170</v>
      </c>
    </row>
    <row r="33" spans="2:2" x14ac:dyDescent="0.2">
      <c r="B33" s="37" t="s">
        <v>189</v>
      </c>
    </row>
    <row r="34" spans="2:2" x14ac:dyDescent="0.2">
      <c r="B34" s="117" t="s">
        <v>200</v>
      </c>
    </row>
    <row r="35" spans="2:2" x14ac:dyDescent="0.2">
      <c r="B35" s="117" t="s">
        <v>201</v>
      </c>
    </row>
    <row r="36" spans="2:2" x14ac:dyDescent="0.2">
      <c r="B36" s="37" t="s">
        <v>176</v>
      </c>
    </row>
    <row r="37" spans="2:2" x14ac:dyDescent="0.2">
      <c r="B37" s="37" t="s">
        <v>205</v>
      </c>
    </row>
  </sheetData>
  <phoneticPr fontId="0" type="noConversion"/>
  <hyperlinks>
    <hyperlink ref="D7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 alignWithMargins="0">
    <oddFooter>Page &amp;P of &amp;N</oddFooter>
  </headerFooter>
  <ignoredErrors>
    <ignoredError sqref="G17:G2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34"/>
  <sheetViews>
    <sheetView zoomScale="85" zoomScaleNormal="85" workbookViewId="0"/>
  </sheetViews>
  <sheetFormatPr defaultRowHeight="12.75" x14ac:dyDescent="0.2"/>
  <cols>
    <col min="1" max="1" width="2" style="37" customWidth="1"/>
    <col min="2" max="2" width="6.7109375" style="37" customWidth="1"/>
    <col min="3" max="3" width="5.28515625" style="37" customWidth="1"/>
    <col min="4" max="4" width="57" style="37" customWidth="1"/>
    <col min="5" max="7" width="18.5703125" style="37" customWidth="1"/>
    <col min="8" max="16384" width="9.140625" style="37"/>
  </cols>
  <sheetData>
    <row r="1" spans="1:5" x14ac:dyDescent="0.2">
      <c r="A1" s="26"/>
      <c r="B1" s="26"/>
      <c r="C1" s="26"/>
      <c r="D1" s="26"/>
    </row>
    <row r="2" spans="1:5" ht="15.75" x14ac:dyDescent="0.25">
      <c r="A2" s="26"/>
      <c r="B2" s="26"/>
      <c r="C2" s="27" t="s">
        <v>0</v>
      </c>
      <c r="D2" s="28" t="s">
        <v>40</v>
      </c>
    </row>
    <row r="3" spans="1:5" ht="14.25" x14ac:dyDescent="0.2">
      <c r="A3" s="26"/>
      <c r="B3" s="26"/>
      <c r="C3" s="27" t="s">
        <v>91</v>
      </c>
      <c r="D3" s="52" t="s">
        <v>155</v>
      </c>
    </row>
    <row r="4" spans="1:5" hidden="1" x14ac:dyDescent="0.2">
      <c r="A4" s="26"/>
      <c r="B4" s="26"/>
      <c r="C4" s="27"/>
      <c r="D4" s="52"/>
    </row>
    <row r="5" spans="1:5" ht="12.75" customHeight="1" x14ac:dyDescent="0.2">
      <c r="A5" s="26"/>
      <c r="B5" s="26"/>
      <c r="C5" s="27" t="s">
        <v>1</v>
      </c>
      <c r="D5" s="31" t="str">
        <f>'Category A Calls'!$D5</f>
        <v>November 2017</v>
      </c>
    </row>
    <row r="6" spans="1:5" x14ac:dyDescent="0.2">
      <c r="A6" s="26"/>
      <c r="B6" s="26"/>
      <c r="C6" s="27" t="s">
        <v>2</v>
      </c>
      <c r="D6" s="26" t="str">
        <f>'Category A Calls'!$D6</f>
        <v>Unify2 data collection - AmbSYS, NHS England</v>
      </c>
    </row>
    <row r="7" spans="1:5" x14ac:dyDescent="0.2">
      <c r="A7" s="26"/>
      <c r="B7" s="26"/>
      <c r="D7" s="33" t="s">
        <v>78</v>
      </c>
    </row>
    <row r="8" spans="1:5" ht="12.75" hidden="1" customHeight="1" x14ac:dyDescent="0.2">
      <c r="A8" s="26"/>
      <c r="B8" s="26"/>
      <c r="C8" s="27" t="s">
        <v>7</v>
      </c>
      <c r="D8" s="26" t="str">
        <f>'Category A Calls'!$D8</f>
        <v>Provider</v>
      </c>
    </row>
    <row r="9" spans="1:5" x14ac:dyDescent="0.2">
      <c r="A9" s="26"/>
      <c r="B9" s="26"/>
      <c r="C9" s="27" t="s">
        <v>3</v>
      </c>
      <c r="D9" s="34">
        <f>'Category A Calls'!$D9</f>
        <v>43111</v>
      </c>
    </row>
    <row r="10" spans="1:5" x14ac:dyDescent="0.2">
      <c r="A10" s="26"/>
      <c r="B10" s="26"/>
      <c r="C10" s="27" t="s">
        <v>6</v>
      </c>
      <c r="D10" s="34" t="str">
        <f>'Category A Calls'!$D10</f>
        <v>n/a</v>
      </c>
    </row>
    <row r="11" spans="1:5" ht="12.75" hidden="1" customHeight="1" x14ac:dyDescent="0.2">
      <c r="A11" s="26"/>
      <c r="B11" s="26"/>
      <c r="C11" s="27" t="s">
        <v>10</v>
      </c>
      <c r="D11" s="26" t="str">
        <f>'Category A Calls'!$D11</f>
        <v>Published</v>
      </c>
    </row>
    <row r="12" spans="1:5" x14ac:dyDescent="0.2">
      <c r="A12" s="26"/>
      <c r="B12" s="26"/>
      <c r="C12" s="27" t="s">
        <v>11</v>
      </c>
      <c r="D12" s="26" t="str">
        <f>'Category A Calls'!$D12</f>
        <v>Ian Kay, i.kay@nhs.net, 0113 825 4606</v>
      </c>
    </row>
    <row r="13" spans="1:5" hidden="1" x14ac:dyDescent="0.2">
      <c r="A13" s="26"/>
      <c r="B13" s="26"/>
      <c r="C13" s="27"/>
      <c r="D13" s="26"/>
    </row>
    <row r="14" spans="1:5" s="57" customFormat="1" ht="12.75" customHeight="1" x14ac:dyDescent="0.2">
      <c r="A14" s="47"/>
      <c r="B14" s="46"/>
      <c r="C14" s="46"/>
      <c r="D14" s="46"/>
      <c r="E14" s="64" t="s">
        <v>117</v>
      </c>
    </row>
    <row r="15" spans="1:5" ht="12.75" customHeight="1" x14ac:dyDescent="0.2">
      <c r="A15" s="26"/>
      <c r="B15" s="26"/>
      <c r="C15" s="26"/>
      <c r="D15" s="26"/>
      <c r="E15" s="63" t="s">
        <v>110</v>
      </c>
    </row>
    <row r="16" spans="1:5" s="29" customFormat="1" ht="76.5" customHeight="1" x14ac:dyDescent="0.2">
      <c r="B16" s="6" t="s">
        <v>150</v>
      </c>
      <c r="C16" s="25" t="s">
        <v>4</v>
      </c>
      <c r="D16" s="25" t="s">
        <v>5</v>
      </c>
      <c r="E16" s="9" t="s">
        <v>143</v>
      </c>
    </row>
    <row r="17" spans="1:5" x14ac:dyDescent="0.2">
      <c r="A17" s="36"/>
      <c r="B17" s="10"/>
      <c r="C17" s="11"/>
      <c r="D17" s="12" t="s">
        <v>9</v>
      </c>
      <c r="E17" s="111">
        <f>SUM(E19:E29)</f>
        <v>51734</v>
      </c>
    </row>
    <row r="18" spans="1:5" ht="14.1" hidden="1" customHeight="1" x14ac:dyDescent="0.2">
      <c r="B18" s="2"/>
      <c r="C18" s="3"/>
      <c r="D18" s="13"/>
      <c r="E18" s="112"/>
    </row>
    <row r="19" spans="1:5" x14ac:dyDescent="0.2">
      <c r="B19" s="2" t="s">
        <v>36</v>
      </c>
      <c r="C19" s="3" t="s">
        <v>14</v>
      </c>
      <c r="D19" s="13" t="s">
        <v>15</v>
      </c>
      <c r="E19" s="112" t="str">
        <f>IFERROR(SUM(VLOOKUP($C19,'Latest Month raw data'!$E$6:$AN$16,MATCH(E$14&amp;" SUM",'Latest Month raw data'!$E$5:$AN$5,0),0)),"-")</f>
        <v>-</v>
      </c>
    </row>
    <row r="20" spans="1:5" x14ac:dyDescent="0.2">
      <c r="B20" s="2" t="s">
        <v>36</v>
      </c>
      <c r="C20" s="3" t="s">
        <v>16</v>
      </c>
      <c r="D20" s="13" t="s">
        <v>17</v>
      </c>
      <c r="E20" s="112" t="str">
        <f>IFERROR(SUM(VLOOKUP($C20,'Latest Month raw data'!$E$6:$AN$16,MATCH(E$14&amp;" SUM",'Latest Month raw data'!$E$5:$AN$5,0),0)),"-")</f>
        <v>-</v>
      </c>
    </row>
    <row r="21" spans="1:5" ht="18" x14ac:dyDescent="0.25">
      <c r="A21" s="38"/>
      <c r="B21" s="2" t="s">
        <v>37</v>
      </c>
      <c r="C21" s="3" t="s">
        <v>33</v>
      </c>
      <c r="D21" s="13" t="s">
        <v>34</v>
      </c>
      <c r="E21" s="112">
        <f>IFERROR(SUM(VLOOKUP($C21,'Latest Month raw data'!$E$6:$AN$16,MATCH(E$14&amp;" SUM",'Latest Month raw data'!$E$5:$AN$5,0),0)),"-")</f>
        <v>1269</v>
      </c>
    </row>
    <row r="22" spans="1:5" x14ac:dyDescent="0.2">
      <c r="B22" s="2" t="s">
        <v>38</v>
      </c>
      <c r="C22" s="3" t="s">
        <v>18</v>
      </c>
      <c r="D22" s="13" t="s">
        <v>19</v>
      </c>
      <c r="E22" s="112" t="str">
        <f>IFERROR(SUM(VLOOKUP($C22,'Latest Month raw data'!$E$6:$AN$16,MATCH(E$14&amp;" SUM",'Latest Month raw data'!$E$5:$AN$5,0),0)),"-")</f>
        <v>-</v>
      </c>
    </row>
    <row r="23" spans="1:5" x14ac:dyDescent="0.2">
      <c r="B23" s="2" t="s">
        <v>39</v>
      </c>
      <c r="C23" s="3" t="s">
        <v>20</v>
      </c>
      <c r="D23" s="13" t="s">
        <v>41</v>
      </c>
      <c r="E23" s="112" t="str">
        <f>IFERROR(SUM(VLOOKUP($C23,'Latest Month raw data'!$E$6:$AN$16,MATCH(E$14&amp;" SUM",'Latest Month raw data'!$E$5:$AN$5,0),0)),"-")</f>
        <v>-</v>
      </c>
    </row>
    <row r="24" spans="1:5" ht="18" x14ac:dyDescent="0.25">
      <c r="A24" s="38"/>
      <c r="B24" s="2" t="s">
        <v>39</v>
      </c>
      <c r="C24" s="3" t="s">
        <v>21</v>
      </c>
      <c r="D24" s="13" t="s">
        <v>22</v>
      </c>
      <c r="E24" s="112" t="str">
        <f>IFERROR(SUM(VLOOKUP($C24,'Latest Month raw data'!$E$6:$AN$16,MATCH(E$14&amp;" SUM",'Latest Month raw data'!$E$5:$AN$5,0),0)),"-")</f>
        <v>-</v>
      </c>
    </row>
    <row r="25" spans="1:5" x14ac:dyDescent="0.2">
      <c r="B25" s="2" t="s">
        <v>37</v>
      </c>
      <c r="C25" s="3" t="s">
        <v>23</v>
      </c>
      <c r="D25" s="13" t="s">
        <v>35</v>
      </c>
      <c r="E25" s="112" t="str">
        <f>IFERROR(SUM(VLOOKUP($C25,'Latest Month raw data'!$E$6:$AN$16,MATCH(E$14&amp;" SUM",'Latest Month raw data'!$E$5:$AN$5,0),0)),"-")</f>
        <v>-</v>
      </c>
    </row>
    <row r="26" spans="1:5" x14ac:dyDescent="0.2">
      <c r="B26" s="2" t="s">
        <v>37</v>
      </c>
      <c r="C26" s="3" t="s">
        <v>24</v>
      </c>
      <c r="D26" s="13" t="s">
        <v>29</v>
      </c>
      <c r="E26" s="112">
        <f>IFERROR(SUM(VLOOKUP($C26,'Latest Month raw data'!$E$6:$AN$16,MATCH(E$14&amp;" SUM",'Latest Month raw data'!$E$5:$AN$5,0),0)),"-")</f>
        <v>23668</v>
      </c>
    </row>
    <row r="27" spans="1:5" ht="18" x14ac:dyDescent="0.25">
      <c r="A27" s="38"/>
      <c r="B27" s="2" t="s">
        <v>37</v>
      </c>
      <c r="C27" s="3" t="s">
        <v>25</v>
      </c>
      <c r="D27" s="13" t="s">
        <v>30</v>
      </c>
      <c r="E27" s="112">
        <f>IFERROR(SUM(VLOOKUP($C27,'Latest Month raw data'!$E$6:$AN$16,MATCH(E$14&amp;" SUM",'Latest Month raw data'!$E$5:$AN$5,0),0)),"-")</f>
        <v>26797</v>
      </c>
    </row>
    <row r="28" spans="1:5" x14ac:dyDescent="0.2">
      <c r="B28" s="2" t="s">
        <v>36</v>
      </c>
      <c r="C28" s="3" t="s">
        <v>26</v>
      </c>
      <c r="D28" s="13" t="s">
        <v>42</v>
      </c>
      <c r="E28" s="112" t="str">
        <f>IFERROR(SUM(VLOOKUP($C28,'Latest Month raw data'!$E$6:$AN$16,MATCH(E$14&amp;" SUM",'Latest Month raw data'!$E$5:$AN$5,0),0)),"-")</f>
        <v>-</v>
      </c>
    </row>
    <row r="29" spans="1:5" x14ac:dyDescent="0.2">
      <c r="B29" s="15" t="s">
        <v>39</v>
      </c>
      <c r="C29" s="16" t="s">
        <v>27</v>
      </c>
      <c r="D29" s="14" t="s">
        <v>28</v>
      </c>
      <c r="E29" s="113" t="str">
        <f>IFERROR(SUM(VLOOKUP($C29,'Latest Month raw data'!$E$6:$AN$16,MATCH(E$14&amp;" SUM",'Latest Month raw data'!$E$5:$AN$5,0),0)),"-")</f>
        <v>-</v>
      </c>
    </row>
    <row r="30" spans="1:5" s="26" customFormat="1" x14ac:dyDescent="0.2">
      <c r="A30" s="24"/>
      <c r="B30" s="53" t="s">
        <v>43</v>
      </c>
      <c r="C30" s="24"/>
    </row>
    <row r="31" spans="1:5" s="26" customFormat="1" x14ac:dyDescent="0.2">
      <c r="A31" s="24"/>
      <c r="B31" s="26" t="s">
        <v>79</v>
      </c>
      <c r="C31" s="24"/>
    </row>
    <row r="32" spans="1:5" s="26" customFormat="1" ht="12.75" customHeight="1" x14ac:dyDescent="0.2">
      <c r="A32" s="24"/>
      <c r="B32" s="37" t="s">
        <v>184</v>
      </c>
      <c r="C32" s="24"/>
      <c r="D32" s="24"/>
      <c r="E32" s="24"/>
    </row>
    <row r="33" spans="2:5" s="26" customFormat="1" x14ac:dyDescent="0.2">
      <c r="B33" s="37" t="s">
        <v>185</v>
      </c>
      <c r="C33" s="24"/>
      <c r="D33" s="24"/>
      <c r="E33" s="24"/>
    </row>
    <row r="34" spans="2:5" x14ac:dyDescent="0.2">
      <c r="B34" s="37" t="s">
        <v>202</v>
      </c>
    </row>
  </sheetData>
  <phoneticPr fontId="0" type="noConversion"/>
  <hyperlinks>
    <hyperlink ref="D7" r:id="rId1"/>
  </hyperlinks>
  <pageMargins left="0.7" right="0.7" top="0.75" bottom="0.75" header="0.3" footer="0.3"/>
  <pageSetup paperSize="9" orientation="landscape" r:id="rId2"/>
  <headerFooter alignWithMargins="0"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16"/>
  <sheetViews>
    <sheetView zoomScale="80" zoomScaleNormal="80" workbookViewId="0">
      <selection activeCell="A17" sqref="A17"/>
    </sheetView>
  </sheetViews>
  <sheetFormatPr defaultColWidth="0" defaultRowHeight="12.75" x14ac:dyDescent="0.2"/>
  <cols>
    <col min="1" max="1" width="13.5703125" style="19" bestFit="1" customWidth="1"/>
    <col min="2" max="2" width="19.28515625" style="19" bestFit="1" customWidth="1"/>
    <col min="3" max="3" width="16" style="19" bestFit="1" customWidth="1"/>
    <col min="4" max="4" width="64.140625" style="19" bestFit="1" customWidth="1"/>
    <col min="5" max="5" width="10.140625" style="19" bestFit="1" customWidth="1"/>
    <col min="6" max="6" width="73.7109375" style="19" bestFit="1" customWidth="1"/>
    <col min="7" max="31" width="9" style="19" customWidth="1"/>
    <col min="32" max="32" width="8.85546875" style="19" customWidth="1"/>
    <col min="33" max="41" width="9.140625" customWidth="1"/>
    <col min="42" max="16158" width="9.140625" hidden="1"/>
    <col min="16383" max="16384" width="9.140625" hidden="1"/>
  </cols>
  <sheetData>
    <row r="1" spans="1:140" x14ac:dyDescent="0.2">
      <c r="A1" t="s">
        <v>45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140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140" ht="14.25" x14ac:dyDescent="0.2">
      <c r="A3" s="20" t="str">
        <f>"Year:"&amp;$A$6</f>
        <v>Year:2017-18</v>
      </c>
      <c r="B3" s="20" t="str">
        <f>"Period Name:"&amp;$B$6</f>
        <v>Period Name:NOVEMBER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</row>
    <row r="4" spans="1:140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140" ht="42.75" x14ac:dyDescent="0.2">
      <c r="A5" s="20" t="s">
        <v>46</v>
      </c>
      <c r="B5" s="20" t="s">
        <v>47</v>
      </c>
      <c r="C5" s="20" t="s">
        <v>48</v>
      </c>
      <c r="D5" s="20" t="s">
        <v>49</v>
      </c>
      <c r="E5" s="20" t="s">
        <v>50</v>
      </c>
      <c r="F5" s="20" t="s">
        <v>51</v>
      </c>
      <c r="G5" s="22" t="s">
        <v>52</v>
      </c>
      <c r="H5" s="22" t="s">
        <v>53</v>
      </c>
      <c r="I5" s="22" t="s">
        <v>54</v>
      </c>
      <c r="J5" s="22" t="s">
        <v>55</v>
      </c>
      <c r="K5" s="22" t="s">
        <v>56</v>
      </c>
      <c r="L5" s="22" t="s">
        <v>57</v>
      </c>
      <c r="M5" s="22" t="s">
        <v>58</v>
      </c>
      <c r="N5" s="22" t="s">
        <v>59</v>
      </c>
      <c r="O5" s="22" t="s">
        <v>60</v>
      </c>
      <c r="P5" s="22" t="s">
        <v>61</v>
      </c>
      <c r="Q5" s="22" t="s">
        <v>62</v>
      </c>
      <c r="R5" s="22" t="s">
        <v>63</v>
      </c>
      <c r="S5" s="22" t="s">
        <v>64</v>
      </c>
      <c r="T5" s="22" t="s">
        <v>65</v>
      </c>
      <c r="U5" s="22" t="s">
        <v>66</v>
      </c>
      <c r="V5" s="22" t="s">
        <v>67</v>
      </c>
      <c r="W5" s="22" t="s">
        <v>68</v>
      </c>
      <c r="X5" s="22" t="s">
        <v>69</v>
      </c>
      <c r="Y5" s="22" t="s">
        <v>70</v>
      </c>
      <c r="Z5" s="22" t="s">
        <v>71</v>
      </c>
      <c r="AA5" s="22" t="s">
        <v>72</v>
      </c>
      <c r="AB5" s="22" t="s">
        <v>73</v>
      </c>
      <c r="AC5" s="22" t="s">
        <v>74</v>
      </c>
      <c r="AD5" s="22" t="s">
        <v>75</v>
      </c>
      <c r="AE5" s="22" t="s">
        <v>76</v>
      </c>
      <c r="AF5" s="22" t="s">
        <v>77</v>
      </c>
    </row>
    <row r="6" spans="1:140" ht="15" customHeight="1" x14ac:dyDescent="0.2">
      <c r="A6" s="65" t="s">
        <v>126</v>
      </c>
      <c r="B6" s="65" t="s">
        <v>190</v>
      </c>
      <c r="C6" s="65" t="s">
        <v>37</v>
      </c>
      <c r="D6" s="65" t="s">
        <v>127</v>
      </c>
      <c r="E6" s="65" t="s">
        <v>33</v>
      </c>
      <c r="F6" s="65" t="s">
        <v>128</v>
      </c>
      <c r="G6" s="66">
        <v>27</v>
      </c>
      <c r="H6" s="66">
        <v>39</v>
      </c>
      <c r="I6" s="66">
        <v>0</v>
      </c>
      <c r="J6" s="66">
        <v>517</v>
      </c>
      <c r="K6" s="66">
        <v>775</v>
      </c>
      <c r="L6" s="66">
        <v>730</v>
      </c>
      <c r="M6" s="66">
        <v>814</v>
      </c>
      <c r="N6" s="66">
        <v>25</v>
      </c>
      <c r="O6" s="66">
        <v>2484</v>
      </c>
      <c r="P6" s="66">
        <v>18</v>
      </c>
      <c r="Q6" s="66">
        <v>133</v>
      </c>
      <c r="R6" s="66">
        <v>38</v>
      </c>
      <c r="S6" s="66">
        <v>606</v>
      </c>
      <c r="T6" s="66">
        <v>13</v>
      </c>
      <c r="U6" s="66">
        <v>2484</v>
      </c>
      <c r="V6" s="66">
        <v>1</v>
      </c>
      <c r="W6" s="66">
        <v>1</v>
      </c>
      <c r="X6" s="66">
        <v>27</v>
      </c>
      <c r="Y6" s="66">
        <v>4.2</v>
      </c>
      <c r="Z6" s="66">
        <v>17.52</v>
      </c>
      <c r="AA6" s="66">
        <v>24.34</v>
      </c>
      <c r="AB6" s="66">
        <v>133</v>
      </c>
      <c r="AC6" s="66">
        <v>1226</v>
      </c>
      <c r="AD6" s="66">
        <v>618</v>
      </c>
      <c r="AE6" s="66">
        <v>1871</v>
      </c>
      <c r="AF6" s="66">
        <v>1269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 t="s">
        <v>144</v>
      </c>
      <c r="BP6" t="s">
        <v>144</v>
      </c>
      <c r="BQ6" t="s">
        <v>144</v>
      </c>
      <c r="BR6" t="s">
        <v>144</v>
      </c>
      <c r="BS6" t="s">
        <v>144</v>
      </c>
      <c r="BT6" t="s">
        <v>144</v>
      </c>
      <c r="BU6" t="s">
        <v>144</v>
      </c>
      <c r="BV6" t="s">
        <v>144</v>
      </c>
      <c r="BW6" t="s">
        <v>144</v>
      </c>
      <c r="BX6" t="s">
        <v>144</v>
      </c>
      <c r="BY6" t="s">
        <v>144</v>
      </c>
      <c r="BZ6" t="s">
        <v>144</v>
      </c>
      <c r="CA6" t="s">
        <v>144</v>
      </c>
      <c r="CB6" t="s">
        <v>144</v>
      </c>
      <c r="CC6" t="s">
        <v>144</v>
      </c>
      <c r="CD6" t="s">
        <v>144</v>
      </c>
      <c r="CE6" t="s">
        <v>144</v>
      </c>
      <c r="CF6" t="s">
        <v>144</v>
      </c>
      <c r="CG6" t="s">
        <v>144</v>
      </c>
      <c r="CH6" t="s">
        <v>144</v>
      </c>
      <c r="CI6" t="s">
        <v>144</v>
      </c>
      <c r="CJ6" t="s">
        <v>144</v>
      </c>
      <c r="CK6" t="s">
        <v>144</v>
      </c>
      <c r="CL6" t="s">
        <v>144</v>
      </c>
      <c r="CM6" t="s">
        <v>144</v>
      </c>
      <c r="CN6" t="s">
        <v>144</v>
      </c>
      <c r="CO6" t="s">
        <v>144</v>
      </c>
      <c r="CP6" t="s">
        <v>144</v>
      </c>
      <c r="CQ6" t="s">
        <v>144</v>
      </c>
      <c r="CR6" t="s">
        <v>144</v>
      </c>
      <c r="CS6" t="s">
        <v>144</v>
      </c>
      <c r="CT6" t="s">
        <v>144</v>
      </c>
      <c r="CU6" t="s">
        <v>144</v>
      </c>
      <c r="CV6" t="s">
        <v>144</v>
      </c>
      <c r="CW6" t="s">
        <v>144</v>
      </c>
      <c r="CX6" t="s">
        <v>144</v>
      </c>
      <c r="CY6" t="s">
        <v>144</v>
      </c>
      <c r="CZ6" t="s">
        <v>144</v>
      </c>
      <c r="DA6" t="s">
        <v>144</v>
      </c>
      <c r="DB6" t="s">
        <v>144</v>
      </c>
      <c r="DC6" t="s">
        <v>144</v>
      </c>
      <c r="DD6" t="s">
        <v>144</v>
      </c>
      <c r="DE6" t="s">
        <v>144</v>
      </c>
      <c r="DF6" t="s">
        <v>144</v>
      </c>
      <c r="DG6" t="s">
        <v>144</v>
      </c>
      <c r="DH6" t="s">
        <v>144</v>
      </c>
      <c r="DI6" t="s">
        <v>144</v>
      </c>
      <c r="DJ6" t="s">
        <v>144</v>
      </c>
      <c r="DK6" t="s">
        <v>144</v>
      </c>
      <c r="DL6" t="s">
        <v>144</v>
      </c>
      <c r="DM6" t="s">
        <v>144</v>
      </c>
      <c r="DN6" t="s">
        <v>144</v>
      </c>
      <c r="DO6" t="s">
        <v>144</v>
      </c>
      <c r="DP6" t="s">
        <v>144</v>
      </c>
      <c r="DQ6" t="s">
        <v>144</v>
      </c>
      <c r="DR6" t="s">
        <v>144</v>
      </c>
      <c r="DS6" t="s">
        <v>144</v>
      </c>
      <c r="DT6" t="s">
        <v>144</v>
      </c>
      <c r="DU6" t="s">
        <v>144</v>
      </c>
      <c r="DV6" t="s">
        <v>144</v>
      </c>
      <c r="DW6" t="s">
        <v>144</v>
      </c>
      <c r="DX6" t="s">
        <v>144</v>
      </c>
      <c r="DY6" t="s">
        <v>144</v>
      </c>
      <c r="DZ6" t="s">
        <v>144</v>
      </c>
      <c r="EA6" t="s">
        <v>144</v>
      </c>
      <c r="EB6" t="s">
        <v>144</v>
      </c>
      <c r="EC6" t="s">
        <v>144</v>
      </c>
      <c r="ED6" t="s">
        <v>144</v>
      </c>
      <c r="EE6" t="s">
        <v>144</v>
      </c>
      <c r="EF6" t="s">
        <v>144</v>
      </c>
      <c r="EG6" t="s">
        <v>144</v>
      </c>
      <c r="EH6" t="s">
        <v>144</v>
      </c>
      <c r="EI6" t="s">
        <v>144</v>
      </c>
      <c r="EJ6" t="s">
        <v>144</v>
      </c>
    </row>
    <row r="7" spans="1:140" ht="15" customHeight="1" x14ac:dyDescent="0.2">
      <c r="A7" s="65" t="s">
        <v>126</v>
      </c>
      <c r="B7" s="65" t="s">
        <v>190</v>
      </c>
      <c r="C7" s="65" t="s">
        <v>38</v>
      </c>
      <c r="D7" s="65" t="s">
        <v>129</v>
      </c>
      <c r="E7" s="65" t="s">
        <v>18</v>
      </c>
      <c r="F7" s="65" t="s">
        <v>130</v>
      </c>
      <c r="G7" s="66" t="s">
        <v>144</v>
      </c>
      <c r="H7" s="66" t="s">
        <v>144</v>
      </c>
      <c r="I7" s="66" t="s">
        <v>144</v>
      </c>
      <c r="J7" s="66" t="s">
        <v>144</v>
      </c>
      <c r="K7" s="66" t="s">
        <v>144</v>
      </c>
      <c r="L7" s="66" t="s">
        <v>144</v>
      </c>
      <c r="M7" s="66" t="s">
        <v>144</v>
      </c>
      <c r="N7" s="66" t="s">
        <v>144</v>
      </c>
      <c r="O7" s="66">
        <v>134995</v>
      </c>
      <c r="P7" s="66" t="s">
        <v>144</v>
      </c>
      <c r="Q7" s="66" t="s">
        <v>144</v>
      </c>
      <c r="R7" s="66" t="s">
        <v>144</v>
      </c>
      <c r="S7" s="66" t="s">
        <v>144</v>
      </c>
      <c r="T7" s="66" t="s">
        <v>144</v>
      </c>
      <c r="U7" s="66" t="s">
        <v>144</v>
      </c>
      <c r="V7" s="66" t="s">
        <v>144</v>
      </c>
      <c r="W7" s="66" t="s">
        <v>144</v>
      </c>
      <c r="X7" s="66" t="s">
        <v>144</v>
      </c>
      <c r="Y7" s="66" t="s">
        <v>144</v>
      </c>
      <c r="Z7" s="66" t="s">
        <v>144</v>
      </c>
      <c r="AA7" s="66" t="s">
        <v>144</v>
      </c>
      <c r="AB7" s="66" t="s">
        <v>144</v>
      </c>
      <c r="AC7" s="66" t="s">
        <v>144</v>
      </c>
      <c r="AD7" s="66">
        <v>34610</v>
      </c>
      <c r="AE7" s="66">
        <v>93641</v>
      </c>
      <c r="AF7" s="66" t="s">
        <v>144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 t="s">
        <v>144</v>
      </c>
      <c r="BP7" t="s">
        <v>144</v>
      </c>
      <c r="BQ7" t="s">
        <v>144</v>
      </c>
      <c r="BR7" t="s">
        <v>144</v>
      </c>
      <c r="BS7" t="s">
        <v>144</v>
      </c>
      <c r="BT7" t="s">
        <v>144</v>
      </c>
      <c r="BU7" t="s">
        <v>144</v>
      </c>
      <c r="BV7" t="s">
        <v>144</v>
      </c>
      <c r="BW7" t="s">
        <v>144</v>
      </c>
      <c r="BX7" t="s">
        <v>144</v>
      </c>
      <c r="BY7" t="s">
        <v>144</v>
      </c>
      <c r="BZ7" t="s">
        <v>144</v>
      </c>
      <c r="CA7" t="s">
        <v>144</v>
      </c>
      <c r="CB7" t="s">
        <v>144</v>
      </c>
      <c r="CC7" t="s">
        <v>144</v>
      </c>
      <c r="CD7" t="s">
        <v>144</v>
      </c>
      <c r="CE7" t="s">
        <v>144</v>
      </c>
      <c r="CF7" t="s">
        <v>144</v>
      </c>
      <c r="CG7" t="s">
        <v>144</v>
      </c>
      <c r="CH7" t="s">
        <v>144</v>
      </c>
      <c r="CI7" t="s">
        <v>144</v>
      </c>
      <c r="CJ7" t="s">
        <v>144</v>
      </c>
      <c r="CK7" t="s">
        <v>144</v>
      </c>
      <c r="CL7" t="s">
        <v>144</v>
      </c>
      <c r="CM7" t="s">
        <v>144</v>
      </c>
      <c r="CN7" t="s">
        <v>144</v>
      </c>
      <c r="CO7" t="s">
        <v>144</v>
      </c>
      <c r="CP7" t="s">
        <v>144</v>
      </c>
      <c r="CQ7" t="s">
        <v>144</v>
      </c>
      <c r="CR7" t="s">
        <v>144</v>
      </c>
      <c r="CS7" t="s">
        <v>144</v>
      </c>
      <c r="CT7" t="s">
        <v>144</v>
      </c>
      <c r="CU7" t="s">
        <v>144</v>
      </c>
      <c r="CV7" t="s">
        <v>144</v>
      </c>
      <c r="CW7" t="s">
        <v>144</v>
      </c>
      <c r="CX7" t="s">
        <v>144</v>
      </c>
      <c r="CY7" t="s">
        <v>144</v>
      </c>
      <c r="CZ7" t="s">
        <v>144</v>
      </c>
      <c r="DA7" t="s">
        <v>144</v>
      </c>
      <c r="DB7" t="s">
        <v>144</v>
      </c>
      <c r="DC7" t="s">
        <v>144</v>
      </c>
      <c r="DD7" t="s">
        <v>144</v>
      </c>
      <c r="DE7" t="s">
        <v>144</v>
      </c>
      <c r="DF7" t="s">
        <v>144</v>
      </c>
      <c r="DG7" t="s">
        <v>144</v>
      </c>
      <c r="DH7" t="s">
        <v>144</v>
      </c>
      <c r="DI7" t="s">
        <v>144</v>
      </c>
      <c r="DJ7" t="s">
        <v>144</v>
      </c>
      <c r="DK7" t="s">
        <v>144</v>
      </c>
      <c r="DL7" t="s">
        <v>144</v>
      </c>
      <c r="DM7" t="s">
        <v>144</v>
      </c>
      <c r="DN7" t="s">
        <v>144</v>
      </c>
      <c r="DO7" t="s">
        <v>144</v>
      </c>
      <c r="DP7" t="s">
        <v>144</v>
      </c>
      <c r="DQ7" t="s">
        <v>144</v>
      </c>
      <c r="DR7" t="s">
        <v>144</v>
      </c>
      <c r="DS7" t="s">
        <v>144</v>
      </c>
      <c r="DT7" t="s">
        <v>144</v>
      </c>
      <c r="DU7" t="s">
        <v>144</v>
      </c>
      <c r="DV7" t="s">
        <v>144</v>
      </c>
      <c r="DW7" t="s">
        <v>144</v>
      </c>
      <c r="DX7" t="s">
        <v>144</v>
      </c>
      <c r="DY7" t="s">
        <v>144</v>
      </c>
      <c r="DZ7" t="s">
        <v>144</v>
      </c>
      <c r="EA7" t="s">
        <v>144</v>
      </c>
      <c r="EB7" t="s">
        <v>144</v>
      </c>
      <c r="EC7" t="s">
        <v>144</v>
      </c>
      <c r="ED7" t="s">
        <v>144</v>
      </c>
      <c r="EE7" t="s">
        <v>144</v>
      </c>
      <c r="EF7" t="s">
        <v>144</v>
      </c>
      <c r="EG7" t="s">
        <v>144</v>
      </c>
      <c r="EH7" t="s">
        <v>144</v>
      </c>
      <c r="EI7" t="s">
        <v>144</v>
      </c>
      <c r="EJ7" t="s">
        <v>144</v>
      </c>
    </row>
    <row r="8" spans="1:140" ht="15" customHeight="1" x14ac:dyDescent="0.2">
      <c r="A8" s="65" t="s">
        <v>126</v>
      </c>
      <c r="B8" s="65" t="s">
        <v>190</v>
      </c>
      <c r="C8" s="65" t="s">
        <v>39</v>
      </c>
      <c r="D8" s="65" t="s">
        <v>131</v>
      </c>
      <c r="E8" s="65" t="s">
        <v>20</v>
      </c>
      <c r="F8" s="65" t="s">
        <v>132</v>
      </c>
      <c r="G8" s="66" t="s">
        <v>144</v>
      </c>
      <c r="H8" s="66" t="s">
        <v>144</v>
      </c>
      <c r="I8" s="66" t="s">
        <v>144</v>
      </c>
      <c r="J8" s="66" t="s">
        <v>144</v>
      </c>
      <c r="K8" s="66" t="s">
        <v>144</v>
      </c>
      <c r="L8" s="66" t="s">
        <v>144</v>
      </c>
      <c r="M8" s="66" t="s">
        <v>144</v>
      </c>
      <c r="N8" s="66" t="s">
        <v>144</v>
      </c>
      <c r="O8" s="66">
        <v>41588</v>
      </c>
      <c r="P8" s="66" t="s">
        <v>144</v>
      </c>
      <c r="Q8" s="66" t="s">
        <v>144</v>
      </c>
      <c r="R8" s="66" t="s">
        <v>144</v>
      </c>
      <c r="S8" s="66" t="s">
        <v>144</v>
      </c>
      <c r="T8" s="66" t="s">
        <v>144</v>
      </c>
      <c r="U8" s="66" t="s">
        <v>144</v>
      </c>
      <c r="V8" s="66" t="s">
        <v>144</v>
      </c>
      <c r="W8" s="66" t="s">
        <v>144</v>
      </c>
      <c r="X8" s="66" t="s">
        <v>144</v>
      </c>
      <c r="Y8" s="66" t="s">
        <v>144</v>
      </c>
      <c r="Z8" s="66" t="s">
        <v>144</v>
      </c>
      <c r="AA8" s="66" t="s">
        <v>144</v>
      </c>
      <c r="AB8" s="66" t="s">
        <v>144</v>
      </c>
      <c r="AC8" s="66" t="s">
        <v>144</v>
      </c>
      <c r="AD8" s="66">
        <v>8980</v>
      </c>
      <c r="AE8" s="66">
        <v>24438</v>
      </c>
      <c r="AF8" s="66" t="s">
        <v>144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834</v>
      </c>
      <c r="BL8">
        <v>0</v>
      </c>
      <c r="BM8">
        <v>9485</v>
      </c>
      <c r="BN8">
        <v>0</v>
      </c>
      <c r="BO8" t="s">
        <v>144</v>
      </c>
      <c r="BP8" t="s">
        <v>144</v>
      </c>
      <c r="BQ8" t="s">
        <v>144</v>
      </c>
      <c r="BR8" t="s">
        <v>144</v>
      </c>
      <c r="BS8" t="s">
        <v>144</v>
      </c>
      <c r="BT8" t="s">
        <v>144</v>
      </c>
      <c r="BU8" t="s">
        <v>144</v>
      </c>
      <c r="BV8" t="s">
        <v>144</v>
      </c>
      <c r="BW8" t="s">
        <v>144</v>
      </c>
      <c r="BX8" t="s">
        <v>144</v>
      </c>
      <c r="BY8" t="s">
        <v>144</v>
      </c>
      <c r="BZ8" t="s">
        <v>144</v>
      </c>
      <c r="CA8" t="s">
        <v>144</v>
      </c>
      <c r="CB8" t="s">
        <v>144</v>
      </c>
      <c r="CC8" t="s">
        <v>144</v>
      </c>
      <c r="CD8" t="s">
        <v>144</v>
      </c>
      <c r="CE8" t="s">
        <v>144</v>
      </c>
      <c r="CF8" t="s">
        <v>144</v>
      </c>
      <c r="CG8" t="s">
        <v>144</v>
      </c>
      <c r="CH8" t="s">
        <v>144</v>
      </c>
      <c r="CI8" t="s">
        <v>144</v>
      </c>
      <c r="CJ8" t="s">
        <v>144</v>
      </c>
      <c r="CK8" t="s">
        <v>144</v>
      </c>
      <c r="CL8" t="s">
        <v>144</v>
      </c>
      <c r="CM8" t="s">
        <v>144</v>
      </c>
      <c r="CN8" t="s">
        <v>144</v>
      </c>
      <c r="CO8" t="s">
        <v>144</v>
      </c>
      <c r="CP8" t="s">
        <v>144</v>
      </c>
      <c r="CQ8" t="s">
        <v>144</v>
      </c>
      <c r="CR8" t="s">
        <v>144</v>
      </c>
      <c r="CS8" t="s">
        <v>144</v>
      </c>
      <c r="CT8" t="s">
        <v>144</v>
      </c>
      <c r="CU8" t="s">
        <v>144</v>
      </c>
      <c r="CV8" t="s">
        <v>144</v>
      </c>
      <c r="CW8" t="s">
        <v>144</v>
      </c>
      <c r="CX8" t="s">
        <v>144</v>
      </c>
      <c r="CY8" t="s">
        <v>144</v>
      </c>
      <c r="CZ8" t="s">
        <v>144</v>
      </c>
      <c r="DA8" t="s">
        <v>144</v>
      </c>
      <c r="DB8" t="s">
        <v>144</v>
      </c>
      <c r="DC8" t="s">
        <v>144</v>
      </c>
      <c r="DD8" t="s">
        <v>144</v>
      </c>
      <c r="DE8" t="s">
        <v>144</v>
      </c>
      <c r="DF8" t="s">
        <v>144</v>
      </c>
      <c r="DG8" t="s">
        <v>144</v>
      </c>
      <c r="DH8" t="s">
        <v>144</v>
      </c>
      <c r="DI8" t="s">
        <v>144</v>
      </c>
      <c r="DJ8" t="s">
        <v>144</v>
      </c>
      <c r="DK8" t="s">
        <v>144</v>
      </c>
      <c r="DL8" t="s">
        <v>144</v>
      </c>
      <c r="DM8" t="s">
        <v>144</v>
      </c>
      <c r="DN8" t="s">
        <v>144</v>
      </c>
      <c r="DO8" t="s">
        <v>144</v>
      </c>
      <c r="DP8" t="s">
        <v>144</v>
      </c>
      <c r="DQ8" t="s">
        <v>144</v>
      </c>
      <c r="DR8" t="s">
        <v>144</v>
      </c>
      <c r="DS8" t="s">
        <v>144</v>
      </c>
      <c r="DT8" t="s">
        <v>144</v>
      </c>
      <c r="DU8" t="s">
        <v>144</v>
      </c>
      <c r="DV8" t="s">
        <v>144</v>
      </c>
      <c r="DW8" t="s">
        <v>144</v>
      </c>
      <c r="DX8" t="s">
        <v>144</v>
      </c>
      <c r="DY8" t="s">
        <v>144</v>
      </c>
      <c r="DZ8" t="s">
        <v>144</v>
      </c>
      <c r="EA8" t="s">
        <v>144</v>
      </c>
      <c r="EB8" t="s">
        <v>144</v>
      </c>
      <c r="EC8" t="s">
        <v>144</v>
      </c>
      <c r="ED8" t="s">
        <v>144</v>
      </c>
      <c r="EE8" t="s">
        <v>144</v>
      </c>
      <c r="EF8" t="s">
        <v>144</v>
      </c>
      <c r="EG8" t="s">
        <v>144</v>
      </c>
      <c r="EH8" t="s">
        <v>144</v>
      </c>
      <c r="EI8" t="s">
        <v>144</v>
      </c>
      <c r="EJ8" t="s">
        <v>144</v>
      </c>
    </row>
    <row r="9" spans="1:140" ht="15" customHeight="1" x14ac:dyDescent="0.2">
      <c r="A9" s="65" t="s">
        <v>126</v>
      </c>
      <c r="B9" s="65" t="s">
        <v>190</v>
      </c>
      <c r="C9" s="65" t="s">
        <v>39</v>
      </c>
      <c r="D9" s="65" t="s">
        <v>131</v>
      </c>
      <c r="E9" s="65" t="s">
        <v>21</v>
      </c>
      <c r="F9" s="65" t="s">
        <v>133</v>
      </c>
      <c r="G9" s="66" t="s">
        <v>144</v>
      </c>
      <c r="H9" s="66" t="s">
        <v>144</v>
      </c>
      <c r="I9" s="66" t="s">
        <v>144</v>
      </c>
      <c r="J9" s="66" t="s">
        <v>144</v>
      </c>
      <c r="K9" s="66" t="s">
        <v>144</v>
      </c>
      <c r="L9" s="66" t="s">
        <v>144</v>
      </c>
      <c r="M9" s="66" t="s">
        <v>144</v>
      </c>
      <c r="N9" s="66" t="s">
        <v>144</v>
      </c>
      <c r="O9" s="66">
        <v>121128</v>
      </c>
      <c r="P9" s="66" t="s">
        <v>144</v>
      </c>
      <c r="Q9" s="66" t="s">
        <v>144</v>
      </c>
      <c r="R9" s="66" t="s">
        <v>144</v>
      </c>
      <c r="S9" s="66" t="s">
        <v>144</v>
      </c>
      <c r="T9" s="66" t="s">
        <v>144</v>
      </c>
      <c r="U9" s="66" t="s">
        <v>144</v>
      </c>
      <c r="V9" s="66" t="s">
        <v>144</v>
      </c>
      <c r="W9" s="66" t="s">
        <v>144</v>
      </c>
      <c r="X9" s="66" t="s">
        <v>144</v>
      </c>
      <c r="Y9" s="66" t="s">
        <v>144</v>
      </c>
      <c r="Z9" s="66" t="s">
        <v>144</v>
      </c>
      <c r="AA9" s="66" t="s">
        <v>144</v>
      </c>
      <c r="AB9" s="66" t="s">
        <v>144</v>
      </c>
      <c r="AC9" s="66" t="s">
        <v>144</v>
      </c>
      <c r="AD9" s="66">
        <v>26641</v>
      </c>
      <c r="AE9" s="66">
        <v>81016</v>
      </c>
      <c r="AF9" s="66" t="s">
        <v>144</v>
      </c>
      <c r="AP9" t="s">
        <v>144</v>
      </c>
      <c r="AQ9" t="s">
        <v>144</v>
      </c>
      <c r="AR9" t="s">
        <v>144</v>
      </c>
      <c r="AS9" t="s">
        <v>144</v>
      </c>
      <c r="AT9" t="s">
        <v>144</v>
      </c>
      <c r="AU9" t="s">
        <v>144</v>
      </c>
      <c r="AV9" t="s">
        <v>144</v>
      </c>
      <c r="AW9" t="s">
        <v>144</v>
      </c>
      <c r="AX9" t="s">
        <v>144</v>
      </c>
      <c r="AY9" t="s">
        <v>144</v>
      </c>
      <c r="AZ9" t="s">
        <v>144</v>
      </c>
      <c r="BA9" t="s">
        <v>144</v>
      </c>
      <c r="BB9" t="s">
        <v>144</v>
      </c>
      <c r="BC9" t="s">
        <v>144</v>
      </c>
      <c r="BD9" t="s">
        <v>144</v>
      </c>
      <c r="BE9" t="s">
        <v>144</v>
      </c>
      <c r="BF9" t="s">
        <v>144</v>
      </c>
      <c r="BG9" t="s">
        <v>144</v>
      </c>
      <c r="BH9" t="s">
        <v>144</v>
      </c>
      <c r="BI9" t="s">
        <v>144</v>
      </c>
      <c r="BJ9" t="s">
        <v>144</v>
      </c>
      <c r="BK9" t="s">
        <v>144</v>
      </c>
      <c r="BL9" t="s">
        <v>144</v>
      </c>
      <c r="BM9" t="s">
        <v>144</v>
      </c>
      <c r="BN9" t="s">
        <v>144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7521</v>
      </c>
      <c r="BX9">
        <v>5362</v>
      </c>
      <c r="BY9">
        <v>47657</v>
      </c>
      <c r="BZ9">
        <v>21613</v>
      </c>
      <c r="CA9">
        <v>2926</v>
      </c>
      <c r="CB9">
        <v>4435678</v>
      </c>
      <c r="CC9">
        <v>589.77237070000001</v>
      </c>
      <c r="CD9">
        <v>981</v>
      </c>
      <c r="CE9">
        <v>4901882</v>
      </c>
      <c r="CF9">
        <v>914.18910854000001</v>
      </c>
      <c r="CG9">
        <v>1665</v>
      </c>
      <c r="CH9">
        <v>71671724</v>
      </c>
      <c r="CI9">
        <v>1503.9075897</v>
      </c>
      <c r="CJ9">
        <v>3371</v>
      </c>
      <c r="CK9">
        <v>66275905</v>
      </c>
      <c r="CL9">
        <v>3066.4833665000001</v>
      </c>
      <c r="CM9">
        <v>7101</v>
      </c>
      <c r="CN9">
        <v>15400860</v>
      </c>
      <c r="CO9">
        <v>5263.4518113000004</v>
      </c>
      <c r="CP9">
        <v>9628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59001</v>
      </c>
      <c r="CY9">
        <v>6723</v>
      </c>
      <c r="CZ9">
        <v>21543</v>
      </c>
      <c r="DA9">
        <v>87267</v>
      </c>
      <c r="DB9">
        <v>15096</v>
      </c>
      <c r="DC9">
        <v>13038</v>
      </c>
      <c r="DD9">
        <v>10673</v>
      </c>
      <c r="DE9">
        <v>9435</v>
      </c>
      <c r="DF9">
        <v>65761</v>
      </c>
      <c r="DG9">
        <v>56713</v>
      </c>
      <c r="DH9">
        <v>31692</v>
      </c>
      <c r="DI9">
        <v>25026</v>
      </c>
      <c r="DJ9">
        <v>4109</v>
      </c>
      <c r="DK9">
        <v>3224</v>
      </c>
      <c r="DL9">
        <v>0</v>
      </c>
      <c r="DM9">
        <v>0</v>
      </c>
      <c r="DN9">
        <v>0</v>
      </c>
      <c r="DO9">
        <v>0</v>
      </c>
      <c r="DP9">
        <v>1313</v>
      </c>
      <c r="DQ9">
        <v>78956</v>
      </c>
      <c r="DR9">
        <v>60.134044174000003</v>
      </c>
      <c r="DS9">
        <v>145</v>
      </c>
      <c r="DT9">
        <v>258</v>
      </c>
      <c r="DU9">
        <v>3242</v>
      </c>
      <c r="DV9">
        <v>1432</v>
      </c>
      <c r="DW9">
        <v>125</v>
      </c>
      <c r="DX9">
        <v>1045</v>
      </c>
      <c r="DY9">
        <v>16113705</v>
      </c>
      <c r="DZ9">
        <v>4970.2976558</v>
      </c>
      <c r="EA9">
        <v>10406</v>
      </c>
      <c r="EB9">
        <v>7697687</v>
      </c>
      <c r="EC9">
        <v>5375.4797485999998</v>
      </c>
      <c r="ED9">
        <v>11020</v>
      </c>
      <c r="EE9">
        <v>749965</v>
      </c>
      <c r="EF9">
        <v>5999.72</v>
      </c>
      <c r="EG9">
        <v>12021</v>
      </c>
      <c r="EH9">
        <v>6259876</v>
      </c>
      <c r="EI9">
        <v>5990.3119617000002</v>
      </c>
      <c r="EJ9">
        <v>13532</v>
      </c>
    </row>
    <row r="10" spans="1:140" ht="15" customHeight="1" x14ac:dyDescent="0.2">
      <c r="A10" s="65" t="s">
        <v>126</v>
      </c>
      <c r="B10" s="65" t="s">
        <v>190</v>
      </c>
      <c r="C10" s="65" t="s">
        <v>39</v>
      </c>
      <c r="D10" s="65" t="s">
        <v>131</v>
      </c>
      <c r="E10" s="65" t="s">
        <v>27</v>
      </c>
      <c r="F10" s="65" t="s">
        <v>134</v>
      </c>
      <c r="G10" s="66" t="s">
        <v>144</v>
      </c>
      <c r="H10" s="66" t="s">
        <v>144</v>
      </c>
      <c r="I10" s="66" t="s">
        <v>144</v>
      </c>
      <c r="J10" s="66" t="s">
        <v>144</v>
      </c>
      <c r="K10" s="66" t="s">
        <v>144</v>
      </c>
      <c r="L10" s="66" t="s">
        <v>144</v>
      </c>
      <c r="M10" s="66" t="s">
        <v>144</v>
      </c>
      <c r="N10" s="66" t="s">
        <v>144</v>
      </c>
      <c r="O10" s="66">
        <v>83709</v>
      </c>
      <c r="P10" s="66" t="s">
        <v>144</v>
      </c>
      <c r="Q10" s="66" t="s">
        <v>144</v>
      </c>
      <c r="R10" s="66" t="s">
        <v>144</v>
      </c>
      <c r="S10" s="66" t="s">
        <v>144</v>
      </c>
      <c r="T10" s="66" t="s">
        <v>144</v>
      </c>
      <c r="U10" s="66" t="s">
        <v>144</v>
      </c>
      <c r="V10" s="66" t="s">
        <v>144</v>
      </c>
      <c r="W10" s="66" t="s">
        <v>144</v>
      </c>
      <c r="X10" s="66" t="s">
        <v>144</v>
      </c>
      <c r="Y10" s="66" t="s">
        <v>144</v>
      </c>
      <c r="Z10" s="66" t="s">
        <v>144</v>
      </c>
      <c r="AA10" s="66" t="s">
        <v>144</v>
      </c>
      <c r="AB10" s="66" t="s">
        <v>144</v>
      </c>
      <c r="AC10" s="66" t="s">
        <v>144</v>
      </c>
      <c r="AD10" s="66">
        <v>15602</v>
      </c>
      <c r="AE10" s="66">
        <v>50591</v>
      </c>
      <c r="AF10" s="66" t="s">
        <v>144</v>
      </c>
      <c r="AP10" t="s">
        <v>144</v>
      </c>
      <c r="AQ10" t="s">
        <v>144</v>
      </c>
      <c r="AR10" t="s">
        <v>144</v>
      </c>
      <c r="AS10" t="s">
        <v>144</v>
      </c>
      <c r="AT10" t="s">
        <v>144</v>
      </c>
      <c r="AU10" t="s">
        <v>144</v>
      </c>
      <c r="AV10" t="s">
        <v>144</v>
      </c>
      <c r="AW10" t="s">
        <v>144</v>
      </c>
      <c r="AX10" t="s">
        <v>144</v>
      </c>
      <c r="AY10" t="s">
        <v>144</v>
      </c>
      <c r="AZ10" t="s">
        <v>144</v>
      </c>
      <c r="BA10" t="s">
        <v>144</v>
      </c>
      <c r="BB10" t="s">
        <v>144</v>
      </c>
      <c r="BC10" t="s">
        <v>144</v>
      </c>
      <c r="BD10" t="s">
        <v>144</v>
      </c>
      <c r="BE10" t="s">
        <v>144</v>
      </c>
      <c r="BF10" t="s">
        <v>144</v>
      </c>
      <c r="BG10" t="s">
        <v>144</v>
      </c>
      <c r="BH10" t="s">
        <v>144</v>
      </c>
      <c r="BI10" t="s">
        <v>144</v>
      </c>
      <c r="BJ10" t="s">
        <v>144</v>
      </c>
      <c r="BK10" t="s">
        <v>144</v>
      </c>
      <c r="BL10" t="s">
        <v>144</v>
      </c>
      <c r="BM10" t="s">
        <v>144</v>
      </c>
      <c r="BN10" t="s">
        <v>144</v>
      </c>
      <c r="BO10">
        <v>83215</v>
      </c>
      <c r="BP10">
        <v>68348</v>
      </c>
      <c r="BQ10">
        <v>290030</v>
      </c>
      <c r="BR10">
        <v>4</v>
      </c>
      <c r="BS10">
        <v>1</v>
      </c>
      <c r="BT10">
        <v>18</v>
      </c>
      <c r="BU10">
        <v>71</v>
      </c>
      <c r="BV10">
        <v>63236</v>
      </c>
      <c r="BW10">
        <v>8506</v>
      </c>
      <c r="BX10">
        <v>6610</v>
      </c>
      <c r="BY10">
        <v>30731</v>
      </c>
      <c r="BZ10">
        <v>13351</v>
      </c>
      <c r="CA10">
        <v>1171</v>
      </c>
      <c r="CB10">
        <v>3694526</v>
      </c>
      <c r="CC10">
        <v>434</v>
      </c>
      <c r="CD10">
        <v>808</v>
      </c>
      <c r="CE10">
        <v>3938472</v>
      </c>
      <c r="CF10">
        <v>596</v>
      </c>
      <c r="CG10">
        <v>1167</v>
      </c>
      <c r="CH10">
        <v>40784871</v>
      </c>
      <c r="CI10">
        <v>1327</v>
      </c>
      <c r="CJ10">
        <v>2836</v>
      </c>
      <c r="CK10">
        <v>38782623</v>
      </c>
      <c r="CL10">
        <v>2905</v>
      </c>
      <c r="CM10">
        <v>6738</v>
      </c>
      <c r="CN10">
        <v>5779201</v>
      </c>
      <c r="CO10">
        <v>4935</v>
      </c>
      <c r="CP10">
        <v>11704</v>
      </c>
      <c r="CQ10">
        <v>4281</v>
      </c>
      <c r="CR10">
        <v>1544</v>
      </c>
      <c r="CS10">
        <v>119</v>
      </c>
      <c r="CT10">
        <v>5167</v>
      </c>
      <c r="CU10">
        <v>2596</v>
      </c>
      <c r="CV10">
        <v>22</v>
      </c>
      <c r="CW10">
        <v>60</v>
      </c>
      <c r="CX10">
        <v>38795</v>
      </c>
      <c r="CY10">
        <v>6097</v>
      </c>
      <c r="CZ10">
        <v>14063</v>
      </c>
      <c r="DA10">
        <v>58955</v>
      </c>
      <c r="DB10">
        <v>18710</v>
      </c>
      <c r="DC10">
        <v>15000</v>
      </c>
      <c r="DD10">
        <v>14314</v>
      </c>
      <c r="DE10">
        <v>11743</v>
      </c>
      <c r="DF10">
        <v>50463</v>
      </c>
      <c r="DG10">
        <v>38339</v>
      </c>
      <c r="DH10">
        <v>26112</v>
      </c>
      <c r="DI10">
        <v>16214</v>
      </c>
      <c r="DJ10">
        <v>2405</v>
      </c>
      <c r="DK10">
        <v>1365</v>
      </c>
      <c r="DL10">
        <v>0</v>
      </c>
      <c r="DM10">
        <v>0</v>
      </c>
      <c r="DN10">
        <v>0</v>
      </c>
      <c r="DO10">
        <v>0</v>
      </c>
      <c r="DP10">
        <v>3884</v>
      </c>
      <c r="DQ10">
        <v>117510</v>
      </c>
      <c r="DR10">
        <v>30</v>
      </c>
      <c r="DS10">
        <v>52</v>
      </c>
      <c r="DT10">
        <v>91</v>
      </c>
      <c r="DU10">
        <v>2229</v>
      </c>
      <c r="DV10">
        <v>753</v>
      </c>
      <c r="DW10">
        <v>78</v>
      </c>
      <c r="DX10">
        <v>2045</v>
      </c>
      <c r="DY10">
        <v>17440550</v>
      </c>
      <c r="DZ10">
        <v>7824</v>
      </c>
      <c r="EA10">
        <v>18915</v>
      </c>
      <c r="EB10">
        <v>4893654</v>
      </c>
      <c r="EC10">
        <v>6499</v>
      </c>
      <c r="ED10">
        <v>14236</v>
      </c>
      <c r="EE10">
        <v>432947</v>
      </c>
      <c r="EF10">
        <v>5551</v>
      </c>
      <c r="EG10">
        <v>12132</v>
      </c>
      <c r="EH10">
        <v>22105770</v>
      </c>
      <c r="EI10">
        <v>10810</v>
      </c>
      <c r="EJ10">
        <v>25555</v>
      </c>
    </row>
    <row r="11" spans="1:140" ht="15" customHeight="1" x14ac:dyDescent="0.2">
      <c r="A11" s="65" t="s">
        <v>126</v>
      </c>
      <c r="B11" s="65" t="s">
        <v>190</v>
      </c>
      <c r="C11" s="65" t="s">
        <v>36</v>
      </c>
      <c r="D11" s="65" t="s">
        <v>135</v>
      </c>
      <c r="E11" s="65" t="s">
        <v>14</v>
      </c>
      <c r="F11" s="65" t="s">
        <v>136</v>
      </c>
      <c r="G11" s="66" t="s">
        <v>144</v>
      </c>
      <c r="H11" s="66" t="s">
        <v>144</v>
      </c>
      <c r="I11" s="66" t="s">
        <v>144</v>
      </c>
      <c r="J11" s="66" t="s">
        <v>144</v>
      </c>
      <c r="K11" s="66" t="s">
        <v>144</v>
      </c>
      <c r="L11" s="66" t="s">
        <v>144</v>
      </c>
      <c r="M11" s="66" t="s">
        <v>144</v>
      </c>
      <c r="N11" s="66" t="s">
        <v>144</v>
      </c>
      <c r="O11" s="66">
        <v>0</v>
      </c>
      <c r="P11" s="66" t="s">
        <v>144</v>
      </c>
      <c r="Q11" s="66" t="s">
        <v>144</v>
      </c>
      <c r="R11" s="66" t="s">
        <v>144</v>
      </c>
      <c r="S11" s="66" t="s">
        <v>144</v>
      </c>
      <c r="T11" s="66" t="s">
        <v>144</v>
      </c>
      <c r="U11" s="66" t="s">
        <v>144</v>
      </c>
      <c r="V11" s="66" t="s">
        <v>144</v>
      </c>
      <c r="W11" s="66" t="s">
        <v>144</v>
      </c>
      <c r="X11" s="66" t="s">
        <v>144</v>
      </c>
      <c r="Y11" s="66" t="s">
        <v>144</v>
      </c>
      <c r="Z11" s="66" t="s">
        <v>144</v>
      </c>
      <c r="AA11" s="66" t="s">
        <v>144</v>
      </c>
      <c r="AB11" s="66" t="s">
        <v>144</v>
      </c>
      <c r="AC11" s="66" t="s">
        <v>144</v>
      </c>
      <c r="AD11" s="66">
        <v>0</v>
      </c>
      <c r="AE11" s="66">
        <v>0</v>
      </c>
      <c r="AF11" s="66" t="s">
        <v>144</v>
      </c>
      <c r="AP11" t="s">
        <v>144</v>
      </c>
      <c r="AQ11" t="s">
        <v>144</v>
      </c>
      <c r="AR11" t="s">
        <v>144</v>
      </c>
      <c r="AS11" t="s">
        <v>144</v>
      </c>
      <c r="AT11" t="s">
        <v>144</v>
      </c>
      <c r="AU11" t="s">
        <v>144</v>
      </c>
      <c r="AV11" t="s">
        <v>144</v>
      </c>
      <c r="AW11" t="s">
        <v>144</v>
      </c>
      <c r="AX11" t="s">
        <v>144</v>
      </c>
      <c r="AY11" t="s">
        <v>144</v>
      </c>
      <c r="AZ11" t="s">
        <v>144</v>
      </c>
      <c r="BA11" t="s">
        <v>144</v>
      </c>
      <c r="BB11" t="s">
        <v>144</v>
      </c>
      <c r="BC11" t="s">
        <v>144</v>
      </c>
      <c r="BD11" t="s">
        <v>144</v>
      </c>
      <c r="BE11" t="s">
        <v>144</v>
      </c>
      <c r="BF11" t="s">
        <v>144</v>
      </c>
      <c r="BG11" t="s">
        <v>144</v>
      </c>
      <c r="BH11" t="s">
        <v>144</v>
      </c>
      <c r="BI11" t="s">
        <v>144</v>
      </c>
      <c r="BJ11" t="s">
        <v>144</v>
      </c>
      <c r="BK11" t="s">
        <v>144</v>
      </c>
      <c r="BL11" t="s">
        <v>144</v>
      </c>
      <c r="BM11" t="s">
        <v>144</v>
      </c>
      <c r="BN11" t="s">
        <v>144</v>
      </c>
      <c r="BO11">
        <v>0</v>
      </c>
      <c r="BP11">
        <v>76092</v>
      </c>
      <c r="BQ11">
        <v>470624</v>
      </c>
      <c r="BR11">
        <v>6</v>
      </c>
      <c r="BS11">
        <v>0</v>
      </c>
      <c r="BT11">
        <v>0</v>
      </c>
      <c r="BU11">
        <v>0</v>
      </c>
      <c r="BV11">
        <v>52731</v>
      </c>
      <c r="BW11">
        <v>4402</v>
      </c>
      <c r="BX11">
        <v>2922</v>
      </c>
      <c r="BY11">
        <v>31626</v>
      </c>
      <c r="BZ11">
        <v>13072</v>
      </c>
      <c r="CA11">
        <v>238</v>
      </c>
      <c r="CB11">
        <v>2183290</v>
      </c>
      <c r="CC11">
        <v>496</v>
      </c>
      <c r="CD11">
        <v>892</v>
      </c>
      <c r="CE11">
        <v>3564618</v>
      </c>
      <c r="CF11">
        <v>1220</v>
      </c>
      <c r="CG11">
        <v>2836</v>
      </c>
      <c r="CH11">
        <v>50605919</v>
      </c>
      <c r="CI11">
        <v>1600</v>
      </c>
      <c r="CJ11">
        <v>3395</v>
      </c>
      <c r="CK11">
        <v>59507581</v>
      </c>
      <c r="CL11">
        <v>4552</v>
      </c>
      <c r="CM11">
        <v>10958</v>
      </c>
      <c r="CN11">
        <v>1221791</v>
      </c>
      <c r="CO11">
        <v>5134</v>
      </c>
      <c r="CP11">
        <v>15415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36658</v>
      </c>
      <c r="CY11">
        <v>761</v>
      </c>
      <c r="CZ11">
        <v>15312</v>
      </c>
      <c r="DA11">
        <v>52731</v>
      </c>
      <c r="DB11">
        <v>8233</v>
      </c>
      <c r="DC11">
        <v>6735</v>
      </c>
      <c r="DD11">
        <v>5642</v>
      </c>
      <c r="DE11">
        <v>4695</v>
      </c>
      <c r="DF11">
        <v>40856</v>
      </c>
      <c r="DG11">
        <v>35729</v>
      </c>
      <c r="DH11">
        <v>17658</v>
      </c>
      <c r="DI11">
        <v>14036</v>
      </c>
      <c r="DJ11">
        <v>336</v>
      </c>
      <c r="DK11">
        <v>259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625</v>
      </c>
      <c r="DV11">
        <v>609</v>
      </c>
      <c r="DW11">
        <v>4</v>
      </c>
      <c r="DX11">
        <v>1916</v>
      </c>
      <c r="DY11">
        <v>4180942</v>
      </c>
      <c r="DZ11">
        <v>6690</v>
      </c>
      <c r="EA11">
        <v>12408</v>
      </c>
      <c r="EB11">
        <v>5199079</v>
      </c>
      <c r="EC11">
        <v>8537</v>
      </c>
      <c r="ED11">
        <v>14377</v>
      </c>
      <c r="EE11">
        <v>26457</v>
      </c>
      <c r="EF11">
        <v>6614</v>
      </c>
      <c r="EG11">
        <v>15747</v>
      </c>
      <c r="EH11">
        <v>26749833</v>
      </c>
      <c r="EI11">
        <v>13961</v>
      </c>
      <c r="EJ11">
        <v>24842</v>
      </c>
    </row>
    <row r="12" spans="1:140" ht="15" customHeight="1" x14ac:dyDescent="0.2">
      <c r="A12" s="65" t="s">
        <v>126</v>
      </c>
      <c r="B12" s="65" t="s">
        <v>190</v>
      </c>
      <c r="C12" s="65" t="s">
        <v>36</v>
      </c>
      <c r="D12" s="65" t="s">
        <v>135</v>
      </c>
      <c r="E12" s="65" t="s">
        <v>26</v>
      </c>
      <c r="F12" s="65" t="s">
        <v>137</v>
      </c>
      <c r="G12" s="66" t="s">
        <v>144</v>
      </c>
      <c r="H12" s="66" t="s">
        <v>144</v>
      </c>
      <c r="I12" s="66" t="s">
        <v>144</v>
      </c>
      <c r="J12" s="66" t="s">
        <v>144</v>
      </c>
      <c r="K12" s="66" t="s">
        <v>144</v>
      </c>
      <c r="L12" s="66" t="s">
        <v>144</v>
      </c>
      <c r="M12" s="66" t="s">
        <v>144</v>
      </c>
      <c r="N12" s="66" t="s">
        <v>144</v>
      </c>
      <c r="O12" s="66">
        <v>142927</v>
      </c>
      <c r="P12" s="66" t="s">
        <v>144</v>
      </c>
      <c r="Q12" s="66" t="s">
        <v>144</v>
      </c>
      <c r="R12" s="66" t="s">
        <v>144</v>
      </c>
      <c r="S12" s="66" t="s">
        <v>144</v>
      </c>
      <c r="T12" s="66" t="s">
        <v>144</v>
      </c>
      <c r="U12" s="66" t="s">
        <v>144</v>
      </c>
      <c r="V12" s="66" t="s">
        <v>144</v>
      </c>
      <c r="W12" s="66" t="s">
        <v>144</v>
      </c>
      <c r="X12" s="66" t="s">
        <v>144</v>
      </c>
      <c r="Y12" s="66" t="s">
        <v>144</v>
      </c>
      <c r="Z12" s="66" t="s">
        <v>144</v>
      </c>
      <c r="AA12" s="66" t="s">
        <v>144</v>
      </c>
      <c r="AB12" s="66" t="s">
        <v>144</v>
      </c>
      <c r="AC12" s="66" t="s">
        <v>144</v>
      </c>
      <c r="AD12" s="66">
        <v>30881</v>
      </c>
      <c r="AE12" s="66">
        <v>79668</v>
      </c>
      <c r="AF12" s="66" t="s">
        <v>144</v>
      </c>
      <c r="AP12" t="s">
        <v>144</v>
      </c>
      <c r="AQ12" t="s">
        <v>144</v>
      </c>
      <c r="AR12" t="s">
        <v>144</v>
      </c>
      <c r="AS12" t="s">
        <v>144</v>
      </c>
      <c r="AT12" t="s">
        <v>144</v>
      </c>
      <c r="AU12" t="s">
        <v>144</v>
      </c>
      <c r="AV12" t="s">
        <v>144</v>
      </c>
      <c r="AW12" t="s">
        <v>144</v>
      </c>
      <c r="AX12" t="s">
        <v>144</v>
      </c>
      <c r="AY12" t="s">
        <v>144</v>
      </c>
      <c r="AZ12" t="s">
        <v>144</v>
      </c>
      <c r="BA12" t="s">
        <v>144</v>
      </c>
      <c r="BB12" t="s">
        <v>144</v>
      </c>
      <c r="BC12" t="s">
        <v>144</v>
      </c>
      <c r="BD12" t="s">
        <v>144</v>
      </c>
      <c r="BE12" t="s">
        <v>144</v>
      </c>
      <c r="BF12" t="s">
        <v>144</v>
      </c>
      <c r="BG12" t="s">
        <v>144</v>
      </c>
      <c r="BH12" t="s">
        <v>144</v>
      </c>
      <c r="BI12" t="s">
        <v>144</v>
      </c>
      <c r="BJ12" t="s">
        <v>144</v>
      </c>
      <c r="BK12" t="s">
        <v>144</v>
      </c>
      <c r="BL12" t="s">
        <v>144</v>
      </c>
      <c r="BM12" t="s">
        <v>144</v>
      </c>
      <c r="BN12" t="s">
        <v>144</v>
      </c>
      <c r="BO12">
        <v>84054</v>
      </c>
      <c r="BP12">
        <v>60848</v>
      </c>
      <c r="BQ12">
        <v>198323</v>
      </c>
      <c r="BR12">
        <v>3</v>
      </c>
      <c r="BS12">
        <v>1</v>
      </c>
      <c r="BT12">
        <v>17</v>
      </c>
      <c r="BU12">
        <v>45</v>
      </c>
      <c r="BV12">
        <v>65662</v>
      </c>
      <c r="BW12">
        <v>5040</v>
      </c>
      <c r="BX12">
        <v>3332</v>
      </c>
      <c r="BY12">
        <v>27480</v>
      </c>
      <c r="BZ12">
        <v>26737</v>
      </c>
      <c r="CA12">
        <v>1741</v>
      </c>
      <c r="CB12">
        <v>2100493</v>
      </c>
      <c r="CC12">
        <v>417</v>
      </c>
      <c r="CD12">
        <v>719</v>
      </c>
      <c r="CE12">
        <v>1687820</v>
      </c>
      <c r="CF12">
        <v>507</v>
      </c>
      <c r="CG12">
        <v>908</v>
      </c>
      <c r="CH12">
        <v>20325728</v>
      </c>
      <c r="CI12">
        <v>740</v>
      </c>
      <c r="CJ12">
        <v>1344</v>
      </c>
      <c r="CK12">
        <v>54339331</v>
      </c>
      <c r="CL12">
        <v>2032</v>
      </c>
      <c r="CM12">
        <v>4647</v>
      </c>
      <c r="CN12">
        <v>5768596</v>
      </c>
      <c r="CO12">
        <v>3313</v>
      </c>
      <c r="CP12">
        <v>8141</v>
      </c>
      <c r="CQ12">
        <v>2275</v>
      </c>
      <c r="CR12">
        <v>0</v>
      </c>
      <c r="CS12">
        <v>12</v>
      </c>
      <c r="CT12">
        <v>0</v>
      </c>
      <c r="CU12">
        <v>200</v>
      </c>
      <c r="CV12">
        <v>2063</v>
      </c>
      <c r="CW12">
        <v>1251</v>
      </c>
      <c r="CX12">
        <v>37785</v>
      </c>
      <c r="CY12">
        <v>2433</v>
      </c>
      <c r="CZ12">
        <v>23169</v>
      </c>
      <c r="DA12">
        <v>63387</v>
      </c>
      <c r="DB12">
        <v>9022</v>
      </c>
      <c r="DC12">
        <v>6835</v>
      </c>
      <c r="DD12">
        <v>5856</v>
      </c>
      <c r="DE12">
        <v>4525</v>
      </c>
      <c r="DF12">
        <v>35543</v>
      </c>
      <c r="DG12">
        <v>29317</v>
      </c>
      <c r="DH12">
        <v>45143</v>
      </c>
      <c r="DI12">
        <v>28316</v>
      </c>
      <c r="DJ12">
        <v>3802</v>
      </c>
      <c r="DK12">
        <v>1845</v>
      </c>
      <c r="DL12">
        <v>0</v>
      </c>
      <c r="DM12">
        <v>0</v>
      </c>
      <c r="DN12">
        <v>0</v>
      </c>
      <c r="DO12">
        <v>0</v>
      </c>
      <c r="DP12">
        <v>3810</v>
      </c>
      <c r="DQ12">
        <v>213928</v>
      </c>
      <c r="DR12">
        <v>56</v>
      </c>
      <c r="DS12">
        <v>74</v>
      </c>
      <c r="DT12">
        <v>198</v>
      </c>
      <c r="DU12">
        <v>1</v>
      </c>
      <c r="DV12">
        <v>1123</v>
      </c>
      <c r="DW12">
        <v>0</v>
      </c>
      <c r="DX12">
        <v>1067</v>
      </c>
      <c r="DY12">
        <v>195</v>
      </c>
      <c r="DZ12">
        <v>195</v>
      </c>
      <c r="EA12">
        <v>195</v>
      </c>
      <c r="EB12">
        <v>6720898</v>
      </c>
      <c r="EC12">
        <v>5985</v>
      </c>
      <c r="ED12">
        <v>13868</v>
      </c>
      <c r="EE12">
        <v>0</v>
      </c>
      <c r="EF12">
        <v>0</v>
      </c>
      <c r="EG12">
        <v>0</v>
      </c>
      <c r="EH12">
        <v>8950483</v>
      </c>
      <c r="EI12">
        <v>8388</v>
      </c>
      <c r="EJ12">
        <v>19977</v>
      </c>
    </row>
    <row r="13" spans="1:140" ht="15" customHeight="1" x14ac:dyDescent="0.2">
      <c r="A13" s="65" t="s">
        <v>126</v>
      </c>
      <c r="B13" s="65" t="s">
        <v>190</v>
      </c>
      <c r="C13" s="65" t="s">
        <v>36</v>
      </c>
      <c r="D13" s="65" t="s">
        <v>135</v>
      </c>
      <c r="E13" s="65" t="s">
        <v>16</v>
      </c>
      <c r="F13" s="65" t="s">
        <v>138</v>
      </c>
      <c r="G13" s="66" t="s">
        <v>144</v>
      </c>
      <c r="H13" s="66" t="s">
        <v>144</v>
      </c>
      <c r="I13" s="66" t="s">
        <v>144</v>
      </c>
      <c r="J13" s="66" t="s">
        <v>144</v>
      </c>
      <c r="K13" s="66" t="s">
        <v>144</v>
      </c>
      <c r="L13" s="66" t="s">
        <v>144</v>
      </c>
      <c r="M13" s="66" t="s">
        <v>144</v>
      </c>
      <c r="N13" s="66" t="s">
        <v>144</v>
      </c>
      <c r="O13" s="66">
        <v>97205</v>
      </c>
      <c r="P13" s="66" t="s">
        <v>144</v>
      </c>
      <c r="Q13" s="66" t="s">
        <v>144</v>
      </c>
      <c r="R13" s="66" t="s">
        <v>144</v>
      </c>
      <c r="S13" s="66" t="s">
        <v>144</v>
      </c>
      <c r="T13" s="66" t="s">
        <v>144</v>
      </c>
      <c r="U13" s="66" t="s">
        <v>144</v>
      </c>
      <c r="V13" s="66" t="s">
        <v>144</v>
      </c>
      <c r="W13" s="66" t="s">
        <v>144</v>
      </c>
      <c r="X13" s="66" t="s">
        <v>144</v>
      </c>
      <c r="Y13" s="66" t="s">
        <v>144</v>
      </c>
      <c r="Z13" s="66" t="s">
        <v>144</v>
      </c>
      <c r="AA13" s="66" t="s">
        <v>144</v>
      </c>
      <c r="AB13" s="66" t="s">
        <v>144</v>
      </c>
      <c r="AC13" s="66" t="s">
        <v>144</v>
      </c>
      <c r="AD13" s="66">
        <v>19418</v>
      </c>
      <c r="AE13" s="66">
        <v>53485</v>
      </c>
      <c r="AF13" s="66" t="s">
        <v>144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 t="s">
        <v>144</v>
      </c>
      <c r="BP13" t="s">
        <v>144</v>
      </c>
      <c r="BQ13" t="s">
        <v>144</v>
      </c>
      <c r="BR13" t="s">
        <v>144</v>
      </c>
      <c r="BS13" t="s">
        <v>144</v>
      </c>
      <c r="BT13" t="s">
        <v>144</v>
      </c>
      <c r="BU13" t="s">
        <v>144</v>
      </c>
      <c r="BV13" t="s">
        <v>144</v>
      </c>
      <c r="BW13" t="s">
        <v>144</v>
      </c>
      <c r="BX13" t="s">
        <v>144</v>
      </c>
      <c r="BY13" t="s">
        <v>144</v>
      </c>
      <c r="BZ13" t="s">
        <v>144</v>
      </c>
      <c r="CA13" t="s">
        <v>144</v>
      </c>
      <c r="CB13" t="s">
        <v>144</v>
      </c>
      <c r="CC13" t="s">
        <v>144</v>
      </c>
      <c r="CD13" t="s">
        <v>144</v>
      </c>
      <c r="CE13" t="s">
        <v>144</v>
      </c>
      <c r="CF13" t="s">
        <v>144</v>
      </c>
      <c r="CG13" t="s">
        <v>144</v>
      </c>
      <c r="CH13" t="s">
        <v>144</v>
      </c>
      <c r="CI13" t="s">
        <v>144</v>
      </c>
      <c r="CJ13" t="s">
        <v>144</v>
      </c>
      <c r="CK13" t="s">
        <v>144</v>
      </c>
      <c r="CL13" t="s">
        <v>144</v>
      </c>
      <c r="CM13" t="s">
        <v>144</v>
      </c>
      <c r="CN13" t="s">
        <v>144</v>
      </c>
      <c r="CO13" t="s">
        <v>144</v>
      </c>
      <c r="CP13" t="s">
        <v>144</v>
      </c>
      <c r="CQ13" t="s">
        <v>144</v>
      </c>
      <c r="CR13" t="s">
        <v>144</v>
      </c>
      <c r="CS13" t="s">
        <v>144</v>
      </c>
      <c r="CT13" t="s">
        <v>144</v>
      </c>
      <c r="CU13" t="s">
        <v>144</v>
      </c>
      <c r="CV13" t="s">
        <v>144</v>
      </c>
      <c r="CW13" t="s">
        <v>144</v>
      </c>
      <c r="CX13" t="s">
        <v>144</v>
      </c>
      <c r="CY13" t="s">
        <v>144</v>
      </c>
      <c r="CZ13" t="s">
        <v>144</v>
      </c>
      <c r="DA13" t="s">
        <v>144</v>
      </c>
      <c r="DB13" t="s">
        <v>144</v>
      </c>
      <c r="DC13" t="s">
        <v>144</v>
      </c>
      <c r="DD13" t="s">
        <v>144</v>
      </c>
      <c r="DE13" t="s">
        <v>144</v>
      </c>
      <c r="DF13" t="s">
        <v>144</v>
      </c>
      <c r="DG13" t="s">
        <v>144</v>
      </c>
      <c r="DH13" t="s">
        <v>144</v>
      </c>
      <c r="DI13" t="s">
        <v>144</v>
      </c>
      <c r="DJ13" t="s">
        <v>144</v>
      </c>
      <c r="DK13" t="s">
        <v>144</v>
      </c>
      <c r="DL13" t="s">
        <v>144</v>
      </c>
      <c r="DM13" t="s">
        <v>144</v>
      </c>
      <c r="DN13" t="s">
        <v>144</v>
      </c>
      <c r="DO13" t="s">
        <v>144</v>
      </c>
      <c r="DP13" t="s">
        <v>144</v>
      </c>
      <c r="DQ13" t="s">
        <v>144</v>
      </c>
      <c r="DR13" t="s">
        <v>144</v>
      </c>
      <c r="DS13" t="s">
        <v>144</v>
      </c>
      <c r="DT13" t="s">
        <v>144</v>
      </c>
      <c r="DU13" t="s">
        <v>144</v>
      </c>
      <c r="DV13" t="s">
        <v>144</v>
      </c>
      <c r="DW13" t="s">
        <v>144</v>
      </c>
      <c r="DX13" t="s">
        <v>144</v>
      </c>
      <c r="DY13" t="s">
        <v>144</v>
      </c>
      <c r="DZ13" t="s">
        <v>144</v>
      </c>
      <c r="EA13" t="s">
        <v>144</v>
      </c>
      <c r="EB13" t="s">
        <v>144</v>
      </c>
      <c r="EC13" t="s">
        <v>144</v>
      </c>
      <c r="ED13" t="s">
        <v>144</v>
      </c>
      <c r="EE13" t="s">
        <v>144</v>
      </c>
      <c r="EF13" t="s">
        <v>144</v>
      </c>
      <c r="EG13" t="s">
        <v>144</v>
      </c>
      <c r="EH13" t="s">
        <v>144</v>
      </c>
      <c r="EI13" t="s">
        <v>144</v>
      </c>
      <c r="EJ13" t="s">
        <v>144</v>
      </c>
    </row>
    <row r="14" spans="1:140" ht="15" customHeight="1" x14ac:dyDescent="0.2">
      <c r="A14" s="65" t="s">
        <v>126</v>
      </c>
      <c r="B14" s="65" t="s">
        <v>190</v>
      </c>
      <c r="C14" s="65" t="s">
        <v>37</v>
      </c>
      <c r="D14" s="65" t="s">
        <v>127</v>
      </c>
      <c r="E14" s="65" t="s">
        <v>24</v>
      </c>
      <c r="F14" s="65" t="s">
        <v>139</v>
      </c>
      <c r="G14" s="66">
        <v>647</v>
      </c>
      <c r="H14" s="66">
        <v>1065</v>
      </c>
      <c r="I14" s="66">
        <v>17.600000000000001</v>
      </c>
      <c r="J14" s="66">
        <v>8232</v>
      </c>
      <c r="K14" s="66">
        <v>18869</v>
      </c>
      <c r="L14" s="66">
        <v>17115</v>
      </c>
      <c r="M14" s="66">
        <v>19779</v>
      </c>
      <c r="N14" s="66">
        <v>1134</v>
      </c>
      <c r="O14" s="66">
        <v>64414</v>
      </c>
      <c r="P14" s="66">
        <v>240</v>
      </c>
      <c r="Q14" s="66">
        <v>1722</v>
      </c>
      <c r="R14" s="66">
        <v>1107</v>
      </c>
      <c r="S14" s="66">
        <v>11730</v>
      </c>
      <c r="T14" s="66">
        <v>972</v>
      </c>
      <c r="U14" s="66">
        <v>64414</v>
      </c>
      <c r="V14" s="66">
        <v>3</v>
      </c>
      <c r="W14" s="66">
        <v>141</v>
      </c>
      <c r="X14" s="66">
        <v>252</v>
      </c>
      <c r="Y14" s="66">
        <v>9.08</v>
      </c>
      <c r="Z14" s="66">
        <v>25.580000000000002</v>
      </c>
      <c r="AA14" s="66">
        <v>40.03</v>
      </c>
      <c r="AB14" s="66">
        <v>1722</v>
      </c>
      <c r="AC14" s="66">
        <v>34371</v>
      </c>
      <c r="AD14" s="66">
        <v>16139</v>
      </c>
      <c r="AE14" s="66">
        <v>36181</v>
      </c>
      <c r="AF14" s="66">
        <v>23668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353</v>
      </c>
      <c r="BL14">
        <v>0</v>
      </c>
      <c r="BM14">
        <v>13462</v>
      </c>
      <c r="BN14">
        <v>0</v>
      </c>
      <c r="BO14" t="s">
        <v>144</v>
      </c>
      <c r="BP14" t="s">
        <v>144</v>
      </c>
      <c r="BQ14" t="s">
        <v>144</v>
      </c>
      <c r="BR14" t="s">
        <v>144</v>
      </c>
      <c r="BS14" t="s">
        <v>144</v>
      </c>
      <c r="BT14" t="s">
        <v>144</v>
      </c>
      <c r="BU14" t="s">
        <v>144</v>
      </c>
      <c r="BV14" t="s">
        <v>144</v>
      </c>
      <c r="BW14" t="s">
        <v>144</v>
      </c>
      <c r="BX14" t="s">
        <v>144</v>
      </c>
      <c r="BY14" t="s">
        <v>144</v>
      </c>
      <c r="BZ14" t="s">
        <v>144</v>
      </c>
      <c r="CA14" t="s">
        <v>144</v>
      </c>
      <c r="CB14" t="s">
        <v>144</v>
      </c>
      <c r="CC14" t="s">
        <v>144</v>
      </c>
      <c r="CD14" t="s">
        <v>144</v>
      </c>
      <c r="CE14" t="s">
        <v>144</v>
      </c>
      <c r="CF14" t="s">
        <v>144</v>
      </c>
      <c r="CG14" t="s">
        <v>144</v>
      </c>
      <c r="CH14" t="s">
        <v>144</v>
      </c>
      <c r="CI14" t="s">
        <v>144</v>
      </c>
      <c r="CJ14" t="s">
        <v>144</v>
      </c>
      <c r="CK14" t="s">
        <v>144</v>
      </c>
      <c r="CL14" t="s">
        <v>144</v>
      </c>
      <c r="CM14" t="s">
        <v>144</v>
      </c>
      <c r="CN14" t="s">
        <v>144</v>
      </c>
      <c r="CO14" t="s">
        <v>144</v>
      </c>
      <c r="CP14" t="s">
        <v>144</v>
      </c>
      <c r="CQ14" t="s">
        <v>144</v>
      </c>
      <c r="CR14" t="s">
        <v>144</v>
      </c>
      <c r="CS14" t="s">
        <v>144</v>
      </c>
      <c r="CT14" t="s">
        <v>144</v>
      </c>
      <c r="CU14" t="s">
        <v>144</v>
      </c>
      <c r="CV14" t="s">
        <v>144</v>
      </c>
      <c r="CW14" t="s">
        <v>144</v>
      </c>
      <c r="CX14" t="s">
        <v>144</v>
      </c>
      <c r="CY14" t="s">
        <v>144</v>
      </c>
      <c r="CZ14" t="s">
        <v>144</v>
      </c>
      <c r="DA14" t="s">
        <v>144</v>
      </c>
      <c r="DB14" t="s">
        <v>144</v>
      </c>
      <c r="DC14" t="s">
        <v>144</v>
      </c>
      <c r="DD14" t="s">
        <v>144</v>
      </c>
      <c r="DE14" t="s">
        <v>144</v>
      </c>
      <c r="DF14" t="s">
        <v>144</v>
      </c>
      <c r="DG14" t="s">
        <v>144</v>
      </c>
      <c r="DH14" t="s">
        <v>144</v>
      </c>
      <c r="DI14" t="s">
        <v>144</v>
      </c>
      <c r="DJ14" t="s">
        <v>144</v>
      </c>
      <c r="DK14" t="s">
        <v>144</v>
      </c>
      <c r="DL14" t="s">
        <v>144</v>
      </c>
      <c r="DM14" t="s">
        <v>144</v>
      </c>
      <c r="DN14" t="s">
        <v>144</v>
      </c>
      <c r="DO14" t="s">
        <v>144</v>
      </c>
      <c r="DP14" t="s">
        <v>144</v>
      </c>
      <c r="DQ14" t="s">
        <v>144</v>
      </c>
      <c r="DR14" t="s">
        <v>144</v>
      </c>
      <c r="DS14" t="s">
        <v>144</v>
      </c>
      <c r="DT14" t="s">
        <v>144</v>
      </c>
      <c r="DU14" t="s">
        <v>144</v>
      </c>
      <c r="DV14" t="s">
        <v>144</v>
      </c>
      <c r="DW14" t="s">
        <v>144</v>
      </c>
      <c r="DX14" t="s">
        <v>144</v>
      </c>
      <c r="DY14" t="s">
        <v>144</v>
      </c>
      <c r="DZ14" t="s">
        <v>144</v>
      </c>
      <c r="EA14" t="s">
        <v>144</v>
      </c>
      <c r="EB14" t="s">
        <v>144</v>
      </c>
      <c r="EC14" t="s">
        <v>144</v>
      </c>
      <c r="ED14" t="s">
        <v>144</v>
      </c>
      <c r="EE14" t="s">
        <v>144</v>
      </c>
      <c r="EF14" t="s">
        <v>144</v>
      </c>
      <c r="EG14" t="s">
        <v>144</v>
      </c>
      <c r="EH14" t="s">
        <v>144</v>
      </c>
      <c r="EI14" t="s">
        <v>144</v>
      </c>
      <c r="EJ14" t="s">
        <v>144</v>
      </c>
    </row>
    <row r="15" spans="1:140" ht="15" customHeight="1" x14ac:dyDescent="0.2">
      <c r="A15" s="65" t="s">
        <v>126</v>
      </c>
      <c r="B15" s="65" t="s">
        <v>190</v>
      </c>
      <c r="C15" s="65" t="s">
        <v>37</v>
      </c>
      <c r="D15" s="65" t="s">
        <v>127</v>
      </c>
      <c r="E15" s="65" t="s">
        <v>23</v>
      </c>
      <c r="F15" s="65" t="s">
        <v>140</v>
      </c>
      <c r="G15" s="66" t="s">
        <v>144</v>
      </c>
      <c r="H15" s="66" t="s">
        <v>144</v>
      </c>
      <c r="I15" s="66" t="s">
        <v>144</v>
      </c>
      <c r="J15" s="66" t="s">
        <v>144</v>
      </c>
      <c r="K15" s="66" t="s">
        <v>144</v>
      </c>
      <c r="L15" s="66" t="s">
        <v>144</v>
      </c>
      <c r="M15" s="66" t="s">
        <v>144</v>
      </c>
      <c r="N15" s="66" t="s">
        <v>144</v>
      </c>
      <c r="O15" s="66">
        <v>49274</v>
      </c>
      <c r="P15" s="66" t="s">
        <v>144</v>
      </c>
      <c r="Q15" s="66" t="s">
        <v>144</v>
      </c>
      <c r="R15" s="66" t="s">
        <v>144</v>
      </c>
      <c r="S15" s="66" t="s">
        <v>144</v>
      </c>
      <c r="T15" s="66" t="s">
        <v>144</v>
      </c>
      <c r="U15" s="66" t="s">
        <v>144</v>
      </c>
      <c r="V15" s="66" t="s">
        <v>144</v>
      </c>
      <c r="W15" s="66" t="s">
        <v>144</v>
      </c>
      <c r="X15" s="66" t="s">
        <v>144</v>
      </c>
      <c r="Y15" s="66" t="s">
        <v>144</v>
      </c>
      <c r="Z15" s="66" t="s">
        <v>144</v>
      </c>
      <c r="AA15" s="66" t="s">
        <v>144</v>
      </c>
      <c r="AB15" s="66" t="s">
        <v>144</v>
      </c>
      <c r="AC15" s="66" t="s">
        <v>144</v>
      </c>
      <c r="AD15" s="66">
        <v>14993</v>
      </c>
      <c r="AE15" s="66">
        <v>39839</v>
      </c>
      <c r="AF15" s="66" t="s">
        <v>144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 t="s">
        <v>144</v>
      </c>
      <c r="BP15" t="s">
        <v>144</v>
      </c>
      <c r="BQ15" t="s">
        <v>144</v>
      </c>
      <c r="BR15" t="s">
        <v>144</v>
      </c>
      <c r="BS15" t="s">
        <v>144</v>
      </c>
      <c r="BT15" t="s">
        <v>144</v>
      </c>
      <c r="BU15" t="s">
        <v>144</v>
      </c>
      <c r="BV15" t="s">
        <v>144</v>
      </c>
      <c r="BW15" t="s">
        <v>144</v>
      </c>
      <c r="BX15" t="s">
        <v>144</v>
      </c>
      <c r="BY15" t="s">
        <v>144</v>
      </c>
      <c r="BZ15" t="s">
        <v>144</v>
      </c>
      <c r="CA15" t="s">
        <v>144</v>
      </c>
      <c r="CB15" t="s">
        <v>144</v>
      </c>
      <c r="CC15" t="s">
        <v>144</v>
      </c>
      <c r="CD15" t="s">
        <v>144</v>
      </c>
      <c r="CE15" t="s">
        <v>144</v>
      </c>
      <c r="CF15" t="s">
        <v>144</v>
      </c>
      <c r="CG15" t="s">
        <v>144</v>
      </c>
      <c r="CH15" t="s">
        <v>144</v>
      </c>
      <c r="CI15" t="s">
        <v>144</v>
      </c>
      <c r="CJ15" t="s">
        <v>144</v>
      </c>
      <c r="CK15" t="s">
        <v>144</v>
      </c>
      <c r="CL15" t="s">
        <v>144</v>
      </c>
      <c r="CM15" t="s">
        <v>144</v>
      </c>
      <c r="CN15" t="s">
        <v>144</v>
      </c>
      <c r="CO15" t="s">
        <v>144</v>
      </c>
      <c r="CP15" t="s">
        <v>144</v>
      </c>
      <c r="CQ15" t="s">
        <v>144</v>
      </c>
      <c r="CR15" t="s">
        <v>144</v>
      </c>
      <c r="CS15" t="s">
        <v>144</v>
      </c>
      <c r="CT15" t="s">
        <v>144</v>
      </c>
      <c r="CU15" t="s">
        <v>144</v>
      </c>
      <c r="CV15" t="s">
        <v>144</v>
      </c>
      <c r="CW15" t="s">
        <v>144</v>
      </c>
      <c r="CX15" t="s">
        <v>144</v>
      </c>
      <c r="CY15" t="s">
        <v>144</v>
      </c>
      <c r="CZ15" t="s">
        <v>144</v>
      </c>
      <c r="DA15" t="s">
        <v>144</v>
      </c>
      <c r="DB15" t="s">
        <v>144</v>
      </c>
      <c r="DC15" t="s">
        <v>144</v>
      </c>
      <c r="DD15" t="s">
        <v>144</v>
      </c>
      <c r="DE15" t="s">
        <v>144</v>
      </c>
      <c r="DF15" t="s">
        <v>144</v>
      </c>
      <c r="DG15" t="s">
        <v>144</v>
      </c>
      <c r="DH15" t="s">
        <v>144</v>
      </c>
      <c r="DI15" t="s">
        <v>144</v>
      </c>
      <c r="DJ15" t="s">
        <v>144</v>
      </c>
      <c r="DK15" t="s">
        <v>144</v>
      </c>
      <c r="DL15" t="s">
        <v>144</v>
      </c>
      <c r="DM15" t="s">
        <v>144</v>
      </c>
      <c r="DN15" t="s">
        <v>144</v>
      </c>
      <c r="DO15" t="s">
        <v>144</v>
      </c>
      <c r="DP15" t="s">
        <v>144</v>
      </c>
      <c r="DQ15" t="s">
        <v>144</v>
      </c>
      <c r="DR15" t="s">
        <v>144</v>
      </c>
      <c r="DS15" t="s">
        <v>144</v>
      </c>
      <c r="DT15" t="s">
        <v>144</v>
      </c>
      <c r="DU15" t="s">
        <v>144</v>
      </c>
      <c r="DV15" t="s">
        <v>144</v>
      </c>
      <c r="DW15" t="s">
        <v>144</v>
      </c>
      <c r="DX15" t="s">
        <v>144</v>
      </c>
      <c r="DY15" t="s">
        <v>144</v>
      </c>
      <c r="DZ15" t="s">
        <v>144</v>
      </c>
      <c r="EA15" t="s">
        <v>144</v>
      </c>
      <c r="EB15" t="s">
        <v>144</v>
      </c>
      <c r="EC15" t="s">
        <v>144</v>
      </c>
      <c r="ED15" t="s">
        <v>144</v>
      </c>
      <c r="EE15" t="s">
        <v>144</v>
      </c>
      <c r="EF15" t="s">
        <v>144</v>
      </c>
      <c r="EG15" t="s">
        <v>144</v>
      </c>
      <c r="EH15" t="s">
        <v>144</v>
      </c>
      <c r="EI15" t="s">
        <v>144</v>
      </c>
      <c r="EJ15" t="s">
        <v>144</v>
      </c>
    </row>
    <row r="16" spans="1:140" ht="15" customHeight="1" x14ac:dyDescent="0.2">
      <c r="A16" s="65" t="s">
        <v>126</v>
      </c>
      <c r="B16" s="65" t="s">
        <v>190</v>
      </c>
      <c r="C16" s="65" t="s">
        <v>37</v>
      </c>
      <c r="D16" s="65" t="s">
        <v>127</v>
      </c>
      <c r="E16" s="65" t="s">
        <v>25</v>
      </c>
      <c r="F16" s="65" t="s">
        <v>141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456</v>
      </c>
      <c r="O16" s="66">
        <v>22539</v>
      </c>
      <c r="P16" s="66">
        <v>400</v>
      </c>
      <c r="Q16" s="66">
        <v>4310</v>
      </c>
      <c r="R16" s="66">
        <v>603</v>
      </c>
      <c r="S16" s="66">
        <v>13782</v>
      </c>
      <c r="T16" s="66">
        <v>0</v>
      </c>
      <c r="U16" s="66">
        <v>59709</v>
      </c>
      <c r="V16" s="66">
        <v>2</v>
      </c>
      <c r="W16" s="66">
        <v>37</v>
      </c>
      <c r="X16" s="66">
        <v>97</v>
      </c>
      <c r="Y16" s="66">
        <v>0</v>
      </c>
      <c r="Z16" s="66">
        <v>0</v>
      </c>
      <c r="AA16" s="66">
        <v>0</v>
      </c>
      <c r="AB16" s="66">
        <v>4310</v>
      </c>
      <c r="AC16" s="66">
        <v>36022</v>
      </c>
      <c r="AD16" s="66">
        <v>7699</v>
      </c>
      <c r="AE16" s="66">
        <v>15816</v>
      </c>
      <c r="AF16" s="66">
        <v>26797</v>
      </c>
      <c r="AP16">
        <v>3138</v>
      </c>
      <c r="AQ16">
        <v>10256</v>
      </c>
      <c r="AR16">
        <v>19181</v>
      </c>
      <c r="AS16">
        <v>2571</v>
      </c>
      <c r="AT16">
        <v>2297</v>
      </c>
      <c r="AU16">
        <v>3895</v>
      </c>
      <c r="AV16">
        <v>424</v>
      </c>
      <c r="AW16">
        <v>625</v>
      </c>
      <c r="AX16">
        <v>1143</v>
      </c>
      <c r="AY16">
        <v>1748</v>
      </c>
      <c r="AZ16">
        <v>511</v>
      </c>
      <c r="BA16">
        <v>16404</v>
      </c>
      <c r="BB16">
        <v>32914</v>
      </c>
      <c r="BC16">
        <v>1144</v>
      </c>
      <c r="BD16">
        <v>2042</v>
      </c>
      <c r="BE16">
        <v>4589</v>
      </c>
      <c r="BF16">
        <v>8118</v>
      </c>
      <c r="BG16">
        <v>1646</v>
      </c>
      <c r="BH16">
        <v>11371</v>
      </c>
      <c r="BI16">
        <v>1933</v>
      </c>
      <c r="BJ16">
        <v>2329</v>
      </c>
      <c r="BK16">
        <v>0</v>
      </c>
      <c r="BL16">
        <v>0</v>
      </c>
      <c r="BM16">
        <v>0</v>
      </c>
      <c r="BN16">
        <v>0</v>
      </c>
      <c r="BO16" t="s">
        <v>144</v>
      </c>
      <c r="BP16" t="s">
        <v>144</v>
      </c>
      <c r="BQ16" t="s">
        <v>144</v>
      </c>
      <c r="BR16" t="s">
        <v>144</v>
      </c>
      <c r="BS16" t="s">
        <v>144</v>
      </c>
      <c r="BT16" t="s">
        <v>144</v>
      </c>
      <c r="BU16" t="s">
        <v>144</v>
      </c>
      <c r="BV16" t="s">
        <v>144</v>
      </c>
      <c r="BW16" t="s">
        <v>144</v>
      </c>
      <c r="BX16" t="s">
        <v>144</v>
      </c>
      <c r="BY16" t="s">
        <v>144</v>
      </c>
      <c r="BZ16" t="s">
        <v>144</v>
      </c>
      <c r="CA16" t="s">
        <v>144</v>
      </c>
      <c r="CB16" t="s">
        <v>144</v>
      </c>
      <c r="CC16" t="s">
        <v>144</v>
      </c>
      <c r="CD16" t="s">
        <v>144</v>
      </c>
      <c r="CE16" t="s">
        <v>144</v>
      </c>
      <c r="CF16" t="s">
        <v>144</v>
      </c>
      <c r="CG16" t="s">
        <v>144</v>
      </c>
      <c r="CH16" t="s">
        <v>144</v>
      </c>
      <c r="CI16" t="s">
        <v>144</v>
      </c>
      <c r="CJ16" t="s">
        <v>144</v>
      </c>
      <c r="CK16" t="s">
        <v>144</v>
      </c>
      <c r="CL16" t="s">
        <v>144</v>
      </c>
      <c r="CM16" t="s">
        <v>144</v>
      </c>
      <c r="CN16" t="s">
        <v>144</v>
      </c>
      <c r="CO16" t="s">
        <v>144</v>
      </c>
      <c r="CP16" t="s">
        <v>144</v>
      </c>
      <c r="CQ16" t="s">
        <v>144</v>
      </c>
      <c r="CR16" t="s">
        <v>144</v>
      </c>
      <c r="CS16" t="s">
        <v>144</v>
      </c>
      <c r="CT16" t="s">
        <v>144</v>
      </c>
      <c r="CU16" t="s">
        <v>144</v>
      </c>
      <c r="CV16" t="s">
        <v>144</v>
      </c>
      <c r="CW16" t="s">
        <v>144</v>
      </c>
      <c r="CX16" t="s">
        <v>144</v>
      </c>
      <c r="CY16" t="s">
        <v>144</v>
      </c>
      <c r="CZ16" t="s">
        <v>144</v>
      </c>
      <c r="DA16" t="s">
        <v>144</v>
      </c>
      <c r="DB16" t="s">
        <v>144</v>
      </c>
      <c r="DC16" t="s">
        <v>144</v>
      </c>
      <c r="DD16" t="s">
        <v>144</v>
      </c>
      <c r="DE16" t="s">
        <v>144</v>
      </c>
      <c r="DF16" t="s">
        <v>144</v>
      </c>
      <c r="DG16" t="s">
        <v>144</v>
      </c>
      <c r="DH16" t="s">
        <v>144</v>
      </c>
      <c r="DI16" t="s">
        <v>144</v>
      </c>
      <c r="DJ16" t="s">
        <v>144</v>
      </c>
      <c r="DK16" t="s">
        <v>144</v>
      </c>
      <c r="DL16" t="s">
        <v>144</v>
      </c>
      <c r="DM16" t="s">
        <v>144</v>
      </c>
      <c r="DN16" t="s">
        <v>144</v>
      </c>
      <c r="DO16" t="s">
        <v>144</v>
      </c>
      <c r="DP16" t="s">
        <v>144</v>
      </c>
      <c r="DQ16" t="s">
        <v>144</v>
      </c>
      <c r="DR16" t="s">
        <v>144</v>
      </c>
      <c r="DS16" t="s">
        <v>144</v>
      </c>
      <c r="DT16" t="s">
        <v>144</v>
      </c>
      <c r="DU16" t="s">
        <v>144</v>
      </c>
      <c r="DV16" t="s">
        <v>144</v>
      </c>
      <c r="DW16" t="s">
        <v>144</v>
      </c>
      <c r="DX16" t="s">
        <v>144</v>
      </c>
      <c r="DY16" t="s">
        <v>144</v>
      </c>
      <c r="DZ16" t="s">
        <v>144</v>
      </c>
      <c r="EA16" t="s">
        <v>144</v>
      </c>
      <c r="EB16" t="s">
        <v>144</v>
      </c>
      <c r="EC16" t="s">
        <v>144</v>
      </c>
      <c r="ED16" t="s">
        <v>144</v>
      </c>
      <c r="EE16" t="s">
        <v>144</v>
      </c>
      <c r="EF16" t="s">
        <v>144</v>
      </c>
      <c r="EG16" t="s">
        <v>144</v>
      </c>
      <c r="EH16" t="s">
        <v>144</v>
      </c>
      <c r="EI16" t="s">
        <v>144</v>
      </c>
      <c r="EJ16" t="s">
        <v>144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Category A Calls</vt:lpstr>
      <vt:lpstr>Call Abandonment</vt:lpstr>
      <vt:lpstr>Re-contact Rate</vt:lpstr>
      <vt:lpstr>Frequent caller procedure</vt:lpstr>
      <vt:lpstr>Timeliness</vt:lpstr>
      <vt:lpstr>Calls closed without transport</vt:lpstr>
      <vt:lpstr>Transported Incidents</vt:lpstr>
      <vt:lpstr>Latest Month raw data</vt:lpstr>
    </vt:vector>
  </TitlesOfParts>
  <Company>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Kay</dc:creator>
  <cp:lastModifiedBy>Tim Horsfield</cp:lastModifiedBy>
  <cp:lastPrinted>2017-12-05T17:14:21Z</cp:lastPrinted>
  <dcterms:created xsi:type="dcterms:W3CDTF">2003-08-01T14:12:13Z</dcterms:created>
  <dcterms:modified xsi:type="dcterms:W3CDTF">2018-01-10T09:15:34Z</dcterms:modified>
</cp:coreProperties>
</file>