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255" yWindow="32760" windowWidth="15450" windowHeight="11760" activeTab="0"/>
  </bookViews>
  <sheets>
    <sheet name="Activity" sheetId="1" r:id="rId1"/>
    <sheet name="Performance" sheetId="2" r:id="rId2"/>
    <sheet name="Chart Data" sheetId="3" state="hidden" r:id="rId3"/>
    <sheet name="Charts" sheetId="4" state="hidden" r:id="rId4"/>
  </sheets>
  <definedNames>
    <definedName name="MonthlyDataAll">OFFSET('Chart Data'!$J$7,0,0,COUNTA('Chart Data'!$J:$J)-1)</definedName>
    <definedName name="MonthlyDataAllAd">OFFSET('Chart Data'!$V$7,0,0,COUNTA('Chart Data'!$V:$V)-1)</definedName>
    <definedName name="MonthlyDataType1">OFFSET('Chart Data'!$D$7,0,0,COUNTA('Chart Data'!$D:$D)-1)</definedName>
    <definedName name="MonthlyDataType1Ad">OFFSET('Chart Data'!$P$7,0,0,COUNTA('Chart Data'!$P:$P)-1)</definedName>
    <definedName name="Months">OFFSET('Chart Data'!$C$7,0,0,COUNTA('Chart Data'!$C:$C)-1)</definedName>
    <definedName name="MonthsTwo">OFFSET('Chart Data'!$C$21,0,0,COUNTA('Chart Data'!$C:$C)-1)</definedName>
    <definedName name="ThMRAAll">OFFSET('Chart Data'!$M$7,0,0,COUNTA('Chart Data'!$M:$M)-1)</definedName>
    <definedName name="ThMRAAllAd">OFFSET('Chart Data'!$Y$7,0,0,COUNTA('Chart Data'!$Y:$Y)-1)</definedName>
    <definedName name="ThMRAType1">OFFSET('Chart Data'!$G$7,0,0,COUNTA('Chart Data'!$G:$G)-1)</definedName>
    <definedName name="ThMRAType1Ad">OFFSET('Chart Data'!$S$7,0,0,COUNTA('Chart Data'!$S:$S)-1)</definedName>
    <definedName name="TMRAAll">OFFSET('Chart Data'!$K$7,0,0,COUNTA('Chart Data'!$K:$K)-1)</definedName>
    <definedName name="TMRAAllAd">OFFSET('Chart Data'!$W$7,0,0,COUNTA('Chart Data'!$W:$W)-1)</definedName>
    <definedName name="TMRAGrowthAll">OFFSET('Chart Data'!$N$21,0,0,COUNTA('Chart Data'!$N:$N)-1)</definedName>
    <definedName name="TMRAGrowthAllAd">OFFSET('Chart Data'!$Z$21,0,0,COUNTA('Chart Data'!$Z:$Z)-1)</definedName>
    <definedName name="TMRAGrowthType1">OFFSET('Chart Data'!$H$21,0,0,COUNTA('Chart Data'!$H:$H)-1)</definedName>
    <definedName name="TMRAGrowthType1Ad">OFFSET('Chart Data'!$T$21,0,0,COUNTA('Chart Data'!$T:$T)-1)</definedName>
    <definedName name="TMRAType1">OFFSET('Chart Data'!$E$7,0,0,COUNTA('Chart Data'!$E:$E)-1)</definedName>
    <definedName name="TMRAType1Ad">OFFSET('Chart Data'!$Q$7,0,0,COUNTA('Chart Data'!$Q:$Q)-1)</definedName>
    <definedName name="TwMRAAll">OFFSET('Chart Data'!$L$7,0,0,COUNTA('Chart Data'!$L:$L)-1)</definedName>
    <definedName name="TwMRAAllAd">OFFSET('Chart Data'!$X$7,0,0,COUNTA('Chart Data'!$X:$X)-1)</definedName>
    <definedName name="TwMRAGrowthAll">OFFSET('Chart Data'!$O$21,0,0,COUNTA('Chart Data'!$O:$O)-1)</definedName>
    <definedName name="TwMRAGrowthAllAd">OFFSET('Chart Data'!$AA$21,0,0,COUNTA('Chart Data'!$AA:$AA)-1)</definedName>
    <definedName name="TwMRAGrowthType1">OFFSET('Chart Data'!$I$21,0,0,COUNTA('Chart Data'!$I:$I)-1)</definedName>
    <definedName name="TwMRAGrowthType1Ad">OFFSET('Chart Data'!$U$21,0,0,COUNTA('Chart Data'!$U:$U)-1)</definedName>
    <definedName name="TwMRAType1">OFFSET('Chart Data'!$F$7,0,0,COUNTA('Chart Data'!$F:$F)-1)</definedName>
    <definedName name="TwMRAType1Ad">OFFSET('Chart Data'!$R$7,0,0,COUNTA('Chart Data'!$R:$R)-1)</definedName>
  </definedNames>
  <calcPr fullCalcOnLoad="1"/>
</workbook>
</file>

<file path=xl/sharedStrings.xml><?xml version="1.0" encoding="utf-8"?>
<sst xmlns="http://schemas.openxmlformats.org/spreadsheetml/2006/main" count="248" uniqueCount="96">
  <si>
    <t>Title:</t>
  </si>
  <si>
    <t>Summary:</t>
  </si>
  <si>
    <t>Period:</t>
  </si>
  <si>
    <t>Source:</t>
  </si>
  <si>
    <t>Basis:</t>
  </si>
  <si>
    <t>Provider</t>
  </si>
  <si>
    <t>Published:</t>
  </si>
  <si>
    <t>Revised:</t>
  </si>
  <si>
    <t>Status:</t>
  </si>
  <si>
    <t>Contact:</t>
  </si>
  <si>
    <t>England Level Data</t>
  </si>
  <si>
    <t>A&amp;E attendances</t>
  </si>
  <si>
    <t>Emergency Admissions</t>
  </si>
  <si>
    <t>Period</t>
  </si>
  <si>
    <t>Type 1 Departments - Major A&amp;E</t>
  </si>
  <si>
    <t>Type 2 Departments - Single Specialty</t>
  </si>
  <si>
    <t>Type 3 Departments - Other A&amp;E/Minor Injury Unit</t>
  </si>
  <si>
    <t>Total Attendances</t>
  </si>
  <si>
    <t>Total Attendances &gt; 4 hours</t>
  </si>
  <si>
    <t>Percentage in 4 hours or less (type 1)</t>
  </si>
  <si>
    <t>Percentage in 4 hours or less (all)</t>
  </si>
  <si>
    <t>Emergency Admissions via Type 1 A&amp;E</t>
  </si>
  <si>
    <t>Emergency Admissions via Type 2 A&amp;E</t>
  </si>
  <si>
    <t>Emergency Admissions via Type 3 and 4 A&amp;E</t>
  </si>
  <si>
    <t>Total Emergency Admissions via A&amp;E</t>
  </si>
  <si>
    <t>Other Emergency Admissions (i.e not via A&amp;E)</t>
  </si>
  <si>
    <t>Total Emergency Admissions</t>
  </si>
  <si>
    <t>Number of patients spending &gt;4 hours from decision to admit to admission</t>
  </si>
  <si>
    <t>Number of patients spending &gt;12 hours from decision to admit to admission</t>
  </si>
  <si>
    <t>JULY</t>
  </si>
  <si>
    <t>AUGUST</t>
  </si>
  <si>
    <t>SEPTEMBER</t>
  </si>
  <si>
    <t>OCTOBER</t>
  </si>
  <si>
    <t>NOVEMBER</t>
  </si>
  <si>
    <t>DECEMBER</t>
  </si>
  <si>
    <t>JANUARY</t>
  </si>
  <si>
    <t>MARCH</t>
  </si>
  <si>
    <t>APRIL</t>
  </si>
  <si>
    <t>MAY</t>
  </si>
  <si>
    <t>JUNE</t>
  </si>
  <si>
    <t>August 2010 - present</t>
  </si>
  <si>
    <t>Operational standard (Performance)</t>
  </si>
  <si>
    <t xml:space="preserve">Emergency Attendances and Admissions </t>
  </si>
  <si>
    <t xml:space="preserve">A&amp;E attendances type 1 </t>
  </si>
  <si>
    <t>% Growth on previous year</t>
  </si>
  <si>
    <t xml:space="preserve">All A&amp;E attendances </t>
  </si>
  <si>
    <t xml:space="preserve">Emergency Admissions via type 1 </t>
  </si>
  <si>
    <t xml:space="preserve">Emergency Admissions, all types </t>
  </si>
  <si>
    <t>Monthly data</t>
  </si>
  <si>
    <t>3 month rolling average</t>
  </si>
  <si>
    <t>12 month rolling average</t>
  </si>
  <si>
    <t xml:space="preserve">3 month rolling average </t>
  </si>
  <si>
    <t xml:space="preserve">12 month rolling average </t>
  </si>
  <si>
    <t/>
  </si>
  <si>
    <t>Period 1</t>
  </si>
  <si>
    <t>3 month rolling average4</t>
  </si>
  <si>
    <t>12 month rolling average5</t>
  </si>
  <si>
    <t>3 month rolling average 6</t>
  </si>
  <si>
    <t>12 month rolling average 7</t>
  </si>
  <si>
    <t>Monthly data8</t>
  </si>
  <si>
    <t>3 month rolling average9</t>
  </si>
  <si>
    <t>12 month rolling average10</t>
  </si>
  <si>
    <t>3 month rolling average 11</t>
  </si>
  <si>
    <t>12 month rolling average 12</t>
  </si>
  <si>
    <t>Monthly data13</t>
  </si>
  <si>
    <t>3 month rolling average14</t>
  </si>
  <si>
    <t>12 month rolling average15</t>
  </si>
  <si>
    <t>3 month rolling average 16</t>
  </si>
  <si>
    <t>12 month rolling average 17</t>
  </si>
  <si>
    <t>A</t>
  </si>
  <si>
    <t>B</t>
  </si>
  <si>
    <t>C</t>
  </si>
  <si>
    <t>Monthly data2</t>
  </si>
  <si>
    <t>3 year rolling average</t>
  </si>
  <si>
    <t>3 year rolling average2</t>
  </si>
  <si>
    <t>3 year rolling average3</t>
  </si>
  <si>
    <t>3 year rolling average4</t>
  </si>
  <si>
    <t>A&amp;E Attendances &amp; Emergency Admission statistics, NHS and independent sector organisations in England</t>
  </si>
  <si>
    <t>A&amp;E attendances less than 4 hours from arrival to admission, transfer or discharge</t>
  </si>
  <si>
    <t>A&amp;E attendances greater than 4 hours from arrival to admission, transfer or discharge</t>
  </si>
  <si>
    <t>Percentage of attendances within 4 hours</t>
  </si>
  <si>
    <t>Total Attendances &lt; 4 hours</t>
  </si>
  <si>
    <t>FEBRUARY</t>
  </si>
  <si>
    <t>Chris Evison - england.nhsdata@nhs.net</t>
  </si>
  <si>
    <t>Unify2 / SDCS data collections - WSitAE and MSitAE</t>
  </si>
  <si>
    <t>Percentage in 4 hours or less (type 2)</t>
  </si>
  <si>
    <t>Percentage in 4 hours or less (type 3)</t>
  </si>
  <si>
    <t>Estimated A&amp;E performance timeseries by month</t>
  </si>
  <si>
    <t>Provider (excluding providers undertaking the clincal review of standards)</t>
  </si>
  <si>
    <t>Published</t>
  </si>
  <si>
    <t>Excluding Field Testing Sites</t>
  </si>
  <si>
    <t>Estimated A&amp;E attendance and emergency admissions timeseries by month</t>
  </si>
  <si>
    <r>
      <rPr>
        <u val="single"/>
        <sz val="11"/>
        <color indexed="8"/>
        <rFont val="Calibri"/>
        <family val="2"/>
      </rPr>
      <t>Notes:</t>
    </r>
    <r>
      <rPr>
        <sz val="11"/>
        <color theme="1"/>
        <rFont val="Calibri"/>
        <family val="2"/>
      </rPr>
      <t xml:space="preserve"> 
1. Figures from Nov 2010 to May 2015 have been estimated from published weekly data by apportioning weeks into calendar months
2. Field testing for new performance standards started in May 2019. 
3. Activity data from May 2019 includes data for all providers including field testing sites</t>
    </r>
  </si>
  <si>
    <t>November 2010 - present</t>
  </si>
  <si>
    <r>
      <rPr>
        <u val="single"/>
        <sz val="11"/>
        <color indexed="8"/>
        <rFont val="Calibri"/>
        <family val="2"/>
      </rPr>
      <t>Notes:</t>
    </r>
    <r>
      <rPr>
        <sz val="11"/>
        <color theme="1"/>
        <rFont val="Calibri"/>
        <family val="2"/>
      </rPr>
      <t xml:space="preserve"> 
1. Figures from Nov 2010 to May 2015 have been estimated from published weekly data by apportioning weeks into calendar months
2. Field testing for new performance standards started in May 2019. 
3. All providers undertaking field testing are not required to submit attendances over 4hrs, and so are not included here from May 2019 onwards. Historical comparisons with these sites is available at https://www.england.nhs.uk/statistics/statistical-work-areas/ae-waiting-times-and-activity/</t>
    </r>
  </si>
  <si>
    <t>10th October 2019</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</si>
</sst>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0.00000000%"/>
    <numFmt numFmtId="167" formatCode="_-* #,##0.0_-;\-* #,##0.0_-;_-* &quot;-&quot;??_-;_-@_-"/>
    <numFmt numFmtId="168" formatCode="#,##0_ ;\-#,##0\ "/>
    <numFmt numFmtId="169" formatCode="_-* #,##0.000_-;\-* #,##0.000_-;_-* &quot;-&quot;??_-;_-@_-"/>
    <numFmt numFmtId="170" formatCode="_-* #,##0.0000_-;\-* #,##0.0000_-;_-* &quot;-&quot;??_-;_-@_-"/>
    <numFmt numFmtId="171" formatCode="_-* #,##0.00000_-;\-* #,##0.00000_-;_-* &quot;-&quot;??_-;_-@_-"/>
    <numFmt numFmtId="172" formatCode="_-* #,##0.000000_-;\-* #,##0.000000_-;_-* &quot;-&quot;??_-;_-@_-"/>
  </numFmts>
  <fonts count="51">
    <font>
      <sz val="11"/>
      <color theme="1"/>
      <name val="Calibri"/>
      <family val="2"/>
    </font>
    <font>
      <sz val="11"/>
      <color indexed="8"/>
      <name val="Calibri"/>
      <family val="2"/>
    </font>
    <font>
      <sz val="14"/>
      <name val="Verdana"/>
      <family val="2"/>
    </font>
    <font>
      <sz val="10"/>
      <name val="Verdana"/>
      <family val="2"/>
    </font>
    <font>
      <b/>
      <sz val="10"/>
      <name val="Verdana"/>
      <family val="2"/>
    </font>
    <font>
      <sz val="10"/>
      <color indexed="9"/>
      <name val="Verdana"/>
      <family val="2"/>
    </font>
    <font>
      <b/>
      <sz val="12"/>
      <color indexed="8"/>
      <name val="Verdana"/>
      <family val="2"/>
    </font>
    <font>
      <sz val="10"/>
      <name val="Arial"/>
      <family val="2"/>
    </font>
    <font>
      <u val="single"/>
      <sz val="11"/>
      <color indexed="8"/>
      <name val="Calibri"/>
      <family val="2"/>
    </font>
    <font>
      <sz val="10"/>
      <color indexed="8"/>
      <name val="Calibri"/>
      <family val="0"/>
    </font>
    <font>
      <sz val="5.45"/>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Verdana"/>
      <family val="2"/>
    </font>
    <font>
      <b/>
      <sz val="10"/>
      <color indexed="56"/>
      <name val="Verdana"/>
      <family val="2"/>
    </font>
    <font>
      <sz val="22"/>
      <color indexed="18"/>
      <name val="Calibri"/>
      <family val="2"/>
    </font>
    <font>
      <sz val="11"/>
      <name val="Calibri"/>
      <family val="2"/>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3"/>
      <name val="Verdana"/>
      <family val="2"/>
    </font>
    <font>
      <b/>
      <sz val="10"/>
      <color theme="3"/>
      <name val="Verdana"/>
      <family val="2"/>
    </font>
    <font>
      <sz val="22"/>
      <color theme="3" tint="-0.2499700039625167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medium"/>
      <bottom style="thin"/>
    </border>
    <border>
      <left style="hair"/>
      <right style="hair"/>
      <top style="hair"/>
      <bottom style="hair"/>
    </border>
    <border>
      <left/>
      <right style="hair"/>
      <top style="hair"/>
      <bottom style="hair"/>
    </border>
    <border>
      <left style="hair"/>
      <right style="thin"/>
      <top style="hair"/>
      <bottom style="hair"/>
    </border>
    <border>
      <left style="medium"/>
      <right/>
      <top style="hair"/>
      <bottom style="hair"/>
    </border>
    <border>
      <left style="medium"/>
      <right style="thin"/>
      <top/>
      <bottom style="thin"/>
    </border>
    <border>
      <left/>
      <right style="thin"/>
      <top style="thin"/>
      <bottom style="thin"/>
    </border>
    <border>
      <left style="thin"/>
      <right style="thin"/>
      <top style="thin"/>
      <bottom style="thin"/>
    </border>
    <border>
      <left style="thin"/>
      <right style="medium"/>
      <top style="thin"/>
      <bottom style="thin"/>
    </border>
    <border>
      <left style="medium"/>
      <right/>
      <top style="hair"/>
      <bottom/>
    </border>
    <border>
      <left/>
      <right/>
      <top/>
      <bottom style="medium"/>
    </border>
    <border>
      <left/>
      <right/>
      <top style="hair"/>
      <bottom style="hair"/>
    </border>
    <border>
      <left/>
      <right/>
      <top style="medium"/>
      <bottom style="thin"/>
    </border>
    <border>
      <left style="hair"/>
      <right/>
      <top style="hair"/>
      <bottom style="hair"/>
    </border>
    <border>
      <left/>
      <right/>
      <top style="medium"/>
      <bottom style="hair"/>
    </border>
    <border>
      <left style="thin"/>
      <right style="thin"/>
      <top style="medium"/>
      <bottom style="thin"/>
    </border>
    <border>
      <left style="medium"/>
      <right/>
      <top style="thin"/>
      <bottom style="hair"/>
    </border>
    <border>
      <left style="medium"/>
      <right/>
      <top/>
      <bottom style="hair"/>
    </border>
    <border>
      <left style="thin"/>
      <right style="thin"/>
      <top style="thin"/>
      <bottom style="hair"/>
    </border>
    <border>
      <left style="thin"/>
      <right style="thin"/>
      <top style="hair"/>
      <bottom style="hair"/>
    </border>
    <border>
      <left style="thin"/>
      <right style="thin"/>
      <top style="hair"/>
      <bottom/>
    </border>
    <border>
      <left style="thin"/>
      <right style="medium"/>
      <top style="thin"/>
      <bottom style="hair"/>
    </border>
    <border>
      <left style="thin"/>
      <right style="medium"/>
      <top style="hair"/>
      <bottom style="hair"/>
    </border>
    <border>
      <left style="thin"/>
      <right style="medium"/>
      <top style="hair"/>
      <bottom/>
    </border>
    <border>
      <left style="medium"/>
      <right style="thin"/>
      <top style="medium"/>
      <bottom style="thin"/>
    </border>
    <border>
      <left style="thin"/>
      <right/>
      <top style="thin"/>
      <bottom style="thin"/>
    </border>
    <border>
      <left style="thin"/>
      <right/>
      <top style="thin"/>
      <bottom style="hair"/>
    </border>
    <border>
      <left/>
      <right style="thin"/>
      <top style="hair"/>
      <bottom style="hair"/>
    </border>
    <border>
      <left style="thin"/>
      <right/>
      <top style="hair"/>
      <bottom style="hair"/>
    </border>
    <border>
      <left style="thin"/>
      <right/>
      <top style="hair"/>
      <bottom/>
    </border>
    <border>
      <left style="medium"/>
      <right style="thin"/>
      <top style="hair"/>
      <bottom style="hair"/>
    </border>
    <border>
      <left style="medium"/>
      <right style="thin"/>
      <top style="hair"/>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right style="thin"/>
      <top style="medium"/>
      <bottom style="thin"/>
    </border>
    <border>
      <left style="medium"/>
      <right/>
      <top style="medium"/>
      <bottom style="thin"/>
    </border>
    <border>
      <left style="thin"/>
      <right/>
      <top style="medium"/>
      <bottom style="thin"/>
    </border>
    <border>
      <left/>
      <right style="medium"/>
      <top style="medium"/>
      <bottom style="thin"/>
    </border>
    <border>
      <left style="hair"/>
      <right/>
      <top style="medium"/>
      <bottom style="hair"/>
    </border>
    <border>
      <left/>
      <right style="thin"/>
      <top style="medium"/>
      <bottom style="hair"/>
    </border>
    <border>
      <left style="thin"/>
      <right/>
      <top style="medium"/>
      <bottom style="hair"/>
    </border>
    <border>
      <left/>
      <right style="hair"/>
      <top style="medium"/>
      <bottom style="hair"/>
    </border>
    <border>
      <left/>
      <right style="medium"/>
      <top style="medium"/>
      <bottom style="hair"/>
    </border>
    <border>
      <left style="medium"/>
      <right/>
      <top style="medium"/>
      <bottom style="hair"/>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7"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1">
    <xf numFmtId="0" fontId="0" fillId="0" borderId="0" xfId="0" applyFont="1" applyAlignment="1">
      <alignment/>
    </xf>
    <xf numFmtId="0" fontId="2" fillId="33" borderId="0" xfId="0" applyFont="1" applyFill="1" applyBorder="1" applyAlignment="1">
      <alignment/>
    </xf>
    <xf numFmtId="0" fontId="0" fillId="0" borderId="0" xfId="0" applyBorder="1" applyAlignment="1">
      <alignment/>
    </xf>
    <xf numFmtId="0" fontId="3" fillId="33" borderId="0" xfId="0" applyFont="1" applyFill="1" applyBorder="1" applyAlignment="1">
      <alignment/>
    </xf>
    <xf numFmtId="0" fontId="4" fillId="33" borderId="0" xfId="0" applyFont="1" applyFill="1" applyBorder="1" applyAlignment="1">
      <alignment/>
    </xf>
    <xf numFmtId="0" fontId="3" fillId="33" borderId="0" xfId="0" applyFont="1" applyFill="1" applyBorder="1" applyAlignment="1">
      <alignment vertical="top"/>
    </xf>
    <xf numFmtId="0" fontId="3" fillId="33" borderId="0" xfId="0" applyFont="1" applyFill="1" applyBorder="1" applyAlignment="1">
      <alignment vertical="center"/>
    </xf>
    <xf numFmtId="0" fontId="5" fillId="33" borderId="0" xfId="0" applyFont="1" applyFill="1" applyBorder="1" applyAlignment="1">
      <alignment/>
    </xf>
    <xf numFmtId="17" fontId="48" fillId="33" borderId="0" xfId="0" applyNumberFormat="1" applyFont="1" applyFill="1" applyBorder="1" applyAlignment="1">
      <alignment/>
    </xf>
    <xf numFmtId="17" fontId="6" fillId="33" borderId="0" xfId="0" applyNumberFormat="1" applyFont="1" applyFill="1" applyBorder="1" applyAlignment="1" quotePrefix="1">
      <alignment/>
    </xf>
    <xf numFmtId="0" fontId="3" fillId="33" borderId="0" xfId="0" applyFont="1" applyFill="1" applyBorder="1" applyAlignment="1">
      <alignment/>
    </xf>
    <xf numFmtId="0" fontId="49" fillId="2" borderId="10" xfId="0" applyFont="1" applyFill="1" applyBorder="1" applyAlignment="1">
      <alignment horizontal="center" vertical="center" wrapText="1"/>
    </xf>
    <xf numFmtId="165" fontId="0" fillId="0" borderId="11" xfId="58" applyNumberFormat="1" applyFont="1" applyBorder="1" applyAlignment="1">
      <alignment/>
    </xf>
    <xf numFmtId="164" fontId="0" fillId="0" borderId="12" xfId="42" applyNumberFormat="1" applyFont="1" applyBorder="1" applyAlignment="1">
      <alignment/>
    </xf>
    <xf numFmtId="165" fontId="0" fillId="0" borderId="13" xfId="58" applyNumberFormat="1" applyFont="1" applyBorder="1" applyAlignment="1">
      <alignment/>
    </xf>
    <xf numFmtId="164" fontId="0" fillId="0" borderId="0" xfId="42" applyNumberFormat="1" applyFont="1" applyBorder="1" applyAlignment="1">
      <alignment/>
    </xf>
    <xf numFmtId="17" fontId="0" fillId="0" borderId="14" xfId="0" applyNumberFormat="1" applyBorder="1" applyAlignment="1">
      <alignment/>
    </xf>
    <xf numFmtId="0" fontId="47" fillId="0" borderId="0" xfId="0" applyFont="1" applyBorder="1" applyAlignment="1">
      <alignment/>
    </xf>
    <xf numFmtId="0" fontId="49" fillId="2" borderId="15" xfId="0" applyFont="1" applyFill="1" applyBorder="1" applyAlignment="1">
      <alignment vertical="top"/>
    </xf>
    <xf numFmtId="0" fontId="49" fillId="2" borderId="16" xfId="0" applyFont="1" applyFill="1" applyBorder="1" applyAlignment="1">
      <alignment vertical="top" wrapText="1"/>
    </xf>
    <xf numFmtId="0" fontId="49" fillId="2" borderId="17" xfId="0" applyFont="1" applyFill="1" applyBorder="1" applyAlignment="1">
      <alignment vertical="top" wrapText="1"/>
    </xf>
    <xf numFmtId="0" fontId="49" fillId="2" borderId="18" xfId="0" applyFont="1" applyFill="1" applyBorder="1" applyAlignment="1">
      <alignment vertical="top" wrapText="1"/>
    </xf>
    <xf numFmtId="0" fontId="0" fillId="0" borderId="0" xfId="0" applyBorder="1" applyAlignment="1">
      <alignment vertical="top"/>
    </xf>
    <xf numFmtId="0" fontId="49" fillId="2" borderId="0" xfId="0" applyFont="1" applyFill="1" applyBorder="1" applyAlignment="1">
      <alignment vertical="top" wrapText="1"/>
    </xf>
    <xf numFmtId="166" fontId="0" fillId="0" borderId="0" xfId="0" applyNumberFormat="1" applyBorder="1" applyAlignment="1">
      <alignment vertical="top"/>
    </xf>
    <xf numFmtId="17" fontId="0" fillId="34" borderId="14" xfId="0" applyNumberFormat="1" applyFill="1" applyBorder="1" applyAlignment="1">
      <alignment/>
    </xf>
    <xf numFmtId="17" fontId="0" fillId="34" borderId="19" xfId="0" applyNumberFormat="1" applyFill="1" applyBorder="1" applyAlignment="1">
      <alignment/>
    </xf>
    <xf numFmtId="0" fontId="48" fillId="33" borderId="0" xfId="0" applyFont="1" applyFill="1" applyBorder="1" applyAlignment="1">
      <alignment/>
    </xf>
    <xf numFmtId="0" fontId="50" fillId="0" borderId="0" xfId="0" applyFont="1" applyBorder="1" applyAlignment="1">
      <alignment/>
    </xf>
    <xf numFmtId="0" fontId="48" fillId="34" borderId="20" xfId="0" applyFont="1" applyFill="1" applyBorder="1" applyAlignment="1">
      <alignment/>
    </xf>
    <xf numFmtId="0" fontId="49" fillId="2" borderId="12" xfId="0" applyFont="1" applyFill="1" applyBorder="1" applyAlignment="1">
      <alignment vertical="top" wrapText="1"/>
    </xf>
    <xf numFmtId="0" fontId="49" fillId="2" borderId="11" xfId="0" applyFont="1" applyFill="1" applyBorder="1" applyAlignment="1">
      <alignment vertical="top" wrapText="1"/>
    </xf>
    <xf numFmtId="0" fontId="49" fillId="2" borderId="13" xfId="0" applyFont="1" applyFill="1" applyBorder="1" applyAlignment="1">
      <alignment vertical="top" wrapText="1"/>
    </xf>
    <xf numFmtId="1" fontId="0" fillId="0" borderId="11" xfId="42" applyNumberFormat="1" applyFont="1" applyBorder="1" applyAlignment="1">
      <alignment/>
    </xf>
    <xf numFmtId="1" fontId="0" fillId="0" borderId="11" xfId="58" applyNumberFormat="1" applyFont="1" applyBorder="1" applyAlignment="1">
      <alignment/>
    </xf>
    <xf numFmtId="17" fontId="0" fillId="0" borderId="0" xfId="0" applyNumberFormat="1" applyBorder="1" applyAlignment="1">
      <alignment/>
    </xf>
    <xf numFmtId="17" fontId="0" fillId="0" borderId="21" xfId="0" applyNumberFormat="1" applyBorder="1" applyAlignment="1">
      <alignment/>
    </xf>
    <xf numFmtId="0" fontId="49" fillId="2" borderId="22" xfId="0" applyFont="1" applyFill="1" applyBorder="1" applyAlignment="1">
      <alignment horizontal="center" vertical="top"/>
    </xf>
    <xf numFmtId="0" fontId="49" fillId="2" borderId="23" xfId="0" applyFont="1" applyFill="1" applyBorder="1" applyAlignment="1">
      <alignment vertical="top" wrapText="1"/>
    </xf>
    <xf numFmtId="165" fontId="0" fillId="0" borderId="23" xfId="58" applyNumberFormat="1" applyFont="1" applyBorder="1" applyAlignment="1">
      <alignment/>
    </xf>
    <xf numFmtId="0" fontId="49" fillId="2" borderId="24" xfId="0" applyFont="1" applyFill="1" applyBorder="1" applyAlignment="1">
      <alignment horizontal="center" vertical="center" wrapText="1"/>
    </xf>
    <xf numFmtId="0" fontId="49" fillId="2" borderId="24" xfId="0" applyFont="1" applyFill="1" applyBorder="1" applyAlignment="1">
      <alignment horizontal="center" vertical="center"/>
    </xf>
    <xf numFmtId="0" fontId="0" fillId="0" borderId="0" xfId="0" applyFill="1" applyBorder="1" applyAlignment="1">
      <alignment/>
    </xf>
    <xf numFmtId="0" fontId="49" fillId="2" borderId="25" xfId="0" applyFont="1" applyFill="1" applyBorder="1" applyAlignment="1">
      <alignment horizontal="center" vertical="center" wrapText="1"/>
    </xf>
    <xf numFmtId="17" fontId="0" fillId="0" borderId="26" xfId="0" applyNumberFormat="1" applyBorder="1" applyAlignment="1">
      <alignment/>
    </xf>
    <xf numFmtId="17" fontId="0" fillId="35" borderId="14" xfId="0" applyNumberFormat="1" applyFill="1" applyBorder="1" applyAlignment="1">
      <alignment/>
    </xf>
    <xf numFmtId="17" fontId="30" fillId="34" borderId="14" xfId="0" applyNumberFormat="1" applyFont="1" applyFill="1" applyBorder="1" applyAlignment="1">
      <alignment/>
    </xf>
    <xf numFmtId="17" fontId="0" fillId="0" borderId="27" xfId="0" applyNumberFormat="1" applyBorder="1" applyAlignment="1">
      <alignment/>
    </xf>
    <xf numFmtId="164" fontId="0" fillId="0" borderId="28" xfId="42" applyNumberFormat="1" applyFont="1" applyBorder="1" applyAlignment="1">
      <alignment/>
    </xf>
    <xf numFmtId="164" fontId="0" fillId="0" borderId="29" xfId="42" applyNumberFormat="1" applyFont="1" applyBorder="1" applyAlignment="1">
      <alignment/>
    </xf>
    <xf numFmtId="164" fontId="0" fillId="0" borderId="30" xfId="42" applyNumberFormat="1" applyFont="1" applyFill="1" applyBorder="1" applyAlignment="1">
      <alignment/>
    </xf>
    <xf numFmtId="165" fontId="0" fillId="0" borderId="29" xfId="42" applyNumberFormat="1" applyFont="1" applyBorder="1" applyAlignment="1">
      <alignment/>
    </xf>
    <xf numFmtId="164" fontId="0" fillId="0" borderId="31" xfId="42" applyNumberFormat="1" applyFont="1" applyBorder="1" applyAlignment="1">
      <alignment/>
    </xf>
    <xf numFmtId="164" fontId="0" fillId="0" borderId="32" xfId="42" applyNumberFormat="1" applyFont="1" applyBorder="1" applyAlignment="1">
      <alignment/>
    </xf>
    <xf numFmtId="164" fontId="0" fillId="0" borderId="33" xfId="42" applyNumberFormat="1" applyFont="1" applyFill="1" applyBorder="1" applyAlignment="1">
      <alignment/>
    </xf>
    <xf numFmtId="0" fontId="3" fillId="33" borderId="0" xfId="0" applyFont="1" applyFill="1" applyBorder="1" applyAlignment="1" quotePrefix="1">
      <alignment/>
    </xf>
    <xf numFmtId="0" fontId="48" fillId="33" borderId="0" xfId="0" applyFont="1" applyFill="1" applyBorder="1" applyAlignment="1">
      <alignment/>
    </xf>
    <xf numFmtId="0" fontId="48" fillId="33" borderId="0" xfId="0" applyFont="1" applyFill="1" applyBorder="1" applyAlignment="1">
      <alignment horizontal="left" vertical="top" wrapText="1"/>
    </xf>
    <xf numFmtId="0" fontId="49" fillId="2" borderId="34" xfId="0" applyFont="1" applyFill="1" applyBorder="1" applyAlignment="1">
      <alignment vertical="top"/>
    </xf>
    <xf numFmtId="0" fontId="49" fillId="2" borderId="35" xfId="0" applyFont="1" applyFill="1" applyBorder="1" applyAlignment="1">
      <alignment vertical="top" wrapText="1"/>
    </xf>
    <xf numFmtId="164" fontId="0" fillId="0" borderId="36" xfId="42" applyNumberFormat="1" applyFont="1" applyBorder="1" applyAlignment="1">
      <alignment/>
    </xf>
    <xf numFmtId="165" fontId="0" fillId="0" borderId="37" xfId="42" applyNumberFormat="1" applyFont="1" applyBorder="1" applyAlignment="1">
      <alignment/>
    </xf>
    <xf numFmtId="165" fontId="0" fillId="0" borderId="32" xfId="42" applyNumberFormat="1" applyFont="1" applyBorder="1" applyAlignment="1">
      <alignment/>
    </xf>
    <xf numFmtId="164" fontId="0" fillId="0" borderId="38" xfId="42" applyNumberFormat="1" applyFont="1" applyBorder="1" applyAlignment="1">
      <alignment/>
    </xf>
    <xf numFmtId="164" fontId="0" fillId="0" borderId="39" xfId="42" applyNumberFormat="1" applyFont="1" applyFill="1" applyBorder="1" applyAlignment="1">
      <alignment/>
    </xf>
    <xf numFmtId="164" fontId="0" fillId="0" borderId="0" xfId="0" applyNumberFormat="1" applyAlignment="1">
      <alignment/>
    </xf>
    <xf numFmtId="17" fontId="0" fillId="0" borderId="40" xfId="0" applyNumberFormat="1" applyBorder="1" applyAlignment="1">
      <alignment/>
    </xf>
    <xf numFmtId="17" fontId="0" fillId="35" borderId="40" xfId="0" applyNumberFormat="1" applyFill="1" applyBorder="1" applyAlignment="1">
      <alignment/>
    </xf>
    <xf numFmtId="17" fontId="0" fillId="0" borderId="41" xfId="0" applyNumberFormat="1" applyBorder="1" applyAlignment="1">
      <alignment/>
    </xf>
    <xf numFmtId="164" fontId="0" fillId="0" borderId="30" xfId="42" applyNumberFormat="1" applyFont="1" applyBorder="1" applyAlignment="1">
      <alignment/>
    </xf>
    <xf numFmtId="164" fontId="0" fillId="0" borderId="33" xfId="42" applyNumberFormat="1" applyFont="1" applyBorder="1" applyAlignment="1">
      <alignment/>
    </xf>
    <xf numFmtId="17" fontId="0" fillId="35" borderId="42" xfId="0" applyNumberFormat="1" applyFill="1" applyBorder="1" applyAlignment="1">
      <alignment/>
    </xf>
    <xf numFmtId="164" fontId="0" fillId="0" borderId="43" xfId="42" applyNumberFormat="1" applyFont="1" applyBorder="1" applyAlignment="1">
      <alignment/>
    </xf>
    <xf numFmtId="165" fontId="0" fillId="0" borderId="43" xfId="42" applyNumberFormat="1" applyFont="1" applyBorder="1" applyAlignment="1">
      <alignment/>
    </xf>
    <xf numFmtId="165" fontId="0" fillId="0" borderId="44" xfId="42" applyNumberFormat="1" applyFont="1" applyBorder="1" applyAlignment="1">
      <alignment/>
    </xf>
    <xf numFmtId="17" fontId="0" fillId="0" borderId="42" xfId="0" applyNumberFormat="1" applyBorder="1" applyAlignment="1">
      <alignment/>
    </xf>
    <xf numFmtId="164" fontId="0" fillId="0" borderId="44" xfId="42" applyNumberFormat="1" applyFont="1" applyBorder="1" applyAlignment="1">
      <alignment/>
    </xf>
    <xf numFmtId="0" fontId="49" fillId="2" borderId="45" xfId="0" applyFont="1" applyFill="1" applyBorder="1" applyAlignment="1">
      <alignment horizontal="center" vertical="center" wrapText="1"/>
    </xf>
    <xf numFmtId="0" fontId="49" fillId="2" borderId="25" xfId="0" applyFont="1" applyFill="1" applyBorder="1" applyAlignment="1">
      <alignment horizontal="center" vertical="center" wrapText="1"/>
    </xf>
    <xf numFmtId="0" fontId="48" fillId="33" borderId="0" xfId="0" applyFont="1" applyFill="1" applyBorder="1" applyAlignment="1">
      <alignment horizontal="left" wrapText="1"/>
    </xf>
    <xf numFmtId="0" fontId="3" fillId="33" borderId="0" xfId="0" applyFont="1" applyFill="1" applyBorder="1" applyAlignment="1" quotePrefix="1">
      <alignment/>
    </xf>
    <xf numFmtId="0" fontId="48" fillId="33" borderId="0" xfId="0" applyFont="1" applyFill="1" applyBorder="1" applyAlignment="1">
      <alignment/>
    </xf>
    <xf numFmtId="0" fontId="49" fillId="2" borderId="25" xfId="0" applyFont="1" applyFill="1" applyBorder="1" applyAlignment="1">
      <alignment horizontal="center" vertical="center"/>
    </xf>
    <xf numFmtId="0" fontId="0" fillId="0" borderId="0" xfId="0" applyBorder="1" applyAlignment="1">
      <alignment horizontal="left" vertical="top" wrapText="1"/>
    </xf>
    <xf numFmtId="0" fontId="48" fillId="33" borderId="0" xfId="0" applyFont="1" applyFill="1" applyBorder="1" applyAlignment="1">
      <alignment horizontal="left" vertical="top" wrapText="1"/>
    </xf>
    <xf numFmtId="0" fontId="49" fillId="2" borderId="46" xfId="0" applyFont="1" applyFill="1" applyBorder="1" applyAlignment="1">
      <alignment horizontal="center" vertical="center" wrapText="1"/>
    </xf>
    <xf numFmtId="0" fontId="49" fillId="2" borderId="22" xfId="0" applyFont="1" applyFill="1" applyBorder="1" applyAlignment="1">
      <alignment horizontal="center" vertical="center" wrapText="1"/>
    </xf>
    <xf numFmtId="0" fontId="49" fillId="2" borderId="47" xfId="0" applyFont="1" applyFill="1" applyBorder="1" applyAlignment="1">
      <alignment horizontal="center" vertical="center" wrapText="1"/>
    </xf>
    <xf numFmtId="0" fontId="49" fillId="2" borderId="48" xfId="0" applyFont="1" applyFill="1" applyBorder="1" applyAlignment="1">
      <alignment horizontal="center" vertical="center" wrapText="1"/>
    </xf>
    <xf numFmtId="0" fontId="49" fillId="2" borderId="49" xfId="0" applyFont="1" applyFill="1" applyBorder="1" applyAlignment="1">
      <alignment horizontal="center" vertical="center" wrapText="1"/>
    </xf>
    <xf numFmtId="0" fontId="49" fillId="2" borderId="50" xfId="0" applyFont="1" applyFill="1" applyBorder="1" applyAlignment="1">
      <alignment horizontal="center" vertical="center" wrapText="1"/>
    </xf>
    <xf numFmtId="0" fontId="49" fillId="2" borderId="51" xfId="0" applyFont="1" applyFill="1" applyBorder="1" applyAlignment="1">
      <alignment horizontal="center" vertical="center" wrapText="1"/>
    </xf>
    <xf numFmtId="0" fontId="49" fillId="2" borderId="24" xfId="0" applyFont="1" applyFill="1" applyBorder="1" applyAlignment="1">
      <alignment horizontal="center" vertical="center" wrapText="1"/>
    </xf>
    <xf numFmtId="0" fontId="49" fillId="2" borderId="52" xfId="0" applyFont="1" applyFill="1" applyBorder="1" applyAlignment="1">
      <alignment horizontal="center" vertical="center" wrapText="1"/>
    </xf>
    <xf numFmtId="0" fontId="49" fillId="2" borderId="53" xfId="0" applyFont="1" applyFill="1" applyBorder="1" applyAlignment="1">
      <alignment horizontal="center" vertical="center" wrapText="1"/>
    </xf>
    <xf numFmtId="0" fontId="49" fillId="2" borderId="54" xfId="0" applyFont="1" applyFill="1" applyBorder="1" applyAlignment="1">
      <alignment horizontal="center" vertical="center"/>
    </xf>
    <xf numFmtId="0" fontId="49" fillId="2" borderId="24" xfId="0" applyFont="1" applyFill="1" applyBorder="1" applyAlignment="1">
      <alignment horizontal="center" vertical="center"/>
    </xf>
    <xf numFmtId="0" fontId="49" fillId="2" borderId="52" xfId="0" applyFont="1" applyFill="1" applyBorder="1" applyAlignment="1">
      <alignment horizontal="center" vertical="center"/>
    </xf>
    <xf numFmtId="0" fontId="49" fillId="2" borderId="49" xfId="0" applyFont="1" applyFill="1" applyBorder="1" applyAlignment="1">
      <alignment horizontal="center" vertical="center"/>
    </xf>
    <xf numFmtId="0" fontId="49" fillId="2" borderId="50" xfId="0" applyFont="1" applyFill="1" applyBorder="1" applyAlignment="1">
      <alignment horizontal="center" vertical="center"/>
    </xf>
    <xf numFmtId="0" fontId="49" fillId="2" borderId="5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4"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A&amp;E Attendances - Type 1</a:t>
            </a:r>
          </a:p>
        </c:rich>
      </c:tx>
      <c:layout>
        <c:manualLayout>
          <c:xMode val="factor"/>
          <c:yMode val="factor"/>
          <c:x val="-0.0005"/>
          <c:y val="-0.01425"/>
        </c:manualLayout>
      </c:layout>
      <c:spPr>
        <a:noFill/>
        <a:ln w="3175">
          <a:noFill/>
        </a:ln>
      </c:spPr>
    </c:title>
    <c:plotArea>
      <c:layout>
        <c:manualLayout>
          <c:xMode val="edge"/>
          <c:yMode val="edge"/>
          <c:x val="0.00775"/>
          <c:y val="0.0605"/>
          <c:w val="0.9795"/>
          <c:h val="0.8785"/>
        </c:manualLayout>
      </c:layout>
      <c:lineChart>
        <c:grouping val="standard"/>
        <c:varyColors val="0"/>
        <c:ser>
          <c:idx val="1"/>
          <c:order val="0"/>
          <c:tx>
            <c:strRef>
              <c:f>'Chart Data'!$D$6</c:f>
              <c:strCache>
                <c:ptCount val="1"/>
                <c:pt idx="0">
                  <c:v>Monthly data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[0]!MonthlyDataType1</c:f>
              <c:numCache>
                <c:ptCount val="107"/>
                <c:pt idx="0">
                  <c:v>1138652</c:v>
                </c:pt>
                <c:pt idx="1">
                  <c:v>1150728</c:v>
                </c:pt>
                <c:pt idx="2">
                  <c:v>1163143</c:v>
                </c:pt>
                <c:pt idx="3">
                  <c:v>1111294.5714285714</c:v>
                </c:pt>
                <c:pt idx="4">
                  <c:v>1159203.8571428563</c:v>
                </c:pt>
                <c:pt idx="5">
                  <c:v>1133880.571428571</c:v>
                </c:pt>
                <c:pt idx="6">
                  <c:v>1053707.1428571425</c:v>
                </c:pt>
                <c:pt idx="7">
                  <c:v>1225221.9999999993</c:v>
                </c:pt>
                <c:pt idx="8">
                  <c:v>1197212.7142857148</c:v>
                </c:pt>
                <c:pt idx="9">
                  <c:v>1221687.4285714289</c:v>
                </c:pt>
                <c:pt idx="10">
                  <c:v>1168467.857142857</c:v>
                </c:pt>
                <c:pt idx="11">
                  <c:v>1211065.8571428566</c:v>
                </c:pt>
                <c:pt idx="12">
                  <c:v>1135801.4285714286</c:v>
                </c:pt>
                <c:pt idx="13">
                  <c:v>1162142.857142857</c:v>
                </c:pt>
                <c:pt idx="14">
                  <c:v>1200707.8571428573</c:v>
                </c:pt>
                <c:pt idx="15">
                  <c:v>1134959.4285714277</c:v>
                </c:pt>
                <c:pt idx="16">
                  <c:v>1141606.4285714282</c:v>
                </c:pt>
                <c:pt idx="17">
                  <c:v>1137915.5714285711</c:v>
                </c:pt>
                <c:pt idx="18">
                  <c:v>1120423.0000000002</c:v>
                </c:pt>
                <c:pt idx="19">
                  <c:v>1263082.2857142864</c:v>
                </c:pt>
                <c:pt idx="20">
                  <c:v>1149633.714285714</c:v>
                </c:pt>
                <c:pt idx="21">
                  <c:v>1251414.285714286</c:v>
                </c:pt>
                <c:pt idx="22">
                  <c:v>1222084.2857142854</c:v>
                </c:pt>
                <c:pt idx="23">
                  <c:v>1248953.285714286</c:v>
                </c:pt>
                <c:pt idx="24">
                  <c:v>1197383.8571428573</c:v>
                </c:pt>
                <c:pt idx="25">
                  <c:v>1178360.714285714</c:v>
                </c:pt>
                <c:pt idx="26">
                  <c:v>1214433.4285714284</c:v>
                </c:pt>
                <c:pt idx="27">
                  <c:v>1167908.0000000002</c:v>
                </c:pt>
                <c:pt idx="28">
                  <c:v>1202080.2857142861</c:v>
                </c:pt>
                <c:pt idx="29">
                  <c:v>1149837.1428571434</c:v>
                </c:pt>
                <c:pt idx="30">
                  <c:v>1085332.7142857139</c:v>
                </c:pt>
                <c:pt idx="31">
                  <c:v>1226196.4285714282</c:v>
                </c:pt>
                <c:pt idx="32">
                  <c:v>1199089.1428571427</c:v>
                </c:pt>
                <c:pt idx="33">
                  <c:v>1229747.4285714282</c:v>
                </c:pt>
                <c:pt idx="34">
                  <c:v>1191352.4285714286</c:v>
                </c:pt>
                <c:pt idx="35">
                  <c:v>1281699.8571428573</c:v>
                </c:pt>
                <c:pt idx="36">
                  <c:v>1189671.428571429</c:v>
                </c:pt>
                <c:pt idx="37">
                  <c:v>1156569.1428571425</c:v>
                </c:pt>
                <c:pt idx="38">
                  <c:v>1199258.5714285714</c:v>
                </c:pt>
                <c:pt idx="39">
                  <c:v>1139112.1428571423</c:v>
                </c:pt>
                <c:pt idx="40">
                  <c:v>1172011.1428571427</c:v>
                </c:pt>
                <c:pt idx="41">
                  <c:v>1142283.5714285716</c:v>
                </c:pt>
                <c:pt idx="42">
                  <c:v>1084743.7142857143</c:v>
                </c:pt>
                <c:pt idx="43">
                  <c:v>1269436.142857143</c:v>
                </c:pt>
                <c:pt idx="44">
                  <c:v>1213065.8571428573</c:v>
                </c:pt>
                <c:pt idx="45">
                  <c:v>1287333.1428571427</c:v>
                </c:pt>
                <c:pt idx="46">
                  <c:v>1265211.142857143</c:v>
                </c:pt>
                <c:pt idx="47">
                  <c:v>1302588.4285714282</c:v>
                </c:pt>
                <c:pt idx="48">
                  <c:v>1188146.7142857146</c:v>
                </c:pt>
                <c:pt idx="49">
                  <c:v>1221781.5714285716</c:v>
                </c:pt>
                <c:pt idx="50">
                  <c:v>1250114.1428571434</c:v>
                </c:pt>
                <c:pt idx="51">
                  <c:v>1205519.2857142857</c:v>
                </c:pt>
                <c:pt idx="52">
                  <c:v>1241894.7142857136</c:v>
                </c:pt>
                <c:pt idx="53">
                  <c:v>1124040.428571428</c:v>
                </c:pt>
                <c:pt idx="54">
                  <c:v>1072451.571428571</c:v>
                </c:pt>
                <c:pt idx="55">
                  <c:v>1251324.8571428568</c:v>
                </c:pt>
                <c:pt idx="56">
                  <c:v>1206631.285714286</c:v>
                </c:pt>
                <c:pt idx="57">
                  <c:v>1254445.1428571427</c:v>
                </c:pt>
                <c:pt idx="58">
                  <c:v>1249213</c:v>
                </c:pt>
                <c:pt idx="59">
                  <c:v>1271523</c:v>
                </c:pt>
                <c:pt idx="60">
                  <c:v>1215826</c:v>
                </c:pt>
                <c:pt idx="61">
                  <c:v>1221594</c:v>
                </c:pt>
                <c:pt idx="62">
                  <c:v>1261395</c:v>
                </c:pt>
                <c:pt idx="63">
                  <c:v>1236294</c:v>
                </c:pt>
                <c:pt idx="64">
                  <c:v>1232965</c:v>
                </c:pt>
                <c:pt idx="65">
                  <c:v>1250005</c:v>
                </c:pt>
                <c:pt idx="66">
                  <c:v>1218372</c:v>
                </c:pt>
                <c:pt idx="67">
                  <c:v>1350373</c:v>
                </c:pt>
                <c:pt idx="68">
                  <c:v>1214057</c:v>
                </c:pt>
                <c:pt idx="69">
                  <c:v>1353206</c:v>
                </c:pt>
                <c:pt idx="70">
                  <c:v>1282499</c:v>
                </c:pt>
                <c:pt idx="71">
                  <c:v>1353477</c:v>
                </c:pt>
                <c:pt idx="72">
                  <c:v>1254439</c:v>
                </c:pt>
                <c:pt idx="73">
                  <c:v>1277578</c:v>
                </c:pt>
                <c:pt idx="74">
                  <c:v>1317571</c:v>
                </c:pt>
                <c:pt idx="75">
                  <c:v>1258205</c:v>
                </c:pt>
                <c:pt idx="76">
                  <c:v>1277133</c:v>
                </c:pt>
                <c:pt idx="77">
                  <c:v>1237177</c:v>
                </c:pt>
                <c:pt idx="78">
                  <c:v>1127909</c:v>
                </c:pt>
                <c:pt idx="79">
                  <c:v>1309507</c:v>
                </c:pt>
                <c:pt idx="80">
                  <c:v>1253743</c:v>
                </c:pt>
                <c:pt idx="81">
                  <c:v>1347297</c:v>
                </c:pt>
                <c:pt idx="82">
                  <c:v>1296877</c:v>
                </c:pt>
                <c:pt idx="83">
                  <c:v>1348648</c:v>
                </c:pt>
                <c:pt idx="84">
                  <c:v>1256655</c:v>
                </c:pt>
                <c:pt idx="85">
                  <c:v>1263957</c:v>
                </c:pt>
                <c:pt idx="86">
                  <c:v>1325211</c:v>
                </c:pt>
                <c:pt idx="87">
                  <c:v>1281913</c:v>
                </c:pt>
                <c:pt idx="88">
                  <c:v>1289587</c:v>
                </c:pt>
                <c:pt idx="89">
                  <c:v>1257026</c:v>
                </c:pt>
                <c:pt idx="90">
                  <c:v>1151757</c:v>
                </c:pt>
                <c:pt idx="91">
                  <c:v>1299796</c:v>
                </c:pt>
                <c:pt idx="92">
                  <c:v>1246348</c:v>
                </c:pt>
                <c:pt idx="93">
                  <c:v>1354711</c:v>
                </c:pt>
                <c:pt idx="94">
                  <c:v>1306739</c:v>
                </c:pt>
                <c:pt idx="95">
                  <c:v>1365859</c:v>
                </c:pt>
                <c:pt idx="96">
                  <c:v>1252767</c:v>
                </c:pt>
                <c:pt idx="97">
                  <c:v>1269088</c:v>
                </c:pt>
                <c:pt idx="98">
                  <c:v>1320032</c:v>
                </c:pt>
                <c:pt idx="99">
                  <c:v>1305353</c:v>
                </c:pt>
                <c:pt idx="100">
                  <c:v>1307359</c:v>
                </c:pt>
                <c:pt idx="101">
                  <c:v>1344354</c:v>
                </c:pt>
                <c:pt idx="102">
                  <c:v>1234328</c:v>
                </c:pt>
                <c:pt idx="103">
                  <c:v>1373060</c:v>
                </c:pt>
                <c:pt idx="104">
                  <c:v>1331768</c:v>
                </c:pt>
                <c:pt idx="105">
                  <c:v>1369319</c:v>
                </c:pt>
              </c:numCache>
            </c:numRef>
          </c:val>
          <c:smooth val="0"/>
        </c:ser>
        <c:ser>
          <c:idx val="0"/>
          <c:order val="1"/>
          <c:tx>
            <c:strRef>
              <c:f>'Chart Data'!$E$6</c:f>
              <c:strCache>
                <c:ptCount val="1"/>
                <c:pt idx="0">
                  <c:v>3 month rolling average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[0]!TMRAType1</c:f>
              <c:numCache>
                <c:ptCount val="106"/>
                <c:pt idx="0">
                  <c:v>#N/A</c:v>
                </c:pt>
                <c:pt idx="1">
                  <c:v>#N/A</c:v>
                </c:pt>
                <c:pt idx="2">
                  <c:v>1150841</c:v>
                </c:pt>
                <c:pt idx="3">
                  <c:v>1141721.857142857</c:v>
                </c:pt>
                <c:pt idx="4">
                  <c:v>1144547.1428571425</c:v>
                </c:pt>
                <c:pt idx="5">
                  <c:v>1134792.9999999995</c:v>
                </c:pt>
                <c:pt idx="6">
                  <c:v>1115597.19047619</c:v>
                </c:pt>
                <c:pt idx="7">
                  <c:v>1137603.2380952376</c:v>
                </c:pt>
                <c:pt idx="8">
                  <c:v>1158713.9523809522</c:v>
                </c:pt>
                <c:pt idx="9">
                  <c:v>1214707.3809523808</c:v>
                </c:pt>
                <c:pt idx="10">
                  <c:v>1195789.3333333337</c:v>
                </c:pt>
                <c:pt idx="11">
                  <c:v>1200407.0476190476</c:v>
                </c:pt>
                <c:pt idx="12">
                  <c:v>1171778.3809523808</c:v>
                </c:pt>
                <c:pt idx="13">
                  <c:v>1169670.0476190476</c:v>
                </c:pt>
                <c:pt idx="14">
                  <c:v>1166217.3809523808</c:v>
                </c:pt>
                <c:pt idx="15">
                  <c:v>1165936.714285714</c:v>
                </c:pt>
                <c:pt idx="16">
                  <c:v>1159091.2380952376</c:v>
                </c:pt>
                <c:pt idx="17">
                  <c:v>1138160.4761904757</c:v>
                </c:pt>
                <c:pt idx="18">
                  <c:v>1133314.9999999998</c:v>
                </c:pt>
                <c:pt idx="19">
                  <c:v>1173806.9523809527</c:v>
                </c:pt>
                <c:pt idx="20">
                  <c:v>1177713.0000000002</c:v>
                </c:pt>
                <c:pt idx="21">
                  <c:v>1221376.7619047621</c:v>
                </c:pt>
                <c:pt idx="22">
                  <c:v>1207710.761904762</c:v>
                </c:pt>
                <c:pt idx="23">
                  <c:v>1240817.2857142857</c:v>
                </c:pt>
                <c:pt idx="24">
                  <c:v>1222807.142857143</c:v>
                </c:pt>
                <c:pt idx="25">
                  <c:v>1208232.6190476192</c:v>
                </c:pt>
                <c:pt idx="26">
                  <c:v>1196726</c:v>
                </c:pt>
                <c:pt idx="27">
                  <c:v>1186900.7142857143</c:v>
                </c:pt>
                <c:pt idx="28">
                  <c:v>1194807.238095238</c:v>
                </c:pt>
                <c:pt idx="29">
                  <c:v>1173275.1428571434</c:v>
                </c:pt>
                <c:pt idx="30">
                  <c:v>1145750.0476190478</c:v>
                </c:pt>
                <c:pt idx="31">
                  <c:v>1153788.761904762</c:v>
                </c:pt>
                <c:pt idx="32">
                  <c:v>1170206.095238095</c:v>
                </c:pt>
                <c:pt idx="33">
                  <c:v>1218344.333333333</c:v>
                </c:pt>
                <c:pt idx="34">
                  <c:v>1206729.6666666665</c:v>
                </c:pt>
                <c:pt idx="35">
                  <c:v>1234266.5714285714</c:v>
                </c:pt>
                <c:pt idx="36">
                  <c:v>1220907.904761905</c:v>
                </c:pt>
                <c:pt idx="37">
                  <c:v>1209313.4761904764</c:v>
                </c:pt>
                <c:pt idx="38">
                  <c:v>1181833.0476190478</c:v>
                </c:pt>
                <c:pt idx="39">
                  <c:v>1164979.952380952</c:v>
                </c:pt>
                <c:pt idx="40">
                  <c:v>1170127.2857142854</c:v>
                </c:pt>
                <c:pt idx="41">
                  <c:v>1151135.6190476187</c:v>
                </c:pt>
                <c:pt idx="42">
                  <c:v>1133012.8095238097</c:v>
                </c:pt>
                <c:pt idx="43">
                  <c:v>1165487.8095238097</c:v>
                </c:pt>
                <c:pt idx="44">
                  <c:v>1189081.9047619049</c:v>
                </c:pt>
                <c:pt idx="45">
                  <c:v>1256611.7142857143</c:v>
                </c:pt>
                <c:pt idx="46">
                  <c:v>1255203.3809523808</c:v>
                </c:pt>
                <c:pt idx="47">
                  <c:v>1285044.2380952379</c:v>
                </c:pt>
                <c:pt idx="48">
                  <c:v>1251982.0952380951</c:v>
                </c:pt>
                <c:pt idx="49">
                  <c:v>1237505.5714285716</c:v>
                </c:pt>
                <c:pt idx="50">
                  <c:v>1220014.1428571434</c:v>
                </c:pt>
                <c:pt idx="51">
                  <c:v>1225805.0000000002</c:v>
                </c:pt>
                <c:pt idx="52">
                  <c:v>1232509.3809523808</c:v>
                </c:pt>
                <c:pt idx="53">
                  <c:v>1190484.809523809</c:v>
                </c:pt>
                <c:pt idx="54">
                  <c:v>1146128.9047619042</c:v>
                </c:pt>
                <c:pt idx="55">
                  <c:v>1149272.2857142852</c:v>
                </c:pt>
                <c:pt idx="56">
                  <c:v>1176802.5714285711</c:v>
                </c:pt>
                <c:pt idx="57">
                  <c:v>1237467.0952380951</c:v>
                </c:pt>
                <c:pt idx="58">
                  <c:v>1236763.142857143</c:v>
                </c:pt>
                <c:pt idx="59">
                  <c:v>1258393.7142857143</c:v>
                </c:pt>
                <c:pt idx="60">
                  <c:v>1245520.6666666667</c:v>
                </c:pt>
                <c:pt idx="61">
                  <c:v>1236314.3333333333</c:v>
                </c:pt>
                <c:pt idx="62">
                  <c:v>1232938.3333333333</c:v>
                </c:pt>
                <c:pt idx="63">
                  <c:v>1239761</c:v>
                </c:pt>
                <c:pt idx="64">
                  <c:v>1243551.3333333333</c:v>
                </c:pt>
                <c:pt idx="65">
                  <c:v>1239754.6666666667</c:v>
                </c:pt>
                <c:pt idx="66">
                  <c:v>1233780.6666666667</c:v>
                </c:pt>
                <c:pt idx="67">
                  <c:v>1272916.6666666667</c:v>
                </c:pt>
                <c:pt idx="68">
                  <c:v>1260934</c:v>
                </c:pt>
                <c:pt idx="69">
                  <c:v>1305878.6666666667</c:v>
                </c:pt>
                <c:pt idx="70">
                  <c:v>1283254</c:v>
                </c:pt>
                <c:pt idx="71">
                  <c:v>1329727.3333333333</c:v>
                </c:pt>
                <c:pt idx="72">
                  <c:v>1296805</c:v>
                </c:pt>
                <c:pt idx="73">
                  <c:v>1295164.6666666667</c:v>
                </c:pt>
                <c:pt idx="74">
                  <c:v>1283196</c:v>
                </c:pt>
                <c:pt idx="75">
                  <c:v>1284451.3333333333</c:v>
                </c:pt>
                <c:pt idx="76">
                  <c:v>1284303</c:v>
                </c:pt>
                <c:pt idx="77">
                  <c:v>1257505</c:v>
                </c:pt>
                <c:pt idx="78">
                  <c:v>1214073</c:v>
                </c:pt>
                <c:pt idx="79">
                  <c:v>1224864.3333333333</c:v>
                </c:pt>
                <c:pt idx="80">
                  <c:v>1230386.3333333333</c:v>
                </c:pt>
                <c:pt idx="81">
                  <c:v>1303515.6666666667</c:v>
                </c:pt>
                <c:pt idx="82">
                  <c:v>1299305.6666666667</c:v>
                </c:pt>
                <c:pt idx="83">
                  <c:v>1330940.6666666667</c:v>
                </c:pt>
                <c:pt idx="84">
                  <c:v>1300726.6666666667</c:v>
                </c:pt>
                <c:pt idx="85">
                  <c:v>1289753.3333333333</c:v>
                </c:pt>
                <c:pt idx="86">
                  <c:v>1281941</c:v>
                </c:pt>
                <c:pt idx="87">
                  <c:v>1290360.3333333333</c:v>
                </c:pt>
                <c:pt idx="88">
                  <c:v>1298903.6666666667</c:v>
                </c:pt>
                <c:pt idx="89">
                  <c:v>1276175.3333333333</c:v>
                </c:pt>
                <c:pt idx="90">
                  <c:v>1232790</c:v>
                </c:pt>
                <c:pt idx="91">
                  <c:v>1236193</c:v>
                </c:pt>
                <c:pt idx="92">
                  <c:v>1232633.6666666667</c:v>
                </c:pt>
                <c:pt idx="93">
                  <c:v>1300285</c:v>
                </c:pt>
                <c:pt idx="94">
                  <c:v>1302599.3333333333</c:v>
                </c:pt>
                <c:pt idx="95">
                  <c:v>1342436.3333333333</c:v>
                </c:pt>
                <c:pt idx="96">
                  <c:v>1308455</c:v>
                </c:pt>
                <c:pt idx="97">
                  <c:v>1295904.6666666667</c:v>
                </c:pt>
                <c:pt idx="98">
                  <c:v>1280629</c:v>
                </c:pt>
                <c:pt idx="99">
                  <c:v>1298157.6666666667</c:v>
                </c:pt>
                <c:pt idx="100">
                  <c:v>1310914.6666666667</c:v>
                </c:pt>
                <c:pt idx="101">
                  <c:v>1319022</c:v>
                </c:pt>
                <c:pt idx="102">
                  <c:v>1295347</c:v>
                </c:pt>
                <c:pt idx="103">
                  <c:v>1317247.3333333333</c:v>
                </c:pt>
                <c:pt idx="104">
                  <c:v>1313052</c:v>
                </c:pt>
                <c:pt idx="105">
                  <c:v>1358049</c:v>
                </c:pt>
              </c:numCache>
            </c:numRef>
          </c:val>
          <c:smooth val="0"/>
        </c:ser>
        <c:ser>
          <c:idx val="2"/>
          <c:order val="2"/>
          <c:tx>
            <c:strRef>
              <c:f>'Chart Data'!$F$6</c:f>
              <c:strCache>
                <c:ptCount val="1"/>
                <c:pt idx="0">
                  <c:v>12 month rolling average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[0]!TwMRAType1</c:f>
              <c:numCache>
                <c:ptCount val="106"/>
                <c:pt idx="0">
                  <c:v>#N/A</c:v>
                </c:pt>
                <c:pt idx="1">
                  <c:v>#N/A</c:v>
                </c:pt>
                <c:pt idx="2">
                  <c:v>#N/A</c:v>
                </c:pt>
                <c:pt idx="3">
                  <c:v>#N/A</c:v>
                </c:pt>
                <c:pt idx="4">
                  <c:v>#N/A</c:v>
                </c:pt>
                <c:pt idx="5">
                  <c:v>#N/A</c:v>
                </c:pt>
                <c:pt idx="6">
                  <c:v>#N/A</c:v>
                </c:pt>
                <c:pt idx="7">
                  <c:v>#N/A</c:v>
                </c:pt>
                <c:pt idx="8">
                  <c:v>#N/A</c:v>
                </c:pt>
                <c:pt idx="9">
                  <c:v>#N/A</c:v>
                </c:pt>
                <c:pt idx="10">
                  <c:v>#N/A</c:v>
                </c:pt>
                <c:pt idx="11">
                  <c:v>1161188.7499999998</c:v>
                </c:pt>
                <c:pt idx="12">
                  <c:v>1160951.2023809522</c:v>
                </c:pt>
                <c:pt idx="13">
                  <c:v>1161902.44047619</c:v>
                </c:pt>
                <c:pt idx="14">
                  <c:v>1165032.845238095</c:v>
                </c:pt>
                <c:pt idx="15">
                  <c:v>1167004.9166666665</c:v>
                </c:pt>
                <c:pt idx="16">
                  <c:v>1165538.4642857139</c:v>
                </c:pt>
                <c:pt idx="17">
                  <c:v>1165874.7142857139</c:v>
                </c:pt>
                <c:pt idx="18">
                  <c:v>1171434.3690476187</c:v>
                </c:pt>
                <c:pt idx="19">
                  <c:v>1174589.3928571427</c:v>
                </c:pt>
                <c:pt idx="20">
                  <c:v>1170624.4761904762</c:v>
                </c:pt>
                <c:pt idx="21">
                  <c:v>1173101.7142857143</c:v>
                </c:pt>
                <c:pt idx="22">
                  <c:v>1177569.7499999998</c:v>
                </c:pt>
                <c:pt idx="23">
                  <c:v>1180727.0357142857</c:v>
                </c:pt>
                <c:pt idx="24">
                  <c:v>1185858.9047619046</c:v>
                </c:pt>
                <c:pt idx="25">
                  <c:v>1187210.392857143</c:v>
                </c:pt>
                <c:pt idx="26">
                  <c:v>1188354.1904761905</c:v>
                </c:pt>
                <c:pt idx="27">
                  <c:v>1191099.9047619046</c:v>
                </c:pt>
                <c:pt idx="28">
                  <c:v>1196139.392857143</c:v>
                </c:pt>
                <c:pt idx="29">
                  <c:v>1197132.8571428575</c:v>
                </c:pt>
                <c:pt idx="30">
                  <c:v>1194208.6666666667</c:v>
                </c:pt>
                <c:pt idx="31">
                  <c:v>1191134.8452380951</c:v>
                </c:pt>
                <c:pt idx="32">
                  <c:v>1195256.1309523808</c:v>
                </c:pt>
                <c:pt idx="33">
                  <c:v>1193450.5595238095</c:v>
                </c:pt>
                <c:pt idx="34">
                  <c:v>1190889.5714285716</c:v>
                </c:pt>
                <c:pt idx="35">
                  <c:v>1193618.4523809524</c:v>
                </c:pt>
                <c:pt idx="36">
                  <c:v>1192975.7500000002</c:v>
                </c:pt>
                <c:pt idx="37">
                  <c:v>1191159.7857142857</c:v>
                </c:pt>
                <c:pt idx="38">
                  <c:v>1189895.2142857143</c:v>
                </c:pt>
                <c:pt idx="39">
                  <c:v>1187495.5595238095</c:v>
                </c:pt>
                <c:pt idx="40">
                  <c:v>1184989.7976190473</c:v>
                </c:pt>
                <c:pt idx="41">
                  <c:v>1184360.333333333</c:v>
                </c:pt>
                <c:pt idx="42">
                  <c:v>1184311.2499999998</c:v>
                </c:pt>
                <c:pt idx="43">
                  <c:v>1187914.5595238095</c:v>
                </c:pt>
                <c:pt idx="44">
                  <c:v>1189079.2857142857</c:v>
                </c:pt>
                <c:pt idx="45">
                  <c:v>1193878.0952380951</c:v>
                </c:pt>
                <c:pt idx="46">
                  <c:v>1200032.988095238</c:v>
                </c:pt>
                <c:pt idx="47">
                  <c:v>1201773.7023809524</c:v>
                </c:pt>
                <c:pt idx="48">
                  <c:v>1201646.6428571425</c:v>
                </c:pt>
                <c:pt idx="49">
                  <c:v>1207081.011904762</c:v>
                </c:pt>
                <c:pt idx="50">
                  <c:v>1211318.976190476</c:v>
                </c:pt>
                <c:pt idx="51">
                  <c:v>1216852.9047619046</c:v>
                </c:pt>
                <c:pt idx="52">
                  <c:v>1222676.5357142857</c:v>
                </c:pt>
                <c:pt idx="53">
                  <c:v>1221156.2738095236</c:v>
                </c:pt>
                <c:pt idx="54">
                  <c:v>1220131.9285714284</c:v>
                </c:pt>
                <c:pt idx="55">
                  <c:v>1218622.6547619046</c:v>
                </c:pt>
                <c:pt idx="56">
                  <c:v>1218086.44047619</c:v>
                </c:pt>
                <c:pt idx="57">
                  <c:v>1215345.7738095236</c:v>
                </c:pt>
                <c:pt idx="58">
                  <c:v>1214012.5952380951</c:v>
                </c:pt>
                <c:pt idx="59">
                  <c:v>1211423.8095238095</c:v>
                </c:pt>
                <c:pt idx="60">
                  <c:v>1213730.4166666667</c:v>
                </c:pt>
                <c:pt idx="61">
                  <c:v>1213714.7857142854</c:v>
                </c:pt>
                <c:pt idx="62">
                  <c:v>1214654.857142857</c:v>
                </c:pt>
                <c:pt idx="63">
                  <c:v>1217219.4166666663</c:v>
                </c:pt>
                <c:pt idx="64">
                  <c:v>1216475.2738095236</c:v>
                </c:pt>
                <c:pt idx="65">
                  <c:v>1226972.3214285714</c:v>
                </c:pt>
                <c:pt idx="66">
                  <c:v>1239132.357142857</c:v>
                </c:pt>
                <c:pt idx="67">
                  <c:v>1247386.3690476192</c:v>
                </c:pt>
                <c:pt idx="68">
                  <c:v>1248005.1785714284</c:v>
                </c:pt>
                <c:pt idx="69">
                  <c:v>1256235.25</c:v>
                </c:pt>
                <c:pt idx="70">
                  <c:v>1259009.0833333333</c:v>
                </c:pt>
                <c:pt idx="71">
                  <c:v>1265838.5833333333</c:v>
                </c:pt>
                <c:pt idx="72">
                  <c:v>1269056.3333333333</c:v>
                </c:pt>
                <c:pt idx="73">
                  <c:v>1273721.6666666667</c:v>
                </c:pt>
                <c:pt idx="74">
                  <c:v>1278403</c:v>
                </c:pt>
                <c:pt idx="75">
                  <c:v>1280228.9166666667</c:v>
                </c:pt>
                <c:pt idx="76">
                  <c:v>1283909.5833333333</c:v>
                </c:pt>
                <c:pt idx="77">
                  <c:v>1282840.5833333333</c:v>
                </c:pt>
                <c:pt idx="78">
                  <c:v>1275302</c:v>
                </c:pt>
                <c:pt idx="79">
                  <c:v>1271896.5</c:v>
                </c:pt>
                <c:pt idx="80">
                  <c:v>1275203.6666666667</c:v>
                </c:pt>
                <c:pt idx="81">
                  <c:v>1274711.25</c:v>
                </c:pt>
                <c:pt idx="82">
                  <c:v>1275909.4166666667</c:v>
                </c:pt>
                <c:pt idx="83">
                  <c:v>1275507</c:v>
                </c:pt>
                <c:pt idx="84">
                  <c:v>1275691.6666666667</c:v>
                </c:pt>
                <c:pt idx="85">
                  <c:v>1274556.5833333333</c:v>
                </c:pt>
                <c:pt idx="86">
                  <c:v>1275193.25</c:v>
                </c:pt>
                <c:pt idx="87">
                  <c:v>1277168.9166666667</c:v>
                </c:pt>
                <c:pt idx="88">
                  <c:v>1278206.75</c:v>
                </c:pt>
                <c:pt idx="89">
                  <c:v>1279860.8333333333</c:v>
                </c:pt>
                <c:pt idx="90">
                  <c:v>1281848.1666666667</c:v>
                </c:pt>
                <c:pt idx="91">
                  <c:v>1281038.9166666667</c:v>
                </c:pt>
                <c:pt idx="92">
                  <c:v>1280422.6666666667</c:v>
                </c:pt>
                <c:pt idx="93">
                  <c:v>1281040.5</c:v>
                </c:pt>
                <c:pt idx="94">
                  <c:v>1281862.3333333333</c:v>
                </c:pt>
                <c:pt idx="95">
                  <c:v>1283296.5833333333</c:v>
                </c:pt>
                <c:pt idx="96">
                  <c:v>1282972.5833333333</c:v>
                </c:pt>
                <c:pt idx="97">
                  <c:v>1283400.1666666667</c:v>
                </c:pt>
                <c:pt idx="98">
                  <c:v>1282968.5833333333</c:v>
                </c:pt>
                <c:pt idx="99">
                  <c:v>1284921.9166666667</c:v>
                </c:pt>
                <c:pt idx="100">
                  <c:v>1286402.9166666667</c:v>
                </c:pt>
                <c:pt idx="101">
                  <c:v>1293680.25</c:v>
                </c:pt>
                <c:pt idx="102">
                  <c:v>1300561.1666666667</c:v>
                </c:pt>
                <c:pt idx="103">
                  <c:v>1306666.5</c:v>
                </c:pt>
                <c:pt idx="104">
                  <c:v>1313784.8333333333</c:v>
                </c:pt>
                <c:pt idx="105">
                  <c:v>1315002.1666666667</c:v>
                </c:pt>
              </c:numCache>
            </c:numRef>
          </c:val>
          <c:smooth val="0"/>
        </c:ser>
        <c:ser>
          <c:idx val="3"/>
          <c:order val="3"/>
          <c:tx>
            <c:strRef>
              <c:f>'Chart Data'!$G$6</c:f>
              <c:strCache>
                <c:ptCount val="1"/>
                <c:pt idx="0">
                  <c:v>3 year rolling average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[0]!ThMRAType1</c:f>
              <c:numCache>
                <c:ptCount val="10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1178511.4126984125</c:v>
                </c:pt>
                <c:pt idx="36">
                  <c:v>1179928.619047619</c:v>
                </c:pt>
                <c:pt idx="37">
                  <c:v>1180090.8730158724</c:v>
                </c:pt>
                <c:pt idx="38">
                  <c:v>1181094.083333333</c:v>
                </c:pt>
                <c:pt idx="39">
                  <c:v>1181866.7936507934</c:v>
                </c:pt>
                <c:pt idx="40">
                  <c:v>1182222.5515873013</c:v>
                </c:pt>
                <c:pt idx="41">
                  <c:v>1182455.9682539683</c:v>
                </c:pt>
                <c:pt idx="42">
                  <c:v>1183318.0952380956</c:v>
                </c:pt>
                <c:pt idx="43">
                  <c:v>1184546.265873016</c:v>
                </c:pt>
                <c:pt idx="44">
                  <c:v>1184986.6309523813</c:v>
                </c:pt>
                <c:pt idx="45">
                  <c:v>1186810.1230158731</c:v>
                </c:pt>
                <c:pt idx="46">
                  <c:v>1189497.4365079366</c:v>
                </c:pt>
                <c:pt idx="47">
                  <c:v>1192039.7301587302</c:v>
                </c:pt>
                <c:pt idx="48">
                  <c:v>1193493.7658730159</c:v>
                </c:pt>
                <c:pt idx="49">
                  <c:v>1195150.3968253967</c:v>
                </c:pt>
                <c:pt idx="50">
                  <c:v>1196522.7936507936</c:v>
                </c:pt>
                <c:pt idx="51">
                  <c:v>1198482.7896825394</c:v>
                </c:pt>
                <c:pt idx="52">
                  <c:v>1201268.5753968256</c:v>
                </c:pt>
                <c:pt idx="53">
                  <c:v>1200883.1547619046</c:v>
                </c:pt>
                <c:pt idx="54">
                  <c:v>1199550.6150793647</c:v>
                </c:pt>
                <c:pt idx="55">
                  <c:v>1199224.0198412696</c:v>
                </c:pt>
                <c:pt idx="56">
                  <c:v>1200807.2857142854</c:v>
                </c:pt>
                <c:pt idx="57">
                  <c:v>1200891.476190476</c:v>
                </c:pt>
                <c:pt idx="58">
                  <c:v>1201645.0515873013</c:v>
                </c:pt>
                <c:pt idx="59">
                  <c:v>1202271.9880952379</c:v>
                </c:pt>
                <c:pt idx="60">
                  <c:v>1202784.2698412696</c:v>
                </c:pt>
                <c:pt idx="61">
                  <c:v>1203985.194444444</c:v>
                </c:pt>
                <c:pt idx="62">
                  <c:v>1205289.6825396821</c:v>
                </c:pt>
                <c:pt idx="63">
                  <c:v>1207189.2936507936</c:v>
                </c:pt>
                <c:pt idx="64">
                  <c:v>1208047.2023809524</c:v>
                </c:pt>
                <c:pt idx="65">
                  <c:v>1210829.6428571427</c:v>
                </c:pt>
                <c:pt idx="66">
                  <c:v>1214525.1785714284</c:v>
                </c:pt>
                <c:pt idx="67">
                  <c:v>1217974.5277777778</c:v>
                </c:pt>
                <c:pt idx="68">
                  <c:v>1218390.3015873015</c:v>
                </c:pt>
                <c:pt idx="69">
                  <c:v>1221819.7063492062</c:v>
                </c:pt>
                <c:pt idx="70">
                  <c:v>1224351.5555555555</c:v>
                </c:pt>
                <c:pt idx="71">
                  <c:v>1226345.3650793652</c:v>
                </c:pt>
                <c:pt idx="72">
                  <c:v>1228144.4642857143</c:v>
                </c:pt>
                <c:pt idx="73">
                  <c:v>1231505.8214285716</c:v>
                </c:pt>
                <c:pt idx="74">
                  <c:v>1234792.2777777778</c:v>
                </c:pt>
                <c:pt idx="75">
                  <c:v>1238100.4126984128</c:v>
                </c:pt>
                <c:pt idx="76">
                  <c:v>1241020.4642857143</c:v>
                </c:pt>
                <c:pt idx="77">
                  <c:v>1243656.3928571427</c:v>
                </c:pt>
                <c:pt idx="78">
                  <c:v>1244855.4285714284</c:v>
                </c:pt>
                <c:pt idx="79">
                  <c:v>1245968.507936508</c:v>
                </c:pt>
                <c:pt idx="80">
                  <c:v>1247098.4285714284</c:v>
                </c:pt>
                <c:pt idx="81">
                  <c:v>1248764.0912698412</c:v>
                </c:pt>
                <c:pt idx="82">
                  <c:v>1249643.6984126985</c:v>
                </c:pt>
                <c:pt idx="83">
                  <c:v>1250923.130952381</c:v>
                </c:pt>
                <c:pt idx="84">
                  <c:v>1252826.138888889</c:v>
                </c:pt>
                <c:pt idx="85">
                  <c:v>1253997.6785714284</c:v>
                </c:pt>
                <c:pt idx="86">
                  <c:v>1256083.7023809524</c:v>
                </c:pt>
                <c:pt idx="87">
                  <c:v>1258205.75</c:v>
                </c:pt>
                <c:pt idx="88">
                  <c:v>1259530.5357142857</c:v>
                </c:pt>
                <c:pt idx="89">
                  <c:v>1263224.5793650793</c:v>
                </c:pt>
                <c:pt idx="90">
                  <c:v>1265427.507936508</c:v>
                </c:pt>
                <c:pt idx="91">
                  <c:v>1266773.9285714286</c:v>
                </c:pt>
                <c:pt idx="92">
                  <c:v>1267877.1706349207</c:v>
                </c:pt>
                <c:pt idx="93">
                  <c:v>1270662.3333333333</c:v>
                </c:pt>
                <c:pt idx="94">
                  <c:v>1272260.2777777778</c:v>
                </c:pt>
                <c:pt idx="95">
                  <c:v>1274880.7222222222</c:v>
                </c:pt>
                <c:pt idx="96">
                  <c:v>1275906.861111111</c:v>
                </c:pt>
                <c:pt idx="97">
                  <c:v>1277226.138888889</c:v>
                </c:pt>
                <c:pt idx="98">
                  <c:v>1278854.9444444445</c:v>
                </c:pt>
                <c:pt idx="99">
                  <c:v>1280773.25</c:v>
                </c:pt>
                <c:pt idx="100">
                  <c:v>1282839.75</c:v>
                </c:pt>
                <c:pt idx="101">
                  <c:v>1285460.5555555555</c:v>
                </c:pt>
                <c:pt idx="102">
                  <c:v>1285903.7777777778</c:v>
                </c:pt>
                <c:pt idx="103">
                  <c:v>1286533.9722222222</c:v>
                </c:pt>
                <c:pt idx="104">
                  <c:v>1289803.7222222222</c:v>
                </c:pt>
                <c:pt idx="105">
                  <c:v>1290251.3055555555</c:v>
                </c:pt>
              </c:numCache>
            </c:numRef>
          </c:val>
          <c:smooth val="0"/>
        </c:ser>
        <c:marker val="1"/>
        <c:axId val="16180606"/>
        <c:axId val="11407727"/>
      </c:lineChart>
      <c:dateAx>
        <c:axId val="16180606"/>
        <c:scaling>
          <c:orientation val="minMax"/>
        </c:scaling>
        <c:axPos val="b"/>
        <c:delete val="0"/>
        <c:numFmt formatCode="mmm-yy" sourceLinked="0"/>
        <c:majorTickMark val="out"/>
        <c:minorTickMark val="none"/>
        <c:tickLblPos val="nextTo"/>
        <c:spPr>
          <a:ln w="3175">
            <a:solidFill>
              <a:srgbClr val="808080"/>
            </a:solidFill>
          </a:ln>
        </c:spPr>
        <c:crossAx val="11407727"/>
        <c:crosses val="autoZero"/>
        <c:auto val="0"/>
        <c:baseTimeUnit val="months"/>
        <c:majorUnit val="4"/>
        <c:majorTimeUnit val="months"/>
        <c:minorUnit val="1"/>
        <c:minorTimeUnit val="months"/>
        <c:noMultiLvlLbl val="0"/>
      </c:dateAx>
      <c:valAx>
        <c:axId val="11407727"/>
        <c:scaling>
          <c:orientation val="minMax"/>
          <c:min val="10000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180606"/>
        <c:crossesAt val="1"/>
        <c:crossBetween val="between"/>
        <c:dispUnits/>
      </c:valAx>
      <c:spPr>
        <a:solidFill>
          <a:srgbClr val="FFFFFF"/>
        </a:solidFill>
        <a:ln w="3175">
          <a:noFill/>
        </a:ln>
      </c:spPr>
    </c:plotArea>
    <c:legend>
      <c:legendPos val="r"/>
      <c:layout>
        <c:manualLayout>
          <c:xMode val="edge"/>
          <c:yMode val="edge"/>
          <c:x val="0.27775"/>
          <c:y val="0.93625"/>
          <c:w val="0.45125"/>
          <c:h val="0.04075"/>
        </c:manualLayout>
      </c:layout>
      <c:overlay val="0"/>
      <c:spPr>
        <a:noFill/>
        <a:ln w="3175">
          <a:no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A&amp;E Attendances - Type 1
</a:t>
            </a:r>
            <a:r>
              <a:rPr lang="en-US" cap="none" sz="1800" b="1" i="0" u="none" baseline="0">
                <a:solidFill>
                  <a:srgbClr val="000000"/>
                </a:solidFill>
                <a:latin typeface="Calibri"/>
                <a:ea typeface="Calibri"/>
                <a:cs typeface="Calibri"/>
              </a:rPr>
              <a:t>% Growth on Previous Year</a:t>
            </a:r>
          </a:p>
        </c:rich>
      </c:tx>
      <c:layout>
        <c:manualLayout>
          <c:xMode val="factor"/>
          <c:yMode val="factor"/>
          <c:x val="0"/>
          <c:y val="-0.0055"/>
        </c:manualLayout>
      </c:layout>
      <c:spPr>
        <a:noFill/>
        <a:ln w="3175">
          <a:noFill/>
        </a:ln>
      </c:spPr>
    </c:title>
    <c:plotArea>
      <c:layout>
        <c:manualLayout>
          <c:xMode val="edge"/>
          <c:yMode val="edge"/>
          <c:x val="0.00325"/>
          <c:y val="0.14925"/>
          <c:w val="0.987"/>
          <c:h val="0.849"/>
        </c:manualLayout>
      </c:layout>
      <c:lineChart>
        <c:grouping val="standard"/>
        <c:varyColors val="0"/>
        <c:ser>
          <c:idx val="0"/>
          <c:order val="0"/>
          <c:tx>
            <c:strRef>
              <c:f>'Chart Data'!$H$6</c:f>
              <c:strCache>
                <c:ptCount val="1"/>
                <c:pt idx="0">
                  <c:v>3 month rolling average </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[0]!TMRAGrowthType1</c:f>
              <c:numCache>
                <c:ptCount val="93"/>
                <c:pt idx="0">
                  <c:v>0.013360995091746819</c:v>
                </c:pt>
                <c:pt idx="1">
                  <c:v>0.02120906855847915</c:v>
                </c:pt>
                <c:pt idx="2">
                  <c:v>0.012707292424660288</c:v>
                </c:pt>
                <c:pt idx="3">
                  <c:v>0.0029674805805783855</c:v>
                </c:pt>
                <c:pt idx="4">
                  <c:v>0.01588190583040716</c:v>
                </c:pt>
                <c:pt idx="5">
                  <c:v>0.03182455277319107</c:v>
                </c:pt>
                <c:pt idx="6">
                  <c:v>0.016396667684900557</c:v>
                </c:pt>
                <c:pt idx="7">
                  <c:v>0.005490524760911608</c:v>
                </c:pt>
                <c:pt idx="8">
                  <c:v>0.00996950569729238</c:v>
                </c:pt>
                <c:pt idx="9">
                  <c:v>0.033663779444972564</c:v>
                </c:pt>
                <c:pt idx="10">
                  <c:v>0.043548133959672164</c:v>
                </c:pt>
                <c:pt idx="11">
                  <c:v>0.03296876029874296</c:v>
                </c:pt>
                <c:pt idx="12">
                  <c:v>0.026160319290306377</c:v>
                </c:pt>
                <c:pt idx="13">
                  <c:v>0.01798039271183205</c:v>
                </c:pt>
                <c:pt idx="14">
                  <c:v>0.03081379517516969</c:v>
                </c:pt>
                <c:pt idx="15">
                  <c:v>0.030852122702590634</c:v>
                </c:pt>
                <c:pt idx="16">
                  <c:v>0.010972278333074348</c:v>
                </c:pt>
                <c:pt idx="17">
                  <c:v>-0.01705407387099367</c:v>
                </c:pt>
                <c:pt idx="18">
                  <c:v>-0.0063741376395652916</c:v>
                </c:pt>
                <c:pt idx="19">
                  <c:v>-0.0024827953715935713</c:v>
                </c:pt>
                <c:pt idx="20">
                  <c:v>-0.0008123594398943279</c:v>
                </c:pt>
                <c:pt idx="21">
                  <c:v>-0.0052793544715517005</c:v>
                </c:pt>
                <c:pt idx="22">
                  <c:v>-0.0015531787709386347</c:v>
                </c:pt>
                <c:pt idx="23">
                  <c:v>0.0008945770258290686</c:v>
                </c:pt>
                <c:pt idx="24">
                  <c:v>-0.012444747069046969</c:v>
                </c:pt>
                <c:pt idx="25">
                  <c:v>-0.018468909522861288</c:v>
                </c:pt>
                <c:pt idx="26">
                  <c:v>-0.020656011776675753</c:v>
                </c:pt>
                <c:pt idx="27">
                  <c:v>-0.018869848171853998</c:v>
                </c:pt>
                <c:pt idx="28">
                  <c:v>-0.01111694310788558</c:v>
                </c:pt>
                <c:pt idx="29">
                  <c:v>0.010139678947586717</c:v>
                </c:pt>
                <c:pt idx="30">
                  <c:v>0.01613032917929691</c:v>
                </c:pt>
                <c:pt idx="31">
                  <c:v>0.03140933142249169</c:v>
                </c:pt>
                <c:pt idx="32">
                  <c:v>0.0401694891778146</c:v>
                </c:pt>
                <c:pt idx="33">
                  <c:v>0.041139951321775836</c:v>
                </c:pt>
                <c:pt idx="34">
                  <c:v>0.025451707172172044</c:v>
                </c:pt>
                <c:pt idx="35">
                  <c:v>0.02331247918191126</c:v>
                </c:pt>
                <c:pt idx="36">
                  <c:v>0.03230667420835487</c:v>
                </c:pt>
                <c:pt idx="37">
                  <c:v>0.05221123976832032</c:v>
                </c:pt>
                <c:pt idx="38">
                  <c:v>0.053312230216061796</c:v>
                </c:pt>
                <c:pt idx="39">
                  <c:v>0.03418293190227706</c:v>
                </c:pt>
                <c:pt idx="40">
                  <c:v>0.011576299162590287</c:v>
                </c:pt>
                <c:pt idx="41">
                  <c:v>-0.013913078864505435</c:v>
                </c:pt>
                <c:pt idx="42">
                  <c:v>-0.010326734671647686</c:v>
                </c:pt>
                <c:pt idx="43">
                  <c:v>-0.015235111076854269</c:v>
                </c:pt>
                <c:pt idx="44">
                  <c:v>-0.014691036030548776</c:v>
                </c:pt>
                <c:pt idx="45">
                  <c:v>-0.020738993273123785</c:v>
                </c:pt>
                <c:pt idx="46">
                  <c:v>-0.0051609592469449295</c:v>
                </c:pt>
                <c:pt idx="47">
                  <c:v>-0.0009626123087776994</c:v>
                </c:pt>
                <c:pt idx="48">
                  <c:v>0.01059347594604354</c:v>
                </c:pt>
                <c:pt idx="49">
                  <c:v>0.011385171377176428</c:v>
                </c:pt>
                <c:pt idx="50">
                  <c:v>0.008958919543817334</c:v>
                </c:pt>
                <c:pt idx="51">
                  <c:v>0.04138638036260667</c:v>
                </c:pt>
                <c:pt idx="52">
                  <c:v>0.07647635579260714</c:v>
                </c:pt>
                <c:pt idx="53">
                  <c:v>0.10758493221259147</c:v>
                </c:pt>
                <c:pt idx="54">
                  <c:v>0.07149154039432304</c:v>
                </c:pt>
                <c:pt idx="55">
                  <c:v>0.05528354789539569</c:v>
                </c:pt>
                <c:pt idx="56">
                  <c:v>0.03759075245034782</c:v>
                </c:pt>
                <c:pt idx="57">
                  <c:v>0.05668624869769734</c:v>
                </c:pt>
                <c:pt idx="58">
                  <c:v>0.04117501596387263</c:v>
                </c:pt>
                <c:pt idx="59">
                  <c:v>0.04760143253751803</c:v>
                </c:pt>
                <c:pt idx="60">
                  <c:v>0.04076251448098911</c:v>
                </c:pt>
                <c:pt idx="61">
                  <c:v>0.03604753927033788</c:v>
                </c:pt>
                <c:pt idx="62">
                  <c:v>0.0327703936092707</c:v>
                </c:pt>
                <c:pt idx="63">
                  <c:v>0.014317617679196815</c:v>
                </c:pt>
                <c:pt idx="64">
                  <c:v>-0.015973395595435425</c:v>
                </c:pt>
                <c:pt idx="65">
                  <c:v>-0.03774978723404254</c:v>
                </c:pt>
                <c:pt idx="66">
                  <c:v>-0.024226221726646013</c:v>
                </c:pt>
                <c:pt idx="67">
                  <c:v>-0.0018095096124295384</c:v>
                </c:pt>
                <c:pt idx="68">
                  <c:v>0.012508565464566468</c:v>
                </c:pt>
                <c:pt idx="69">
                  <c:v>0.0009124677690814931</c:v>
                </c:pt>
                <c:pt idx="70">
                  <c:v>0.0030240989714465094</c:v>
                </c:pt>
                <c:pt idx="71">
                  <c:v>-0.004178104508718805</c:v>
                </c:pt>
                <c:pt idx="72">
                  <c:v>-0.000978026739484883</c:v>
                </c:pt>
                <c:pt idx="73">
                  <c:v>0.004600407852483945</c:v>
                </c:pt>
                <c:pt idx="74">
                  <c:v>0.011368552955701716</c:v>
                </c:pt>
                <c:pt idx="75">
                  <c:v>0.014847124530982692</c:v>
                </c:pt>
                <c:pt idx="76">
                  <c:v>0.015416700643206882</c:v>
                </c:pt>
                <c:pt idx="77">
                  <c:v>0.009248915458120122</c:v>
                </c:pt>
                <c:pt idx="78">
                  <c:v>0.0018265265733607983</c:v>
                </c:pt>
                <c:pt idx="79">
                  <c:v>-0.0024784256524726933</c:v>
                </c:pt>
                <c:pt idx="80">
                  <c:v>0.0025349436635002665</c:v>
                </c:pt>
                <c:pt idx="81">
                  <c:v>0.008637249544307224</c:v>
                </c:pt>
                <c:pt idx="82">
                  <c:v>0.005941550620422342</c:v>
                </c:pt>
                <c:pt idx="83">
                  <c:v>0.004769387428086969</c:v>
                </c:pt>
                <c:pt idx="84">
                  <c:v>-0.001023448037000163</c:v>
                </c:pt>
                <c:pt idx="85">
                  <c:v>0.006042756532348426</c:v>
                </c:pt>
                <c:pt idx="86">
                  <c:v>0.009247029097102732</c:v>
                </c:pt>
                <c:pt idx="87">
                  <c:v>0.03357427897838483</c:v>
                </c:pt>
                <c:pt idx="88">
                  <c:v>0.05074424678980205</c:v>
                </c:pt>
                <c:pt idx="89">
                  <c:v>0.06556770126779021</c:v>
                </c:pt>
                <c:pt idx="90">
                  <c:v>0.06524106513397743</c:v>
                </c:pt>
                <c:pt idx="91">
                  <c:v>0.04442410702269117</c:v>
                </c:pt>
              </c:numCache>
            </c:numRef>
          </c:val>
          <c:smooth val="0"/>
        </c:ser>
        <c:ser>
          <c:idx val="1"/>
          <c:order val="1"/>
          <c:tx>
            <c:strRef>
              <c:f>'Chart Data'!$I$6</c:f>
              <c:strCache>
                <c:ptCount val="1"/>
                <c:pt idx="0">
                  <c:v>12 month rolling average </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[0]!TwMRAGrowthType1</c:f>
              <c:numCache>
                <c:ptCount val="92"/>
                <c:pt idx="0">
                  <c:v>#N/A</c:v>
                </c:pt>
                <c:pt idx="1">
                  <c:v>#N/A</c:v>
                </c:pt>
                <c:pt idx="2">
                  <c:v>#N/A</c:v>
                </c:pt>
                <c:pt idx="3">
                  <c:v>#N/A</c:v>
                </c:pt>
                <c:pt idx="4">
                  <c:v>#N/A</c:v>
                </c:pt>
                <c:pt idx="5">
                  <c:v>#N/A</c:v>
                </c:pt>
                <c:pt idx="6">
                  <c:v>#N/A</c:v>
                </c:pt>
                <c:pt idx="7">
                  <c:v>#N/A</c:v>
                </c:pt>
                <c:pt idx="8">
                  <c:v>#N/A</c:v>
                </c:pt>
                <c:pt idx="9">
                  <c:v>0.0168261066207247</c:v>
                </c:pt>
                <c:pt idx="10">
                  <c:v>0.021454564438083246</c:v>
                </c:pt>
                <c:pt idx="11">
                  <c:v>0.02178147794455154</c:v>
                </c:pt>
                <c:pt idx="12">
                  <c:v>0.02001775772538794</c:v>
                </c:pt>
                <c:pt idx="13">
                  <c:v>0.02064686082391254</c:v>
                </c:pt>
                <c:pt idx="14">
                  <c:v>0.026254756500192045</c:v>
                </c:pt>
                <c:pt idx="15">
                  <c:v>0.026810893549822135</c:v>
                </c:pt>
                <c:pt idx="16">
                  <c:v>0.019441377358224265</c:v>
                </c:pt>
                <c:pt idx="17">
                  <c:v>0.014086158517663927</c:v>
                </c:pt>
                <c:pt idx="18">
                  <c:v>0.021041465698771855</c:v>
                </c:pt>
                <c:pt idx="19">
                  <c:v>0.01734619001088511</c:v>
                </c:pt>
                <c:pt idx="20">
                  <c:v>0.01131128022656136</c:v>
                </c:pt>
                <c:pt idx="21">
                  <c:v>0.010918202325119308</c:v>
                </c:pt>
                <c:pt idx="22">
                  <c:v>0.006001426653303721</c:v>
                </c:pt>
                <c:pt idx="23">
                  <c:v>0.003326615805340438</c:v>
                </c:pt>
                <c:pt idx="24">
                  <c:v>0.0012967714692084797</c:v>
                </c:pt>
                <c:pt idx="25">
                  <c:v>-0.003026064584243038</c:v>
                </c:pt>
                <c:pt idx="26">
                  <c:v>-0.009321317653006478</c:v>
                </c:pt>
                <c:pt idx="27">
                  <c:v>-0.010669261755965831</c:v>
                </c:pt>
                <c:pt idx="28">
                  <c:v>-0.008287845284436823</c:v>
                </c:pt>
                <c:pt idx="29">
                  <c:v>-0.002703544210094888</c:v>
                </c:pt>
                <c:pt idx="30">
                  <c:v>-0.005167800505799014</c:v>
                </c:pt>
                <c:pt idx="31">
                  <c:v>0.0003582349606978674</c:v>
                </c:pt>
                <c:pt idx="32">
                  <c:v>0.0076778039593530245</c:v>
                </c:pt>
                <c:pt idx="33">
                  <c:v>0.006832375943696567</c:v>
                </c:pt>
                <c:pt idx="34">
                  <c:v>0.007268289281774809</c:v>
                </c:pt>
                <c:pt idx="35">
                  <c:v>0.013366154886541137</c:v>
                </c:pt>
                <c:pt idx="36">
                  <c:v>0.018004746676473005</c:v>
                </c:pt>
                <c:pt idx="37">
                  <c:v>0.024722067381765855</c:v>
                </c:pt>
                <c:pt idx="38">
                  <c:v>0.03180342832567917</c:v>
                </c:pt>
                <c:pt idx="39">
                  <c:v>0.031068197271205245</c:v>
                </c:pt>
                <c:pt idx="40">
                  <c:v>0.030246000425503405</c:v>
                </c:pt>
                <c:pt idx="41">
                  <c:v>0.025850424167210173</c:v>
                </c:pt>
                <c:pt idx="42">
                  <c:v>0.024394634664314685</c:v>
                </c:pt>
                <c:pt idx="43">
                  <c:v>0.017981466162294568</c:v>
                </c:pt>
                <c:pt idx="44">
                  <c:v>0.011649352377426148</c:v>
                </c:pt>
                <c:pt idx="45">
                  <c:v>0.008029887094165966</c:v>
                </c:pt>
                <c:pt idx="46">
                  <c:v>0.010056012623471888</c:v>
                </c:pt>
                <c:pt idx="47">
                  <c:v>0.005495715485620556</c:v>
                </c:pt>
                <c:pt idx="48">
                  <c:v>0.002753924455862089</c:v>
                </c:pt>
                <c:pt idx="49">
                  <c:v>0.00030119655656601907</c:v>
                </c:pt>
                <c:pt idx="50">
                  <c:v>-0.005071874468531745</c:v>
                </c:pt>
                <c:pt idx="51">
                  <c:v>0.00476273818821249</c:v>
                </c:pt>
                <c:pt idx="52">
                  <c:v>0.0155724378048816</c:v>
                </c:pt>
                <c:pt idx="53">
                  <c:v>0.023603462625052307</c:v>
                </c:pt>
                <c:pt idx="54">
                  <c:v>0.024562081229261734</c:v>
                </c:pt>
                <c:pt idx="55">
                  <c:v>0.03364431511725874</c:v>
                </c:pt>
                <c:pt idx="56">
                  <c:v>0.03706426792583106</c:v>
                </c:pt>
                <c:pt idx="57">
                  <c:v>0.044918032303586264</c:v>
                </c:pt>
                <c:pt idx="58">
                  <c:v>0.04558336505944305</c:v>
                </c:pt>
                <c:pt idx="59">
                  <c:v>0.04944067721566592</c:v>
                </c:pt>
                <c:pt idx="60">
                  <c:v>0.052482515903400806</c:v>
                </c:pt>
                <c:pt idx="61">
                  <c:v>0.051765112466370944</c:v>
                </c:pt>
                <c:pt idx="62">
                  <c:v>0.05543418018899127</c:v>
                </c:pt>
                <c:pt idx="63">
                  <c:v>0.045533432930022544</c:v>
                </c:pt>
                <c:pt idx="64">
                  <c:v>0.029189491056904826</c:v>
                </c:pt>
                <c:pt idx="65">
                  <c:v>0.01964918934547466</c:v>
                </c:pt>
                <c:pt idx="66">
                  <c:v>0.02179356990038439</c:v>
                </c:pt>
                <c:pt idx="67">
                  <c:v>0.014707436365919424</c:v>
                </c:pt>
                <c:pt idx="68">
                  <c:v>0.013423519780006776</c:v>
                </c:pt>
                <c:pt idx="69">
                  <c:v>0.0076379538386377455</c:v>
                </c:pt>
                <c:pt idx="70">
                  <c:v>0.005228556967132203</c:v>
                </c:pt>
                <c:pt idx="71">
                  <c:v>0.000655493808825236</c:v>
                </c:pt>
                <c:pt idx="72">
                  <c:v>-0.0025107497401054557</c:v>
                </c:pt>
                <c:pt idx="73">
                  <c:v>-0.0023901975343342263</c:v>
                </c:pt>
                <c:pt idx="74">
                  <c:v>-0.0044417717628739695</c:v>
                </c:pt>
                <c:pt idx="75">
                  <c:v>-0.0023227749719746393</c:v>
                </c:pt>
                <c:pt idx="76">
                  <c:v>0.0051330325418346145</c:v>
                </c:pt>
                <c:pt idx="77">
                  <c:v>0.007188019360589992</c:v>
                </c:pt>
                <c:pt idx="78">
                  <c:v>0.004092679574583036</c:v>
                </c:pt>
                <c:pt idx="79">
                  <c:v>0.0049652421283643555</c:v>
                </c:pt>
                <c:pt idx="80">
                  <c:v>0.00466562640647239</c:v>
                </c:pt>
                <c:pt idx="81">
                  <c:v>0.006107048674239612</c:v>
                </c:pt>
                <c:pt idx="82">
                  <c:v>0.005707426690096273</c:v>
                </c:pt>
                <c:pt idx="83">
                  <c:v>0.006938556866737722</c:v>
                </c:pt>
                <c:pt idx="84">
                  <c:v>0.006097376482610217</c:v>
                </c:pt>
                <c:pt idx="85">
                  <c:v>0.006070457790528394</c:v>
                </c:pt>
                <c:pt idx="86">
                  <c:v>0.006412238604331266</c:v>
                </c:pt>
                <c:pt idx="87">
                  <c:v>0.01079759322790963</c:v>
                </c:pt>
                <c:pt idx="88">
                  <c:v>0.014598452832882414</c:v>
                </c:pt>
                <c:pt idx="89">
                  <c:v>0.020005312094669048</c:v>
                </c:pt>
                <c:pt idx="90">
                  <c:v>0.026055588935736784</c:v>
                </c:pt>
                <c:pt idx="91">
                  <c:v>0.0265110015387231</c:v>
                </c:pt>
              </c:numCache>
            </c:numRef>
          </c:val>
          <c:smooth val="0"/>
        </c:ser>
        <c:marker val="1"/>
        <c:axId val="55721732"/>
        <c:axId val="31733541"/>
      </c:lineChart>
      <c:dateAx>
        <c:axId val="55721732"/>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1733541"/>
        <c:crosses val="autoZero"/>
        <c:auto val="0"/>
        <c:baseTimeUnit val="months"/>
        <c:majorUnit val="2"/>
        <c:majorTimeUnit val="months"/>
        <c:minorUnit val="1"/>
        <c:minorTimeUnit val="months"/>
        <c:noMultiLvlLbl val="0"/>
      </c:dateAx>
      <c:valAx>
        <c:axId val="31733541"/>
        <c:scaling>
          <c:orientation val="minMax"/>
          <c:max val="0.1200000000000000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721732"/>
        <c:crossesAt val="1"/>
        <c:crossBetween val="between"/>
        <c:dispUnits/>
      </c:valAx>
      <c:spPr>
        <a:solidFill>
          <a:srgbClr val="FFFFFF"/>
        </a:solidFill>
        <a:ln w="3175">
          <a:noFill/>
        </a:ln>
      </c:spPr>
    </c:plotArea>
    <c:legend>
      <c:legendPos val="r"/>
      <c:layout>
        <c:manualLayout>
          <c:xMode val="edge"/>
          <c:yMode val="edge"/>
          <c:x val="0.3705"/>
          <c:y val="0.94375"/>
          <c:w val="0.2575"/>
          <c:h val="0.04175"/>
        </c:manualLayout>
      </c:layout>
      <c:overlay val="0"/>
      <c:spPr>
        <a:noFill/>
        <a:ln w="3175">
          <a:no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A&amp;E Attendances - All Types</a:t>
            </a:r>
          </a:p>
        </c:rich>
      </c:tx>
      <c:layout>
        <c:manualLayout>
          <c:xMode val="factor"/>
          <c:yMode val="factor"/>
          <c:x val="-0.00125"/>
          <c:y val="-0.014"/>
        </c:manualLayout>
      </c:layout>
      <c:spPr>
        <a:noFill/>
        <a:ln w="3175">
          <a:noFill/>
        </a:ln>
      </c:spPr>
    </c:title>
    <c:plotArea>
      <c:layout>
        <c:manualLayout>
          <c:xMode val="edge"/>
          <c:yMode val="edge"/>
          <c:x val="-0.002"/>
          <c:y val="0.035"/>
          <c:w val="0.99325"/>
          <c:h val="0.911"/>
        </c:manualLayout>
      </c:layout>
      <c:lineChart>
        <c:grouping val="standard"/>
        <c:varyColors val="0"/>
        <c:ser>
          <c:idx val="0"/>
          <c:order val="0"/>
          <c:tx>
            <c:strRef>
              <c:f>'Chart Data'!$D$6</c:f>
              <c:strCache>
                <c:ptCount val="1"/>
                <c:pt idx="0">
                  <c:v>Monthly data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[0]!MonthlyDataAll</c:f>
              <c:numCache>
                <c:ptCount val="107"/>
                <c:pt idx="0">
                  <c:v>1752381</c:v>
                </c:pt>
                <c:pt idx="1">
                  <c:v>1756268</c:v>
                </c:pt>
                <c:pt idx="2">
                  <c:v>1801348</c:v>
                </c:pt>
                <c:pt idx="3">
                  <c:v>1651027.4285714284</c:v>
                </c:pt>
                <c:pt idx="4">
                  <c:v>1737741.1428571432</c:v>
                </c:pt>
                <c:pt idx="5">
                  <c:v>1727796.7142857143</c:v>
                </c:pt>
                <c:pt idx="6">
                  <c:v>1599364.000000001</c:v>
                </c:pt>
                <c:pt idx="7">
                  <c:v>1863441</c:v>
                </c:pt>
                <c:pt idx="8">
                  <c:v>1844374.8571428566</c:v>
                </c:pt>
                <c:pt idx="9">
                  <c:v>1873695.142857144</c:v>
                </c:pt>
                <c:pt idx="10">
                  <c:v>1785417.2857142866</c:v>
                </c:pt>
                <c:pt idx="11">
                  <c:v>1864959.428571428</c:v>
                </c:pt>
                <c:pt idx="12">
                  <c:v>1758108.2857142854</c:v>
                </c:pt>
                <c:pt idx="13">
                  <c:v>1781210.5714285718</c:v>
                </c:pt>
                <c:pt idx="14">
                  <c:v>1848912.4285714284</c:v>
                </c:pt>
                <c:pt idx="15">
                  <c:v>1741440.8571428573</c:v>
                </c:pt>
                <c:pt idx="16">
                  <c:v>1732045.8571428566</c:v>
                </c:pt>
                <c:pt idx="17">
                  <c:v>1737518</c:v>
                </c:pt>
                <c:pt idx="18">
                  <c:v>1704231.714285714</c:v>
                </c:pt>
                <c:pt idx="19">
                  <c:v>1933152.8571428568</c:v>
                </c:pt>
                <c:pt idx="20">
                  <c:v>1769523.2857142854</c:v>
                </c:pt>
                <c:pt idx="21">
                  <c:v>1929570.4285714282</c:v>
                </c:pt>
                <c:pt idx="22">
                  <c:v>1887841.2857142857</c:v>
                </c:pt>
                <c:pt idx="23">
                  <c:v>1924523.2857142868</c:v>
                </c:pt>
                <c:pt idx="24">
                  <c:v>1845142.2857142854</c:v>
                </c:pt>
                <c:pt idx="25">
                  <c:v>1788490.8571428568</c:v>
                </c:pt>
                <c:pt idx="26">
                  <c:v>1832304.2857142864</c:v>
                </c:pt>
                <c:pt idx="27">
                  <c:v>1755605.142857143</c:v>
                </c:pt>
                <c:pt idx="28">
                  <c:v>1822425.5714285711</c:v>
                </c:pt>
                <c:pt idx="29">
                  <c:v>1733118.4285714284</c:v>
                </c:pt>
                <c:pt idx="30">
                  <c:v>1648748.4285714282</c:v>
                </c:pt>
                <c:pt idx="31">
                  <c:v>1865084.142857143</c:v>
                </c:pt>
                <c:pt idx="32">
                  <c:v>1831420.4285714282</c:v>
                </c:pt>
                <c:pt idx="33">
                  <c:v>1891670.2857142868</c:v>
                </c:pt>
                <c:pt idx="34">
                  <c:v>1831036.285714285</c:v>
                </c:pt>
                <c:pt idx="35">
                  <c:v>1976288.857142857</c:v>
                </c:pt>
                <c:pt idx="36">
                  <c:v>1840591.1428571427</c:v>
                </c:pt>
                <c:pt idx="37">
                  <c:v>1768748.7142857143</c:v>
                </c:pt>
                <c:pt idx="38">
                  <c:v>1829429.2857142847</c:v>
                </c:pt>
                <c:pt idx="39">
                  <c:v>1733036.571428572</c:v>
                </c:pt>
                <c:pt idx="40">
                  <c:v>1782029.1428571427</c:v>
                </c:pt>
                <c:pt idx="41">
                  <c:v>1739538.8571428573</c:v>
                </c:pt>
                <c:pt idx="42">
                  <c:v>1661814.4285714277</c:v>
                </c:pt>
                <c:pt idx="43">
                  <c:v>1957340.8571428587</c:v>
                </c:pt>
                <c:pt idx="44">
                  <c:v>1877675.8571428566</c:v>
                </c:pt>
                <c:pt idx="45">
                  <c:v>1978028.4285714282</c:v>
                </c:pt>
                <c:pt idx="46">
                  <c:v>1942267.999999999</c:v>
                </c:pt>
                <c:pt idx="47">
                  <c:v>1993630.8571428566</c:v>
                </c:pt>
                <c:pt idx="48">
                  <c:v>1817309.9999999995</c:v>
                </c:pt>
                <c:pt idx="49">
                  <c:v>1853285.7142857146</c:v>
                </c:pt>
                <c:pt idx="50">
                  <c:v>1892374.0000000002</c:v>
                </c:pt>
                <c:pt idx="51">
                  <c:v>1830460.2857142866</c:v>
                </c:pt>
                <c:pt idx="52">
                  <c:v>1901226.9999999993</c:v>
                </c:pt>
                <c:pt idx="53">
                  <c:v>1732066.9999999995</c:v>
                </c:pt>
                <c:pt idx="54">
                  <c:v>1654846.4285714282</c:v>
                </c:pt>
                <c:pt idx="55">
                  <c:v>1942967.0000000005</c:v>
                </c:pt>
                <c:pt idx="56">
                  <c:v>1873167.7142857148</c:v>
                </c:pt>
                <c:pt idx="57">
                  <c:v>1937468.8571428577</c:v>
                </c:pt>
                <c:pt idx="58">
                  <c:v>1911209</c:v>
                </c:pt>
                <c:pt idx="59">
                  <c:v>1952895</c:v>
                </c:pt>
                <c:pt idx="60">
                  <c:v>1865139</c:v>
                </c:pt>
                <c:pt idx="61">
                  <c:v>1859979</c:v>
                </c:pt>
                <c:pt idx="62">
                  <c:v>1923108</c:v>
                </c:pt>
                <c:pt idx="63">
                  <c:v>1874235</c:v>
                </c:pt>
                <c:pt idx="64">
                  <c:v>1867652</c:v>
                </c:pt>
                <c:pt idx="65">
                  <c:v>1906920.42857143</c:v>
                </c:pt>
                <c:pt idx="66">
                  <c:v>1870776</c:v>
                </c:pt>
                <c:pt idx="67">
                  <c:v>2087553</c:v>
                </c:pt>
                <c:pt idx="68">
                  <c:v>1867781</c:v>
                </c:pt>
                <c:pt idx="69">
                  <c:v>2070340</c:v>
                </c:pt>
                <c:pt idx="70">
                  <c:v>1958802</c:v>
                </c:pt>
                <c:pt idx="71">
                  <c:v>2079034</c:v>
                </c:pt>
                <c:pt idx="72">
                  <c:v>1932901</c:v>
                </c:pt>
                <c:pt idx="73">
                  <c:v>1952464</c:v>
                </c:pt>
                <c:pt idx="74">
                  <c:v>2001816</c:v>
                </c:pt>
                <c:pt idx="75">
                  <c:v>1907871</c:v>
                </c:pt>
                <c:pt idx="76">
                  <c:v>1944567</c:v>
                </c:pt>
                <c:pt idx="77">
                  <c:v>1895272</c:v>
                </c:pt>
                <c:pt idx="78">
                  <c:v>1735619</c:v>
                </c:pt>
                <c:pt idx="79">
                  <c:v>2015834</c:v>
                </c:pt>
                <c:pt idx="80">
                  <c:v>1949762</c:v>
                </c:pt>
                <c:pt idx="81">
                  <c:v>2066789</c:v>
                </c:pt>
                <c:pt idx="82">
                  <c:v>1994056</c:v>
                </c:pt>
                <c:pt idx="83">
                  <c:v>2073944</c:v>
                </c:pt>
                <c:pt idx="84">
                  <c:v>1924663</c:v>
                </c:pt>
                <c:pt idx="85">
                  <c:v>1925961</c:v>
                </c:pt>
                <c:pt idx="86">
                  <c:v>2044137</c:v>
                </c:pt>
                <c:pt idx="87">
                  <c:v>1976971</c:v>
                </c:pt>
                <c:pt idx="88">
                  <c:v>2003954</c:v>
                </c:pt>
                <c:pt idx="89">
                  <c:v>2000086</c:v>
                </c:pt>
                <c:pt idx="90">
                  <c:v>1820012</c:v>
                </c:pt>
                <c:pt idx="91">
                  <c:v>2049785</c:v>
                </c:pt>
                <c:pt idx="92">
                  <c:v>1984369</c:v>
                </c:pt>
                <c:pt idx="93">
                  <c:v>2164458</c:v>
                </c:pt>
                <c:pt idx="94">
                  <c:v>2093942</c:v>
                </c:pt>
                <c:pt idx="95">
                  <c:v>2179896</c:v>
                </c:pt>
                <c:pt idx="96">
                  <c:v>1997854</c:v>
                </c:pt>
                <c:pt idx="97">
                  <c:v>2005695</c:v>
                </c:pt>
                <c:pt idx="98">
                  <c:v>2079492</c:v>
                </c:pt>
                <c:pt idx="99">
                  <c:v>2037847</c:v>
                </c:pt>
                <c:pt idx="100">
                  <c:v>2047518</c:v>
                </c:pt>
                <c:pt idx="101">
                  <c:v>2113413</c:v>
                </c:pt>
                <c:pt idx="102">
                  <c:v>1954947</c:v>
                </c:pt>
                <c:pt idx="103">
                  <c:v>2167550</c:v>
                </c:pt>
                <c:pt idx="104">
                  <c:v>2112102</c:v>
                </c:pt>
                <c:pt idx="105">
                  <c:v>2172920</c:v>
                </c:pt>
              </c:numCache>
            </c:numRef>
          </c:val>
          <c:smooth val="0"/>
        </c:ser>
        <c:ser>
          <c:idx val="1"/>
          <c:order val="1"/>
          <c:tx>
            <c:strRef>
              <c:f>'Chart Data'!$E$6</c:f>
              <c:strCache>
                <c:ptCount val="1"/>
                <c:pt idx="0">
                  <c:v>3 month rolling average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[0]!TMRAAll</c:f>
              <c:numCache>
                <c:ptCount val="106"/>
                <c:pt idx="0">
                  <c:v>#N/A</c:v>
                </c:pt>
                <c:pt idx="1">
                  <c:v>#N/A</c:v>
                </c:pt>
                <c:pt idx="2">
                  <c:v>1769999</c:v>
                </c:pt>
                <c:pt idx="3">
                  <c:v>1736214.476190476</c:v>
                </c:pt>
                <c:pt idx="4">
                  <c:v>1730038.857142857</c:v>
                </c:pt>
                <c:pt idx="5">
                  <c:v>1705521.7619047621</c:v>
                </c:pt>
                <c:pt idx="6">
                  <c:v>1688300.6190476194</c:v>
                </c:pt>
                <c:pt idx="7">
                  <c:v>1730200.5714285718</c:v>
                </c:pt>
                <c:pt idx="8">
                  <c:v>1769059.9523809524</c:v>
                </c:pt>
                <c:pt idx="9">
                  <c:v>1860503.6666666667</c:v>
                </c:pt>
                <c:pt idx="10">
                  <c:v>1834495.7619047624</c:v>
                </c:pt>
                <c:pt idx="11">
                  <c:v>1841357.2857142861</c:v>
                </c:pt>
                <c:pt idx="12">
                  <c:v>1802828.3333333333</c:v>
                </c:pt>
                <c:pt idx="13">
                  <c:v>1801426.0952380951</c:v>
                </c:pt>
                <c:pt idx="14">
                  <c:v>1796077.0952380951</c:v>
                </c:pt>
                <c:pt idx="15">
                  <c:v>1790521.2857142857</c:v>
                </c:pt>
                <c:pt idx="16">
                  <c:v>1774133.0476190473</c:v>
                </c:pt>
                <c:pt idx="17">
                  <c:v>1737001.5714285711</c:v>
                </c:pt>
                <c:pt idx="18">
                  <c:v>1724598.5238095236</c:v>
                </c:pt>
                <c:pt idx="19">
                  <c:v>1791634.1904761903</c:v>
                </c:pt>
                <c:pt idx="20">
                  <c:v>1802302.6190476187</c:v>
                </c:pt>
                <c:pt idx="21">
                  <c:v>1877415.5238095236</c:v>
                </c:pt>
                <c:pt idx="22">
                  <c:v>1862311.6666666663</c:v>
                </c:pt>
                <c:pt idx="23">
                  <c:v>1913978.3333333333</c:v>
                </c:pt>
                <c:pt idx="24">
                  <c:v>1885835.6190476194</c:v>
                </c:pt>
                <c:pt idx="25">
                  <c:v>1852718.8095238097</c:v>
                </c:pt>
                <c:pt idx="26">
                  <c:v>1821979.142857143</c:v>
                </c:pt>
                <c:pt idx="27">
                  <c:v>1792133.4285714289</c:v>
                </c:pt>
                <c:pt idx="28">
                  <c:v>1803445</c:v>
                </c:pt>
                <c:pt idx="29">
                  <c:v>1770383.0476190476</c:v>
                </c:pt>
                <c:pt idx="30">
                  <c:v>1734764.1428571425</c:v>
                </c:pt>
                <c:pt idx="31">
                  <c:v>1748983.6666666663</c:v>
                </c:pt>
                <c:pt idx="32">
                  <c:v>1781750.9999999998</c:v>
                </c:pt>
                <c:pt idx="33">
                  <c:v>1862724.9523809527</c:v>
                </c:pt>
                <c:pt idx="34">
                  <c:v>1851375.6666666667</c:v>
                </c:pt>
                <c:pt idx="35">
                  <c:v>1899665.142857143</c:v>
                </c:pt>
                <c:pt idx="36">
                  <c:v>1882638.7619047614</c:v>
                </c:pt>
                <c:pt idx="37">
                  <c:v>1861876.238095238</c:v>
                </c:pt>
                <c:pt idx="38">
                  <c:v>1812923.0476190473</c:v>
                </c:pt>
                <c:pt idx="39">
                  <c:v>1777071.5238095236</c:v>
                </c:pt>
                <c:pt idx="40">
                  <c:v>1781498.3333333333</c:v>
                </c:pt>
                <c:pt idx="41">
                  <c:v>1751534.8571428573</c:v>
                </c:pt>
                <c:pt idx="42">
                  <c:v>1727794.1428571425</c:v>
                </c:pt>
                <c:pt idx="43">
                  <c:v>1786231.3809523813</c:v>
                </c:pt>
                <c:pt idx="44">
                  <c:v>1832277.0476190476</c:v>
                </c:pt>
                <c:pt idx="45">
                  <c:v>1937681.7142857146</c:v>
                </c:pt>
                <c:pt idx="46">
                  <c:v>1932657.428571428</c:v>
                </c:pt>
                <c:pt idx="47">
                  <c:v>1971309.0952380945</c:v>
                </c:pt>
                <c:pt idx="48">
                  <c:v>1917736.2857142847</c:v>
                </c:pt>
                <c:pt idx="49">
                  <c:v>1888075.5238095236</c:v>
                </c:pt>
                <c:pt idx="50">
                  <c:v>1854323.238095238</c:v>
                </c:pt>
                <c:pt idx="51">
                  <c:v>1858706.666666667</c:v>
                </c:pt>
                <c:pt idx="52">
                  <c:v>1874687.0952380954</c:v>
                </c:pt>
                <c:pt idx="53">
                  <c:v>1821251.4285714284</c:v>
                </c:pt>
                <c:pt idx="54">
                  <c:v>1762713.4761904757</c:v>
                </c:pt>
                <c:pt idx="55">
                  <c:v>1776626.8095238095</c:v>
                </c:pt>
                <c:pt idx="56">
                  <c:v>1823660.3809523813</c:v>
                </c:pt>
                <c:pt idx="57">
                  <c:v>1917867.8571428575</c:v>
                </c:pt>
                <c:pt idx="58">
                  <c:v>1907281.8571428575</c:v>
                </c:pt>
                <c:pt idx="59">
                  <c:v>1933857.6190476194</c:v>
                </c:pt>
                <c:pt idx="60">
                  <c:v>1909747.6666666667</c:v>
                </c:pt>
                <c:pt idx="61">
                  <c:v>1892671</c:v>
                </c:pt>
                <c:pt idx="62">
                  <c:v>1882742</c:v>
                </c:pt>
                <c:pt idx="63">
                  <c:v>1885774</c:v>
                </c:pt>
                <c:pt idx="64">
                  <c:v>1888331.6666666667</c:v>
                </c:pt>
                <c:pt idx="65">
                  <c:v>1882935.80952381</c:v>
                </c:pt>
                <c:pt idx="66">
                  <c:v>1881782.80952381</c:v>
                </c:pt>
                <c:pt idx="67">
                  <c:v>1955083.1428571434</c:v>
                </c:pt>
                <c:pt idx="68">
                  <c:v>1942036.6666666667</c:v>
                </c:pt>
                <c:pt idx="69">
                  <c:v>2008558</c:v>
                </c:pt>
                <c:pt idx="70">
                  <c:v>1965641</c:v>
                </c:pt>
                <c:pt idx="71">
                  <c:v>2036058.6666666667</c:v>
                </c:pt>
                <c:pt idx="72">
                  <c:v>1990245.6666666667</c:v>
                </c:pt>
                <c:pt idx="73">
                  <c:v>1988133</c:v>
                </c:pt>
                <c:pt idx="74">
                  <c:v>1962393.6666666667</c:v>
                </c:pt>
                <c:pt idx="75">
                  <c:v>1954050.3333333333</c:v>
                </c:pt>
                <c:pt idx="76">
                  <c:v>1951418</c:v>
                </c:pt>
                <c:pt idx="77">
                  <c:v>1915903.3333333333</c:v>
                </c:pt>
                <c:pt idx="78">
                  <c:v>1858486</c:v>
                </c:pt>
                <c:pt idx="79">
                  <c:v>1882241.6666666667</c:v>
                </c:pt>
                <c:pt idx="80">
                  <c:v>1900405</c:v>
                </c:pt>
                <c:pt idx="81">
                  <c:v>2010795</c:v>
                </c:pt>
                <c:pt idx="82">
                  <c:v>2003535.6666666667</c:v>
                </c:pt>
                <c:pt idx="83">
                  <c:v>2044929.6666666667</c:v>
                </c:pt>
                <c:pt idx="84">
                  <c:v>1997554.3333333333</c:v>
                </c:pt>
                <c:pt idx="85">
                  <c:v>1974856</c:v>
                </c:pt>
                <c:pt idx="86">
                  <c:v>1964920.3333333333</c:v>
                </c:pt>
                <c:pt idx="87">
                  <c:v>1982356.3333333333</c:v>
                </c:pt>
                <c:pt idx="88">
                  <c:v>2008354</c:v>
                </c:pt>
                <c:pt idx="89">
                  <c:v>1993670.3333333333</c:v>
                </c:pt>
                <c:pt idx="90">
                  <c:v>1941350.6666666667</c:v>
                </c:pt>
                <c:pt idx="91">
                  <c:v>1956627.6666666667</c:v>
                </c:pt>
                <c:pt idx="92">
                  <c:v>1951388.6666666667</c:v>
                </c:pt>
                <c:pt idx="93">
                  <c:v>2066204</c:v>
                </c:pt>
                <c:pt idx="94">
                  <c:v>2080923</c:v>
                </c:pt>
                <c:pt idx="95">
                  <c:v>2146098.6666666665</c:v>
                </c:pt>
                <c:pt idx="96">
                  <c:v>2090564</c:v>
                </c:pt>
                <c:pt idx="97">
                  <c:v>2061148.3333333333</c:v>
                </c:pt>
                <c:pt idx="98">
                  <c:v>2027680.3333333333</c:v>
                </c:pt>
                <c:pt idx="99">
                  <c:v>2041011.3333333333</c:v>
                </c:pt>
                <c:pt idx="100">
                  <c:v>2054952.3333333333</c:v>
                </c:pt>
                <c:pt idx="101">
                  <c:v>2066259.3333333333</c:v>
                </c:pt>
                <c:pt idx="102">
                  <c:v>2038626</c:v>
                </c:pt>
                <c:pt idx="103">
                  <c:v>2078636.6666666667</c:v>
                </c:pt>
                <c:pt idx="104">
                  <c:v>2078199.6666666667</c:v>
                </c:pt>
                <c:pt idx="105">
                  <c:v>2150857.3333333335</c:v>
                </c:pt>
              </c:numCache>
            </c:numRef>
          </c:val>
          <c:smooth val="0"/>
        </c:ser>
        <c:ser>
          <c:idx val="2"/>
          <c:order val="2"/>
          <c:tx>
            <c:strRef>
              <c:f>'Chart Data'!$F$6</c:f>
              <c:strCache>
                <c:ptCount val="1"/>
                <c:pt idx="0">
                  <c:v>12 month rolling average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[0]!TwMRAAll</c:f>
              <c:numCache>
                <c:ptCount val="106"/>
                <c:pt idx="0">
                  <c:v>#N/A</c:v>
                </c:pt>
                <c:pt idx="1">
                  <c:v>#N/A</c:v>
                </c:pt>
                <c:pt idx="2">
                  <c:v>#N/A</c:v>
                </c:pt>
                <c:pt idx="3">
                  <c:v>#N/A</c:v>
                </c:pt>
                <c:pt idx="4">
                  <c:v>#N/A</c:v>
                </c:pt>
                <c:pt idx="5">
                  <c:v>#N/A</c:v>
                </c:pt>
                <c:pt idx="6">
                  <c:v>#N/A</c:v>
                </c:pt>
                <c:pt idx="7">
                  <c:v>#N/A</c:v>
                </c:pt>
                <c:pt idx="8">
                  <c:v>#N/A</c:v>
                </c:pt>
                <c:pt idx="9">
                  <c:v>#N/A</c:v>
                </c:pt>
                <c:pt idx="10">
                  <c:v>#N/A</c:v>
                </c:pt>
                <c:pt idx="11">
                  <c:v>1771484.5000000002</c:v>
                </c:pt>
                <c:pt idx="12">
                  <c:v>1771961.7738095243</c:v>
                </c:pt>
                <c:pt idx="13">
                  <c:v>1774040.3214285718</c:v>
                </c:pt>
                <c:pt idx="14">
                  <c:v>1778004.023809524</c:v>
                </c:pt>
                <c:pt idx="15">
                  <c:v>1785538.4761904764</c:v>
                </c:pt>
                <c:pt idx="16">
                  <c:v>1785063.8690476194</c:v>
                </c:pt>
                <c:pt idx="17">
                  <c:v>1785873.9761904764</c:v>
                </c:pt>
                <c:pt idx="18">
                  <c:v>1794612.9523809524</c:v>
                </c:pt>
                <c:pt idx="19">
                  <c:v>1800422.273809524</c:v>
                </c:pt>
                <c:pt idx="20">
                  <c:v>1794184.642857143</c:v>
                </c:pt>
                <c:pt idx="21">
                  <c:v>1798840.916666667</c:v>
                </c:pt>
                <c:pt idx="22">
                  <c:v>1807376.25</c:v>
                </c:pt>
                <c:pt idx="23">
                  <c:v>1812339.9047619049</c:v>
                </c:pt>
                <c:pt idx="24">
                  <c:v>1819592.738095238</c:v>
                </c:pt>
                <c:pt idx="25">
                  <c:v>1820199.4285714284</c:v>
                </c:pt>
                <c:pt idx="26">
                  <c:v>1818815.4166666667</c:v>
                </c:pt>
                <c:pt idx="27">
                  <c:v>1819995.773809524</c:v>
                </c:pt>
                <c:pt idx="28">
                  <c:v>1827527.4166666663</c:v>
                </c:pt>
                <c:pt idx="29">
                  <c:v>1827160.7857142857</c:v>
                </c:pt>
                <c:pt idx="30">
                  <c:v>1822537.1785714289</c:v>
                </c:pt>
                <c:pt idx="31">
                  <c:v>1816864.7857142854</c:v>
                </c:pt>
                <c:pt idx="32">
                  <c:v>1822022.8809523808</c:v>
                </c:pt>
                <c:pt idx="33">
                  <c:v>1818864.5357142857</c:v>
                </c:pt>
                <c:pt idx="34">
                  <c:v>1814130.7857142857</c:v>
                </c:pt>
                <c:pt idx="35">
                  <c:v>1818444.5833333333</c:v>
                </c:pt>
                <c:pt idx="36">
                  <c:v>1818065.3214285711</c:v>
                </c:pt>
                <c:pt idx="37">
                  <c:v>1816420.1428571427</c:v>
                </c:pt>
                <c:pt idx="38">
                  <c:v>1816180.559523809</c:v>
                </c:pt>
                <c:pt idx="39">
                  <c:v>1814299.845238095</c:v>
                </c:pt>
                <c:pt idx="40">
                  <c:v>1810933.476190476</c:v>
                </c:pt>
                <c:pt idx="41">
                  <c:v>1811468.511904762</c:v>
                </c:pt>
                <c:pt idx="42">
                  <c:v>1812557.3452380954</c:v>
                </c:pt>
                <c:pt idx="43">
                  <c:v>1820245.404761905</c:v>
                </c:pt>
                <c:pt idx="44">
                  <c:v>1824100.0238095243</c:v>
                </c:pt>
                <c:pt idx="45">
                  <c:v>1831296.5357142861</c:v>
                </c:pt>
                <c:pt idx="46">
                  <c:v>1840565.8452380951</c:v>
                </c:pt>
                <c:pt idx="47">
                  <c:v>1842011.011904762</c:v>
                </c:pt>
                <c:pt idx="48">
                  <c:v>1840070.9166666667</c:v>
                </c:pt>
                <c:pt idx="49">
                  <c:v>1847115.6666666667</c:v>
                </c:pt>
                <c:pt idx="50">
                  <c:v>1852361.059523809</c:v>
                </c:pt>
                <c:pt idx="51">
                  <c:v>1860479.7023809524</c:v>
                </c:pt>
                <c:pt idx="52">
                  <c:v>1870412.8571428573</c:v>
                </c:pt>
                <c:pt idx="53">
                  <c:v>1869790.2023809524</c:v>
                </c:pt>
                <c:pt idx="54">
                  <c:v>1869209.5357142857</c:v>
                </c:pt>
                <c:pt idx="55">
                  <c:v>1868011.7142857143</c:v>
                </c:pt>
                <c:pt idx="56">
                  <c:v>1867636.0357142857</c:v>
                </c:pt>
                <c:pt idx="57">
                  <c:v>1864256.0714285716</c:v>
                </c:pt>
                <c:pt idx="58">
                  <c:v>1861667.8214285718</c:v>
                </c:pt>
                <c:pt idx="59">
                  <c:v>1858273.1666666667</c:v>
                </c:pt>
                <c:pt idx="60">
                  <c:v>1862258.9166666667</c:v>
                </c:pt>
                <c:pt idx="61">
                  <c:v>1862816.6904761903</c:v>
                </c:pt>
                <c:pt idx="62">
                  <c:v>1865377.8571428573</c:v>
                </c:pt>
                <c:pt idx="63">
                  <c:v>1869025.75</c:v>
                </c:pt>
                <c:pt idx="64">
                  <c:v>1866227.8333333333</c:v>
                </c:pt>
                <c:pt idx="65">
                  <c:v>1880798.9523809524</c:v>
                </c:pt>
                <c:pt idx="66">
                  <c:v>1898793.0833333337</c:v>
                </c:pt>
                <c:pt idx="67">
                  <c:v>1910841.916666667</c:v>
                </c:pt>
                <c:pt idx="68">
                  <c:v>1910393.023809524</c:v>
                </c:pt>
                <c:pt idx="69">
                  <c:v>1921465.6190476192</c:v>
                </c:pt>
                <c:pt idx="70">
                  <c:v>1925431.7023809524</c:v>
                </c:pt>
                <c:pt idx="71">
                  <c:v>1935943.2857142857</c:v>
                </c:pt>
                <c:pt idx="72">
                  <c:v>1941590.1190476192</c:v>
                </c:pt>
                <c:pt idx="73">
                  <c:v>1949297.2023809524</c:v>
                </c:pt>
                <c:pt idx="74">
                  <c:v>1955856.2023809524</c:v>
                </c:pt>
                <c:pt idx="75">
                  <c:v>1958659.2023809524</c:v>
                </c:pt>
                <c:pt idx="76">
                  <c:v>1965068.7857142857</c:v>
                </c:pt>
                <c:pt idx="77">
                  <c:v>1964098.0833333333</c:v>
                </c:pt>
                <c:pt idx="78">
                  <c:v>1952835</c:v>
                </c:pt>
                <c:pt idx="79">
                  <c:v>1946858.4166666667</c:v>
                </c:pt>
                <c:pt idx="80">
                  <c:v>1953690.1666666667</c:v>
                </c:pt>
                <c:pt idx="81">
                  <c:v>1953394.25</c:v>
                </c:pt>
                <c:pt idx="82">
                  <c:v>1956332.0833333333</c:v>
                </c:pt>
                <c:pt idx="83">
                  <c:v>1955907.9166666667</c:v>
                </c:pt>
                <c:pt idx="84">
                  <c:v>1955221.4166666667</c:v>
                </c:pt>
                <c:pt idx="85">
                  <c:v>1953012.8333333333</c:v>
                </c:pt>
                <c:pt idx="86">
                  <c:v>1956539.5833333333</c:v>
                </c:pt>
                <c:pt idx="87">
                  <c:v>1962297.9166666667</c:v>
                </c:pt>
                <c:pt idx="88">
                  <c:v>1967246.8333333333</c:v>
                </c:pt>
                <c:pt idx="89">
                  <c:v>1975981.3333333333</c:v>
                </c:pt>
                <c:pt idx="90">
                  <c:v>1983014.0833333333</c:v>
                </c:pt>
                <c:pt idx="91">
                  <c:v>1985843.3333333333</c:v>
                </c:pt>
                <c:pt idx="92">
                  <c:v>1988727.25</c:v>
                </c:pt>
                <c:pt idx="93">
                  <c:v>1996866.3333333333</c:v>
                </c:pt>
                <c:pt idx="94">
                  <c:v>2005190.1666666667</c:v>
                </c:pt>
                <c:pt idx="95">
                  <c:v>2014019.5</c:v>
                </c:pt>
                <c:pt idx="96">
                  <c:v>2020118.75</c:v>
                </c:pt>
                <c:pt idx="97">
                  <c:v>2026763.25</c:v>
                </c:pt>
                <c:pt idx="98">
                  <c:v>2029709.5</c:v>
                </c:pt>
                <c:pt idx="99">
                  <c:v>2034782.5</c:v>
                </c:pt>
                <c:pt idx="100">
                  <c:v>2038412.8333333333</c:v>
                </c:pt>
                <c:pt idx="101">
                  <c:v>2047856.75</c:v>
                </c:pt>
                <c:pt idx="102">
                  <c:v>2059101.3333333333</c:v>
                </c:pt>
                <c:pt idx="103">
                  <c:v>2068915.0833333333</c:v>
                </c:pt>
                <c:pt idx="104">
                  <c:v>2079559.5</c:v>
                </c:pt>
                <c:pt idx="105">
                  <c:v>2080264.6666666667</c:v>
                </c:pt>
              </c:numCache>
            </c:numRef>
          </c:val>
          <c:smooth val="0"/>
        </c:ser>
        <c:ser>
          <c:idx val="3"/>
          <c:order val="3"/>
          <c:tx>
            <c:strRef>
              <c:f>'Chart Data'!$G$6</c:f>
              <c:strCache>
                <c:ptCount val="1"/>
                <c:pt idx="0">
                  <c:v>3 year rolling average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[0]!ThMRAAll</c:f>
              <c:numCache>
                <c:ptCount val="10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1800756.329365079</c:v>
                </c:pt>
                <c:pt idx="36">
                  <c:v>1803206.6111111105</c:v>
                </c:pt>
                <c:pt idx="37">
                  <c:v>1803553.2976190473</c:v>
                </c:pt>
                <c:pt idx="38">
                  <c:v>1804333.3333333328</c:v>
                </c:pt>
                <c:pt idx="39">
                  <c:v>1806611.3650793647</c:v>
                </c:pt>
                <c:pt idx="40">
                  <c:v>1807841.587301587</c:v>
                </c:pt>
                <c:pt idx="41">
                  <c:v>1808167.757936508</c:v>
                </c:pt>
                <c:pt idx="42">
                  <c:v>1809902.4920634918</c:v>
                </c:pt>
                <c:pt idx="43">
                  <c:v>1812510.8214285714</c:v>
                </c:pt>
                <c:pt idx="44">
                  <c:v>1813435.8492063493</c:v>
                </c:pt>
                <c:pt idx="45">
                  <c:v>1816333.9960317458</c:v>
                </c:pt>
                <c:pt idx="46">
                  <c:v>1820690.96031746</c:v>
                </c:pt>
                <c:pt idx="47">
                  <c:v>1824265.1666666665</c:v>
                </c:pt>
                <c:pt idx="48">
                  <c:v>1825909.6587301586</c:v>
                </c:pt>
                <c:pt idx="49">
                  <c:v>1827911.7460317458</c:v>
                </c:pt>
                <c:pt idx="50">
                  <c:v>1829119.011904762</c:v>
                </c:pt>
                <c:pt idx="51">
                  <c:v>1831591.7738095238</c:v>
                </c:pt>
                <c:pt idx="52">
                  <c:v>1836291.2499999998</c:v>
                </c:pt>
                <c:pt idx="53">
                  <c:v>1836139.8333333333</c:v>
                </c:pt>
                <c:pt idx="54">
                  <c:v>1834768.0198412696</c:v>
                </c:pt>
                <c:pt idx="55">
                  <c:v>1835040.6349206348</c:v>
                </c:pt>
                <c:pt idx="56">
                  <c:v>1837919.6468253965</c:v>
                </c:pt>
                <c:pt idx="57">
                  <c:v>1838139.0476190476</c:v>
                </c:pt>
                <c:pt idx="58">
                  <c:v>1838788.1507936504</c:v>
                </c:pt>
                <c:pt idx="59">
                  <c:v>1839576.2539682537</c:v>
                </c:pt>
                <c:pt idx="60">
                  <c:v>1840131.718253968</c:v>
                </c:pt>
                <c:pt idx="61">
                  <c:v>1842117.4999999998</c:v>
                </c:pt>
                <c:pt idx="62">
                  <c:v>1844639.8253968253</c:v>
                </c:pt>
                <c:pt idx="63">
                  <c:v>1847935.099206349</c:v>
                </c:pt>
                <c:pt idx="64">
                  <c:v>1849191.388888889</c:v>
                </c:pt>
                <c:pt idx="65">
                  <c:v>1854019.2222222225</c:v>
                </c:pt>
                <c:pt idx="66">
                  <c:v>1860186.654761905</c:v>
                </c:pt>
                <c:pt idx="67">
                  <c:v>1866366.3452380954</c:v>
                </c:pt>
                <c:pt idx="68">
                  <c:v>1867376.361111111</c:v>
                </c:pt>
                <c:pt idx="69">
                  <c:v>1872339.4087301593</c:v>
                </c:pt>
                <c:pt idx="70">
                  <c:v>1875888.4563492064</c:v>
                </c:pt>
                <c:pt idx="71">
                  <c:v>1878742.4880952383</c:v>
                </c:pt>
                <c:pt idx="72">
                  <c:v>1881306.650793651</c:v>
                </c:pt>
                <c:pt idx="73">
                  <c:v>1886409.8531746035</c:v>
                </c:pt>
                <c:pt idx="74">
                  <c:v>1891198.3730158731</c:v>
                </c:pt>
                <c:pt idx="75">
                  <c:v>1896054.8849206353</c:v>
                </c:pt>
                <c:pt idx="76">
                  <c:v>1900569.8253968258</c:v>
                </c:pt>
                <c:pt idx="77">
                  <c:v>1904895.7460317463</c:v>
                </c:pt>
                <c:pt idx="78">
                  <c:v>1906945.8730158731</c:v>
                </c:pt>
                <c:pt idx="79">
                  <c:v>1908570.6825396828</c:v>
                </c:pt>
                <c:pt idx="80">
                  <c:v>1910573.0753968256</c:v>
                </c:pt>
                <c:pt idx="81">
                  <c:v>1913038.6468253972</c:v>
                </c:pt>
                <c:pt idx="82">
                  <c:v>1914477.2023809527</c:v>
                </c:pt>
                <c:pt idx="83">
                  <c:v>1916708.1230158731</c:v>
                </c:pt>
                <c:pt idx="84">
                  <c:v>1919690.150793651</c:v>
                </c:pt>
                <c:pt idx="85">
                  <c:v>1921708.9087301588</c:v>
                </c:pt>
                <c:pt idx="86">
                  <c:v>1925924.5476190476</c:v>
                </c:pt>
                <c:pt idx="87">
                  <c:v>1929994.2896825399</c:v>
                </c:pt>
                <c:pt idx="88">
                  <c:v>1932847.8174603176</c:v>
                </c:pt>
                <c:pt idx="89">
                  <c:v>1940292.7896825399</c:v>
                </c:pt>
                <c:pt idx="90">
                  <c:v>1944880.7222222222</c:v>
                </c:pt>
                <c:pt idx="91">
                  <c:v>1947847.888888889</c:v>
                </c:pt>
                <c:pt idx="92">
                  <c:v>1950936.8134920634</c:v>
                </c:pt>
                <c:pt idx="93">
                  <c:v>1957242.0674603176</c:v>
                </c:pt>
                <c:pt idx="94">
                  <c:v>1962317.9841269841</c:v>
                </c:pt>
                <c:pt idx="95">
                  <c:v>1968623.5674603176</c:v>
                </c:pt>
                <c:pt idx="96">
                  <c:v>1972310.0952380954</c:v>
                </c:pt>
                <c:pt idx="97">
                  <c:v>1976357.7619047621</c:v>
                </c:pt>
                <c:pt idx="98">
                  <c:v>1980701.7619047621</c:v>
                </c:pt>
                <c:pt idx="99">
                  <c:v>1985246.5396825399</c:v>
                </c:pt>
                <c:pt idx="100">
                  <c:v>1990242.8174603176</c:v>
                </c:pt>
                <c:pt idx="101">
                  <c:v>1995978.7222222222</c:v>
                </c:pt>
                <c:pt idx="102">
                  <c:v>1998316.8055555555</c:v>
                </c:pt>
                <c:pt idx="103">
                  <c:v>2000538.9444444445</c:v>
                </c:pt>
                <c:pt idx="104">
                  <c:v>2007325.638888889</c:v>
                </c:pt>
                <c:pt idx="105">
                  <c:v>2010175.0833333333</c:v>
                </c:pt>
              </c:numCache>
            </c:numRef>
          </c:val>
          <c:smooth val="0"/>
        </c:ser>
        <c:marker val="1"/>
        <c:axId val="22396040"/>
        <c:axId val="237769"/>
      </c:lineChart>
      <c:dateAx>
        <c:axId val="22396040"/>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37769"/>
        <c:crosses val="autoZero"/>
        <c:auto val="0"/>
        <c:baseTimeUnit val="months"/>
        <c:majorUnit val="2"/>
        <c:majorTimeUnit val="months"/>
        <c:minorUnit val="1"/>
        <c:minorTimeUnit val="months"/>
        <c:noMultiLvlLbl val="0"/>
      </c:dateAx>
      <c:valAx>
        <c:axId val="237769"/>
        <c:scaling>
          <c:orientation val="minMax"/>
          <c:max val="2200000"/>
          <c:min val="15000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396040"/>
        <c:crossesAt val="1"/>
        <c:crossBetween val="between"/>
        <c:dispUnits/>
      </c:valAx>
      <c:spPr>
        <a:solidFill>
          <a:srgbClr val="FFFFFF"/>
        </a:solidFill>
        <a:ln w="3175">
          <a:noFill/>
        </a:ln>
      </c:spPr>
    </c:plotArea>
    <c:legend>
      <c:legendPos val="r"/>
      <c:layout>
        <c:manualLayout>
          <c:xMode val="edge"/>
          <c:yMode val="edge"/>
          <c:x val="0.27625"/>
          <c:y val="0.94425"/>
          <c:w val="0.4505"/>
          <c:h val="0.04025"/>
        </c:manualLayout>
      </c:layout>
      <c:overlay val="0"/>
      <c:spPr>
        <a:noFill/>
        <a:ln w="3175">
          <a:no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A&amp;E Attendances - All Types
</a:t>
            </a:r>
            <a:r>
              <a:rPr lang="en-US" cap="none" sz="1800" b="1" i="0" u="none" baseline="0">
                <a:solidFill>
                  <a:srgbClr val="000000"/>
                </a:solidFill>
                <a:latin typeface="Calibri"/>
                <a:ea typeface="Calibri"/>
                <a:cs typeface="Calibri"/>
              </a:rPr>
              <a:t>% Growth on Previous Year</a:t>
            </a:r>
          </a:p>
        </c:rich>
      </c:tx>
      <c:layout>
        <c:manualLayout>
          <c:xMode val="factor"/>
          <c:yMode val="factor"/>
          <c:x val="-0.0005"/>
          <c:y val="-0.0155"/>
        </c:manualLayout>
      </c:layout>
      <c:spPr>
        <a:noFill/>
        <a:ln w="3175">
          <a:noFill/>
        </a:ln>
      </c:spPr>
    </c:title>
    <c:plotArea>
      <c:layout>
        <c:manualLayout>
          <c:xMode val="edge"/>
          <c:yMode val="edge"/>
          <c:x val="0.003"/>
          <c:y val="0.14075"/>
          <c:w val="0.98225"/>
          <c:h val="0.8575"/>
        </c:manualLayout>
      </c:layout>
      <c:lineChart>
        <c:grouping val="standard"/>
        <c:varyColors val="0"/>
        <c:ser>
          <c:idx val="0"/>
          <c:order val="0"/>
          <c:tx>
            <c:strRef>
              <c:f>'Chart Data'!$H$6</c:f>
              <c:strCache>
                <c:ptCount val="1"/>
                <c:pt idx="0">
                  <c:v>3 month rolling average </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[0]!TMRAGrowthAll</c:f>
              <c:numCache>
                <c:ptCount val="93"/>
                <c:pt idx="0">
                  <c:v>0.014733395464118892</c:v>
                </c:pt>
                <c:pt idx="1">
                  <c:v>0.03127885999601121</c:v>
                </c:pt>
                <c:pt idx="2">
                  <c:v>0.02548739890675722</c:v>
                </c:pt>
                <c:pt idx="3">
                  <c:v>0.01845758302647038</c:v>
                </c:pt>
                <c:pt idx="4">
                  <c:v>0.02149966916577939</c:v>
                </c:pt>
                <c:pt idx="5">
                  <c:v>0.03550664591267272</c:v>
                </c:pt>
                <c:pt idx="6">
                  <c:v>0.018791147593345103</c:v>
                </c:pt>
                <c:pt idx="7">
                  <c:v>0.009089934863260263</c:v>
                </c:pt>
                <c:pt idx="8">
                  <c:v>0.01516269775026502</c:v>
                </c:pt>
                <c:pt idx="9">
                  <c:v>0.03943886837305266</c:v>
                </c:pt>
                <c:pt idx="10">
                  <c:v>0.04604281183045855</c:v>
                </c:pt>
                <c:pt idx="11">
                  <c:v>0.028473393619256493</c:v>
                </c:pt>
                <c:pt idx="12">
                  <c:v>0.014421456455138593</c:v>
                </c:pt>
                <c:pt idx="13">
                  <c:v>0.0009003762591406339</c:v>
                </c:pt>
                <c:pt idx="14">
                  <c:v>0.016521845653171496</c:v>
                </c:pt>
                <c:pt idx="15">
                  <c:v>0.019217873339643754</c:v>
                </c:pt>
                <c:pt idx="16">
                  <c:v>0.005894484372608311</c:v>
                </c:pt>
                <c:pt idx="17">
                  <c:v>-0.02380537502367497</c:v>
                </c:pt>
                <c:pt idx="18">
                  <c:v>-0.011402979072670405</c:v>
                </c:pt>
                <c:pt idx="19">
                  <c:v>-0.007824890783241112</c:v>
                </c:pt>
                <c:pt idx="20">
                  <c:v>-0.0058722716480501536</c:v>
                </c:pt>
                <c:pt idx="21">
                  <c:v>-0.0074782405980859945</c:v>
                </c:pt>
                <c:pt idx="22">
                  <c:v>-0.0016951939557023898</c:v>
                </c:pt>
                <c:pt idx="23">
                  <c:v>0.004942697469445978</c:v>
                </c:pt>
                <c:pt idx="24">
                  <c:v>-0.004970471409400656</c:v>
                </c:pt>
                <c:pt idx="25">
                  <c:v>-0.008404455004174305</c:v>
                </c:pt>
                <c:pt idx="26">
                  <c:v>-0.012169301900898932</c:v>
                </c:pt>
                <c:pt idx="27">
                  <c:v>-0.010646391187228543</c:v>
                </c:pt>
                <c:pt idx="28">
                  <c:v>-0.00401783725395688</c:v>
                </c:pt>
                <c:pt idx="29">
                  <c:v>0.021296776519762473</c:v>
                </c:pt>
                <c:pt idx="30">
                  <c:v>0.02835752449082274</c:v>
                </c:pt>
                <c:pt idx="31">
                  <c:v>0.04024038106589556</c:v>
                </c:pt>
                <c:pt idx="32">
                  <c:v>0.04390344075932795</c:v>
                </c:pt>
                <c:pt idx="33">
                  <c:v>0.037713990094695005</c:v>
                </c:pt>
                <c:pt idx="34">
                  <c:v>0.018642728769704853</c:v>
                </c:pt>
                <c:pt idx="35">
                  <c:v>0.014071443191674415</c:v>
                </c:pt>
                <c:pt idx="36">
                  <c:v>0.022836154314747503</c:v>
                </c:pt>
                <c:pt idx="37">
                  <c:v>0.04593801755493865</c:v>
                </c:pt>
                <c:pt idx="38">
                  <c:v>0.05230920521289417</c:v>
                </c:pt>
                <c:pt idx="39">
                  <c:v>0.03980313103348365</c:v>
                </c:pt>
                <c:pt idx="40">
                  <c:v>0.020210355196360164</c:v>
                </c:pt>
                <c:pt idx="41">
                  <c:v>-0.00537700296332877</c:v>
                </c:pt>
                <c:pt idx="42">
                  <c:v>-0.004702709493557888</c:v>
                </c:pt>
                <c:pt idx="43">
                  <c:v>-0.01022554787856933</c:v>
                </c:pt>
                <c:pt idx="44">
                  <c:v>-0.013129885852210865</c:v>
                </c:pt>
                <c:pt idx="45">
                  <c:v>-0.01899827697287204</c:v>
                </c:pt>
                <c:pt idx="46">
                  <c:v>-0.004165650463584303</c:v>
                </c:pt>
                <c:pt idx="47">
                  <c:v>0.002433947229613098</c:v>
                </c:pt>
                <c:pt idx="48">
                  <c:v>0.01532567856613487</c:v>
                </c:pt>
                <c:pt idx="49">
                  <c:v>0.014562455614298031</c:v>
                </c:pt>
                <c:pt idx="50">
                  <c:v>0.007278319386328391</c:v>
                </c:pt>
                <c:pt idx="51">
                  <c:v>0.03386922858902919</c:v>
                </c:pt>
                <c:pt idx="52">
                  <c:v>0.06754888695278116</c:v>
                </c:pt>
                <c:pt idx="53">
                  <c:v>0.10044671867873345</c:v>
                </c:pt>
                <c:pt idx="54">
                  <c:v>0.06491136559783417</c:v>
                </c:pt>
                <c:pt idx="55">
                  <c:v>0.04728696115291697</c:v>
                </c:pt>
                <c:pt idx="56">
                  <c:v>0.03059806951897781</c:v>
                </c:pt>
                <c:pt idx="57">
                  <c:v>0.05284827932129721</c:v>
                </c:pt>
                <c:pt idx="58">
                  <c:v>0.042151118393826126</c:v>
                </c:pt>
                <c:pt idx="59">
                  <c:v>0.05043771474281589</c:v>
                </c:pt>
                <c:pt idx="60">
                  <c:v>0.042306203753178506</c:v>
                </c:pt>
                <c:pt idx="61">
                  <c:v>0.036205999941314904</c:v>
                </c:pt>
                <c:pt idx="62">
                  <c:v>0.03340850256708072</c:v>
                </c:pt>
                <c:pt idx="63">
                  <c:v>0.017508575514244784</c:v>
                </c:pt>
                <c:pt idx="64">
                  <c:v>-0.012380179798594959</c:v>
                </c:pt>
                <c:pt idx="65">
                  <c:v>-0.037257482607121584</c:v>
                </c:pt>
                <c:pt idx="66">
                  <c:v>-0.02143711670394144</c:v>
                </c:pt>
                <c:pt idx="67">
                  <c:v>0.0011137343307985326</c:v>
                </c:pt>
                <c:pt idx="68">
                  <c:v>0.019278528819182572</c:v>
                </c:pt>
                <c:pt idx="69">
                  <c:v>0.004356947147560852</c:v>
                </c:pt>
                <c:pt idx="70">
                  <c:v>0.0036722434768103884</c:v>
                </c:pt>
                <c:pt idx="71">
                  <c:v>-0.006678124652626405</c:v>
                </c:pt>
                <c:pt idx="72">
                  <c:v>0.0012875432231487238</c:v>
                </c:pt>
                <c:pt idx="73">
                  <c:v>0.01448580904858976</c:v>
                </c:pt>
                <c:pt idx="74">
                  <c:v>0.0291767319969376</c:v>
                </c:pt>
                <c:pt idx="75">
                  <c:v>0.04059025246576464</c:v>
                </c:pt>
                <c:pt idx="76">
                  <c:v>0.04458718907038661</c:v>
                </c:pt>
                <c:pt idx="77">
                  <c:v>0.03951989870234507</c:v>
                </c:pt>
                <c:pt idx="78">
                  <c:v>0.02682779021664672</c:v>
                </c:pt>
                <c:pt idx="79">
                  <c:v>0.0275557677436038</c:v>
                </c:pt>
                <c:pt idx="80">
                  <c:v>0.038625383426332816</c:v>
                </c:pt>
                <c:pt idx="81">
                  <c:v>0.049473095162686054</c:v>
                </c:pt>
                <c:pt idx="82">
                  <c:v>0.04656177061850464</c:v>
                </c:pt>
                <c:pt idx="83">
                  <c:v>0.04369550657533172</c:v>
                </c:pt>
                <c:pt idx="84">
                  <c:v>0.03194022624496573</c:v>
                </c:pt>
                <c:pt idx="85">
                  <c:v>0.029588525036450708</c:v>
                </c:pt>
                <c:pt idx="86">
                  <c:v>0.02320225086480443</c:v>
                </c:pt>
                <c:pt idx="87">
                  <c:v>0.0364097307294704</c:v>
                </c:pt>
                <c:pt idx="88">
                  <c:v>0.050107038879460664</c:v>
                </c:pt>
                <c:pt idx="89">
                  <c:v>0.06235677951332241</c:v>
                </c:pt>
                <c:pt idx="90">
                  <c:v>0.06498500384170858</c:v>
                </c:pt>
                <c:pt idx="91">
                  <c:v>0.04097046241965141</c:v>
                </c:pt>
              </c:numCache>
            </c:numRef>
          </c:val>
          <c:smooth val="0"/>
        </c:ser>
        <c:ser>
          <c:idx val="1"/>
          <c:order val="1"/>
          <c:tx>
            <c:strRef>
              <c:f>'Chart Data'!$I$6</c:f>
              <c:strCache>
                <c:ptCount val="1"/>
                <c:pt idx="0">
                  <c:v>12 month rolling average </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[0]!TwMRAGrowthAll</c:f>
              <c:numCache>
                <c:ptCount val="92"/>
                <c:pt idx="0">
                  <c:v>#N/A</c:v>
                </c:pt>
                <c:pt idx="1">
                  <c:v>#N/A</c:v>
                </c:pt>
                <c:pt idx="2">
                  <c:v>#N/A</c:v>
                </c:pt>
                <c:pt idx="3">
                  <c:v>#N/A</c:v>
                </c:pt>
                <c:pt idx="4">
                  <c:v>#N/A</c:v>
                </c:pt>
                <c:pt idx="5">
                  <c:v>#N/A</c:v>
                </c:pt>
                <c:pt idx="6">
                  <c:v>#N/A</c:v>
                </c:pt>
                <c:pt idx="7">
                  <c:v>#N/A</c:v>
                </c:pt>
                <c:pt idx="8">
                  <c:v>#N/A</c:v>
                </c:pt>
                <c:pt idx="9">
                  <c:v>0.02306280679390893</c:v>
                </c:pt>
                <c:pt idx="10">
                  <c:v>0.026880356557191787</c:v>
                </c:pt>
                <c:pt idx="11">
                  <c:v>0.026019198428188117</c:v>
                </c:pt>
                <c:pt idx="12">
                  <c:v>0.022953487343465584</c:v>
                </c:pt>
                <c:pt idx="13">
                  <c:v>0.01929798661777582</c:v>
                </c:pt>
                <c:pt idx="14">
                  <c:v>0.02378825114067351</c:v>
                </c:pt>
                <c:pt idx="15">
                  <c:v>0.023118545918833444</c:v>
                </c:pt>
                <c:pt idx="16">
                  <c:v>0.01556002710970561</c:v>
                </c:pt>
                <c:pt idx="17">
                  <c:v>0.009132586362626371</c:v>
                </c:pt>
                <c:pt idx="18">
                  <c:v>0.015515815613551975</c:v>
                </c:pt>
                <c:pt idx="19">
                  <c:v>0.011131400704806893</c:v>
                </c:pt>
                <c:pt idx="20">
                  <c:v>0.003737205086260076</c:v>
                </c:pt>
                <c:pt idx="21">
                  <c:v>0.003368396047225275</c:v>
                </c:pt>
                <c:pt idx="22">
                  <c:v>-0.0008394277657239879</c:v>
                </c:pt>
                <c:pt idx="23">
                  <c:v>-0.0020763030989696674</c:v>
                </c:pt>
                <c:pt idx="24">
                  <c:v>-0.0014486665984426716</c:v>
                </c:pt>
                <c:pt idx="25">
                  <c:v>-0.003129638350481856</c:v>
                </c:pt>
                <c:pt idx="26">
                  <c:v>-0.009079995366885862</c:v>
                </c:pt>
                <c:pt idx="27">
                  <c:v>-0.008588337672422952</c:v>
                </c:pt>
                <c:pt idx="28">
                  <c:v>-0.005475791358701354</c:v>
                </c:pt>
                <c:pt idx="29">
                  <c:v>0.00186068829898689</c:v>
                </c:pt>
                <c:pt idx="30">
                  <c:v>0.0011400201824345313</c:v>
                </c:pt>
                <c:pt idx="31">
                  <c:v>0.006835033481544128</c:v>
                </c:pt>
                <c:pt idx="32">
                  <c:v>0.014571749584967764</c:v>
                </c:pt>
                <c:pt idx="33">
                  <c:v>0.012959662773021963</c:v>
                </c:pt>
                <c:pt idx="34">
                  <c:v>0.012103852913713853</c:v>
                </c:pt>
                <c:pt idx="35">
                  <c:v>0.016898911813013395</c:v>
                </c:pt>
                <c:pt idx="36">
                  <c:v>0.019921202113013736</c:v>
                </c:pt>
                <c:pt idx="37">
                  <c:v>0.025453266318719914</c:v>
                </c:pt>
                <c:pt idx="38">
                  <c:v>0.0328445974048166</c:v>
                </c:pt>
                <c:pt idx="39">
                  <c:v>0.03219580693393631</c:v>
                </c:pt>
                <c:pt idx="40">
                  <c:v>0.03125539207078076</c:v>
                </c:pt>
                <c:pt idx="41">
                  <c:v>0.026241686642278328</c:v>
                </c:pt>
                <c:pt idx="42">
                  <c:v>0.023867118763498008</c:v>
                </c:pt>
                <c:pt idx="43">
                  <c:v>0.017997923914288227</c:v>
                </c:pt>
                <c:pt idx="44">
                  <c:v>0.011464939570117405</c:v>
                </c:pt>
                <c:pt idx="45">
                  <c:v>0.008828478579554488</c:v>
                </c:pt>
                <c:pt idx="46">
                  <c:v>0.012058230907857626</c:v>
                </c:pt>
                <c:pt idx="47">
                  <c:v>0.008500292695723832</c:v>
                </c:pt>
                <c:pt idx="48">
                  <c:v>0.007027138446969117</c:v>
                </c:pt>
                <c:pt idx="49">
                  <c:v>0.004593464582339113</c:v>
                </c:pt>
                <c:pt idx="50">
                  <c:v>-0.0022374866562437923</c:v>
                </c:pt>
                <c:pt idx="51">
                  <c:v>0.005887692633099517</c:v>
                </c:pt>
                <c:pt idx="52">
                  <c:v>0.01582676904531355</c:v>
                </c:pt>
                <c:pt idx="53">
                  <c:v>0.022928230081967094</c:v>
                </c:pt>
                <c:pt idx="54">
                  <c:v>0.022893640558228734</c:v>
                </c:pt>
                <c:pt idx="55">
                  <c:v>0.030687601610012827</c:v>
                </c:pt>
                <c:pt idx="56">
                  <c:v>0.03425094435131326</c:v>
                </c:pt>
                <c:pt idx="57">
                  <c:v>0.04179693300255871</c:v>
                </c:pt>
                <c:pt idx="58">
                  <c:v>0.04259944826734974</c:v>
                </c:pt>
                <c:pt idx="59">
                  <c:v>0.046424595799952284</c:v>
                </c:pt>
                <c:pt idx="60">
                  <c:v>0.04850403090807465</c:v>
                </c:pt>
                <c:pt idx="61">
                  <c:v>0.0479573127234616</c:v>
                </c:pt>
                <c:pt idx="62">
                  <c:v>0.05296296122880628</c:v>
                </c:pt>
                <c:pt idx="63">
                  <c:v>0.0442892265794439</c:v>
                </c:pt>
                <c:pt idx="64">
                  <c:v>0.028461193134217577</c:v>
                </c:pt>
                <c:pt idx="65">
                  <c:v>0.01884849797665522</c:v>
                </c:pt>
                <c:pt idx="66">
                  <c:v>0.022663997574071892</c:v>
                </c:pt>
                <c:pt idx="67">
                  <c:v>0.01661681095715184</c:v>
                </c:pt>
                <c:pt idx="68">
                  <c:v>0.016048546886482606</c:v>
                </c:pt>
                <c:pt idx="69">
                  <c:v>0.010312611479739164</c:v>
                </c:pt>
                <c:pt idx="70">
                  <c:v>0.007020687572171003</c:v>
                </c:pt>
                <c:pt idx="71">
                  <c:v>0.0019061387600836088</c:v>
                </c:pt>
                <c:pt idx="72">
                  <c:v>0.00034940245174919227</c:v>
                </c:pt>
                <c:pt idx="73">
                  <c:v>0.0018577577361549302</c:v>
                </c:pt>
                <c:pt idx="74">
                  <c:v>0.0011083823807500615</c:v>
                </c:pt>
                <c:pt idx="75">
                  <c:v>0.006050232470993899</c:v>
                </c:pt>
                <c:pt idx="76">
                  <c:v>0.015453985274400228</c:v>
                </c:pt>
                <c:pt idx="77">
                  <c:v>0.020024525837587737</c:v>
                </c:pt>
                <c:pt idx="78">
                  <c:v>0.017933797247448258</c:v>
                </c:pt>
                <c:pt idx="79">
                  <c:v>0.022254638731189713</c:v>
                </c:pt>
                <c:pt idx="80">
                  <c:v>0.024974330150577373</c:v>
                </c:pt>
                <c:pt idx="81">
                  <c:v>0.029710797138328138</c:v>
                </c:pt>
                <c:pt idx="82">
                  <c:v>0.03319180773089769</c:v>
                </c:pt>
                <c:pt idx="83">
                  <c:v>0.037762382001756745</c:v>
                </c:pt>
                <c:pt idx="84">
                  <c:v>0.037397616327295546</c:v>
                </c:pt>
                <c:pt idx="85">
                  <c:v>0.03693862319156005</c:v>
                </c:pt>
                <c:pt idx="86">
                  <c:v>0.036175429943082094</c:v>
                </c:pt>
                <c:pt idx="87">
                  <c:v>0.03637454233710713</c:v>
                </c:pt>
                <c:pt idx="88">
                  <c:v>0.03836949552677993</c:v>
                </c:pt>
                <c:pt idx="89">
                  <c:v>0.041831975667768306</c:v>
                </c:pt>
                <c:pt idx="90">
                  <c:v>0.045673558302175454</c:v>
                </c:pt>
                <c:pt idx="91">
                  <c:v>0.041764604841686204</c:v>
                </c:pt>
              </c:numCache>
            </c:numRef>
          </c:val>
          <c:smooth val="0"/>
        </c:ser>
        <c:marker val="1"/>
        <c:axId val="50552302"/>
        <c:axId val="52317535"/>
      </c:lineChart>
      <c:dateAx>
        <c:axId val="50552302"/>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2317535"/>
        <c:crosses val="autoZero"/>
        <c:auto val="0"/>
        <c:baseTimeUnit val="months"/>
        <c:majorUnit val="2"/>
        <c:majorTimeUnit val="months"/>
        <c:minorUnit val="1"/>
        <c:minorTimeUnit val="months"/>
        <c:noMultiLvlLbl val="0"/>
      </c:dateAx>
      <c:valAx>
        <c:axId val="5231753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552302"/>
        <c:crossesAt val="1"/>
        <c:crossBetween val="between"/>
        <c:dispUnits/>
      </c:valAx>
      <c:spPr>
        <a:solidFill>
          <a:srgbClr val="FFFFFF"/>
        </a:solidFill>
        <a:ln w="3175">
          <a:noFill/>
        </a:ln>
      </c:spPr>
    </c:plotArea>
    <c:legend>
      <c:legendPos val="r"/>
      <c:layout>
        <c:manualLayout>
          <c:xMode val="edge"/>
          <c:yMode val="edge"/>
          <c:x val="0.371"/>
          <c:y val="0.92025"/>
          <c:w val="0.2555"/>
          <c:h val="0.03975"/>
        </c:manualLayout>
      </c:layout>
      <c:overlay val="0"/>
      <c:spPr>
        <a:noFill/>
        <a:ln w="3175">
          <a:no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Emergency Admissions - Type 1</a:t>
            </a:r>
          </a:p>
        </c:rich>
      </c:tx>
      <c:layout>
        <c:manualLayout>
          <c:xMode val="factor"/>
          <c:yMode val="factor"/>
          <c:x val="-0.00675"/>
          <c:y val="-0.0105"/>
        </c:manualLayout>
      </c:layout>
      <c:spPr>
        <a:noFill/>
        <a:ln w="3175">
          <a:noFill/>
        </a:ln>
      </c:spPr>
    </c:title>
    <c:plotArea>
      <c:layout>
        <c:manualLayout>
          <c:xMode val="edge"/>
          <c:yMode val="edge"/>
          <c:x val="0.00275"/>
          <c:y val="0.0895"/>
          <c:w val="0.997"/>
          <c:h val="0.826"/>
        </c:manualLayout>
      </c:layout>
      <c:lineChart>
        <c:grouping val="standard"/>
        <c:varyColors val="0"/>
        <c:ser>
          <c:idx val="0"/>
          <c:order val="0"/>
          <c:tx>
            <c:strRef>
              <c:f>'Chart Data'!$D$6</c:f>
              <c:strCache>
                <c:ptCount val="1"/>
                <c:pt idx="0">
                  <c:v>Monthly data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[0]!MonthlyDataType1Ad</c:f>
              <c:numCache>
                <c:ptCount val="1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1"/>
          <c:order val="1"/>
          <c:tx>
            <c:strRef>
              <c:f>'Chart Data'!$E$6</c:f>
              <c:strCache>
                <c:ptCount val="1"/>
                <c:pt idx="0">
                  <c:v>3 month rolling average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[0]!TMRAType1Ad</c:f>
              <c:numCache>
                <c:ptCount val="106"/>
                <c:pt idx="0">
                  <c:v>#N/A</c:v>
                </c:pt>
                <c:pt idx="1">
                  <c:v>#N/A</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2"/>
          <c:order val="2"/>
          <c:tx>
            <c:strRef>
              <c:f>'Chart Data'!$F$6</c:f>
              <c:strCache>
                <c:ptCount val="1"/>
                <c:pt idx="0">
                  <c:v>12 month rolling average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[0]!TwMRAType1Ad</c:f>
              <c:numCache>
                <c:ptCount val="106"/>
                <c:pt idx="0">
                  <c:v>#N/A</c:v>
                </c:pt>
                <c:pt idx="1">
                  <c:v>#N/A</c:v>
                </c:pt>
                <c:pt idx="2">
                  <c:v>#N/A</c:v>
                </c:pt>
                <c:pt idx="3">
                  <c:v>#N/A</c:v>
                </c:pt>
                <c:pt idx="4">
                  <c:v>#N/A</c:v>
                </c:pt>
                <c:pt idx="5">
                  <c:v>#N/A</c:v>
                </c:pt>
                <c:pt idx="6">
                  <c:v>#N/A</c:v>
                </c:pt>
                <c:pt idx="7">
                  <c:v>#N/A</c:v>
                </c:pt>
                <c:pt idx="8">
                  <c:v>#N/A</c:v>
                </c:pt>
                <c:pt idx="9">
                  <c:v>#N/A</c:v>
                </c:pt>
                <c:pt idx="10">
                  <c:v>#N/A</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3"/>
          <c:order val="3"/>
          <c:tx>
            <c:strRef>
              <c:f>'Chart Data'!$G$6</c:f>
              <c:strCache>
                <c:ptCount val="1"/>
                <c:pt idx="0">
                  <c:v>3 year rolling average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[0]!ThMRAType1Ad</c:f>
              <c:numCache>
                <c:ptCount val="10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marker val="1"/>
        <c:axId val="59033778"/>
        <c:axId val="61541955"/>
      </c:lineChart>
      <c:dateAx>
        <c:axId val="59033778"/>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1541955"/>
        <c:crosses val="autoZero"/>
        <c:auto val="0"/>
        <c:baseTimeUnit val="months"/>
        <c:majorUnit val="2"/>
        <c:majorTimeUnit val="months"/>
        <c:minorUnit val="1"/>
        <c:minorTimeUnit val="months"/>
        <c:noMultiLvlLbl val="0"/>
      </c:dateAx>
      <c:valAx>
        <c:axId val="61541955"/>
        <c:scaling>
          <c:orientation val="minMax"/>
          <c:min val="2500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033778"/>
        <c:crossesAt val="1"/>
        <c:crossBetween val="between"/>
        <c:dispUnits/>
      </c:valAx>
      <c:spPr>
        <a:solidFill>
          <a:srgbClr val="FFFFFF"/>
        </a:solidFill>
        <a:ln w="3175">
          <a:noFill/>
        </a:ln>
      </c:spPr>
    </c:plotArea>
    <c:legend>
      <c:legendPos val="r"/>
      <c:layout>
        <c:manualLayout>
          <c:xMode val="edge"/>
          <c:yMode val="edge"/>
          <c:x val="0.27825"/>
          <c:y val="0.94725"/>
          <c:w val="0.4475"/>
          <c:h val="0.0405"/>
        </c:manualLayout>
      </c:layout>
      <c:overlay val="0"/>
      <c:spPr>
        <a:noFill/>
        <a:ln w="3175">
          <a:no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Emergency Admissions - Type 1 
</a:t>
            </a:r>
            <a:r>
              <a:rPr lang="en-US" cap="none" sz="1800" b="1" i="0" u="none" baseline="0">
                <a:solidFill>
                  <a:srgbClr val="000000"/>
                </a:solidFill>
                <a:latin typeface="Calibri"/>
                <a:ea typeface="Calibri"/>
                <a:cs typeface="Calibri"/>
              </a:rPr>
              <a:t>% Growth on Previous Year </a:t>
            </a:r>
          </a:p>
        </c:rich>
      </c:tx>
      <c:layout>
        <c:manualLayout>
          <c:xMode val="factor"/>
          <c:yMode val="factor"/>
          <c:x val="-0.0005"/>
          <c:y val="-0.014"/>
        </c:manualLayout>
      </c:layout>
      <c:spPr>
        <a:noFill/>
        <a:ln w="3175">
          <a:noFill/>
        </a:ln>
      </c:spPr>
    </c:title>
    <c:plotArea>
      <c:layout>
        <c:manualLayout>
          <c:xMode val="edge"/>
          <c:yMode val="edge"/>
          <c:x val="0.00325"/>
          <c:y val="0.1385"/>
          <c:w val="0.988"/>
          <c:h val="0.85975"/>
        </c:manualLayout>
      </c:layout>
      <c:lineChart>
        <c:grouping val="standard"/>
        <c:varyColors val="0"/>
        <c:ser>
          <c:idx val="0"/>
          <c:order val="0"/>
          <c:tx>
            <c:strRef>
              <c:f>'Chart Data'!$E$6</c:f>
              <c:strCache>
                <c:ptCount val="1"/>
                <c:pt idx="0">
                  <c:v>3 month rolling average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[0]!TMRAGrowthType1Ad</c:f>
              <c:numCache>
                <c:ptCount val="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Cache>
            </c:numRef>
          </c:val>
          <c:smooth val="0"/>
        </c:ser>
        <c:ser>
          <c:idx val="1"/>
          <c:order val="1"/>
          <c:tx>
            <c:strRef>
              <c:f>'Chart Data'!$I$6</c:f>
              <c:strCache>
                <c:ptCount val="1"/>
                <c:pt idx="0">
                  <c:v>12 month rolling average </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[0]!TwMRAGrowthType1Ad</c:f>
              <c:numCache>
                <c:ptCount val="92"/>
                <c:pt idx="0">
                  <c:v>#N/A</c:v>
                </c:pt>
                <c:pt idx="1">
                  <c:v>#N/A</c:v>
                </c:pt>
                <c:pt idx="2">
                  <c:v>#N/A</c:v>
                </c:pt>
                <c:pt idx="3">
                  <c:v>#N/A</c:v>
                </c:pt>
                <c:pt idx="4">
                  <c:v>#N/A</c:v>
                </c:pt>
                <c:pt idx="5">
                  <c:v>#N/A</c:v>
                </c:pt>
                <c:pt idx="6">
                  <c:v>#N/A</c:v>
                </c:pt>
                <c:pt idx="7">
                  <c:v>#N/A</c:v>
                </c:pt>
                <c:pt idx="8">
                  <c:v>#N/A</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Cache>
            </c:numRef>
          </c:val>
          <c:smooth val="0"/>
        </c:ser>
        <c:marker val="1"/>
        <c:axId val="44664824"/>
        <c:axId val="66439097"/>
      </c:lineChart>
      <c:dateAx>
        <c:axId val="44664824"/>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6439097"/>
        <c:crosses val="autoZero"/>
        <c:auto val="0"/>
        <c:baseTimeUnit val="months"/>
        <c:majorUnit val="2"/>
        <c:majorTimeUnit val="months"/>
        <c:minorUnit val="1"/>
        <c:minorTimeUnit val="months"/>
        <c:noMultiLvlLbl val="0"/>
      </c:dateAx>
      <c:valAx>
        <c:axId val="66439097"/>
        <c:scaling>
          <c:orientation val="minMax"/>
          <c:min val="-0.0400000000000000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664824"/>
        <c:crossesAt val="1"/>
        <c:crossBetween val="between"/>
        <c:dispUnits/>
      </c:valAx>
      <c:spPr>
        <a:solidFill>
          <a:srgbClr val="FFFFFF"/>
        </a:solidFill>
        <a:ln w="3175">
          <a:noFill/>
        </a:ln>
      </c:spPr>
    </c:plotArea>
    <c:legend>
      <c:legendPos val="r"/>
      <c:layout>
        <c:manualLayout>
          <c:xMode val="edge"/>
          <c:yMode val="edge"/>
          <c:x val="0.3725"/>
          <c:y val="0.892"/>
          <c:w val="0.25325"/>
          <c:h val="0.04"/>
        </c:manualLayout>
      </c:layout>
      <c:overlay val="0"/>
      <c:spPr>
        <a:noFill/>
        <a:ln w="3175">
          <a:no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Emergency Admissions - All Types</a:t>
            </a:r>
          </a:p>
        </c:rich>
      </c:tx>
      <c:layout>
        <c:manualLayout>
          <c:xMode val="factor"/>
          <c:yMode val="factor"/>
          <c:x val="-0.0005"/>
          <c:y val="-0.01475"/>
        </c:manualLayout>
      </c:layout>
      <c:spPr>
        <a:noFill/>
        <a:ln w="3175">
          <a:noFill/>
        </a:ln>
      </c:spPr>
    </c:title>
    <c:plotArea>
      <c:layout>
        <c:manualLayout>
          <c:xMode val="edge"/>
          <c:yMode val="edge"/>
          <c:x val="-0.00125"/>
          <c:y val="0.035"/>
          <c:w val="0.996"/>
          <c:h val="0.93125"/>
        </c:manualLayout>
      </c:layout>
      <c:lineChart>
        <c:grouping val="standard"/>
        <c:varyColors val="0"/>
        <c:ser>
          <c:idx val="0"/>
          <c:order val="0"/>
          <c:tx>
            <c:strRef>
              <c:f>'Chart Data'!$D$6</c:f>
              <c:strCache>
                <c:ptCount val="1"/>
                <c:pt idx="0">
                  <c:v>Monthly data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[0]!MonthlyDataAllAd</c:f>
              <c:numCache>
                <c:ptCount val="1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1"/>
          <c:order val="1"/>
          <c:tx>
            <c:strRef>
              <c:f>'Chart Data'!$E$6</c:f>
              <c:strCache>
                <c:ptCount val="1"/>
                <c:pt idx="0">
                  <c:v>3 month rolling average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[0]!TMRAAllAd</c:f>
              <c:numCache>
                <c:ptCount val="10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2"/>
          <c:order val="2"/>
          <c:tx>
            <c:strRef>
              <c:f>'Chart Data'!$F$6</c:f>
              <c:strCache>
                <c:ptCount val="1"/>
                <c:pt idx="0">
                  <c:v>12 month rolling average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[0]!TwMRAAllAd</c:f>
              <c:numCache>
                <c:ptCount val="106"/>
                <c:pt idx="0">
                  <c:v>#N/A</c:v>
                </c:pt>
                <c:pt idx="1">
                  <c:v>#N/A</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3"/>
          <c:order val="3"/>
          <c:tx>
            <c:strRef>
              <c:f>'Chart Data'!$G$6</c:f>
              <c:strCache>
                <c:ptCount val="1"/>
                <c:pt idx="0">
                  <c:v>3 year rolling average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[0]!ThMRAAllAd</c:f>
              <c:numCache>
                <c:ptCount val="106"/>
                <c:pt idx="0">
                  <c:v>#N/A</c:v>
                </c:pt>
                <c:pt idx="1">
                  <c:v>#N/A</c:v>
                </c:pt>
                <c:pt idx="2">
                  <c:v>#N/A</c:v>
                </c:pt>
                <c:pt idx="3">
                  <c:v>#N/A</c:v>
                </c:pt>
                <c:pt idx="4">
                  <c:v>#N/A</c:v>
                </c:pt>
                <c:pt idx="5">
                  <c:v>#N/A</c:v>
                </c:pt>
                <c:pt idx="6">
                  <c:v>#N/A</c:v>
                </c:pt>
                <c:pt idx="7">
                  <c:v>#N/A</c:v>
                </c:pt>
                <c:pt idx="8">
                  <c:v>#N/A</c:v>
                </c:pt>
                <c:pt idx="9">
                  <c:v>#N/A</c:v>
                </c:pt>
                <c:pt idx="10">
                  <c:v>#N/A</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marker val="1"/>
        <c:axId val="54477820"/>
        <c:axId val="20538333"/>
      </c:lineChart>
      <c:dateAx>
        <c:axId val="54477820"/>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0538333"/>
        <c:crosses val="autoZero"/>
        <c:auto val="0"/>
        <c:baseTimeUnit val="months"/>
        <c:majorUnit val="2"/>
        <c:majorTimeUnit val="months"/>
        <c:minorUnit val="1"/>
        <c:minorTimeUnit val="months"/>
        <c:noMultiLvlLbl val="0"/>
      </c:dateAx>
      <c:valAx>
        <c:axId val="20538333"/>
        <c:scaling>
          <c:orientation val="minMax"/>
          <c:min val="4000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477820"/>
        <c:crossesAt val="1"/>
        <c:crossBetween val="between"/>
        <c:dispUnits/>
      </c:valAx>
      <c:spPr>
        <a:solidFill>
          <a:srgbClr val="FFFFFF"/>
        </a:solidFill>
        <a:ln w="3175">
          <a:noFill/>
        </a:ln>
      </c:spPr>
    </c:plotArea>
    <c:legend>
      <c:legendPos val="r"/>
      <c:layout>
        <c:manualLayout>
          <c:xMode val="edge"/>
          <c:yMode val="edge"/>
          <c:x val="0.276"/>
          <c:y val="0.94475"/>
          <c:w val="0.4475"/>
          <c:h val="0.0385"/>
        </c:manualLayout>
      </c:layout>
      <c:overlay val="0"/>
      <c:spPr>
        <a:noFill/>
        <a:ln w="3175">
          <a:no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Emergency Admissions - All Types  
</a:t>
            </a:r>
            <a:r>
              <a:rPr lang="en-US" cap="none" sz="1800" b="1" i="0" u="none" baseline="0">
                <a:solidFill>
                  <a:srgbClr val="000000"/>
                </a:solidFill>
                <a:latin typeface="Calibri"/>
                <a:ea typeface="Calibri"/>
                <a:cs typeface="Calibri"/>
              </a:rPr>
              <a:t> % Growth on Previous Year </a:t>
            </a:r>
          </a:p>
        </c:rich>
      </c:tx>
      <c:layout>
        <c:manualLayout>
          <c:xMode val="factor"/>
          <c:yMode val="factor"/>
          <c:x val="-0.0005"/>
          <c:y val="-0.014"/>
        </c:manualLayout>
      </c:layout>
      <c:spPr>
        <a:noFill/>
        <a:ln w="3175">
          <a:noFill/>
        </a:ln>
      </c:spPr>
    </c:title>
    <c:plotArea>
      <c:layout>
        <c:manualLayout>
          <c:xMode val="edge"/>
          <c:yMode val="edge"/>
          <c:x val="0.00325"/>
          <c:y val="0.143"/>
          <c:w val="0.985"/>
          <c:h val="0.85525"/>
        </c:manualLayout>
      </c:layout>
      <c:lineChart>
        <c:grouping val="standard"/>
        <c:varyColors val="0"/>
        <c:ser>
          <c:idx val="0"/>
          <c:order val="0"/>
          <c:tx>
            <c:strRef>
              <c:f>'Chart Data'!$H$6</c:f>
              <c:strCache>
                <c:ptCount val="1"/>
                <c:pt idx="0">
                  <c:v>3 month rolling average </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[0]!TMRAGrowthAllAd</c:f>
              <c:numCache>
                <c:ptCount val="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Cache>
            </c:numRef>
          </c:val>
          <c:smooth val="0"/>
        </c:ser>
        <c:ser>
          <c:idx val="1"/>
          <c:order val="1"/>
          <c:tx>
            <c:strRef>
              <c:f>'Chart Data'!$F$6</c:f>
              <c:strCache>
                <c:ptCount val="1"/>
                <c:pt idx="0">
                  <c:v>12 month rolling average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[0]!TwMRAGrowthAllAd</c:f>
              <c:numCache>
                <c:ptCount val="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Cache>
            </c:numRef>
          </c:val>
          <c:smooth val="0"/>
        </c:ser>
        <c:marker val="1"/>
        <c:axId val="48289570"/>
        <c:axId val="31952947"/>
      </c:lineChart>
      <c:dateAx>
        <c:axId val="48289570"/>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1952947"/>
        <c:crosses val="autoZero"/>
        <c:auto val="0"/>
        <c:baseTimeUnit val="months"/>
        <c:majorUnit val="2"/>
        <c:majorTimeUnit val="months"/>
        <c:minorUnit val="1"/>
        <c:minorTimeUnit val="months"/>
        <c:noMultiLvlLbl val="0"/>
      </c:dateAx>
      <c:valAx>
        <c:axId val="31952947"/>
        <c:scaling>
          <c:orientation val="minMax"/>
          <c:max val="0.08000000000000002"/>
          <c:min val="-0.0400000000000000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289570"/>
        <c:crossesAt val="1"/>
        <c:crossBetween val="between"/>
        <c:dispUnits/>
      </c:valAx>
      <c:spPr>
        <a:solidFill>
          <a:srgbClr val="FFFFFF"/>
        </a:solidFill>
        <a:ln w="3175">
          <a:noFill/>
        </a:ln>
      </c:spPr>
    </c:plotArea>
    <c:legend>
      <c:legendPos val="r"/>
      <c:layout>
        <c:manualLayout>
          <c:xMode val="edge"/>
          <c:yMode val="edge"/>
          <c:x val="0.3755"/>
          <c:y val="0.94725"/>
          <c:w val="0.25325"/>
          <c:h val="0.04025"/>
        </c:manualLayout>
      </c:layout>
      <c:overlay val="0"/>
      <c:spPr>
        <a:noFill/>
        <a:ln w="3175">
          <a:no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27</xdr:col>
      <xdr:colOff>180975</xdr:colOff>
      <xdr:row>28</xdr:row>
      <xdr:rowOff>161925</xdr:rowOff>
    </xdr:to>
    <xdr:graphicFrame>
      <xdr:nvGraphicFramePr>
        <xdr:cNvPr id="1" name="Chart 1"/>
        <xdr:cNvGraphicFramePr/>
      </xdr:nvGraphicFramePr>
      <xdr:xfrm>
        <a:off x="95250" y="38100"/>
        <a:ext cx="16544925" cy="545782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29</xdr:row>
      <xdr:rowOff>0</xdr:rowOff>
    </xdr:from>
    <xdr:to>
      <xdr:col>27</xdr:col>
      <xdr:colOff>190500</xdr:colOff>
      <xdr:row>57</xdr:row>
      <xdr:rowOff>0</xdr:rowOff>
    </xdr:to>
    <xdr:graphicFrame>
      <xdr:nvGraphicFramePr>
        <xdr:cNvPr id="2" name="Chart 3"/>
        <xdr:cNvGraphicFramePr/>
      </xdr:nvGraphicFramePr>
      <xdr:xfrm>
        <a:off x="95250" y="5524500"/>
        <a:ext cx="16554450" cy="5334000"/>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58</xdr:row>
      <xdr:rowOff>9525</xdr:rowOff>
    </xdr:from>
    <xdr:to>
      <xdr:col>27</xdr:col>
      <xdr:colOff>200025</xdr:colOff>
      <xdr:row>87</xdr:row>
      <xdr:rowOff>28575</xdr:rowOff>
    </xdr:to>
    <xdr:graphicFrame>
      <xdr:nvGraphicFramePr>
        <xdr:cNvPr id="3" name="Chart 4"/>
        <xdr:cNvGraphicFramePr/>
      </xdr:nvGraphicFramePr>
      <xdr:xfrm>
        <a:off x="85725" y="11058525"/>
        <a:ext cx="16573500" cy="55435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0</xdr:rowOff>
    </xdr:from>
    <xdr:to>
      <xdr:col>27</xdr:col>
      <xdr:colOff>219075</xdr:colOff>
      <xdr:row>117</xdr:row>
      <xdr:rowOff>57150</xdr:rowOff>
    </xdr:to>
    <xdr:graphicFrame>
      <xdr:nvGraphicFramePr>
        <xdr:cNvPr id="4" name="Chart 5"/>
        <xdr:cNvGraphicFramePr/>
      </xdr:nvGraphicFramePr>
      <xdr:xfrm>
        <a:off x="0" y="16764000"/>
        <a:ext cx="16678275" cy="55816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118</xdr:row>
      <xdr:rowOff>0</xdr:rowOff>
    </xdr:from>
    <xdr:to>
      <xdr:col>27</xdr:col>
      <xdr:colOff>228600</xdr:colOff>
      <xdr:row>146</xdr:row>
      <xdr:rowOff>161925</xdr:rowOff>
    </xdr:to>
    <xdr:graphicFrame>
      <xdr:nvGraphicFramePr>
        <xdr:cNvPr id="5" name="Chart 6"/>
        <xdr:cNvGraphicFramePr/>
      </xdr:nvGraphicFramePr>
      <xdr:xfrm>
        <a:off x="0" y="22479000"/>
        <a:ext cx="16687800" cy="54959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148</xdr:row>
      <xdr:rowOff>0</xdr:rowOff>
    </xdr:from>
    <xdr:to>
      <xdr:col>27</xdr:col>
      <xdr:colOff>228600</xdr:colOff>
      <xdr:row>177</xdr:row>
      <xdr:rowOff>28575</xdr:rowOff>
    </xdr:to>
    <xdr:graphicFrame>
      <xdr:nvGraphicFramePr>
        <xdr:cNvPr id="6" name="Chart 7"/>
        <xdr:cNvGraphicFramePr/>
      </xdr:nvGraphicFramePr>
      <xdr:xfrm>
        <a:off x="0" y="28194000"/>
        <a:ext cx="16687800" cy="55530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178</xdr:row>
      <xdr:rowOff>0</xdr:rowOff>
    </xdr:from>
    <xdr:to>
      <xdr:col>27</xdr:col>
      <xdr:colOff>228600</xdr:colOff>
      <xdr:row>205</xdr:row>
      <xdr:rowOff>123825</xdr:rowOff>
    </xdr:to>
    <xdr:graphicFrame>
      <xdr:nvGraphicFramePr>
        <xdr:cNvPr id="7" name="Chart 8"/>
        <xdr:cNvGraphicFramePr/>
      </xdr:nvGraphicFramePr>
      <xdr:xfrm>
        <a:off x="0" y="33909000"/>
        <a:ext cx="16687800" cy="526732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207</xdr:row>
      <xdr:rowOff>0</xdr:rowOff>
    </xdr:from>
    <xdr:to>
      <xdr:col>27</xdr:col>
      <xdr:colOff>228600</xdr:colOff>
      <xdr:row>235</xdr:row>
      <xdr:rowOff>180975</xdr:rowOff>
    </xdr:to>
    <xdr:graphicFrame>
      <xdr:nvGraphicFramePr>
        <xdr:cNvPr id="8" name="Chart 9"/>
        <xdr:cNvGraphicFramePr/>
      </xdr:nvGraphicFramePr>
      <xdr:xfrm>
        <a:off x="0" y="39433500"/>
        <a:ext cx="16687800" cy="5514975"/>
      </xdr:xfrm>
      <a:graphic>
        <a:graphicData uri="http://schemas.openxmlformats.org/drawingml/2006/chart">
          <c:chart xmlns:c="http://schemas.openxmlformats.org/drawingml/2006/chart" r:id="rId8"/>
        </a:graphicData>
      </a:graphic>
    </xdr:graphicFrame>
    <xdr:clientData/>
  </xdr:twoCellAnchor>
</xdr:wsDr>
</file>

<file path=xl/tables/table1.xml><?xml version="1.0" encoding="utf-8"?>
<table xmlns="http://schemas.openxmlformats.org/spreadsheetml/2006/main" id="2" name="Table2" displayName="Table2" ref="C6:AA85" comment="" totalsRowShown="0">
  <autoFilter ref="C6:AA85"/>
  <tableColumns count="25">
    <tableColumn id="1" name="Period 1"/>
    <tableColumn id="4" name="Monthly data"/>
    <tableColumn id="5" name="3 month rolling average"/>
    <tableColumn id="6" name="12 month rolling average"/>
    <tableColumn id="3" name="3 year rolling average"/>
    <tableColumn id="7" name="3 month rolling average "/>
    <tableColumn id="8" name="12 month rolling average "/>
    <tableColumn id="9" name="Monthly data2"/>
    <tableColumn id="10" name="3 month rolling average4"/>
    <tableColumn id="11" name="12 month rolling average5"/>
    <tableColumn id="24" name="3 year rolling average2"/>
    <tableColumn id="12" name="3 month rolling average 6"/>
    <tableColumn id="13" name="12 month rolling average 7"/>
    <tableColumn id="14" name="Monthly data8"/>
    <tableColumn id="15" name="3 month rolling average9"/>
    <tableColumn id="16" name="12 month rolling average10"/>
    <tableColumn id="25" name="3 year rolling average3"/>
    <tableColumn id="17" name="3 month rolling average 11"/>
    <tableColumn id="18" name="12 month rolling average 12"/>
    <tableColumn id="19" name="Monthly data13"/>
    <tableColumn id="20" name="3 month rolling average14"/>
    <tableColumn id="21" name="12 month rolling average15"/>
    <tableColumn id="26" name="3 year rolling average4"/>
    <tableColumn id="22" name="3 month rolling average 16"/>
    <tableColumn id="23" name="12 month rolling average 17"/>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S128"/>
  <sheetViews>
    <sheetView showGridLines="0" tabSelected="1" zoomScale="85" zoomScaleNormal="85" zoomScalePageLayoutView="0" workbookViewId="0" topLeftCell="A1">
      <pane xSplit="3" ySplit="18" topLeftCell="D112" activePane="bottomRight" state="frozen"/>
      <selection pane="topLeft" activeCell="A1" sqref="A1"/>
      <selection pane="topRight" activeCell="D1" sqref="D1"/>
      <selection pane="bottomLeft" activeCell="A19" sqref="A19"/>
      <selection pane="bottomRight" activeCell="A1" sqref="A1"/>
    </sheetView>
  </sheetViews>
  <sheetFormatPr defaultColWidth="9.140625" defaultRowHeight="15"/>
  <cols>
    <col min="1" max="1" width="8.7109375" style="2" customWidth="1"/>
    <col min="2" max="2" width="15.421875" style="2" hidden="1" customWidth="1"/>
    <col min="3" max="3" width="17.57421875" style="2" customWidth="1"/>
    <col min="4" max="4" width="17.140625" style="2" customWidth="1"/>
    <col min="5" max="16" width="17.7109375" style="2" customWidth="1"/>
    <col min="17" max="18" width="9.140625" style="2" hidden="1" customWidth="1"/>
    <col min="19" max="19" width="16.28125" style="2" hidden="1" customWidth="1"/>
    <col min="20" max="16384" width="9.140625" style="2" customWidth="1"/>
  </cols>
  <sheetData>
    <row r="1" spans="1:16" ht="18">
      <c r="A1" s="1"/>
      <c r="B1" s="1"/>
      <c r="C1" s="1"/>
      <c r="D1" s="1"/>
      <c r="E1" s="1"/>
      <c r="F1" s="1"/>
      <c r="G1" s="1"/>
      <c r="H1" s="1"/>
      <c r="I1" s="1"/>
      <c r="J1" s="1"/>
      <c r="K1" s="1"/>
      <c r="L1" s="1"/>
      <c r="M1" s="1"/>
      <c r="N1" s="1"/>
      <c r="O1" s="1"/>
      <c r="P1" s="1"/>
    </row>
    <row r="2" spans="1:16" ht="15">
      <c r="A2" s="3"/>
      <c r="B2" s="3"/>
      <c r="C2" s="4" t="s">
        <v>0</v>
      </c>
      <c r="D2" s="79" t="s">
        <v>77</v>
      </c>
      <c r="E2" s="79"/>
      <c r="F2" s="79"/>
      <c r="G2" s="79"/>
      <c r="H2" s="3"/>
      <c r="I2" s="3"/>
      <c r="J2" s="3"/>
      <c r="K2" s="3"/>
      <c r="L2" s="3"/>
      <c r="M2" s="3"/>
      <c r="N2" s="3"/>
      <c r="O2" s="3"/>
      <c r="P2" s="3"/>
    </row>
    <row r="3" spans="1:16" ht="15">
      <c r="A3" s="3"/>
      <c r="B3" s="3"/>
      <c r="C3" s="4"/>
      <c r="D3" s="79"/>
      <c r="E3" s="79"/>
      <c r="F3" s="79"/>
      <c r="G3" s="79"/>
      <c r="H3" s="3"/>
      <c r="I3" s="3"/>
      <c r="J3" s="3"/>
      <c r="K3" s="3"/>
      <c r="L3" s="3"/>
      <c r="M3" s="3"/>
      <c r="N3" s="3"/>
      <c r="O3" s="3"/>
      <c r="P3" s="3"/>
    </row>
    <row r="4" spans="1:16" ht="15">
      <c r="A4" s="3"/>
      <c r="B4" s="3"/>
      <c r="C4" s="4" t="s">
        <v>1</v>
      </c>
      <c r="D4" s="5" t="s">
        <v>91</v>
      </c>
      <c r="E4" s="5"/>
      <c r="F4" s="3"/>
      <c r="G4" s="6"/>
      <c r="H4" s="3"/>
      <c r="I4" s="3"/>
      <c r="J4" s="3"/>
      <c r="K4" s="15"/>
      <c r="L4" s="3"/>
      <c r="M4" s="3"/>
      <c r="N4" s="3"/>
      <c r="O4" s="3"/>
      <c r="P4" s="3"/>
    </row>
    <row r="5" spans="1:16" ht="9" customHeight="1">
      <c r="A5" s="3"/>
      <c r="B5" s="3"/>
      <c r="C5" s="4"/>
      <c r="D5" s="5"/>
      <c r="E5" s="5"/>
      <c r="F5" s="3"/>
      <c r="G5" s="6"/>
      <c r="H5" s="3"/>
      <c r="I5" s="3"/>
      <c r="J5" s="3"/>
      <c r="K5" s="3"/>
      <c r="L5" s="3"/>
      <c r="M5" s="3"/>
      <c r="N5" s="3"/>
      <c r="O5" s="3"/>
      <c r="P5" s="3"/>
    </row>
    <row r="6" spans="1:16" ht="15.75">
      <c r="A6" s="3"/>
      <c r="B6" s="3"/>
      <c r="C6" s="4" t="s">
        <v>2</v>
      </c>
      <c r="D6" s="8" t="s">
        <v>40</v>
      </c>
      <c r="E6" s="9"/>
      <c r="F6" s="3"/>
      <c r="G6" s="6"/>
      <c r="H6" s="3"/>
      <c r="I6" s="3"/>
      <c r="J6" s="3"/>
      <c r="K6" s="3"/>
      <c r="L6" s="3"/>
      <c r="M6" s="3"/>
      <c r="N6" s="3"/>
      <c r="O6" s="3"/>
      <c r="P6" s="3"/>
    </row>
    <row r="7" spans="1:16" ht="15">
      <c r="A7" s="3"/>
      <c r="B7" s="3"/>
      <c r="C7" s="4" t="s">
        <v>3</v>
      </c>
      <c r="D7" s="10" t="s">
        <v>84</v>
      </c>
      <c r="E7" s="10"/>
      <c r="F7" s="3"/>
      <c r="G7" s="6"/>
      <c r="H7" s="3"/>
      <c r="I7" s="3"/>
      <c r="J7" s="3"/>
      <c r="K7" s="3"/>
      <c r="L7" s="3"/>
      <c r="M7" s="3"/>
      <c r="N7" s="3"/>
      <c r="O7" s="3"/>
      <c r="P7" s="3"/>
    </row>
    <row r="8" spans="1:16" ht="15">
      <c r="A8" s="3"/>
      <c r="B8" s="3"/>
      <c r="C8" s="4" t="s">
        <v>4</v>
      </c>
      <c r="D8" s="10" t="s">
        <v>5</v>
      </c>
      <c r="E8" s="10"/>
      <c r="F8" s="3"/>
      <c r="G8" s="6"/>
      <c r="H8" s="3"/>
      <c r="I8" s="3"/>
      <c r="J8" s="3"/>
      <c r="K8" s="3"/>
      <c r="L8" s="3"/>
      <c r="M8" s="3"/>
      <c r="N8" s="3"/>
      <c r="O8" s="3"/>
      <c r="P8" s="3"/>
    </row>
    <row r="9" spans="1:16" ht="15">
      <c r="A9" s="3"/>
      <c r="B9" s="3"/>
      <c r="C9" s="4" t="s">
        <v>6</v>
      </c>
      <c r="D9" s="80" t="s">
        <v>95</v>
      </c>
      <c r="E9" s="80"/>
      <c r="F9" s="3"/>
      <c r="H9" s="3"/>
      <c r="I9" s="3"/>
      <c r="J9" s="3"/>
      <c r="K9" s="3"/>
      <c r="L9" s="3"/>
      <c r="M9" s="3"/>
      <c r="N9" s="3"/>
      <c r="O9" s="3"/>
      <c r="P9" s="3"/>
    </row>
    <row r="10" spans="1:16" ht="15">
      <c r="A10" s="3"/>
      <c r="B10" s="3"/>
      <c r="C10" s="4" t="s">
        <v>7</v>
      </c>
      <c r="D10" s="80"/>
      <c r="E10" s="80"/>
      <c r="F10" s="3"/>
      <c r="G10" s="6"/>
      <c r="H10" s="3"/>
      <c r="I10" s="3"/>
      <c r="J10" s="3"/>
      <c r="K10" s="3"/>
      <c r="L10" s="3"/>
      <c r="M10" s="3"/>
      <c r="N10" s="3"/>
      <c r="O10" s="3"/>
      <c r="P10" s="3"/>
    </row>
    <row r="11" spans="1:16" ht="15">
      <c r="A11" s="3"/>
      <c r="B11" s="3"/>
      <c r="C11" s="4" t="s">
        <v>8</v>
      </c>
      <c r="D11" s="10" t="s">
        <v>89</v>
      </c>
      <c r="E11" s="10"/>
      <c r="F11" s="3"/>
      <c r="G11" s="6"/>
      <c r="H11" s="3"/>
      <c r="I11" s="3"/>
      <c r="J11" s="3"/>
      <c r="K11" s="3"/>
      <c r="L11" s="3"/>
      <c r="M11" s="3"/>
      <c r="N11" s="3"/>
      <c r="O11" s="3"/>
      <c r="P11" s="3"/>
    </row>
    <row r="12" spans="1:16" ht="15">
      <c r="A12" s="3"/>
      <c r="B12" s="3"/>
      <c r="C12" s="4" t="s">
        <v>9</v>
      </c>
      <c r="D12" s="10" t="s">
        <v>83</v>
      </c>
      <c r="E12" s="10"/>
      <c r="F12" s="3"/>
      <c r="H12" s="3"/>
      <c r="I12" s="3"/>
      <c r="J12" s="3"/>
      <c r="K12" s="3"/>
      <c r="L12" s="3"/>
      <c r="M12" s="3"/>
      <c r="N12" s="3"/>
      <c r="O12" s="3"/>
      <c r="P12" s="3"/>
    </row>
    <row r="13" spans="1:16" ht="15">
      <c r="A13" s="3"/>
      <c r="B13" s="3"/>
      <c r="C13" s="4"/>
      <c r="E13" s="10"/>
      <c r="F13" s="3"/>
      <c r="H13" s="3"/>
      <c r="I13" s="3"/>
      <c r="J13" s="3"/>
      <c r="K13" s="3"/>
      <c r="L13" s="3"/>
      <c r="M13" s="3"/>
      <c r="N13" s="3"/>
      <c r="O13" s="3"/>
      <c r="P13" s="3"/>
    </row>
    <row r="14" spans="1:16" ht="62.25" customHeight="1">
      <c r="A14" s="3"/>
      <c r="B14" s="3"/>
      <c r="C14" s="4"/>
      <c r="D14" s="83" t="s">
        <v>92</v>
      </c>
      <c r="E14" s="83"/>
      <c r="F14" s="83"/>
      <c r="G14" s="83"/>
      <c r="H14" s="83"/>
      <c r="I14" s="83"/>
      <c r="J14" s="83"/>
      <c r="K14" s="83"/>
      <c r="L14" s="83"/>
      <c r="M14" s="83"/>
      <c r="N14" s="83"/>
      <c r="O14" s="83"/>
      <c r="P14" s="3"/>
    </row>
    <row r="15" spans="1:16" ht="9.75" customHeight="1">
      <c r="A15" s="3"/>
      <c r="B15" s="3"/>
      <c r="C15" s="4"/>
      <c r="D15" s="10"/>
      <c r="E15" s="10"/>
      <c r="F15" s="3"/>
      <c r="H15" s="3"/>
      <c r="I15" s="3"/>
      <c r="J15" s="3"/>
      <c r="K15" s="3"/>
      <c r="L15" s="3"/>
      <c r="M15" s="3"/>
      <c r="N15" s="3"/>
      <c r="O15" s="3"/>
      <c r="P15" s="3"/>
    </row>
    <row r="16" spans="1:16" ht="16.5" thickBot="1">
      <c r="A16" s="3"/>
      <c r="B16" s="3"/>
      <c r="C16" s="81" t="s">
        <v>10</v>
      </c>
      <c r="D16" s="81"/>
      <c r="E16" s="81"/>
      <c r="F16" s="3"/>
      <c r="G16" s="3"/>
      <c r="H16" s="3"/>
      <c r="I16" s="3"/>
      <c r="J16" s="3"/>
      <c r="K16" s="3"/>
      <c r="L16" s="3"/>
      <c r="M16" s="3"/>
      <c r="N16" s="3"/>
      <c r="O16" s="3"/>
      <c r="P16" s="3"/>
    </row>
    <row r="17" spans="1:15" ht="30" customHeight="1" thickBot="1">
      <c r="A17" s="3"/>
      <c r="B17" s="3"/>
      <c r="C17" s="29"/>
      <c r="D17" s="82" t="s">
        <v>11</v>
      </c>
      <c r="E17" s="82"/>
      <c r="F17" s="82"/>
      <c r="G17" s="82"/>
      <c r="H17" s="77" t="s">
        <v>12</v>
      </c>
      <c r="I17" s="78"/>
      <c r="J17" s="78"/>
      <c r="K17" s="78"/>
      <c r="L17" s="78"/>
      <c r="M17" s="78"/>
      <c r="N17" s="43"/>
      <c r="O17" s="11"/>
    </row>
    <row r="18" spans="1:19" s="22" customFormat="1" ht="97.5" customHeight="1">
      <c r="A18" s="5"/>
      <c r="B18" s="5"/>
      <c r="C18" s="18" t="s">
        <v>13</v>
      </c>
      <c r="D18" s="19" t="s">
        <v>14</v>
      </c>
      <c r="E18" s="20" t="s">
        <v>15</v>
      </c>
      <c r="F18" s="20" t="s">
        <v>16</v>
      </c>
      <c r="G18" s="20" t="s">
        <v>17</v>
      </c>
      <c r="H18" s="19" t="s">
        <v>21</v>
      </c>
      <c r="I18" s="20" t="s">
        <v>22</v>
      </c>
      <c r="J18" s="20" t="s">
        <v>23</v>
      </c>
      <c r="K18" s="20" t="s">
        <v>24</v>
      </c>
      <c r="L18" s="20" t="s">
        <v>25</v>
      </c>
      <c r="M18" s="20" t="s">
        <v>26</v>
      </c>
      <c r="N18" s="20" t="s">
        <v>27</v>
      </c>
      <c r="O18" s="21" t="s">
        <v>28</v>
      </c>
      <c r="Q18" s="23" t="s">
        <v>41</v>
      </c>
      <c r="S18" s="24">
        <v>0.95</v>
      </c>
    </row>
    <row r="19" spans="1:17" ht="15">
      <c r="A19" s="3"/>
      <c r="B19" s="3"/>
      <c r="C19" s="44">
        <v>40391</v>
      </c>
      <c r="D19" s="48">
        <v>1138652</v>
      </c>
      <c r="E19" s="48">
        <v>54371</v>
      </c>
      <c r="F19" s="48">
        <v>559358</v>
      </c>
      <c r="G19" s="48">
        <v>1752381</v>
      </c>
      <c r="H19" s="48">
        <v>287438</v>
      </c>
      <c r="I19" s="48">
        <v>5367</v>
      </c>
      <c r="J19" s="48">
        <v>8081</v>
      </c>
      <c r="K19" s="48">
        <v>300886</v>
      </c>
      <c r="L19" s="48">
        <v>124816</v>
      </c>
      <c r="M19" s="48">
        <v>425702</v>
      </c>
      <c r="N19" s="48">
        <v>3697</v>
      </c>
      <c r="O19" s="52">
        <v>1</v>
      </c>
      <c r="Q19" s="2">
        <v>0.95</v>
      </c>
    </row>
    <row r="20" spans="1:17" ht="15">
      <c r="A20" s="3"/>
      <c r="B20" s="3"/>
      <c r="C20" s="16">
        <v>40422</v>
      </c>
      <c r="D20" s="49">
        <v>1150728</v>
      </c>
      <c r="E20" s="49">
        <v>55181</v>
      </c>
      <c r="F20" s="49">
        <v>550359</v>
      </c>
      <c r="G20" s="49">
        <v>1756268</v>
      </c>
      <c r="H20" s="49">
        <v>293991</v>
      </c>
      <c r="I20" s="49">
        <v>5543</v>
      </c>
      <c r="J20" s="49">
        <v>3673</v>
      </c>
      <c r="K20" s="49">
        <v>303207</v>
      </c>
      <c r="L20" s="49">
        <v>121693</v>
      </c>
      <c r="M20" s="49">
        <v>424900</v>
      </c>
      <c r="N20" s="49">
        <v>5907</v>
      </c>
      <c r="O20" s="53">
        <v>0</v>
      </c>
      <c r="Q20" s="2">
        <v>0.95</v>
      </c>
    </row>
    <row r="21" spans="1:17" ht="15">
      <c r="A21" s="3"/>
      <c r="B21" s="3"/>
      <c r="C21" s="16">
        <v>40452</v>
      </c>
      <c r="D21" s="49">
        <v>1163143</v>
      </c>
      <c r="E21" s="49">
        <v>54961</v>
      </c>
      <c r="F21" s="49">
        <v>583244</v>
      </c>
      <c r="G21" s="49">
        <v>1801348</v>
      </c>
      <c r="H21" s="49">
        <v>303452</v>
      </c>
      <c r="I21" s="49">
        <v>5485</v>
      </c>
      <c r="J21" s="49">
        <v>2560</v>
      </c>
      <c r="K21" s="49">
        <v>311497</v>
      </c>
      <c r="L21" s="49">
        <v>124718</v>
      </c>
      <c r="M21" s="49">
        <v>436215</v>
      </c>
      <c r="N21" s="49">
        <v>6932</v>
      </c>
      <c r="O21" s="53">
        <v>0</v>
      </c>
      <c r="Q21" s="2">
        <v>0.95</v>
      </c>
    </row>
    <row r="22" spans="3:17" ht="15">
      <c r="C22" s="45">
        <v>40483</v>
      </c>
      <c r="D22" s="49">
        <v>1111294.5714285714</v>
      </c>
      <c r="E22" s="49">
        <v>53727.42857142859</v>
      </c>
      <c r="F22" s="49">
        <v>486005.42857142846</v>
      </c>
      <c r="G22" s="49">
        <v>1651027.4285714284</v>
      </c>
      <c r="H22" s="49">
        <v>297832.0000000001</v>
      </c>
      <c r="I22" s="49">
        <v>5731.142857142856</v>
      </c>
      <c r="J22" s="49">
        <v>3278.9999999999995</v>
      </c>
      <c r="K22" s="49">
        <v>306842.1428571428</v>
      </c>
      <c r="L22" s="49">
        <v>122256.85714285704</v>
      </c>
      <c r="M22" s="49">
        <v>429099.0000000002</v>
      </c>
      <c r="N22" s="49">
        <v>7179.000000000005</v>
      </c>
      <c r="O22" s="53">
        <v>1.9999999999999996</v>
      </c>
      <c r="Q22" s="2">
        <v>0.95</v>
      </c>
    </row>
    <row r="23" spans="3:17" ht="15">
      <c r="C23" s="45">
        <v>40513</v>
      </c>
      <c r="D23" s="49">
        <v>1159203.8571428563</v>
      </c>
      <c r="E23" s="49">
        <v>45536.428571428565</v>
      </c>
      <c r="F23" s="49">
        <v>533000.8571428574</v>
      </c>
      <c r="G23" s="49">
        <v>1737741.1428571432</v>
      </c>
      <c r="H23" s="49">
        <v>318602.42857142864</v>
      </c>
      <c r="I23" s="49">
        <v>6277.000000000002</v>
      </c>
      <c r="J23" s="49">
        <v>3198.4285714285706</v>
      </c>
      <c r="K23" s="49">
        <v>328077.8571428571</v>
      </c>
      <c r="L23" s="49">
        <v>124650.8571428571</v>
      </c>
      <c r="M23" s="49">
        <v>452728.7142857142</v>
      </c>
      <c r="N23" s="49">
        <v>13818.142857142859</v>
      </c>
      <c r="O23" s="53">
        <v>14.999999999999996</v>
      </c>
      <c r="Q23" s="2">
        <v>0.95</v>
      </c>
    </row>
    <row r="24" spans="3:17" ht="15">
      <c r="C24" s="45">
        <v>40544</v>
      </c>
      <c r="D24" s="49">
        <v>1133880.571428571</v>
      </c>
      <c r="E24" s="49">
        <v>51584.857142857145</v>
      </c>
      <c r="F24" s="49">
        <v>542331.2857142857</v>
      </c>
      <c r="G24" s="49">
        <v>1727796.7142857143</v>
      </c>
      <c r="H24" s="49">
        <v>308367.8571428572</v>
      </c>
      <c r="I24" s="49">
        <v>5567.142857142855</v>
      </c>
      <c r="J24" s="49">
        <v>3626.4285714285716</v>
      </c>
      <c r="K24" s="49">
        <v>317561.42857142875</v>
      </c>
      <c r="L24" s="49">
        <v>124442.28571428572</v>
      </c>
      <c r="M24" s="49">
        <v>442003.71428571444</v>
      </c>
      <c r="N24" s="49">
        <v>13162.000000000005</v>
      </c>
      <c r="O24" s="53">
        <v>17.28571428571428</v>
      </c>
      <c r="Q24" s="2">
        <v>0.95</v>
      </c>
    </row>
    <row r="25" spans="3:17" ht="15">
      <c r="C25" s="45">
        <v>40575</v>
      </c>
      <c r="D25" s="49">
        <v>1053707.1428571425</v>
      </c>
      <c r="E25" s="49">
        <v>51249.285714285725</v>
      </c>
      <c r="F25" s="49">
        <v>494407.57142857113</v>
      </c>
      <c r="G25" s="49">
        <v>1599364.000000001</v>
      </c>
      <c r="H25" s="49">
        <v>276645.85714285716</v>
      </c>
      <c r="I25" s="49">
        <v>1678.0000000000002</v>
      </c>
      <c r="J25" s="49">
        <v>2801.2857142857165</v>
      </c>
      <c r="K25" s="49">
        <v>281125.14285714284</v>
      </c>
      <c r="L25" s="49">
        <v>120081.28571428575</v>
      </c>
      <c r="M25" s="49">
        <v>401206.4285714287</v>
      </c>
      <c r="N25" s="49">
        <v>7872.428571428576</v>
      </c>
      <c r="O25" s="53">
        <v>2.7142857142857135</v>
      </c>
      <c r="Q25" s="2">
        <v>0.95</v>
      </c>
    </row>
    <row r="26" spans="3:17" ht="15">
      <c r="C26" s="45">
        <v>40603</v>
      </c>
      <c r="D26" s="49">
        <v>1225221.9999999993</v>
      </c>
      <c r="E26" s="49">
        <v>57900.428571428565</v>
      </c>
      <c r="F26" s="49">
        <v>580318.5714285714</v>
      </c>
      <c r="G26" s="49">
        <v>1863441</v>
      </c>
      <c r="H26" s="49">
        <v>308390.1428571428</v>
      </c>
      <c r="I26" s="49">
        <v>2264.2857142857147</v>
      </c>
      <c r="J26" s="49">
        <v>3821.5714285714294</v>
      </c>
      <c r="K26" s="49">
        <v>314475.99999999994</v>
      </c>
      <c r="L26" s="49">
        <v>132369.57142857142</v>
      </c>
      <c r="M26" s="49">
        <v>446845.5714285715</v>
      </c>
      <c r="N26" s="49">
        <v>8602.142857142855</v>
      </c>
      <c r="O26" s="53">
        <v>0.5714285714285714</v>
      </c>
      <c r="Q26" s="2">
        <v>0.95</v>
      </c>
    </row>
    <row r="27" spans="3:17" ht="15">
      <c r="C27" s="45">
        <v>40634</v>
      </c>
      <c r="D27" s="49">
        <v>1197212.7142857148</v>
      </c>
      <c r="E27" s="49">
        <v>54042.42857142857</v>
      </c>
      <c r="F27" s="49">
        <v>593119.7142857146</v>
      </c>
      <c r="G27" s="49">
        <v>1844374.8571428566</v>
      </c>
      <c r="H27" s="49">
        <v>295579.85714285716</v>
      </c>
      <c r="I27" s="49">
        <v>2939.4285714285716</v>
      </c>
      <c r="J27" s="49">
        <v>3066.7142857142844</v>
      </c>
      <c r="K27" s="49">
        <v>301585.99999999994</v>
      </c>
      <c r="L27" s="49">
        <v>117657.28571428568</v>
      </c>
      <c r="M27" s="49">
        <v>419243.2857142858</v>
      </c>
      <c r="N27" s="49">
        <v>7530.571428571423</v>
      </c>
      <c r="O27" s="53">
        <v>6.428571428571429</v>
      </c>
      <c r="Q27" s="2">
        <v>0.95</v>
      </c>
    </row>
    <row r="28" spans="3:17" ht="15">
      <c r="C28" s="45">
        <v>40664</v>
      </c>
      <c r="D28" s="49">
        <v>1221687.4285714289</v>
      </c>
      <c r="E28" s="49">
        <v>57066.99999999999</v>
      </c>
      <c r="F28" s="49">
        <v>594940.7142857144</v>
      </c>
      <c r="G28" s="49">
        <v>1873695.142857144</v>
      </c>
      <c r="H28" s="49">
        <v>299961</v>
      </c>
      <c r="I28" s="49">
        <v>2982.0000000000014</v>
      </c>
      <c r="J28" s="49">
        <v>2785.5714285714284</v>
      </c>
      <c r="K28" s="49">
        <v>305728.57142857136</v>
      </c>
      <c r="L28" s="49">
        <v>121548.00000000006</v>
      </c>
      <c r="M28" s="49">
        <v>427276.5714285713</v>
      </c>
      <c r="N28" s="49">
        <v>7308.571428571426</v>
      </c>
      <c r="O28" s="53">
        <v>2.5714285714285707</v>
      </c>
      <c r="Q28" s="2">
        <v>0.95</v>
      </c>
    </row>
    <row r="29" spans="3:17" ht="15">
      <c r="C29" s="45">
        <v>40695</v>
      </c>
      <c r="D29" s="49">
        <v>1168467.857142857</v>
      </c>
      <c r="E29" s="49">
        <v>54739.428571428565</v>
      </c>
      <c r="F29" s="49">
        <v>562209.9999999998</v>
      </c>
      <c r="G29" s="49">
        <v>1785417.2857142866</v>
      </c>
      <c r="H29" s="49">
        <v>290243.57142857136</v>
      </c>
      <c r="I29" s="49">
        <v>2838.57142857143</v>
      </c>
      <c r="J29" s="49">
        <v>2595.7142857142867</v>
      </c>
      <c r="K29" s="49">
        <v>295677.85714285716</v>
      </c>
      <c r="L29" s="49">
        <v>117643.00000000004</v>
      </c>
      <c r="M29" s="49">
        <v>413320.8571428575</v>
      </c>
      <c r="N29" s="49">
        <v>7059.5714285714275</v>
      </c>
      <c r="O29" s="53">
        <v>9.571428571428573</v>
      </c>
      <c r="Q29" s="2">
        <v>0.95</v>
      </c>
    </row>
    <row r="30" spans="3:17" ht="15">
      <c r="C30" s="45">
        <v>40725</v>
      </c>
      <c r="D30" s="49">
        <v>1211065.8571428566</v>
      </c>
      <c r="E30" s="49">
        <v>56203.71428571431</v>
      </c>
      <c r="F30" s="49">
        <v>597689.8571428569</v>
      </c>
      <c r="G30" s="49">
        <v>1864959.428571428</v>
      </c>
      <c r="H30" s="49">
        <v>299077.2857142858</v>
      </c>
      <c r="I30" s="49">
        <v>3494.428571428572</v>
      </c>
      <c r="J30" s="49">
        <v>2593.2857142857138</v>
      </c>
      <c r="K30" s="49">
        <v>305165</v>
      </c>
      <c r="L30" s="49">
        <v>120632.85714285717</v>
      </c>
      <c r="M30" s="49">
        <v>425797.8571428571</v>
      </c>
      <c r="N30" s="49">
        <v>5644.571428571432</v>
      </c>
      <c r="O30" s="53">
        <v>5.8571428571428585</v>
      </c>
      <c r="Q30" s="2">
        <v>0.95</v>
      </c>
    </row>
    <row r="31" spans="3:17" ht="15">
      <c r="C31" s="45">
        <v>40756</v>
      </c>
      <c r="D31" s="49">
        <v>1135801.4285714286</v>
      </c>
      <c r="E31" s="49">
        <v>51890.28571428572</v>
      </c>
      <c r="F31" s="49">
        <v>570416.5714285715</v>
      </c>
      <c r="G31" s="49">
        <v>1758108.2857142854</v>
      </c>
      <c r="H31" s="49">
        <v>289883.57142857125</v>
      </c>
      <c r="I31" s="49">
        <v>2844.0000000000014</v>
      </c>
      <c r="J31" s="49">
        <v>3225.0000000000014</v>
      </c>
      <c r="K31" s="49">
        <v>295952.5714285715</v>
      </c>
      <c r="L31" s="49">
        <v>114601.71428571433</v>
      </c>
      <c r="M31" s="49">
        <v>410554.28571428586</v>
      </c>
      <c r="N31" s="49">
        <v>4990.2857142857165</v>
      </c>
      <c r="O31" s="53">
        <v>0.9999999999999998</v>
      </c>
      <c r="Q31" s="2">
        <v>0.95</v>
      </c>
    </row>
    <row r="32" spans="3:17" ht="15">
      <c r="C32" s="45">
        <v>40787</v>
      </c>
      <c r="D32" s="49">
        <v>1162142.857142857</v>
      </c>
      <c r="E32" s="49">
        <v>52329.285714285696</v>
      </c>
      <c r="F32" s="49">
        <v>566738.4285714285</v>
      </c>
      <c r="G32" s="49">
        <v>1781210.5714285718</v>
      </c>
      <c r="H32" s="49">
        <v>291050.1428571427</v>
      </c>
      <c r="I32" s="49">
        <v>3170.857142857142</v>
      </c>
      <c r="J32" s="49">
        <v>3073.857142857144</v>
      </c>
      <c r="K32" s="49">
        <v>297294.8571428572</v>
      </c>
      <c r="L32" s="49">
        <v>113465.99999999999</v>
      </c>
      <c r="M32" s="49">
        <v>410760.8571428571</v>
      </c>
      <c r="N32" s="49">
        <v>7459.714285714285</v>
      </c>
      <c r="O32" s="53">
        <v>9.285714285714286</v>
      </c>
      <c r="Q32" s="2">
        <v>0.95</v>
      </c>
    </row>
    <row r="33" spans="3:17" ht="15">
      <c r="C33" s="45">
        <v>40817</v>
      </c>
      <c r="D33" s="49">
        <v>1200707.8571428573</v>
      </c>
      <c r="E33" s="49">
        <v>54447.28571428574</v>
      </c>
      <c r="F33" s="49">
        <v>593757.2857142858</v>
      </c>
      <c r="G33" s="49">
        <v>1848912.4285714284</v>
      </c>
      <c r="H33" s="49">
        <v>305952.14285714296</v>
      </c>
      <c r="I33" s="49">
        <v>2176.9999999999995</v>
      </c>
      <c r="J33" s="49">
        <v>4081.714285714285</v>
      </c>
      <c r="K33" s="49">
        <v>312210.85714285704</v>
      </c>
      <c r="L33" s="49">
        <v>122869.2857142857</v>
      </c>
      <c r="M33" s="49">
        <v>435080.1428571428</v>
      </c>
      <c r="N33" s="49">
        <v>9078.142857142857</v>
      </c>
      <c r="O33" s="53">
        <v>41.57142857142856</v>
      </c>
      <c r="Q33" s="2">
        <v>0.95</v>
      </c>
    </row>
    <row r="34" spans="3:17" ht="15">
      <c r="C34" s="45">
        <v>40848</v>
      </c>
      <c r="D34" s="49">
        <v>1134959.4285714277</v>
      </c>
      <c r="E34" s="49">
        <v>51772.42857142857</v>
      </c>
      <c r="F34" s="49">
        <v>554709.0000000001</v>
      </c>
      <c r="G34" s="49">
        <v>1741440.8571428573</v>
      </c>
      <c r="H34" s="49">
        <v>296725.7142857144</v>
      </c>
      <c r="I34" s="49">
        <v>2987.0000000000005</v>
      </c>
      <c r="J34" s="49">
        <v>4475.428571428571</v>
      </c>
      <c r="K34" s="49">
        <v>304188.1428571427</v>
      </c>
      <c r="L34" s="49">
        <v>120698.85714285716</v>
      </c>
      <c r="M34" s="49">
        <v>424886.99999999977</v>
      </c>
      <c r="N34" s="49">
        <v>8940.714285714283</v>
      </c>
      <c r="O34" s="53">
        <v>28.14285714285715</v>
      </c>
      <c r="Q34" s="2">
        <v>0.95</v>
      </c>
    </row>
    <row r="35" spans="3:17" ht="15">
      <c r="C35" s="45">
        <v>40878</v>
      </c>
      <c r="D35" s="49">
        <v>1141606.4285714282</v>
      </c>
      <c r="E35" s="49">
        <v>47960.857142857145</v>
      </c>
      <c r="F35" s="49">
        <v>542478.5714285712</v>
      </c>
      <c r="G35" s="49">
        <v>1732045.8571428566</v>
      </c>
      <c r="H35" s="49">
        <v>313713.5714285714</v>
      </c>
      <c r="I35" s="49">
        <v>3073.142857142857</v>
      </c>
      <c r="J35" s="49">
        <v>4230.571428571429</v>
      </c>
      <c r="K35" s="49">
        <v>321017.28571428574</v>
      </c>
      <c r="L35" s="49">
        <v>120637.99999999993</v>
      </c>
      <c r="M35" s="49">
        <v>441655.2857142858</v>
      </c>
      <c r="N35" s="49">
        <v>10945.85714285714</v>
      </c>
      <c r="O35" s="53">
        <v>3.999999999999999</v>
      </c>
      <c r="Q35" s="2">
        <v>0.95</v>
      </c>
    </row>
    <row r="36" spans="3:17" ht="15">
      <c r="C36" s="45">
        <v>40909</v>
      </c>
      <c r="D36" s="49">
        <v>1137915.5714285711</v>
      </c>
      <c r="E36" s="49">
        <v>51607.14285714283</v>
      </c>
      <c r="F36" s="49">
        <v>547995.2857142857</v>
      </c>
      <c r="G36" s="49">
        <v>1737518</v>
      </c>
      <c r="H36" s="49">
        <v>307650.8571428572</v>
      </c>
      <c r="I36" s="49">
        <v>3174</v>
      </c>
      <c r="J36" s="49">
        <v>4423.142857142856</v>
      </c>
      <c r="K36" s="49">
        <v>315248.00000000006</v>
      </c>
      <c r="L36" s="49">
        <v>120950.85714285713</v>
      </c>
      <c r="M36" s="49">
        <v>436198.8571428573</v>
      </c>
      <c r="N36" s="49">
        <v>14146.571428571431</v>
      </c>
      <c r="O36" s="53">
        <v>8.000000000000002</v>
      </c>
      <c r="Q36" s="2">
        <v>0.95</v>
      </c>
    </row>
    <row r="37" spans="3:17" ht="15">
      <c r="C37" s="45">
        <v>40940</v>
      </c>
      <c r="D37" s="49">
        <v>1120423.0000000002</v>
      </c>
      <c r="E37" s="49">
        <v>51155.57142857144</v>
      </c>
      <c r="F37" s="49">
        <v>532653.1428571428</v>
      </c>
      <c r="G37" s="49">
        <v>1704231.714285714</v>
      </c>
      <c r="H37" s="49">
        <v>296576.7142857143</v>
      </c>
      <c r="I37" s="49">
        <v>3059.9999999999995</v>
      </c>
      <c r="J37" s="49">
        <v>4261.142857142858</v>
      </c>
      <c r="K37" s="49">
        <v>303897.8571428574</v>
      </c>
      <c r="L37" s="49">
        <v>116654.71428571429</v>
      </c>
      <c r="M37" s="49">
        <v>420552.5714285715</v>
      </c>
      <c r="N37" s="49">
        <v>15698.428571428578</v>
      </c>
      <c r="O37" s="53">
        <v>6.000000000000001</v>
      </c>
      <c r="Q37" s="2">
        <v>0.95</v>
      </c>
    </row>
    <row r="38" spans="3:17" ht="15">
      <c r="C38" s="45">
        <v>40969</v>
      </c>
      <c r="D38" s="49">
        <v>1263082.2857142864</v>
      </c>
      <c r="E38" s="49">
        <v>58574.28571428571</v>
      </c>
      <c r="F38" s="49">
        <v>611496.2857142857</v>
      </c>
      <c r="G38" s="49">
        <v>1933152.8571428568</v>
      </c>
      <c r="H38" s="49">
        <v>319222.57142857125</v>
      </c>
      <c r="I38" s="49">
        <v>3365.8571428571454</v>
      </c>
      <c r="J38" s="49">
        <v>3476.142857142858</v>
      </c>
      <c r="K38" s="49">
        <v>326064.5714285715</v>
      </c>
      <c r="L38" s="49">
        <v>128331.42857142849</v>
      </c>
      <c r="M38" s="49">
        <v>454396</v>
      </c>
      <c r="N38" s="49">
        <v>10198.714285714284</v>
      </c>
      <c r="O38" s="53">
        <v>0.9999999999999998</v>
      </c>
      <c r="Q38" s="2">
        <v>0.95</v>
      </c>
    </row>
    <row r="39" spans="3:17" ht="15">
      <c r="C39" s="45">
        <v>41000</v>
      </c>
      <c r="D39" s="49">
        <v>1149633.714285714</v>
      </c>
      <c r="E39" s="49">
        <v>51689.285714285725</v>
      </c>
      <c r="F39" s="49">
        <v>568200.2857142856</v>
      </c>
      <c r="G39" s="49">
        <v>1769523.2857142854</v>
      </c>
      <c r="H39" s="49">
        <v>302599</v>
      </c>
      <c r="I39" s="49">
        <v>2686.5714285714294</v>
      </c>
      <c r="J39" s="49">
        <v>2419.714285714286</v>
      </c>
      <c r="K39" s="49">
        <v>307705.28571428574</v>
      </c>
      <c r="L39" s="49">
        <v>116423.57142857143</v>
      </c>
      <c r="M39" s="49">
        <v>424128.85714285733</v>
      </c>
      <c r="N39" s="49">
        <v>10131.714285714292</v>
      </c>
      <c r="O39" s="53">
        <v>0</v>
      </c>
      <c r="Q39" s="2">
        <v>0.95</v>
      </c>
    </row>
    <row r="40" spans="3:17" ht="15">
      <c r="C40" s="45">
        <v>41030</v>
      </c>
      <c r="D40" s="49">
        <v>1251414.285714286</v>
      </c>
      <c r="E40" s="49">
        <v>56416.7142857143</v>
      </c>
      <c r="F40" s="49">
        <v>621739.4285714289</v>
      </c>
      <c r="G40" s="49">
        <v>1929570.4285714282</v>
      </c>
      <c r="H40" s="49">
        <v>316001.14285714296</v>
      </c>
      <c r="I40" s="49">
        <v>2748.285714285714</v>
      </c>
      <c r="J40" s="49">
        <v>2383.2857142857138</v>
      </c>
      <c r="K40" s="49">
        <v>321132.71428571444</v>
      </c>
      <c r="L40" s="49">
        <v>122744.71428571429</v>
      </c>
      <c r="M40" s="49">
        <v>443877.4285714286</v>
      </c>
      <c r="N40" s="49">
        <v>8680.571428571426</v>
      </c>
      <c r="O40" s="53">
        <v>0</v>
      </c>
      <c r="Q40" s="2">
        <v>0.95</v>
      </c>
    </row>
    <row r="41" spans="3:17" ht="15">
      <c r="C41" s="45">
        <v>41061</v>
      </c>
      <c r="D41" s="49">
        <v>1222084.2857142854</v>
      </c>
      <c r="E41" s="49">
        <v>53957.000000000015</v>
      </c>
      <c r="F41" s="49">
        <v>611800.0000000001</v>
      </c>
      <c r="G41" s="49">
        <v>1887841.2857142857</v>
      </c>
      <c r="H41" s="49">
        <v>306004.857142857</v>
      </c>
      <c r="I41" s="49">
        <v>2613.2857142857138</v>
      </c>
      <c r="J41" s="49">
        <v>2387.7142857142853</v>
      </c>
      <c r="K41" s="49">
        <v>311005.8571428573</v>
      </c>
      <c r="L41" s="49">
        <v>114999.85714285714</v>
      </c>
      <c r="M41" s="49">
        <v>426005.7142857141</v>
      </c>
      <c r="N41" s="49">
        <v>8409.285714285714</v>
      </c>
      <c r="O41" s="53">
        <v>1.8571428571428565</v>
      </c>
      <c r="Q41" s="2">
        <v>0.95</v>
      </c>
    </row>
    <row r="42" spans="3:17" ht="15">
      <c r="C42" s="45">
        <v>41091</v>
      </c>
      <c r="D42" s="49">
        <v>1248953.285714286</v>
      </c>
      <c r="E42" s="49">
        <v>55391.85714285712</v>
      </c>
      <c r="F42" s="49">
        <v>620178.1428571427</v>
      </c>
      <c r="G42" s="49">
        <v>1924523.2857142868</v>
      </c>
      <c r="H42" s="49">
        <v>316142.9999999999</v>
      </c>
      <c r="I42" s="49">
        <v>2751.285714285714</v>
      </c>
      <c r="J42" s="49">
        <v>2384.428571428572</v>
      </c>
      <c r="K42" s="49">
        <v>321278.7142857143</v>
      </c>
      <c r="L42" s="49">
        <v>123676.28571428575</v>
      </c>
      <c r="M42" s="49">
        <v>444954.9999999998</v>
      </c>
      <c r="N42" s="49">
        <v>7264.857142857144</v>
      </c>
      <c r="O42" s="53">
        <v>1.1428571428571426</v>
      </c>
      <c r="Q42" s="2">
        <v>0.95</v>
      </c>
    </row>
    <row r="43" spans="3:17" ht="15">
      <c r="C43" s="45">
        <v>41122</v>
      </c>
      <c r="D43" s="49">
        <v>1197383.8571428573</v>
      </c>
      <c r="E43" s="49">
        <v>52904.857142857145</v>
      </c>
      <c r="F43" s="49">
        <v>594853.5714285711</v>
      </c>
      <c r="G43" s="49">
        <v>1845142.2857142854</v>
      </c>
      <c r="H43" s="49">
        <v>305791.00000000006</v>
      </c>
      <c r="I43" s="49">
        <v>2516.2857142857147</v>
      </c>
      <c r="J43" s="49">
        <v>2373</v>
      </c>
      <c r="K43" s="49">
        <v>310680.2857142857</v>
      </c>
      <c r="L43" s="49">
        <v>114492.28571428574</v>
      </c>
      <c r="M43" s="49">
        <v>425172.5714285713</v>
      </c>
      <c r="N43" s="49">
        <v>7127.857142857141</v>
      </c>
      <c r="O43" s="53">
        <v>1.9999999999999993</v>
      </c>
      <c r="Q43" s="2">
        <v>0.95</v>
      </c>
    </row>
    <row r="44" spans="3:17" ht="15">
      <c r="C44" s="45">
        <v>41153</v>
      </c>
      <c r="D44" s="49">
        <v>1178360.714285714</v>
      </c>
      <c r="E44" s="49">
        <v>51526.14285714288</v>
      </c>
      <c r="F44" s="49">
        <v>558603.9999999997</v>
      </c>
      <c r="G44" s="49">
        <v>1788490.8571428568</v>
      </c>
      <c r="H44" s="49">
        <v>303416.71428571444</v>
      </c>
      <c r="I44" s="49">
        <v>2546.4285714285725</v>
      </c>
      <c r="J44" s="49">
        <v>2278.857142857143</v>
      </c>
      <c r="K44" s="49">
        <v>308242.0000000001</v>
      </c>
      <c r="L44" s="49">
        <v>113536.42857142855</v>
      </c>
      <c r="M44" s="49">
        <v>421778.42857142846</v>
      </c>
      <c r="N44" s="49">
        <v>9022.285714285714</v>
      </c>
      <c r="O44" s="53">
        <v>1.9999999999999996</v>
      </c>
      <c r="Q44" s="2">
        <v>0.95</v>
      </c>
    </row>
    <row r="45" spans="3:17" ht="15">
      <c r="C45" s="45">
        <v>41183</v>
      </c>
      <c r="D45" s="49">
        <v>1214433.4285714284</v>
      </c>
      <c r="E45" s="49">
        <v>53422.99999999999</v>
      </c>
      <c r="F45" s="49">
        <v>564447.8571428569</v>
      </c>
      <c r="G45" s="49">
        <v>1832304.2857142864</v>
      </c>
      <c r="H45" s="49">
        <v>317919</v>
      </c>
      <c r="I45" s="49">
        <v>2652.1428571428564</v>
      </c>
      <c r="J45" s="49">
        <v>2439.428571428571</v>
      </c>
      <c r="K45" s="49">
        <v>323010.5714285715</v>
      </c>
      <c r="L45" s="49">
        <v>123292.14285714284</v>
      </c>
      <c r="M45" s="49">
        <v>446302.71428571426</v>
      </c>
      <c r="N45" s="49">
        <v>11088.714285714292</v>
      </c>
      <c r="O45" s="53">
        <v>0</v>
      </c>
      <c r="Q45" s="2">
        <v>0.95</v>
      </c>
    </row>
    <row r="46" spans="3:17" ht="15">
      <c r="C46" s="45">
        <v>41214</v>
      </c>
      <c r="D46" s="49">
        <v>1167908.0000000002</v>
      </c>
      <c r="E46" s="49">
        <v>51804.71428571426</v>
      </c>
      <c r="F46" s="49">
        <v>535892.4285714286</v>
      </c>
      <c r="G46" s="49">
        <v>1755605.142857143</v>
      </c>
      <c r="H46" s="49">
        <v>309440.8571428572</v>
      </c>
      <c r="I46" s="49">
        <v>2798.2857142857138</v>
      </c>
      <c r="J46" s="49">
        <v>2251.1428571428573</v>
      </c>
      <c r="K46" s="49">
        <v>314490.2857142858</v>
      </c>
      <c r="L46" s="49">
        <v>120819.2857142857</v>
      </c>
      <c r="M46" s="49">
        <v>435309.5714285716</v>
      </c>
      <c r="N46" s="49">
        <v>11560.999999999998</v>
      </c>
      <c r="O46" s="53">
        <v>0.9999999999999998</v>
      </c>
      <c r="Q46" s="2">
        <v>0.95</v>
      </c>
    </row>
    <row r="47" spans="3:17" ht="15">
      <c r="C47" s="45">
        <v>41244</v>
      </c>
      <c r="D47" s="49">
        <v>1202080.2857142861</v>
      </c>
      <c r="E47" s="49">
        <v>47553.428571428565</v>
      </c>
      <c r="F47" s="49">
        <v>572791.8571428573</v>
      </c>
      <c r="G47" s="49">
        <v>1822425.5714285711</v>
      </c>
      <c r="H47" s="49">
        <v>326829.2857142857</v>
      </c>
      <c r="I47" s="49">
        <v>1287.5714285714282</v>
      </c>
      <c r="J47" s="49">
        <v>2424.142857142857</v>
      </c>
      <c r="K47" s="49">
        <v>330540.9999999998</v>
      </c>
      <c r="L47" s="49">
        <v>120639.71428571433</v>
      </c>
      <c r="M47" s="49">
        <v>451180.71428571426</v>
      </c>
      <c r="N47" s="49">
        <v>16505.142857142866</v>
      </c>
      <c r="O47" s="53">
        <v>13.714285714285708</v>
      </c>
      <c r="Q47" s="2">
        <v>0.95</v>
      </c>
    </row>
    <row r="48" spans="3:17" ht="15">
      <c r="C48" s="45">
        <v>41275</v>
      </c>
      <c r="D48" s="49">
        <v>1149837.1428571434</v>
      </c>
      <c r="E48" s="49">
        <v>49518.42857142858</v>
      </c>
      <c r="F48" s="49">
        <v>533762.8571428573</v>
      </c>
      <c r="G48" s="49">
        <v>1733118.4285714284</v>
      </c>
      <c r="H48" s="49">
        <v>316170.57142857154</v>
      </c>
      <c r="I48" s="49">
        <v>1066.8571428571424</v>
      </c>
      <c r="J48" s="49">
        <v>2310.8571428571436</v>
      </c>
      <c r="K48" s="49">
        <v>319548.2857142859</v>
      </c>
      <c r="L48" s="49">
        <v>117661.71428571428</v>
      </c>
      <c r="M48" s="49">
        <v>437210.0000000002</v>
      </c>
      <c r="N48" s="49">
        <v>19709.285714285714</v>
      </c>
      <c r="O48" s="53">
        <v>49.57142857142854</v>
      </c>
      <c r="Q48" s="2">
        <v>0.95</v>
      </c>
    </row>
    <row r="49" spans="3:17" ht="15">
      <c r="C49" s="45">
        <v>41306</v>
      </c>
      <c r="D49" s="49">
        <v>1085332.7142857139</v>
      </c>
      <c r="E49" s="49">
        <v>48970.42857142856</v>
      </c>
      <c r="F49" s="49">
        <v>514445.2857142857</v>
      </c>
      <c r="G49" s="49">
        <v>1648748.4285714282</v>
      </c>
      <c r="H49" s="49">
        <v>290544.1428571428</v>
      </c>
      <c r="I49" s="49">
        <v>1129.8571428571427</v>
      </c>
      <c r="J49" s="49">
        <v>2221.857142857142</v>
      </c>
      <c r="K49" s="49">
        <v>293895.85714285716</v>
      </c>
      <c r="L49" s="49">
        <v>111054.85714285707</v>
      </c>
      <c r="M49" s="49">
        <v>404950.7142857142</v>
      </c>
      <c r="N49" s="49">
        <v>18973.714285714286</v>
      </c>
      <c r="O49" s="53">
        <v>17.285714285714278</v>
      </c>
      <c r="Q49" s="2">
        <v>0.95</v>
      </c>
    </row>
    <row r="50" spans="3:17" ht="15">
      <c r="C50" s="45">
        <v>41334</v>
      </c>
      <c r="D50" s="49">
        <v>1226196.4285714282</v>
      </c>
      <c r="E50" s="49">
        <v>54219.000000000015</v>
      </c>
      <c r="F50" s="49">
        <v>584668.7142857143</v>
      </c>
      <c r="G50" s="49">
        <v>1865084.142857143</v>
      </c>
      <c r="H50" s="49">
        <v>326673.14285714267</v>
      </c>
      <c r="I50" s="49">
        <v>1336.285714285715</v>
      </c>
      <c r="J50" s="49">
        <v>2440.571428571428</v>
      </c>
      <c r="K50" s="49">
        <v>330449.99999999994</v>
      </c>
      <c r="L50" s="49">
        <v>123188.28571428575</v>
      </c>
      <c r="M50" s="49">
        <v>453638.2857142861</v>
      </c>
      <c r="N50" s="49">
        <v>24395.14285714285</v>
      </c>
      <c r="O50" s="53">
        <v>81.42857142857143</v>
      </c>
      <c r="Q50" s="2">
        <v>0.95</v>
      </c>
    </row>
    <row r="51" spans="3:17" ht="15">
      <c r="C51" s="45">
        <v>41365</v>
      </c>
      <c r="D51" s="49">
        <v>1199089.1428571427</v>
      </c>
      <c r="E51" s="49">
        <v>54306.00000000003</v>
      </c>
      <c r="F51" s="49">
        <v>578025.2857142854</v>
      </c>
      <c r="G51" s="49">
        <v>1831420.4285714282</v>
      </c>
      <c r="H51" s="49">
        <v>309033.1428571429</v>
      </c>
      <c r="I51" s="49">
        <v>1251.857142857143</v>
      </c>
      <c r="J51" s="49">
        <v>2378.5714285714284</v>
      </c>
      <c r="K51" s="49">
        <v>312663.5714285715</v>
      </c>
      <c r="L51" s="49">
        <v>116581.14285714291</v>
      </c>
      <c r="M51" s="49">
        <v>429244.7142857144</v>
      </c>
      <c r="N51" s="49">
        <v>23485.428571428583</v>
      </c>
      <c r="O51" s="53">
        <v>43.000000000000014</v>
      </c>
      <c r="Q51" s="2">
        <v>0.95</v>
      </c>
    </row>
    <row r="52" spans="3:17" ht="15">
      <c r="C52" s="45">
        <v>41395</v>
      </c>
      <c r="D52" s="49">
        <v>1229747.4285714282</v>
      </c>
      <c r="E52" s="49">
        <v>54728.57142857142</v>
      </c>
      <c r="F52" s="49">
        <v>607194.2857142859</v>
      </c>
      <c r="G52" s="49">
        <v>1891670.2857142868</v>
      </c>
      <c r="H52" s="49">
        <v>316071.57142857136</v>
      </c>
      <c r="I52" s="49">
        <v>1316.7142857142862</v>
      </c>
      <c r="J52" s="49">
        <v>2376.0000000000005</v>
      </c>
      <c r="K52" s="49">
        <v>319764.2857142856</v>
      </c>
      <c r="L52" s="49">
        <v>117933.8571428572</v>
      </c>
      <c r="M52" s="49">
        <v>437698.1428571429</v>
      </c>
      <c r="N52" s="49">
        <v>9651.857142857141</v>
      </c>
      <c r="O52" s="53">
        <v>0</v>
      </c>
      <c r="Q52" s="2">
        <v>0.95</v>
      </c>
    </row>
    <row r="53" spans="3:17" ht="15">
      <c r="C53" s="45">
        <v>41426</v>
      </c>
      <c r="D53" s="49">
        <v>1191352.4285714286</v>
      </c>
      <c r="E53" s="49">
        <v>54589.428571428565</v>
      </c>
      <c r="F53" s="49">
        <v>585094.4285714285</v>
      </c>
      <c r="G53" s="49">
        <v>1831036.285714285</v>
      </c>
      <c r="H53" s="49">
        <v>304051.28571428574</v>
      </c>
      <c r="I53" s="49">
        <v>1219.4285714285716</v>
      </c>
      <c r="J53" s="49">
        <v>2318.4285714285706</v>
      </c>
      <c r="K53" s="49">
        <v>307589.1428571428</v>
      </c>
      <c r="L53" s="49">
        <v>115610.00000000006</v>
      </c>
      <c r="M53" s="49">
        <v>423199.14285714267</v>
      </c>
      <c r="N53" s="49">
        <v>8381.71428571429</v>
      </c>
      <c r="O53" s="53">
        <v>6.999999999999997</v>
      </c>
      <c r="Q53" s="2">
        <v>0.95</v>
      </c>
    </row>
    <row r="54" spans="3:17" ht="15">
      <c r="C54" s="45">
        <v>41456</v>
      </c>
      <c r="D54" s="49">
        <v>1281699.8571428573</v>
      </c>
      <c r="E54" s="49">
        <v>55536.000000000015</v>
      </c>
      <c r="F54" s="49">
        <v>639053</v>
      </c>
      <c r="G54" s="49">
        <v>1976288.857142857</v>
      </c>
      <c r="H54" s="49">
        <v>318789.85714285733</v>
      </c>
      <c r="I54" s="49">
        <v>1399.428571428572</v>
      </c>
      <c r="J54" s="49">
        <v>2280.4285714285716</v>
      </c>
      <c r="K54" s="49">
        <v>322469.7142857144</v>
      </c>
      <c r="L54" s="49">
        <v>121381.42857142854</v>
      </c>
      <c r="M54" s="49">
        <v>443851.1428571428</v>
      </c>
      <c r="N54" s="49">
        <v>9303.142857142857</v>
      </c>
      <c r="O54" s="53">
        <v>2.999999999999999</v>
      </c>
      <c r="Q54" s="2">
        <v>0.95</v>
      </c>
    </row>
    <row r="55" spans="3:17" ht="15">
      <c r="C55" s="45">
        <v>41487</v>
      </c>
      <c r="D55" s="49">
        <v>1189671.428571429</v>
      </c>
      <c r="E55" s="49">
        <v>53239.14285714286</v>
      </c>
      <c r="F55" s="49">
        <v>597680.5714285715</v>
      </c>
      <c r="G55" s="49">
        <v>1840591.1428571427</v>
      </c>
      <c r="H55" s="49">
        <v>309887.42857142846</v>
      </c>
      <c r="I55" s="49">
        <v>1298.4285714285713</v>
      </c>
      <c r="J55" s="49">
        <v>2262.4285714285716</v>
      </c>
      <c r="K55" s="49">
        <v>313448.2857142857</v>
      </c>
      <c r="L55" s="49">
        <v>113460.71428571432</v>
      </c>
      <c r="M55" s="49">
        <v>426908.9999999999</v>
      </c>
      <c r="N55" s="49">
        <v>10438.571428571422</v>
      </c>
      <c r="O55" s="53">
        <v>1.9999999999999996</v>
      </c>
      <c r="Q55" s="2">
        <v>0.95</v>
      </c>
    </row>
    <row r="56" spans="3:17" ht="15">
      <c r="C56" s="45">
        <v>41518</v>
      </c>
      <c r="D56" s="49">
        <v>1156569.1428571425</v>
      </c>
      <c r="E56" s="49">
        <v>52311.57142857146</v>
      </c>
      <c r="F56" s="49">
        <v>559868.0000000001</v>
      </c>
      <c r="G56" s="49">
        <v>1768748.7142857143</v>
      </c>
      <c r="H56" s="49">
        <v>307638.0000000001</v>
      </c>
      <c r="I56" s="49">
        <v>1298</v>
      </c>
      <c r="J56" s="49">
        <v>2145.1428571428573</v>
      </c>
      <c r="K56" s="49">
        <v>311081.14285714296</v>
      </c>
      <c r="L56" s="49">
        <v>116697.42857142849</v>
      </c>
      <c r="M56" s="49">
        <v>427778.5714285715</v>
      </c>
      <c r="N56" s="49">
        <v>13382.714285714286</v>
      </c>
      <c r="O56" s="53">
        <v>8.999999999999995</v>
      </c>
      <c r="Q56" s="2">
        <v>0.95</v>
      </c>
    </row>
    <row r="57" spans="3:17" ht="15">
      <c r="C57" s="45">
        <v>41548</v>
      </c>
      <c r="D57" s="49">
        <v>1199258.5714285714</v>
      </c>
      <c r="E57" s="49">
        <v>52705.285714285696</v>
      </c>
      <c r="F57" s="49">
        <v>577465.4285714286</v>
      </c>
      <c r="G57" s="49">
        <v>1829429.2857142847</v>
      </c>
      <c r="H57" s="49">
        <v>322015.00000000006</v>
      </c>
      <c r="I57" s="49">
        <v>1331.7142857142853</v>
      </c>
      <c r="J57" s="49">
        <v>2274.7142857142867</v>
      </c>
      <c r="K57" s="49">
        <v>325621.42857142846</v>
      </c>
      <c r="L57" s="49">
        <v>124009.85714285719</v>
      </c>
      <c r="M57" s="49">
        <v>449631.2857142857</v>
      </c>
      <c r="N57" s="49">
        <v>13851.714285714279</v>
      </c>
      <c r="O57" s="53">
        <v>20.71428571428571</v>
      </c>
      <c r="Q57" s="2">
        <v>0.95</v>
      </c>
    </row>
    <row r="58" spans="3:17" ht="15">
      <c r="C58" s="45">
        <v>41579</v>
      </c>
      <c r="D58" s="49">
        <v>1139112.1428571423</v>
      </c>
      <c r="E58" s="49">
        <v>50630.571428571435</v>
      </c>
      <c r="F58" s="49">
        <v>543293.8571428569</v>
      </c>
      <c r="G58" s="49">
        <v>1733036.571428572</v>
      </c>
      <c r="H58" s="49">
        <v>315374.2857142857</v>
      </c>
      <c r="I58" s="49">
        <v>1390.9999999999995</v>
      </c>
      <c r="J58" s="49">
        <v>2161.2857142857147</v>
      </c>
      <c r="K58" s="49">
        <v>318926.5714285715</v>
      </c>
      <c r="L58" s="49">
        <v>122697.7142857143</v>
      </c>
      <c r="M58" s="49">
        <v>441624.2857142856</v>
      </c>
      <c r="N58" s="49">
        <v>11903.571428571424</v>
      </c>
      <c r="O58" s="53">
        <v>7.2857142857142865</v>
      </c>
      <c r="Q58" s="2">
        <v>0.95</v>
      </c>
    </row>
    <row r="59" spans="3:17" ht="15">
      <c r="C59" s="45">
        <v>41609</v>
      </c>
      <c r="D59" s="49">
        <v>1172011.1428571427</v>
      </c>
      <c r="E59" s="49">
        <v>47808.57142857141</v>
      </c>
      <c r="F59" s="49">
        <v>562209.4285714288</v>
      </c>
      <c r="G59" s="49">
        <v>1782029.1428571427</v>
      </c>
      <c r="H59" s="49">
        <v>333323.71428571414</v>
      </c>
      <c r="I59" s="49">
        <v>1490.714285714285</v>
      </c>
      <c r="J59" s="49">
        <v>2655.285714285714</v>
      </c>
      <c r="K59" s="49">
        <v>337469.71428571426</v>
      </c>
      <c r="L59" s="49">
        <v>124948.00000000003</v>
      </c>
      <c r="M59" s="49">
        <v>462417.71428571426</v>
      </c>
      <c r="N59" s="49">
        <v>15115.428571428576</v>
      </c>
      <c r="O59" s="53">
        <v>20.85714285714286</v>
      </c>
      <c r="Q59" s="2">
        <v>0.95</v>
      </c>
    </row>
    <row r="60" spans="3:17" ht="15">
      <c r="C60" s="45">
        <v>41640</v>
      </c>
      <c r="D60" s="49">
        <v>1142283.5714285716</v>
      </c>
      <c r="E60" s="49">
        <v>51059.57142857143</v>
      </c>
      <c r="F60" s="49">
        <v>546195.7142857143</v>
      </c>
      <c r="G60" s="49">
        <v>1739538.8571428573</v>
      </c>
      <c r="H60" s="49">
        <v>328886.7142857143</v>
      </c>
      <c r="I60" s="49">
        <v>1240.2857142857147</v>
      </c>
      <c r="J60" s="49">
        <v>2435.5714285714284</v>
      </c>
      <c r="K60" s="49">
        <v>332562.57142857154</v>
      </c>
      <c r="L60" s="49">
        <v>124825.28571428568</v>
      </c>
      <c r="M60" s="49">
        <v>457387.85714285733</v>
      </c>
      <c r="N60" s="49">
        <v>19000.857142857145</v>
      </c>
      <c r="O60" s="53">
        <v>42.14285714285716</v>
      </c>
      <c r="Q60" s="2">
        <v>0.95</v>
      </c>
    </row>
    <row r="61" spans="3:17" ht="15">
      <c r="C61" s="45">
        <v>41671</v>
      </c>
      <c r="D61" s="49">
        <v>1084743.7142857143</v>
      </c>
      <c r="E61" s="49">
        <v>47704.7142857143</v>
      </c>
      <c r="F61" s="49">
        <v>529366</v>
      </c>
      <c r="G61" s="49">
        <v>1661814.4285714277</v>
      </c>
      <c r="H61" s="49">
        <v>302574.57142857136</v>
      </c>
      <c r="I61" s="49">
        <v>1163.1428571428573</v>
      </c>
      <c r="J61" s="49">
        <v>2246.5714285714284</v>
      </c>
      <c r="K61" s="49">
        <v>305984.2857142856</v>
      </c>
      <c r="L61" s="49">
        <v>114502.85714285714</v>
      </c>
      <c r="M61" s="49">
        <v>420487.14285714284</v>
      </c>
      <c r="N61" s="49">
        <v>19236.42857142857</v>
      </c>
      <c r="O61" s="53">
        <v>76.85714285714285</v>
      </c>
      <c r="Q61" s="2">
        <v>0.95</v>
      </c>
    </row>
    <row r="62" spans="3:17" ht="15">
      <c r="C62" s="45">
        <v>41699</v>
      </c>
      <c r="D62" s="49">
        <v>1269436.142857143</v>
      </c>
      <c r="E62" s="49">
        <v>55798.14285714286</v>
      </c>
      <c r="F62" s="49">
        <v>632106.5714285715</v>
      </c>
      <c r="G62" s="49">
        <v>1957340.8571428587</v>
      </c>
      <c r="H62" s="49">
        <v>336284.4285714285</v>
      </c>
      <c r="I62" s="49">
        <v>1345.9999999999998</v>
      </c>
      <c r="J62" s="49">
        <v>2361.285714285714</v>
      </c>
      <c r="K62" s="49">
        <v>339991.7142857144</v>
      </c>
      <c r="L62" s="49">
        <v>127859.5714285714</v>
      </c>
      <c r="M62" s="49">
        <v>467851.2857142859</v>
      </c>
      <c r="N62" s="49">
        <v>15129.99999999999</v>
      </c>
      <c r="O62" s="53">
        <v>9.714285714285719</v>
      </c>
      <c r="Q62" s="2">
        <v>0.95</v>
      </c>
    </row>
    <row r="63" spans="3:17" ht="15">
      <c r="C63" s="45">
        <v>41730</v>
      </c>
      <c r="D63" s="49">
        <v>1213065.8571428573</v>
      </c>
      <c r="E63" s="49">
        <v>52033.71428571427</v>
      </c>
      <c r="F63" s="49">
        <v>612576.2857142857</v>
      </c>
      <c r="G63" s="49">
        <v>1877675.8571428566</v>
      </c>
      <c r="H63" s="49">
        <v>326337.1428571428</v>
      </c>
      <c r="I63" s="49">
        <v>1318.7142857142856</v>
      </c>
      <c r="J63" s="49">
        <v>2414.8571428571413</v>
      </c>
      <c r="K63" s="49">
        <v>330070.7142857141</v>
      </c>
      <c r="L63" s="49">
        <v>118610.85714285714</v>
      </c>
      <c r="M63" s="49">
        <v>448681.57142857136</v>
      </c>
      <c r="N63" s="49">
        <v>15829.285714285717</v>
      </c>
      <c r="O63" s="53">
        <v>23.42857142857143</v>
      </c>
      <c r="Q63" s="2">
        <v>0.95</v>
      </c>
    </row>
    <row r="64" spans="3:17" ht="15">
      <c r="C64" s="45">
        <v>41760</v>
      </c>
      <c r="D64" s="49">
        <v>1287333.1428571427</v>
      </c>
      <c r="E64" s="49">
        <v>54445.71428571429</v>
      </c>
      <c r="F64" s="49">
        <v>636249.5714285718</v>
      </c>
      <c r="G64" s="49">
        <v>1978028.4285714282</v>
      </c>
      <c r="H64" s="49">
        <v>339252.85714285716</v>
      </c>
      <c r="I64" s="49">
        <v>1230.857142857143</v>
      </c>
      <c r="J64" s="49">
        <v>2677.000000000002</v>
      </c>
      <c r="K64" s="49">
        <v>343160.7142857142</v>
      </c>
      <c r="L64" s="49">
        <v>122910.2857142857</v>
      </c>
      <c r="M64" s="49">
        <v>466070.99999999965</v>
      </c>
      <c r="N64" s="49">
        <v>17822.42857142857</v>
      </c>
      <c r="O64" s="53">
        <v>10</v>
      </c>
      <c r="Q64" s="2">
        <v>0.95</v>
      </c>
    </row>
    <row r="65" spans="3:17" ht="15">
      <c r="C65" s="45">
        <v>41791</v>
      </c>
      <c r="D65" s="49">
        <v>1265211.142857143</v>
      </c>
      <c r="E65" s="49">
        <v>54997.14285714282</v>
      </c>
      <c r="F65" s="49">
        <v>622059.7142857142</v>
      </c>
      <c r="G65" s="49">
        <v>1942267.999999999</v>
      </c>
      <c r="H65" s="49">
        <v>327064.71428571426</v>
      </c>
      <c r="I65" s="49">
        <v>1250.7142857142858</v>
      </c>
      <c r="J65" s="49">
        <v>2548.428571428573</v>
      </c>
      <c r="K65" s="49">
        <v>330863.85714285704</v>
      </c>
      <c r="L65" s="49">
        <v>119953.4285714285</v>
      </c>
      <c r="M65" s="49">
        <v>450817.2857142855</v>
      </c>
      <c r="N65" s="49">
        <v>14724.142857142859</v>
      </c>
      <c r="O65" s="53">
        <v>8.285714285714283</v>
      </c>
      <c r="Q65" s="2">
        <v>0.95</v>
      </c>
    </row>
    <row r="66" spans="3:17" ht="15">
      <c r="C66" s="45">
        <v>41821</v>
      </c>
      <c r="D66" s="49">
        <v>1302588.4285714282</v>
      </c>
      <c r="E66" s="49">
        <v>55792.57142857146</v>
      </c>
      <c r="F66" s="49">
        <v>635249.857142857</v>
      </c>
      <c r="G66" s="49">
        <v>1993630.8571428566</v>
      </c>
      <c r="H66" s="49">
        <v>334822.857142857</v>
      </c>
      <c r="I66" s="49">
        <v>1328.5714285714284</v>
      </c>
      <c r="J66" s="49">
        <v>2513.285714285714</v>
      </c>
      <c r="K66" s="49">
        <v>338664.71428571444</v>
      </c>
      <c r="L66" s="49">
        <v>124457.42857142857</v>
      </c>
      <c r="M66" s="49">
        <v>463122.1428571426</v>
      </c>
      <c r="N66" s="49">
        <v>16615.714285714283</v>
      </c>
      <c r="O66" s="53">
        <v>5.428571428571428</v>
      </c>
      <c r="Q66" s="2">
        <v>0.95</v>
      </c>
    </row>
    <row r="67" spans="3:17" ht="15">
      <c r="C67" s="45">
        <v>41852</v>
      </c>
      <c r="D67" s="49">
        <v>1188146.7142857146</v>
      </c>
      <c r="E67" s="49">
        <v>53051.28571428572</v>
      </c>
      <c r="F67" s="49">
        <v>576112.0000000001</v>
      </c>
      <c r="G67" s="49">
        <v>1817309.9999999995</v>
      </c>
      <c r="H67" s="49">
        <v>321638.4285714287</v>
      </c>
      <c r="I67" s="49">
        <v>1233.428571428572</v>
      </c>
      <c r="J67" s="49">
        <v>2404.7142857142862</v>
      </c>
      <c r="K67" s="49">
        <v>325276.5714285716</v>
      </c>
      <c r="L67" s="49">
        <v>116481.14285714277</v>
      </c>
      <c r="M67" s="49">
        <v>441757.7142857144</v>
      </c>
      <c r="N67" s="49">
        <v>15736</v>
      </c>
      <c r="O67" s="53">
        <v>8.285714285714285</v>
      </c>
      <c r="Q67" s="2">
        <v>0.95</v>
      </c>
    </row>
    <row r="68" spans="3:17" ht="15">
      <c r="C68" s="45">
        <v>41883</v>
      </c>
      <c r="D68" s="49">
        <v>1221781.5714285716</v>
      </c>
      <c r="E68" s="49">
        <v>52195.285714285725</v>
      </c>
      <c r="F68" s="49">
        <v>579308.8571428573</v>
      </c>
      <c r="G68" s="49">
        <v>1853285.7142857146</v>
      </c>
      <c r="H68" s="49">
        <v>323732.57142857154</v>
      </c>
      <c r="I68" s="49">
        <v>1245.285714285714</v>
      </c>
      <c r="J68" s="49">
        <v>2413.7142857142853</v>
      </c>
      <c r="K68" s="49">
        <v>327391.5714285715</v>
      </c>
      <c r="L68" s="49">
        <v>118734.42857142857</v>
      </c>
      <c r="M68" s="49">
        <v>446126.0000000001</v>
      </c>
      <c r="N68" s="49">
        <v>19611.000000000007</v>
      </c>
      <c r="O68" s="53">
        <v>28.142857142857146</v>
      </c>
      <c r="Q68" s="2">
        <v>0.95</v>
      </c>
    </row>
    <row r="69" spans="3:17" ht="15">
      <c r="C69" s="45">
        <v>41913</v>
      </c>
      <c r="D69" s="49">
        <v>1250114.1428571434</v>
      </c>
      <c r="E69" s="49">
        <v>54428.2857142857</v>
      </c>
      <c r="F69" s="49">
        <v>587831.5714285716</v>
      </c>
      <c r="G69" s="49">
        <v>1892374.0000000002</v>
      </c>
      <c r="H69" s="49">
        <v>339832.57142857136</v>
      </c>
      <c r="I69" s="49">
        <v>1571.7142857142865</v>
      </c>
      <c r="J69" s="49">
        <v>2583.857142857144</v>
      </c>
      <c r="K69" s="49">
        <v>343988.14285714284</v>
      </c>
      <c r="L69" s="49">
        <v>125279.85714285712</v>
      </c>
      <c r="M69" s="49">
        <v>469267.9999999998</v>
      </c>
      <c r="N69" s="49">
        <v>24941.142857142873</v>
      </c>
      <c r="O69" s="53">
        <v>54.85714285714285</v>
      </c>
      <c r="Q69" s="2">
        <v>0.95</v>
      </c>
    </row>
    <row r="70" spans="3:17" ht="15">
      <c r="C70" s="45">
        <v>41944</v>
      </c>
      <c r="D70" s="49">
        <v>1205519.2857142857</v>
      </c>
      <c r="E70" s="49">
        <v>52329.428571428565</v>
      </c>
      <c r="F70" s="49">
        <v>572611.5714285714</v>
      </c>
      <c r="G70" s="49">
        <v>1830460.2857142866</v>
      </c>
      <c r="H70" s="49">
        <v>331923.85714285704</v>
      </c>
      <c r="I70" s="49">
        <v>1799.000000000001</v>
      </c>
      <c r="J70" s="49">
        <v>3355.4285714285697</v>
      </c>
      <c r="K70" s="49">
        <v>337078.2857142857</v>
      </c>
      <c r="L70" s="49">
        <v>127263.71428571429</v>
      </c>
      <c r="M70" s="49">
        <v>464341.99999999977</v>
      </c>
      <c r="N70" s="49">
        <v>25663.857142857145</v>
      </c>
      <c r="O70" s="53">
        <v>35.00000000000001</v>
      </c>
      <c r="Q70" s="2">
        <v>0.95</v>
      </c>
    </row>
    <row r="71" spans="3:17" ht="15">
      <c r="C71" s="45">
        <v>41974</v>
      </c>
      <c r="D71" s="49">
        <v>1241894.7142857136</v>
      </c>
      <c r="E71" s="49">
        <v>47659.57142857144</v>
      </c>
      <c r="F71" s="49">
        <v>611672.7142857146</v>
      </c>
      <c r="G71" s="49">
        <v>1901226.9999999993</v>
      </c>
      <c r="H71" s="49">
        <v>353471.85714285716</v>
      </c>
      <c r="I71" s="49">
        <v>1807.4285714285706</v>
      </c>
      <c r="J71" s="49">
        <v>3731.1428571428573</v>
      </c>
      <c r="K71" s="49">
        <v>359010.42857142864</v>
      </c>
      <c r="L71" s="49">
        <v>125350.2857142857</v>
      </c>
      <c r="M71" s="49">
        <v>484360.7142857144</v>
      </c>
      <c r="N71" s="49">
        <v>45982.14285714284</v>
      </c>
      <c r="O71" s="53">
        <v>186.42857142857142</v>
      </c>
      <c r="Q71" s="2">
        <v>0.95</v>
      </c>
    </row>
    <row r="72" spans="3:17" ht="15">
      <c r="C72" s="45">
        <v>42005</v>
      </c>
      <c r="D72" s="49">
        <v>1124040.428571428</v>
      </c>
      <c r="E72" s="49">
        <v>50900.42857142858</v>
      </c>
      <c r="F72" s="49">
        <v>557126.1428571428</v>
      </c>
      <c r="G72" s="49">
        <v>1732066.9999999995</v>
      </c>
      <c r="H72" s="49">
        <v>333668.8571428572</v>
      </c>
      <c r="I72" s="49">
        <v>1400.285714285714</v>
      </c>
      <c r="J72" s="49">
        <v>3389.4285714285716</v>
      </c>
      <c r="K72" s="49">
        <v>338458.5714285715</v>
      </c>
      <c r="L72" s="49">
        <v>124942.2857142857</v>
      </c>
      <c r="M72" s="49">
        <v>463400.8571428571</v>
      </c>
      <c r="N72" s="49">
        <v>44902.85714285716</v>
      </c>
      <c r="O72" s="53">
        <v>650.1428571428572</v>
      </c>
      <c r="Q72" s="2">
        <v>0.95</v>
      </c>
    </row>
    <row r="73" spans="3:17" ht="15">
      <c r="C73" s="45">
        <v>42036</v>
      </c>
      <c r="D73" s="49">
        <v>1072451.571428571</v>
      </c>
      <c r="E73" s="49">
        <v>48156.857142857145</v>
      </c>
      <c r="F73" s="49">
        <v>534237.9999999998</v>
      </c>
      <c r="G73" s="49">
        <v>1654846.4285714282</v>
      </c>
      <c r="H73" s="49">
        <v>306651.2857142857</v>
      </c>
      <c r="I73" s="49">
        <v>1286.9999999999998</v>
      </c>
      <c r="J73" s="49">
        <v>2914.7142857142867</v>
      </c>
      <c r="K73" s="49">
        <v>310853</v>
      </c>
      <c r="L73" s="49">
        <v>113781.71428571432</v>
      </c>
      <c r="M73" s="49">
        <v>424634.71428571414</v>
      </c>
      <c r="N73" s="49">
        <v>33137.14285714285</v>
      </c>
      <c r="O73" s="53">
        <v>183.85714285714295</v>
      </c>
      <c r="Q73" s="2">
        <v>0.95</v>
      </c>
    </row>
    <row r="74" spans="3:17" ht="15">
      <c r="C74" s="45">
        <v>42064</v>
      </c>
      <c r="D74" s="49">
        <v>1251324.8571428568</v>
      </c>
      <c r="E74" s="49">
        <v>56383.00000000002</v>
      </c>
      <c r="F74" s="49">
        <v>635259.1428571428</v>
      </c>
      <c r="G74" s="49">
        <v>1942967.0000000005</v>
      </c>
      <c r="H74" s="49">
        <v>340682.2857142857</v>
      </c>
      <c r="I74" s="49">
        <v>1603.428571428572</v>
      </c>
      <c r="J74" s="49">
        <v>4359</v>
      </c>
      <c r="K74" s="49">
        <v>346644.7142857144</v>
      </c>
      <c r="L74" s="49">
        <v>128295.99999999994</v>
      </c>
      <c r="M74" s="49">
        <v>474940.71428571455</v>
      </c>
      <c r="N74" s="49">
        <v>30768.142857142862</v>
      </c>
      <c r="O74" s="53">
        <v>53.5714285714286</v>
      </c>
      <c r="Q74" s="2">
        <v>0.95</v>
      </c>
    </row>
    <row r="75" spans="3:17" ht="15">
      <c r="C75" s="45">
        <v>42095</v>
      </c>
      <c r="D75" s="49">
        <v>1206631.285714286</v>
      </c>
      <c r="E75" s="49">
        <v>52365.71428571426</v>
      </c>
      <c r="F75" s="49">
        <v>614170.7142857141</v>
      </c>
      <c r="G75" s="49">
        <v>1873167.7142857148</v>
      </c>
      <c r="H75" s="49">
        <v>326807.42857142875</v>
      </c>
      <c r="I75" s="49">
        <v>1433.7142857142865</v>
      </c>
      <c r="J75" s="49">
        <v>4125.714285714286</v>
      </c>
      <c r="K75" s="49">
        <v>332366.8571428571</v>
      </c>
      <c r="L75" s="49">
        <v>117886.57142857148</v>
      </c>
      <c r="M75" s="49">
        <v>450253.4285714285</v>
      </c>
      <c r="N75" s="49">
        <v>27995.85714285713</v>
      </c>
      <c r="O75" s="53">
        <v>58</v>
      </c>
      <c r="Q75" s="2">
        <v>0.95</v>
      </c>
    </row>
    <row r="76" spans="3:17" ht="15">
      <c r="C76" s="45">
        <v>42125</v>
      </c>
      <c r="D76" s="49">
        <v>1254445.1428571427</v>
      </c>
      <c r="E76" s="49">
        <v>54809.42857142856</v>
      </c>
      <c r="F76" s="49">
        <v>628214.2857142863</v>
      </c>
      <c r="G76" s="49">
        <v>1937468.8571428577</v>
      </c>
      <c r="H76" s="49">
        <v>339572.2857142856</v>
      </c>
      <c r="I76" s="49">
        <v>1485.1428571428569</v>
      </c>
      <c r="J76" s="49">
        <v>4315</v>
      </c>
      <c r="K76" s="49">
        <v>345372.42857142864</v>
      </c>
      <c r="L76" s="49">
        <v>123043.1428571429</v>
      </c>
      <c r="M76" s="49">
        <v>468415.5714285715</v>
      </c>
      <c r="N76" s="49">
        <v>23523.857142857138</v>
      </c>
      <c r="O76" s="53">
        <v>46.00000000000003</v>
      </c>
      <c r="Q76" s="2">
        <v>0.95</v>
      </c>
    </row>
    <row r="77" spans="3:17" ht="15">
      <c r="C77" s="26">
        <v>42156</v>
      </c>
      <c r="D77" s="50">
        <v>1249213</v>
      </c>
      <c r="E77" s="50">
        <v>53398.00000000001</v>
      </c>
      <c r="F77" s="50">
        <v>608598.0000000001</v>
      </c>
      <c r="G77" s="50">
        <v>1911209</v>
      </c>
      <c r="H77" s="50">
        <v>328757</v>
      </c>
      <c r="I77" s="50">
        <v>1139</v>
      </c>
      <c r="J77" s="50">
        <v>4085</v>
      </c>
      <c r="K77" s="50">
        <v>333981</v>
      </c>
      <c r="L77" s="50">
        <v>124809</v>
      </c>
      <c r="M77" s="50">
        <v>458790</v>
      </c>
      <c r="N77" s="50">
        <v>19065</v>
      </c>
      <c r="O77" s="54">
        <v>24.999999999999986</v>
      </c>
      <c r="Q77" s="2">
        <v>0.95</v>
      </c>
    </row>
    <row r="78" spans="3:17" ht="15">
      <c r="C78" s="25">
        <v>42186</v>
      </c>
      <c r="D78" s="49">
        <v>1271523</v>
      </c>
      <c r="E78" s="49">
        <v>53417</v>
      </c>
      <c r="F78" s="49">
        <v>627955</v>
      </c>
      <c r="G78" s="49">
        <v>1952895</v>
      </c>
      <c r="H78" s="49">
        <v>338445</v>
      </c>
      <c r="I78" s="49">
        <v>1393</v>
      </c>
      <c r="J78" s="49">
        <v>4203</v>
      </c>
      <c r="K78" s="49">
        <v>344041</v>
      </c>
      <c r="L78" s="49">
        <v>129873</v>
      </c>
      <c r="M78" s="49">
        <v>473914</v>
      </c>
      <c r="N78" s="49">
        <v>17275</v>
      </c>
      <c r="O78" s="53">
        <v>22</v>
      </c>
      <c r="Q78" s="2">
        <v>0.95</v>
      </c>
    </row>
    <row r="79" spans="3:17" ht="15">
      <c r="C79" s="25">
        <v>42217</v>
      </c>
      <c r="D79" s="49">
        <v>1215826</v>
      </c>
      <c r="E79" s="49">
        <v>49458</v>
      </c>
      <c r="F79" s="49">
        <v>599855</v>
      </c>
      <c r="G79" s="49">
        <v>1865139</v>
      </c>
      <c r="H79" s="49">
        <v>331841</v>
      </c>
      <c r="I79" s="49">
        <v>1225</v>
      </c>
      <c r="J79" s="49">
        <v>4063</v>
      </c>
      <c r="K79" s="49">
        <v>337129</v>
      </c>
      <c r="L79" s="49">
        <v>118303</v>
      </c>
      <c r="M79" s="49">
        <v>455432</v>
      </c>
      <c r="N79" s="49">
        <v>20030</v>
      </c>
      <c r="O79" s="53">
        <v>28</v>
      </c>
      <c r="Q79" s="2">
        <v>0.95</v>
      </c>
    </row>
    <row r="80" spans="3:17" ht="15">
      <c r="C80" s="25">
        <v>42248</v>
      </c>
      <c r="D80" s="49">
        <v>1221594</v>
      </c>
      <c r="E80" s="49">
        <v>50868</v>
      </c>
      <c r="F80" s="49">
        <v>587517</v>
      </c>
      <c r="G80" s="49">
        <v>1859979</v>
      </c>
      <c r="H80" s="49">
        <v>332984</v>
      </c>
      <c r="I80" s="49">
        <v>1250</v>
      </c>
      <c r="J80" s="49">
        <v>3847</v>
      </c>
      <c r="K80" s="49">
        <v>338081</v>
      </c>
      <c r="L80" s="49">
        <v>126114</v>
      </c>
      <c r="M80" s="49">
        <v>464195</v>
      </c>
      <c r="N80" s="49">
        <v>25883</v>
      </c>
      <c r="O80" s="53">
        <v>23</v>
      </c>
      <c r="Q80" s="2">
        <v>0.95</v>
      </c>
    </row>
    <row r="81" spans="3:17" ht="15">
      <c r="C81" s="26">
        <v>42278</v>
      </c>
      <c r="D81" s="49">
        <v>1261395</v>
      </c>
      <c r="E81" s="49">
        <v>50275</v>
      </c>
      <c r="F81" s="49">
        <v>611438</v>
      </c>
      <c r="G81" s="49">
        <v>1923108</v>
      </c>
      <c r="H81" s="49">
        <v>345833</v>
      </c>
      <c r="I81" s="49">
        <v>1041</v>
      </c>
      <c r="J81" s="49">
        <v>4308</v>
      </c>
      <c r="K81" s="49">
        <v>351182</v>
      </c>
      <c r="L81" s="49">
        <v>128805</v>
      </c>
      <c r="M81" s="49">
        <v>479987</v>
      </c>
      <c r="N81" s="49">
        <v>31582</v>
      </c>
      <c r="O81" s="53">
        <v>58</v>
      </c>
      <c r="Q81" s="2">
        <v>0.95</v>
      </c>
    </row>
    <row r="82" spans="3:17" ht="15">
      <c r="C82" s="25">
        <v>42309</v>
      </c>
      <c r="D82" s="49">
        <v>1236294</v>
      </c>
      <c r="E82" s="49">
        <v>48306</v>
      </c>
      <c r="F82" s="49">
        <v>589635</v>
      </c>
      <c r="G82" s="49">
        <v>1874235</v>
      </c>
      <c r="H82" s="49">
        <v>340241</v>
      </c>
      <c r="I82" s="49">
        <v>1037</v>
      </c>
      <c r="J82" s="49">
        <v>3630</v>
      </c>
      <c r="K82" s="49">
        <v>344908</v>
      </c>
      <c r="L82" s="49">
        <v>130656</v>
      </c>
      <c r="M82" s="49">
        <v>475564</v>
      </c>
      <c r="N82" s="49">
        <v>34170</v>
      </c>
      <c r="O82" s="53">
        <v>29</v>
      </c>
      <c r="Q82" s="2">
        <v>0.95</v>
      </c>
    </row>
    <row r="83" spans="3:17" s="17" customFormat="1" ht="15">
      <c r="C83" s="46">
        <v>42339</v>
      </c>
      <c r="D83" s="49">
        <v>1232965</v>
      </c>
      <c r="E83" s="49">
        <v>46148</v>
      </c>
      <c r="F83" s="49">
        <v>588539</v>
      </c>
      <c r="G83" s="49">
        <v>1867652</v>
      </c>
      <c r="H83" s="49">
        <v>353112</v>
      </c>
      <c r="I83" s="49">
        <v>1098</v>
      </c>
      <c r="J83" s="49">
        <v>3921</v>
      </c>
      <c r="K83" s="49">
        <v>358131</v>
      </c>
      <c r="L83" s="49">
        <v>129667</v>
      </c>
      <c r="M83" s="49">
        <v>487798</v>
      </c>
      <c r="N83" s="49">
        <v>32939</v>
      </c>
      <c r="O83" s="53">
        <v>29</v>
      </c>
      <c r="Q83" s="2">
        <v>0.95</v>
      </c>
    </row>
    <row r="84" spans="3:17" ht="15">
      <c r="C84" s="16">
        <v>42370</v>
      </c>
      <c r="D84" s="49">
        <v>1250005</v>
      </c>
      <c r="E84" s="49">
        <v>47208.42857143</v>
      </c>
      <c r="F84" s="49">
        <v>609707</v>
      </c>
      <c r="G84" s="49">
        <v>1906920.42857143</v>
      </c>
      <c r="H84" s="49">
        <v>353778</v>
      </c>
      <c r="I84" s="49">
        <v>1114</v>
      </c>
      <c r="J84" s="49">
        <v>4076</v>
      </c>
      <c r="K84" s="49">
        <v>358968</v>
      </c>
      <c r="L84" s="49">
        <v>125865</v>
      </c>
      <c r="M84" s="49">
        <v>484833</v>
      </c>
      <c r="N84" s="49">
        <v>51571</v>
      </c>
      <c r="O84" s="53">
        <v>158</v>
      </c>
      <c r="Q84" s="2">
        <v>0.95</v>
      </c>
    </row>
    <row r="85" spans="3:17" ht="15">
      <c r="C85" s="16">
        <v>42401</v>
      </c>
      <c r="D85" s="49">
        <v>1218372</v>
      </c>
      <c r="E85" s="49">
        <v>48387</v>
      </c>
      <c r="F85" s="49">
        <v>604017</v>
      </c>
      <c r="G85" s="49">
        <v>1870776</v>
      </c>
      <c r="H85" s="49">
        <v>333519</v>
      </c>
      <c r="I85" s="49">
        <v>1047</v>
      </c>
      <c r="J85" s="49">
        <v>3784</v>
      </c>
      <c r="K85" s="49">
        <v>338350</v>
      </c>
      <c r="L85" s="49">
        <v>124514</v>
      </c>
      <c r="M85" s="49">
        <v>462864</v>
      </c>
      <c r="N85" s="49">
        <v>50066</v>
      </c>
      <c r="O85" s="53">
        <v>188</v>
      </c>
      <c r="Q85" s="2">
        <v>0.95</v>
      </c>
    </row>
    <row r="86" spans="3:17" ht="15">
      <c r="C86" s="16">
        <v>42430</v>
      </c>
      <c r="D86" s="49">
        <v>1350373</v>
      </c>
      <c r="E86" s="49">
        <v>49906</v>
      </c>
      <c r="F86" s="49">
        <v>687274</v>
      </c>
      <c r="G86" s="49">
        <v>2087553</v>
      </c>
      <c r="H86" s="49">
        <v>357724</v>
      </c>
      <c r="I86" s="49">
        <v>1125</v>
      </c>
      <c r="J86" s="49">
        <v>4466</v>
      </c>
      <c r="K86" s="49">
        <v>363315</v>
      </c>
      <c r="L86" s="49">
        <v>130761</v>
      </c>
      <c r="M86" s="49">
        <v>494076</v>
      </c>
      <c r="N86" s="49">
        <v>53640</v>
      </c>
      <c r="O86" s="53">
        <v>349</v>
      </c>
      <c r="Q86" s="2">
        <v>0.95</v>
      </c>
    </row>
    <row r="87" spans="3:17" ht="15">
      <c r="C87" s="16">
        <v>42461</v>
      </c>
      <c r="D87" s="49">
        <v>1214057</v>
      </c>
      <c r="E87" s="49">
        <v>50359</v>
      </c>
      <c r="F87" s="49">
        <v>603365</v>
      </c>
      <c r="G87" s="49">
        <v>1867781</v>
      </c>
      <c r="H87" s="49">
        <v>333458</v>
      </c>
      <c r="I87" s="49">
        <v>1079</v>
      </c>
      <c r="J87" s="49">
        <v>3676</v>
      </c>
      <c r="K87" s="49">
        <v>338213</v>
      </c>
      <c r="L87" s="49">
        <v>121996</v>
      </c>
      <c r="M87" s="49">
        <v>460209</v>
      </c>
      <c r="N87" s="49">
        <v>38632</v>
      </c>
      <c r="O87" s="53">
        <v>196</v>
      </c>
      <c r="Q87" s="2">
        <v>0.95</v>
      </c>
    </row>
    <row r="88" spans="3:17" ht="15">
      <c r="C88" s="16">
        <v>42491</v>
      </c>
      <c r="D88" s="49">
        <v>1353206</v>
      </c>
      <c r="E88" s="49">
        <v>52180</v>
      </c>
      <c r="F88" s="49">
        <v>664954</v>
      </c>
      <c r="G88" s="49">
        <v>2070340</v>
      </c>
      <c r="H88" s="49">
        <v>359307</v>
      </c>
      <c r="I88" s="49">
        <v>1108</v>
      </c>
      <c r="J88" s="49">
        <v>3965</v>
      </c>
      <c r="K88" s="49">
        <v>364380</v>
      </c>
      <c r="L88" s="49">
        <v>128811</v>
      </c>
      <c r="M88" s="49">
        <v>493191</v>
      </c>
      <c r="N88" s="49">
        <v>38203</v>
      </c>
      <c r="O88" s="53">
        <v>107</v>
      </c>
      <c r="Q88" s="2">
        <v>0.95</v>
      </c>
    </row>
    <row r="89" spans="3:17" ht="15">
      <c r="C89" s="16">
        <v>42522</v>
      </c>
      <c r="D89" s="49">
        <v>1282499</v>
      </c>
      <c r="E89" s="49">
        <v>52180</v>
      </c>
      <c r="F89" s="49">
        <v>624123</v>
      </c>
      <c r="G89" s="49">
        <v>1958802</v>
      </c>
      <c r="H89" s="49">
        <v>346030</v>
      </c>
      <c r="I89" s="49">
        <v>1087</v>
      </c>
      <c r="J89" s="49">
        <v>3843</v>
      </c>
      <c r="K89" s="49">
        <v>350960</v>
      </c>
      <c r="L89" s="49">
        <v>129250</v>
      </c>
      <c r="M89" s="49">
        <v>480210</v>
      </c>
      <c r="N89" s="49">
        <v>35300</v>
      </c>
      <c r="O89" s="53">
        <v>84</v>
      </c>
      <c r="Q89" s="2">
        <v>0.95</v>
      </c>
    </row>
    <row r="90" spans="3:17" ht="15">
      <c r="C90" s="47">
        <v>42552</v>
      </c>
      <c r="D90" s="49">
        <v>1353477</v>
      </c>
      <c r="E90" s="49">
        <v>52961</v>
      </c>
      <c r="F90" s="49">
        <v>672596</v>
      </c>
      <c r="G90" s="49">
        <v>2079034</v>
      </c>
      <c r="H90" s="49">
        <v>356986</v>
      </c>
      <c r="I90" s="49">
        <v>1100</v>
      </c>
      <c r="J90" s="49">
        <v>3693</v>
      </c>
      <c r="K90" s="49">
        <v>361779</v>
      </c>
      <c r="L90" s="49">
        <v>128442</v>
      </c>
      <c r="M90" s="49">
        <v>490221</v>
      </c>
      <c r="N90" s="49">
        <v>37466</v>
      </c>
      <c r="O90" s="53">
        <v>113</v>
      </c>
      <c r="Q90" s="2">
        <v>0.95</v>
      </c>
    </row>
    <row r="91" spans="3:17" ht="15">
      <c r="C91" s="16">
        <v>42583</v>
      </c>
      <c r="D91" s="49">
        <v>1254439</v>
      </c>
      <c r="E91" s="49">
        <v>52404</v>
      </c>
      <c r="F91" s="49">
        <v>626058</v>
      </c>
      <c r="G91" s="49">
        <v>1932901</v>
      </c>
      <c r="H91" s="49">
        <v>342617</v>
      </c>
      <c r="I91" s="49">
        <v>1186</v>
      </c>
      <c r="J91" s="49">
        <v>3882</v>
      </c>
      <c r="K91" s="49">
        <v>347685</v>
      </c>
      <c r="L91" s="49">
        <v>122869</v>
      </c>
      <c r="M91" s="49">
        <v>470554</v>
      </c>
      <c r="N91" s="49">
        <v>34253</v>
      </c>
      <c r="O91" s="53">
        <v>57</v>
      </c>
      <c r="Q91" s="2">
        <v>0.95</v>
      </c>
    </row>
    <row r="92" spans="3:17" ht="15">
      <c r="C92" s="16">
        <v>42614</v>
      </c>
      <c r="D92" s="49">
        <v>1277578</v>
      </c>
      <c r="E92" s="49">
        <v>52521</v>
      </c>
      <c r="F92" s="49">
        <v>622365</v>
      </c>
      <c r="G92" s="49">
        <v>1952464</v>
      </c>
      <c r="H92" s="49">
        <v>345085</v>
      </c>
      <c r="I92" s="49">
        <v>1226</v>
      </c>
      <c r="J92" s="49">
        <v>3841</v>
      </c>
      <c r="K92" s="49">
        <v>350152</v>
      </c>
      <c r="L92" s="49">
        <v>125656</v>
      </c>
      <c r="M92" s="49">
        <v>475808</v>
      </c>
      <c r="N92" s="49">
        <v>35694</v>
      </c>
      <c r="O92" s="53">
        <v>86</v>
      </c>
      <c r="Q92" s="2">
        <v>0.95</v>
      </c>
    </row>
    <row r="93" spans="3:17" ht="15">
      <c r="C93" s="16">
        <v>42644</v>
      </c>
      <c r="D93" s="49">
        <v>1317571</v>
      </c>
      <c r="E93" s="49">
        <v>51020</v>
      </c>
      <c r="F93" s="49">
        <v>633225</v>
      </c>
      <c r="G93" s="49">
        <v>2001816</v>
      </c>
      <c r="H93" s="49">
        <v>357874</v>
      </c>
      <c r="I93" s="49">
        <v>1160</v>
      </c>
      <c r="J93" s="49">
        <v>4275</v>
      </c>
      <c r="K93" s="49">
        <v>363309</v>
      </c>
      <c r="L93" s="49">
        <v>129674</v>
      </c>
      <c r="M93" s="49">
        <v>492983</v>
      </c>
      <c r="N93" s="49">
        <v>48816</v>
      </c>
      <c r="O93" s="53">
        <v>252</v>
      </c>
      <c r="Q93" s="2">
        <v>0.95</v>
      </c>
    </row>
    <row r="94" spans="3:17" ht="15">
      <c r="C94" s="16">
        <v>42675</v>
      </c>
      <c r="D94" s="49">
        <v>1258205</v>
      </c>
      <c r="E94" s="49">
        <v>49979</v>
      </c>
      <c r="F94" s="49">
        <v>599687</v>
      </c>
      <c r="G94" s="49">
        <v>1907871</v>
      </c>
      <c r="H94" s="49">
        <v>351285</v>
      </c>
      <c r="I94" s="49">
        <v>1166</v>
      </c>
      <c r="J94" s="49">
        <v>4095</v>
      </c>
      <c r="K94" s="49">
        <v>356546</v>
      </c>
      <c r="L94" s="49">
        <v>132780</v>
      </c>
      <c r="M94" s="49">
        <v>489326</v>
      </c>
      <c r="N94" s="49">
        <v>52988</v>
      </c>
      <c r="O94" s="53">
        <v>457</v>
      </c>
      <c r="Q94" s="2">
        <v>0.95</v>
      </c>
    </row>
    <row r="95" spans="2:17" ht="15">
      <c r="B95" s="17"/>
      <c r="C95" s="16">
        <v>42705</v>
      </c>
      <c r="D95" s="49">
        <v>1277133</v>
      </c>
      <c r="E95" s="49">
        <v>45569</v>
      </c>
      <c r="F95" s="49">
        <v>621865</v>
      </c>
      <c r="G95" s="49">
        <v>1944567</v>
      </c>
      <c r="H95" s="49">
        <v>366086</v>
      </c>
      <c r="I95" s="49">
        <v>1078</v>
      </c>
      <c r="J95" s="49">
        <v>3384</v>
      </c>
      <c r="K95" s="49">
        <v>370548</v>
      </c>
      <c r="L95" s="49">
        <v>127367</v>
      </c>
      <c r="M95" s="49">
        <v>497915</v>
      </c>
      <c r="N95" s="49">
        <v>61729</v>
      </c>
      <c r="O95" s="53">
        <v>553</v>
      </c>
      <c r="Q95" s="2">
        <v>0.95</v>
      </c>
    </row>
    <row r="96" spans="3:17" ht="15">
      <c r="C96" s="16">
        <v>42736</v>
      </c>
      <c r="D96" s="49">
        <v>1237177</v>
      </c>
      <c r="E96" s="49">
        <v>48039</v>
      </c>
      <c r="F96" s="49">
        <v>610056</v>
      </c>
      <c r="G96" s="49">
        <v>1895272</v>
      </c>
      <c r="H96" s="49">
        <v>358045</v>
      </c>
      <c r="I96" s="49">
        <v>1186</v>
      </c>
      <c r="J96" s="49">
        <v>3709</v>
      </c>
      <c r="K96" s="49">
        <v>362940</v>
      </c>
      <c r="L96" s="49">
        <v>129333</v>
      </c>
      <c r="M96" s="49">
        <v>492273</v>
      </c>
      <c r="N96" s="49">
        <v>79551</v>
      </c>
      <c r="O96" s="53">
        <v>989</v>
      </c>
      <c r="Q96" s="2">
        <v>0.95</v>
      </c>
    </row>
    <row r="97" spans="3:17" ht="15">
      <c r="C97" s="16">
        <v>42767</v>
      </c>
      <c r="D97" s="49">
        <v>1127909</v>
      </c>
      <c r="E97" s="49">
        <v>45733</v>
      </c>
      <c r="F97" s="49">
        <v>561977</v>
      </c>
      <c r="G97" s="49">
        <v>1735619</v>
      </c>
      <c r="H97" s="49">
        <v>322294</v>
      </c>
      <c r="I97" s="49">
        <v>1029</v>
      </c>
      <c r="J97" s="49">
        <v>3338</v>
      </c>
      <c r="K97" s="49">
        <v>326661</v>
      </c>
      <c r="L97" s="49">
        <v>121027</v>
      </c>
      <c r="M97" s="49">
        <v>447688</v>
      </c>
      <c r="N97" s="49">
        <v>54491</v>
      </c>
      <c r="O97" s="53">
        <v>338</v>
      </c>
      <c r="Q97" s="2">
        <v>0.95</v>
      </c>
    </row>
    <row r="98" spans="3:17" ht="15">
      <c r="C98" s="16">
        <v>42795</v>
      </c>
      <c r="D98" s="49">
        <v>1309507</v>
      </c>
      <c r="E98" s="49">
        <v>53355</v>
      </c>
      <c r="F98" s="49">
        <v>652972</v>
      </c>
      <c r="G98" s="49">
        <v>2015834</v>
      </c>
      <c r="H98" s="49">
        <v>365117</v>
      </c>
      <c r="I98" s="49">
        <v>1165</v>
      </c>
      <c r="J98" s="49">
        <v>3821</v>
      </c>
      <c r="K98" s="49">
        <v>370103</v>
      </c>
      <c r="L98" s="49">
        <v>139702</v>
      </c>
      <c r="M98" s="49">
        <v>509805</v>
      </c>
      <c r="N98" s="49">
        <v>42970</v>
      </c>
      <c r="O98" s="53">
        <v>270</v>
      </c>
      <c r="Q98" s="2">
        <v>0.95</v>
      </c>
    </row>
    <row r="99" spans="2:17" ht="15">
      <c r="B99" s="2" t="s">
        <v>37</v>
      </c>
      <c r="C99" s="16">
        <v>42826</v>
      </c>
      <c r="D99" s="49">
        <v>1253743</v>
      </c>
      <c r="E99" s="49">
        <v>47550</v>
      </c>
      <c r="F99" s="49">
        <v>648469</v>
      </c>
      <c r="G99" s="49">
        <v>1949762</v>
      </c>
      <c r="H99" s="49">
        <v>347805</v>
      </c>
      <c r="I99" s="49">
        <v>1124</v>
      </c>
      <c r="J99" s="49">
        <v>3636</v>
      </c>
      <c r="K99" s="49">
        <v>352565</v>
      </c>
      <c r="L99" s="49">
        <v>118763</v>
      </c>
      <c r="M99" s="49">
        <v>471328</v>
      </c>
      <c r="N99" s="49">
        <v>33923</v>
      </c>
      <c r="O99" s="53">
        <v>143</v>
      </c>
      <c r="Q99" s="2">
        <v>0.95</v>
      </c>
    </row>
    <row r="100" spans="2:17" ht="15">
      <c r="B100" s="2" t="s">
        <v>38</v>
      </c>
      <c r="C100" s="16">
        <v>42856</v>
      </c>
      <c r="D100" s="49">
        <v>1347297</v>
      </c>
      <c r="E100" s="49">
        <v>51037</v>
      </c>
      <c r="F100" s="49">
        <v>668455</v>
      </c>
      <c r="G100" s="49">
        <v>2066789</v>
      </c>
      <c r="H100" s="49">
        <v>369644</v>
      </c>
      <c r="I100" s="49">
        <v>1186</v>
      </c>
      <c r="J100" s="49">
        <v>3640</v>
      </c>
      <c r="K100" s="49">
        <v>374470</v>
      </c>
      <c r="L100" s="49">
        <v>131373</v>
      </c>
      <c r="M100" s="49">
        <v>505843</v>
      </c>
      <c r="N100" s="49">
        <v>40296</v>
      </c>
      <c r="O100" s="53">
        <v>115</v>
      </c>
      <c r="Q100" s="2">
        <v>0.95</v>
      </c>
    </row>
    <row r="101" spans="2:17" ht="15">
      <c r="B101" s="2" t="s">
        <v>39</v>
      </c>
      <c r="C101" s="16">
        <v>42887</v>
      </c>
      <c r="D101" s="49">
        <v>1296877</v>
      </c>
      <c r="E101" s="49">
        <v>50612</v>
      </c>
      <c r="F101" s="49">
        <v>646567</v>
      </c>
      <c r="G101" s="49">
        <v>1994056</v>
      </c>
      <c r="H101" s="49">
        <v>356052</v>
      </c>
      <c r="I101" s="49">
        <v>1243</v>
      </c>
      <c r="J101" s="49">
        <v>3898</v>
      </c>
      <c r="K101" s="49">
        <v>361193</v>
      </c>
      <c r="L101" s="49">
        <v>130013</v>
      </c>
      <c r="M101" s="49">
        <v>491206</v>
      </c>
      <c r="N101" s="49">
        <v>34476</v>
      </c>
      <c r="O101" s="53">
        <v>55</v>
      </c>
      <c r="Q101" s="2">
        <v>0.95</v>
      </c>
    </row>
    <row r="102" spans="2:17" ht="15">
      <c r="B102" s="2" t="s">
        <v>29</v>
      </c>
      <c r="C102" s="16">
        <v>42917</v>
      </c>
      <c r="D102" s="49">
        <v>1348648</v>
      </c>
      <c r="E102" s="49">
        <v>50369</v>
      </c>
      <c r="F102" s="49">
        <v>674927</v>
      </c>
      <c r="G102" s="49">
        <v>2073944</v>
      </c>
      <c r="H102" s="49">
        <v>365685</v>
      </c>
      <c r="I102" s="49">
        <v>1164</v>
      </c>
      <c r="J102" s="49">
        <v>3658</v>
      </c>
      <c r="K102" s="49">
        <v>370507</v>
      </c>
      <c r="L102" s="49">
        <v>128752</v>
      </c>
      <c r="M102" s="49">
        <v>499259</v>
      </c>
      <c r="N102" s="49">
        <v>37258</v>
      </c>
      <c r="O102" s="53">
        <v>74</v>
      </c>
      <c r="Q102" s="2">
        <v>0.95</v>
      </c>
    </row>
    <row r="103" spans="2:17" ht="15">
      <c r="B103" s="2" t="s">
        <v>30</v>
      </c>
      <c r="C103" s="16">
        <v>42948</v>
      </c>
      <c r="D103" s="49">
        <v>1256655</v>
      </c>
      <c r="E103" s="49">
        <v>47912</v>
      </c>
      <c r="F103" s="49">
        <v>620096</v>
      </c>
      <c r="G103" s="49">
        <v>1924663</v>
      </c>
      <c r="H103" s="49">
        <v>356405</v>
      </c>
      <c r="I103" s="49">
        <v>1176</v>
      </c>
      <c r="J103" s="49">
        <v>3404</v>
      </c>
      <c r="K103" s="49">
        <v>360985</v>
      </c>
      <c r="L103" s="49">
        <v>125089</v>
      </c>
      <c r="M103" s="49">
        <v>486074</v>
      </c>
      <c r="N103" s="49">
        <v>37164</v>
      </c>
      <c r="O103" s="53">
        <v>50</v>
      </c>
      <c r="Q103" s="2">
        <v>0.95</v>
      </c>
    </row>
    <row r="104" spans="2:17" ht="15">
      <c r="B104" s="2" t="s">
        <v>31</v>
      </c>
      <c r="C104" s="16">
        <v>42979</v>
      </c>
      <c r="D104" s="49">
        <v>1263957</v>
      </c>
      <c r="E104" s="49">
        <v>47250</v>
      </c>
      <c r="F104" s="49">
        <v>614754</v>
      </c>
      <c r="G104" s="49">
        <v>1925961</v>
      </c>
      <c r="H104" s="49">
        <v>356160</v>
      </c>
      <c r="I104" s="49">
        <v>1177</v>
      </c>
      <c r="J104" s="49">
        <v>3661</v>
      </c>
      <c r="K104" s="49">
        <v>360998</v>
      </c>
      <c r="L104" s="49">
        <v>125801</v>
      </c>
      <c r="M104" s="49">
        <v>486799</v>
      </c>
      <c r="N104" s="49">
        <v>42157</v>
      </c>
      <c r="O104" s="53">
        <v>77</v>
      </c>
      <c r="Q104" s="2">
        <v>0.95</v>
      </c>
    </row>
    <row r="105" spans="2:17" ht="15">
      <c r="B105" s="2" t="s">
        <v>32</v>
      </c>
      <c r="C105" s="16">
        <v>43009</v>
      </c>
      <c r="D105" s="49">
        <v>1325211</v>
      </c>
      <c r="E105" s="49">
        <v>50198</v>
      </c>
      <c r="F105" s="49">
        <v>668728</v>
      </c>
      <c r="G105" s="49">
        <v>2044137</v>
      </c>
      <c r="H105" s="49">
        <v>373673</v>
      </c>
      <c r="I105" s="49">
        <v>1204</v>
      </c>
      <c r="J105" s="49">
        <v>3934</v>
      </c>
      <c r="K105" s="49">
        <v>378811</v>
      </c>
      <c r="L105" s="49">
        <v>134406</v>
      </c>
      <c r="M105" s="49">
        <v>513217</v>
      </c>
      <c r="N105" s="49">
        <v>45500</v>
      </c>
      <c r="O105" s="53">
        <v>57</v>
      </c>
      <c r="Q105" s="2">
        <v>0.95</v>
      </c>
    </row>
    <row r="106" spans="2:15" ht="15">
      <c r="B106" s="2" t="s">
        <v>33</v>
      </c>
      <c r="C106" s="16">
        <v>43040</v>
      </c>
      <c r="D106" s="49">
        <v>1281913</v>
      </c>
      <c r="E106" s="49">
        <v>48223</v>
      </c>
      <c r="F106" s="49">
        <v>646835</v>
      </c>
      <c r="G106" s="49">
        <v>1976971</v>
      </c>
      <c r="H106" s="49">
        <v>372551</v>
      </c>
      <c r="I106" s="49">
        <v>1243</v>
      </c>
      <c r="J106" s="49">
        <v>3876</v>
      </c>
      <c r="K106" s="49">
        <v>377670</v>
      </c>
      <c r="L106" s="49">
        <v>135349</v>
      </c>
      <c r="M106" s="49">
        <v>513019</v>
      </c>
      <c r="N106" s="49">
        <v>48623</v>
      </c>
      <c r="O106" s="53">
        <v>107</v>
      </c>
    </row>
    <row r="107" spans="2:15" ht="15">
      <c r="B107" s="2" t="s">
        <v>34</v>
      </c>
      <c r="C107" s="16">
        <v>43070</v>
      </c>
      <c r="D107" s="49">
        <v>1289587</v>
      </c>
      <c r="E107" s="49">
        <v>42158</v>
      </c>
      <c r="F107" s="49">
        <v>672209</v>
      </c>
      <c r="G107" s="49">
        <v>2003954</v>
      </c>
      <c r="H107" s="49">
        <v>387919</v>
      </c>
      <c r="I107" s="49">
        <v>1150</v>
      </c>
      <c r="J107" s="49">
        <v>4467</v>
      </c>
      <c r="K107" s="49">
        <v>393536</v>
      </c>
      <c r="L107" s="49">
        <v>127267</v>
      </c>
      <c r="M107" s="49">
        <v>520803</v>
      </c>
      <c r="N107" s="49">
        <v>69086</v>
      </c>
      <c r="O107" s="53">
        <v>517</v>
      </c>
    </row>
    <row r="108" spans="2:15" ht="15">
      <c r="B108" s="2" t="s">
        <v>35</v>
      </c>
      <c r="C108" s="16">
        <v>43101</v>
      </c>
      <c r="D108" s="49">
        <v>1257026</v>
      </c>
      <c r="E108" s="49">
        <v>49987</v>
      </c>
      <c r="F108" s="49">
        <v>693073</v>
      </c>
      <c r="G108" s="49">
        <v>2000086</v>
      </c>
      <c r="H108" s="49">
        <v>383879</v>
      </c>
      <c r="I108" s="49">
        <v>1214</v>
      </c>
      <c r="J108" s="49">
        <v>4634</v>
      </c>
      <c r="K108" s="49">
        <v>389727</v>
      </c>
      <c r="L108" s="49">
        <v>136318</v>
      </c>
      <c r="M108" s="49">
        <v>526045</v>
      </c>
      <c r="N108" s="49">
        <v>81231</v>
      </c>
      <c r="O108" s="53">
        <v>1054</v>
      </c>
    </row>
    <row r="109" spans="2:15" ht="15">
      <c r="B109" s="2" t="s">
        <v>82</v>
      </c>
      <c r="C109" s="16">
        <v>43132</v>
      </c>
      <c r="D109" s="49">
        <v>1151757</v>
      </c>
      <c r="E109" s="49">
        <v>41902</v>
      </c>
      <c r="F109" s="49">
        <v>626353</v>
      </c>
      <c r="G109" s="49">
        <v>1820012</v>
      </c>
      <c r="H109" s="49">
        <v>347470</v>
      </c>
      <c r="I109" s="49">
        <v>1087</v>
      </c>
      <c r="J109" s="49">
        <v>4145</v>
      </c>
      <c r="K109" s="49">
        <v>352702</v>
      </c>
      <c r="L109" s="49">
        <v>124165</v>
      </c>
      <c r="M109" s="49">
        <v>476867</v>
      </c>
      <c r="N109" s="49">
        <v>68712</v>
      </c>
      <c r="O109" s="53">
        <v>369</v>
      </c>
    </row>
    <row r="110" spans="2:15" ht="15">
      <c r="B110" s="2" t="s">
        <v>36</v>
      </c>
      <c r="C110" s="16">
        <v>43160</v>
      </c>
      <c r="D110" s="49">
        <v>1299796</v>
      </c>
      <c r="E110" s="49">
        <v>46655</v>
      </c>
      <c r="F110" s="49">
        <v>703334</v>
      </c>
      <c r="G110" s="49">
        <v>2049785</v>
      </c>
      <c r="H110" s="49">
        <v>385196</v>
      </c>
      <c r="I110" s="49">
        <v>1283</v>
      </c>
      <c r="J110" s="49">
        <v>4523</v>
      </c>
      <c r="K110" s="49">
        <v>391002</v>
      </c>
      <c r="L110" s="49">
        <v>135064</v>
      </c>
      <c r="M110" s="49">
        <v>526066</v>
      </c>
      <c r="N110" s="49">
        <v>76233</v>
      </c>
      <c r="O110" s="53">
        <v>853</v>
      </c>
    </row>
    <row r="111" spans="3:15" ht="15">
      <c r="C111" s="16">
        <v>43191</v>
      </c>
      <c r="D111" s="49">
        <v>1246348</v>
      </c>
      <c r="E111" s="49">
        <v>47256</v>
      </c>
      <c r="F111" s="49">
        <v>690765</v>
      </c>
      <c r="G111" s="49">
        <v>1984369</v>
      </c>
      <c r="H111" s="49">
        <v>370142</v>
      </c>
      <c r="I111" s="49">
        <v>1418</v>
      </c>
      <c r="J111" s="49">
        <v>4290</v>
      </c>
      <c r="K111" s="49">
        <v>375850</v>
      </c>
      <c r="L111" s="49">
        <v>127543</v>
      </c>
      <c r="M111" s="49">
        <v>503393</v>
      </c>
      <c r="N111" s="49">
        <v>48004</v>
      </c>
      <c r="O111" s="53">
        <v>356</v>
      </c>
    </row>
    <row r="112" spans="3:15" ht="15">
      <c r="C112" s="16">
        <v>43221</v>
      </c>
      <c r="D112" s="49">
        <v>1354711</v>
      </c>
      <c r="E112" s="49">
        <v>49219</v>
      </c>
      <c r="F112" s="49">
        <v>760528</v>
      </c>
      <c r="G112" s="49">
        <v>2164458</v>
      </c>
      <c r="H112" s="49">
        <v>392433</v>
      </c>
      <c r="I112" s="49">
        <v>1508</v>
      </c>
      <c r="J112" s="49">
        <v>4762</v>
      </c>
      <c r="K112" s="49">
        <v>398703</v>
      </c>
      <c r="L112" s="49">
        <v>134754</v>
      </c>
      <c r="M112" s="49">
        <v>533457</v>
      </c>
      <c r="N112" s="49">
        <v>39236</v>
      </c>
      <c r="O112" s="53">
        <v>106</v>
      </c>
    </row>
    <row r="113" spans="3:15" ht="15">
      <c r="C113" s="16">
        <v>43252</v>
      </c>
      <c r="D113" s="49">
        <v>1306739</v>
      </c>
      <c r="E113" s="49">
        <v>49635</v>
      </c>
      <c r="F113" s="49">
        <v>737568</v>
      </c>
      <c r="G113" s="49">
        <v>2093942</v>
      </c>
      <c r="H113" s="49">
        <v>376782</v>
      </c>
      <c r="I113" s="49">
        <v>1646</v>
      </c>
      <c r="J113" s="49">
        <v>4506</v>
      </c>
      <c r="K113" s="49">
        <v>382934</v>
      </c>
      <c r="L113" s="49">
        <v>130320</v>
      </c>
      <c r="M113" s="49">
        <v>513254</v>
      </c>
      <c r="N113" s="49">
        <v>33750</v>
      </c>
      <c r="O113" s="53">
        <v>99</v>
      </c>
    </row>
    <row r="114" spans="3:15" ht="15">
      <c r="C114" s="16">
        <v>43282</v>
      </c>
      <c r="D114" s="49">
        <v>1365859</v>
      </c>
      <c r="E114" s="49">
        <v>49846</v>
      </c>
      <c r="F114" s="49">
        <v>764191</v>
      </c>
      <c r="G114" s="49">
        <v>2179896</v>
      </c>
      <c r="H114" s="49">
        <v>390294</v>
      </c>
      <c r="I114" s="49">
        <v>1523</v>
      </c>
      <c r="J114" s="49">
        <v>4908</v>
      </c>
      <c r="K114" s="49">
        <v>396725</v>
      </c>
      <c r="L114" s="49">
        <v>133207</v>
      </c>
      <c r="M114" s="49">
        <v>529932</v>
      </c>
      <c r="N114" s="49">
        <v>42823</v>
      </c>
      <c r="O114" s="53">
        <v>149</v>
      </c>
    </row>
    <row r="115" spans="3:15" ht="15">
      <c r="C115" s="16">
        <v>43313</v>
      </c>
      <c r="D115" s="49">
        <v>1252767</v>
      </c>
      <c r="E115" s="49">
        <v>49117</v>
      </c>
      <c r="F115" s="49">
        <v>695970</v>
      </c>
      <c r="G115" s="49">
        <v>1997854</v>
      </c>
      <c r="H115" s="49">
        <v>382863</v>
      </c>
      <c r="I115" s="49">
        <v>1508</v>
      </c>
      <c r="J115" s="49">
        <v>4703</v>
      </c>
      <c r="K115" s="49">
        <v>389074</v>
      </c>
      <c r="L115" s="49">
        <v>128225</v>
      </c>
      <c r="M115" s="49">
        <v>517299</v>
      </c>
      <c r="N115" s="49">
        <v>40214</v>
      </c>
      <c r="O115" s="53">
        <v>162</v>
      </c>
    </row>
    <row r="116" spans="3:15" ht="15">
      <c r="C116" s="16">
        <v>43344</v>
      </c>
      <c r="D116" s="49">
        <v>1269088</v>
      </c>
      <c r="E116" s="49">
        <v>47622</v>
      </c>
      <c r="F116" s="49">
        <v>688985</v>
      </c>
      <c r="G116" s="49">
        <v>2005695</v>
      </c>
      <c r="H116" s="49">
        <v>379951</v>
      </c>
      <c r="I116" s="49">
        <v>1389</v>
      </c>
      <c r="J116" s="49">
        <v>4635</v>
      </c>
      <c r="K116" s="49">
        <v>385975</v>
      </c>
      <c r="L116" s="49">
        <v>124347</v>
      </c>
      <c r="M116" s="49">
        <v>510322</v>
      </c>
      <c r="N116" s="49">
        <v>44582</v>
      </c>
      <c r="O116" s="53">
        <v>154</v>
      </c>
    </row>
    <row r="117" spans="3:15" ht="15">
      <c r="C117" s="16">
        <v>43374</v>
      </c>
      <c r="D117" s="49">
        <v>1320032</v>
      </c>
      <c r="E117" s="49">
        <v>51282</v>
      </c>
      <c r="F117" s="49">
        <v>708178</v>
      </c>
      <c r="G117" s="49">
        <v>2079492</v>
      </c>
      <c r="H117" s="49">
        <v>398478</v>
      </c>
      <c r="I117" s="49">
        <v>1703</v>
      </c>
      <c r="J117" s="49">
        <v>4913</v>
      </c>
      <c r="K117" s="49">
        <v>405094</v>
      </c>
      <c r="L117" s="49">
        <v>140928</v>
      </c>
      <c r="M117" s="49">
        <v>546022</v>
      </c>
      <c r="N117" s="49">
        <v>49014</v>
      </c>
      <c r="O117" s="53">
        <v>214</v>
      </c>
    </row>
    <row r="118" spans="3:15" ht="15">
      <c r="C118" s="16">
        <v>43405</v>
      </c>
      <c r="D118" s="49">
        <v>1305353</v>
      </c>
      <c r="E118" s="49">
        <v>48465</v>
      </c>
      <c r="F118" s="49">
        <v>684029</v>
      </c>
      <c r="G118" s="49">
        <v>2037847</v>
      </c>
      <c r="H118" s="49">
        <v>397128</v>
      </c>
      <c r="I118" s="49">
        <v>1698</v>
      </c>
      <c r="J118" s="49">
        <v>4690</v>
      </c>
      <c r="K118" s="49">
        <v>403516</v>
      </c>
      <c r="L118" s="49">
        <v>141841</v>
      </c>
      <c r="M118" s="49">
        <v>545357</v>
      </c>
      <c r="N118" s="49">
        <v>54373</v>
      </c>
      <c r="O118" s="53">
        <v>259</v>
      </c>
    </row>
    <row r="119" spans="3:15" ht="15">
      <c r="C119" s="16">
        <v>43435</v>
      </c>
      <c r="D119" s="49">
        <v>1307359</v>
      </c>
      <c r="E119" s="49">
        <v>43072</v>
      </c>
      <c r="F119" s="49">
        <v>697087</v>
      </c>
      <c r="G119" s="49">
        <v>2047518</v>
      </c>
      <c r="H119" s="49">
        <v>407286</v>
      </c>
      <c r="I119" s="49">
        <v>1565</v>
      </c>
      <c r="J119" s="49">
        <v>4781</v>
      </c>
      <c r="K119" s="49">
        <v>413632</v>
      </c>
      <c r="L119" s="49">
        <v>131271</v>
      </c>
      <c r="M119" s="49">
        <v>544903</v>
      </c>
      <c r="N119" s="49">
        <v>59805</v>
      </c>
      <c r="O119" s="53">
        <v>284</v>
      </c>
    </row>
    <row r="120" spans="3:15" ht="15">
      <c r="C120" s="16">
        <v>43466</v>
      </c>
      <c r="D120" s="49">
        <v>1344354</v>
      </c>
      <c r="E120" s="49">
        <v>47616</v>
      </c>
      <c r="F120" s="49">
        <v>721443</v>
      </c>
      <c r="G120" s="49">
        <v>2113413</v>
      </c>
      <c r="H120" s="49">
        <v>414698</v>
      </c>
      <c r="I120" s="49">
        <v>1680</v>
      </c>
      <c r="J120" s="49">
        <v>5095</v>
      </c>
      <c r="K120" s="49">
        <v>421473</v>
      </c>
      <c r="L120" s="49">
        <v>142562</v>
      </c>
      <c r="M120" s="49">
        <v>564035</v>
      </c>
      <c r="N120" s="49">
        <v>83554</v>
      </c>
      <c r="O120" s="53">
        <v>627</v>
      </c>
    </row>
    <row r="121" spans="3:15" ht="15">
      <c r="C121" s="16">
        <v>43497</v>
      </c>
      <c r="D121" s="49">
        <v>1234328</v>
      </c>
      <c r="E121" s="49">
        <v>44183</v>
      </c>
      <c r="F121" s="49">
        <v>676436</v>
      </c>
      <c r="G121" s="49">
        <v>1954947</v>
      </c>
      <c r="H121" s="49">
        <v>370476</v>
      </c>
      <c r="I121" s="49">
        <v>1645</v>
      </c>
      <c r="J121" s="49">
        <v>5381</v>
      </c>
      <c r="K121" s="49">
        <v>377502</v>
      </c>
      <c r="L121" s="49">
        <v>128220</v>
      </c>
      <c r="M121" s="49">
        <v>505722</v>
      </c>
      <c r="N121" s="49">
        <v>70815</v>
      </c>
      <c r="O121" s="53">
        <v>521</v>
      </c>
    </row>
    <row r="122" spans="3:15" ht="15">
      <c r="C122" s="16">
        <v>43525</v>
      </c>
      <c r="D122" s="49">
        <v>1373060</v>
      </c>
      <c r="E122" s="49">
        <v>50490</v>
      </c>
      <c r="F122" s="49">
        <v>744000</v>
      </c>
      <c r="G122" s="49">
        <v>2167550</v>
      </c>
      <c r="H122" s="49">
        <v>409617</v>
      </c>
      <c r="I122" s="49">
        <v>1730</v>
      </c>
      <c r="J122" s="49">
        <v>4617</v>
      </c>
      <c r="K122" s="49">
        <v>415964</v>
      </c>
      <c r="L122" s="49">
        <v>139493</v>
      </c>
      <c r="M122" s="49">
        <v>555457</v>
      </c>
      <c r="N122" s="49">
        <v>59508</v>
      </c>
      <c r="O122" s="53">
        <v>329</v>
      </c>
    </row>
    <row r="123" spans="3:15" ht="15">
      <c r="C123" s="16">
        <v>43556</v>
      </c>
      <c r="D123" s="49">
        <v>1331768</v>
      </c>
      <c r="E123" s="49">
        <v>48927</v>
      </c>
      <c r="F123" s="49">
        <v>731407</v>
      </c>
      <c r="G123" s="49">
        <v>2112102</v>
      </c>
      <c r="H123" s="49">
        <v>398718</v>
      </c>
      <c r="I123" s="49">
        <v>1787</v>
      </c>
      <c r="J123" s="49">
        <v>4850</v>
      </c>
      <c r="K123" s="49">
        <v>405355</v>
      </c>
      <c r="L123" s="49">
        <v>129783</v>
      </c>
      <c r="M123" s="49">
        <v>535138</v>
      </c>
      <c r="N123" s="49">
        <v>66938</v>
      </c>
      <c r="O123" s="53">
        <v>442</v>
      </c>
    </row>
    <row r="124" spans="3:15" ht="15">
      <c r="C124" s="68">
        <v>43586</v>
      </c>
      <c r="D124" s="69">
        <v>1369319</v>
      </c>
      <c r="E124" s="69">
        <v>50411</v>
      </c>
      <c r="F124" s="69">
        <v>753190</v>
      </c>
      <c r="G124" s="69">
        <v>2172920</v>
      </c>
      <c r="H124" s="69">
        <v>406073</v>
      </c>
      <c r="I124" s="69">
        <v>1900</v>
      </c>
      <c r="J124" s="69">
        <v>4631</v>
      </c>
      <c r="K124" s="69">
        <v>412604</v>
      </c>
      <c r="L124" s="69">
        <v>134785</v>
      </c>
      <c r="M124" s="69">
        <v>547389</v>
      </c>
      <c r="N124" s="69">
        <v>61500</v>
      </c>
      <c r="O124" s="70">
        <v>415</v>
      </c>
    </row>
    <row r="125" spans="3:15" ht="15">
      <c r="C125" s="66">
        <v>43617</v>
      </c>
      <c r="D125" s="49">
        <v>1334151</v>
      </c>
      <c r="E125" s="49">
        <v>49233</v>
      </c>
      <c r="F125" s="49">
        <v>724617</v>
      </c>
      <c r="G125" s="49">
        <v>2108001</v>
      </c>
      <c r="H125" s="49">
        <v>392452</v>
      </c>
      <c r="I125" s="49">
        <v>1528</v>
      </c>
      <c r="J125" s="49">
        <v>4697</v>
      </c>
      <c r="K125" s="49">
        <v>398677</v>
      </c>
      <c r="L125" s="49">
        <v>130131</v>
      </c>
      <c r="M125" s="49">
        <v>528808</v>
      </c>
      <c r="N125" s="49">
        <v>57820</v>
      </c>
      <c r="O125" s="53">
        <v>471</v>
      </c>
    </row>
    <row r="126" spans="3:15" ht="15">
      <c r="C126" s="66">
        <v>43647</v>
      </c>
      <c r="D126" s="49">
        <v>1415968</v>
      </c>
      <c r="E126" s="49">
        <v>54216</v>
      </c>
      <c r="F126" s="49">
        <v>796729</v>
      </c>
      <c r="G126" s="49">
        <v>2266913</v>
      </c>
      <c r="H126" s="49">
        <v>408752</v>
      </c>
      <c r="I126" s="49">
        <v>1558</v>
      </c>
      <c r="J126" s="49">
        <v>5101</v>
      </c>
      <c r="K126" s="49">
        <v>415411</v>
      </c>
      <c r="L126" s="49">
        <v>138658</v>
      </c>
      <c r="M126" s="49">
        <v>554069</v>
      </c>
      <c r="N126" s="49">
        <v>57694</v>
      </c>
      <c r="O126" s="53">
        <v>436</v>
      </c>
    </row>
    <row r="127" spans="3:15" ht="15">
      <c r="C127" s="66">
        <v>43678</v>
      </c>
      <c r="D127" s="49">
        <v>1324066</v>
      </c>
      <c r="E127" s="49">
        <v>48786</v>
      </c>
      <c r="F127" s="49">
        <v>752593</v>
      </c>
      <c r="G127" s="49">
        <v>2125445</v>
      </c>
      <c r="H127" s="49">
        <v>393710</v>
      </c>
      <c r="I127" s="49">
        <v>1366</v>
      </c>
      <c r="J127" s="49">
        <v>4877</v>
      </c>
      <c r="K127" s="49">
        <v>399953</v>
      </c>
      <c r="L127" s="49">
        <v>129278</v>
      </c>
      <c r="M127" s="49">
        <v>529231</v>
      </c>
      <c r="N127" s="49">
        <v>56499</v>
      </c>
      <c r="O127" s="53">
        <v>372</v>
      </c>
    </row>
    <row r="128" spans="3:15" ht="15.75" thickBot="1">
      <c r="C128" s="75">
        <v>43709</v>
      </c>
      <c r="D128" s="72">
        <v>1342508</v>
      </c>
      <c r="E128" s="72">
        <v>48217</v>
      </c>
      <c r="F128" s="72">
        <v>752368</v>
      </c>
      <c r="G128" s="72">
        <v>2143093</v>
      </c>
      <c r="H128" s="72">
        <v>391228</v>
      </c>
      <c r="I128" s="72">
        <v>1363</v>
      </c>
      <c r="J128" s="72">
        <v>7133</v>
      </c>
      <c r="K128" s="72">
        <v>399724</v>
      </c>
      <c r="L128" s="72">
        <v>130179</v>
      </c>
      <c r="M128" s="72">
        <v>529903</v>
      </c>
      <c r="N128" s="72">
        <v>64921</v>
      </c>
      <c r="O128" s="76">
        <v>455</v>
      </c>
    </row>
  </sheetData>
  <sheetProtection/>
  <mergeCells count="7">
    <mergeCell ref="H17:M17"/>
    <mergeCell ref="D2:G3"/>
    <mergeCell ref="D9:E9"/>
    <mergeCell ref="C16:E16"/>
    <mergeCell ref="D17:G17"/>
    <mergeCell ref="D10:E10"/>
    <mergeCell ref="D14:O14"/>
  </mergeCells>
  <printOptions/>
  <pageMargins left="0.31496062992125984" right="0.31496062992125984" top="0.5511811023622047" bottom="0.5511811023622047" header="0.31496062992125984" footer="0.31496062992125984"/>
  <pageSetup fitToHeight="1" fitToWidth="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dimension ref="B2:P126"/>
  <sheetViews>
    <sheetView showGridLines="0" zoomScale="85" zoomScaleNormal="85" zoomScalePageLayoutView="0" workbookViewId="0" topLeftCell="A1">
      <pane ySplit="18" topLeftCell="A109" activePane="bottomLeft" state="frozen"/>
      <selection pane="topLeft" activeCell="A1" sqref="A1"/>
      <selection pane="bottomLeft" activeCell="A1" sqref="A1"/>
    </sheetView>
  </sheetViews>
  <sheetFormatPr defaultColWidth="9.140625" defaultRowHeight="15"/>
  <cols>
    <col min="1" max="1" width="7.28125" style="0" customWidth="1"/>
    <col min="2" max="14" width="17.7109375" style="0" customWidth="1"/>
    <col min="16" max="28" width="17.7109375" style="0" customWidth="1"/>
  </cols>
  <sheetData>
    <row r="2" spans="2:12" ht="15" customHeight="1">
      <c r="B2" s="4" t="s">
        <v>0</v>
      </c>
      <c r="C2" s="84" t="s">
        <v>77</v>
      </c>
      <c r="D2" s="84"/>
      <c r="E2" s="84"/>
      <c r="F2" s="84"/>
      <c r="G2" s="84"/>
      <c r="H2" s="84"/>
      <c r="I2" s="84"/>
      <c r="J2" s="57"/>
      <c r="L2" s="57"/>
    </row>
    <row r="3" spans="2:12" ht="20.25" customHeight="1">
      <c r="B3" s="4"/>
      <c r="C3" s="84"/>
      <c r="D3" s="84"/>
      <c r="E3" s="84"/>
      <c r="F3" s="84"/>
      <c r="G3" s="84"/>
      <c r="H3" s="84"/>
      <c r="I3" s="84"/>
      <c r="J3" s="57"/>
      <c r="L3" s="57"/>
    </row>
    <row r="4" spans="2:12" ht="15">
      <c r="B4" s="4" t="s">
        <v>1</v>
      </c>
      <c r="C4" s="5" t="s">
        <v>87</v>
      </c>
      <c r="D4" s="5"/>
      <c r="E4" s="3"/>
      <c r="F4" s="6"/>
      <c r="G4" s="6"/>
      <c r="H4" s="6"/>
      <c r="I4" s="6"/>
      <c r="J4" s="6"/>
      <c r="L4" s="7"/>
    </row>
    <row r="5" spans="2:12" ht="15">
      <c r="B5" s="4"/>
      <c r="C5" s="5"/>
      <c r="D5" s="5"/>
      <c r="E5" s="3"/>
      <c r="F5" s="6"/>
      <c r="G5" s="6"/>
      <c r="H5" s="6"/>
      <c r="I5" s="6"/>
      <c r="J5" s="6"/>
      <c r="L5" s="3"/>
    </row>
    <row r="6" spans="2:12" ht="15.75">
      <c r="B6" s="4" t="s">
        <v>2</v>
      </c>
      <c r="C6" s="8" t="s">
        <v>93</v>
      </c>
      <c r="D6" s="9"/>
      <c r="E6" s="3"/>
      <c r="F6" s="6"/>
      <c r="G6" s="6"/>
      <c r="H6" s="6"/>
      <c r="I6" s="6"/>
      <c r="J6" s="6"/>
      <c r="L6" s="3"/>
    </row>
    <row r="7" spans="2:12" ht="15">
      <c r="B7" s="4" t="s">
        <v>3</v>
      </c>
      <c r="C7" s="10" t="s">
        <v>84</v>
      </c>
      <c r="D7" s="10"/>
      <c r="E7" s="3"/>
      <c r="F7" s="6"/>
      <c r="G7" s="6"/>
      <c r="H7" s="6"/>
      <c r="I7" s="6"/>
      <c r="J7" s="6"/>
      <c r="L7" s="3"/>
    </row>
    <row r="8" spans="2:12" ht="15">
      <c r="B8" s="4" t="s">
        <v>4</v>
      </c>
      <c r="C8" s="10" t="s">
        <v>88</v>
      </c>
      <c r="D8" s="10"/>
      <c r="E8" s="3"/>
      <c r="F8" s="6"/>
      <c r="G8" s="6"/>
      <c r="H8" s="6"/>
      <c r="I8" s="6"/>
      <c r="J8" s="6"/>
      <c r="L8" s="3"/>
    </row>
    <row r="9" spans="2:12" ht="15">
      <c r="B9" s="4" t="s">
        <v>6</v>
      </c>
      <c r="C9" s="80" t="s">
        <v>95</v>
      </c>
      <c r="D9" s="80"/>
      <c r="E9" s="3"/>
      <c r="F9" s="2"/>
      <c r="G9" s="2"/>
      <c r="H9" s="2"/>
      <c r="I9" s="2"/>
      <c r="J9" s="2"/>
      <c r="L9" s="3"/>
    </row>
    <row r="10" spans="2:12" ht="15">
      <c r="B10" s="4" t="s">
        <v>7</v>
      </c>
      <c r="C10" s="55"/>
      <c r="D10" s="55"/>
      <c r="E10" s="3"/>
      <c r="F10" s="6"/>
      <c r="G10" s="6"/>
      <c r="H10" s="6"/>
      <c r="I10" s="6"/>
      <c r="J10" s="6"/>
      <c r="L10" s="10"/>
    </row>
    <row r="11" spans="2:12" ht="15">
      <c r="B11" s="4" t="s">
        <v>8</v>
      </c>
      <c r="C11" s="10" t="s">
        <v>89</v>
      </c>
      <c r="D11" s="10"/>
      <c r="E11" s="3"/>
      <c r="F11" s="6"/>
      <c r="G11" s="6"/>
      <c r="H11" s="6"/>
      <c r="I11" s="6"/>
      <c r="J11" s="6"/>
      <c r="L11" s="3"/>
    </row>
    <row r="12" spans="2:12" ht="15">
      <c r="B12" s="4" t="s">
        <v>9</v>
      </c>
      <c r="C12" s="10" t="s">
        <v>83</v>
      </c>
      <c r="D12" s="10"/>
      <c r="E12" s="3"/>
      <c r="F12" s="2"/>
      <c r="G12" s="2"/>
      <c r="H12" s="2"/>
      <c r="I12" s="2"/>
      <c r="J12" s="2"/>
      <c r="L12" s="10"/>
    </row>
    <row r="13" spans="2:12" ht="15">
      <c r="B13" s="4"/>
      <c r="C13" s="2"/>
      <c r="D13" s="10"/>
      <c r="E13" s="3"/>
      <c r="F13" s="2"/>
      <c r="G13" s="2"/>
      <c r="H13" s="2"/>
      <c r="I13" s="2"/>
      <c r="J13" s="2"/>
      <c r="L13" s="10"/>
    </row>
    <row r="14" spans="2:16" ht="80.25" customHeight="1">
      <c r="B14" s="4"/>
      <c r="C14" s="83" t="s">
        <v>94</v>
      </c>
      <c r="D14" s="83"/>
      <c r="E14" s="83"/>
      <c r="F14" s="83"/>
      <c r="G14" s="83"/>
      <c r="H14" s="83"/>
      <c r="I14" s="83"/>
      <c r="J14" s="83"/>
      <c r="K14" s="83"/>
      <c r="L14" s="83"/>
      <c r="M14" s="83"/>
      <c r="N14" s="83"/>
      <c r="P14" s="65"/>
    </row>
    <row r="15" spans="2:12" ht="15">
      <c r="B15" s="4"/>
      <c r="C15" s="10"/>
      <c r="D15" s="10"/>
      <c r="E15" s="3"/>
      <c r="F15" s="2"/>
      <c r="G15" s="2"/>
      <c r="H15" s="2"/>
      <c r="I15" s="2"/>
      <c r="J15" s="2"/>
      <c r="L15" s="10"/>
    </row>
    <row r="16" spans="2:12" ht="16.5" customHeight="1" thickBot="1">
      <c r="B16" s="56" t="s">
        <v>90</v>
      </c>
      <c r="C16" s="56"/>
      <c r="D16" s="56"/>
      <c r="E16" s="3"/>
      <c r="F16" s="3"/>
      <c r="G16" s="3"/>
      <c r="H16" s="3"/>
      <c r="I16" s="3"/>
      <c r="J16" s="3"/>
      <c r="L16" s="3"/>
    </row>
    <row r="17" spans="3:14" ht="30" customHeight="1" thickBot="1">
      <c r="C17" s="85" t="s">
        <v>78</v>
      </c>
      <c r="D17" s="86"/>
      <c r="E17" s="86"/>
      <c r="F17" s="77"/>
      <c r="G17" s="87" t="s">
        <v>79</v>
      </c>
      <c r="H17" s="86"/>
      <c r="I17" s="86"/>
      <c r="J17" s="77"/>
      <c r="K17" s="87" t="s">
        <v>80</v>
      </c>
      <c r="L17" s="86"/>
      <c r="M17" s="86"/>
      <c r="N17" s="88"/>
    </row>
    <row r="18" spans="2:14" ht="63.75">
      <c r="B18" s="58" t="s">
        <v>13</v>
      </c>
      <c r="C18" s="20" t="s">
        <v>14</v>
      </c>
      <c r="D18" s="20" t="s">
        <v>15</v>
      </c>
      <c r="E18" s="20" t="s">
        <v>16</v>
      </c>
      <c r="F18" s="20" t="s">
        <v>81</v>
      </c>
      <c r="G18" s="20" t="s">
        <v>14</v>
      </c>
      <c r="H18" s="20" t="s">
        <v>15</v>
      </c>
      <c r="I18" s="20" t="s">
        <v>16</v>
      </c>
      <c r="J18" s="59" t="s">
        <v>18</v>
      </c>
      <c r="K18" s="20" t="s">
        <v>20</v>
      </c>
      <c r="L18" s="19" t="s">
        <v>19</v>
      </c>
      <c r="M18" s="20" t="s">
        <v>85</v>
      </c>
      <c r="N18" s="21" t="s">
        <v>86</v>
      </c>
    </row>
    <row r="19" spans="2:14" ht="15">
      <c r="B19" s="45">
        <v>40483</v>
      </c>
      <c r="C19" s="48">
        <v>943864.7142897141</v>
      </c>
      <c r="D19" s="48">
        <v>47983.42857080002</v>
      </c>
      <c r="E19" s="48">
        <v>473998.14285685704</v>
      </c>
      <c r="F19" s="48">
        <v>1465846.2857173712</v>
      </c>
      <c r="G19" s="48">
        <v>40636.85714285714</v>
      </c>
      <c r="H19" s="48">
        <v>142.4285714285714</v>
      </c>
      <c r="I19" s="48">
        <v>451.57142857142867</v>
      </c>
      <c r="J19" s="60">
        <v>41230.85714285715</v>
      </c>
      <c r="K19" s="51">
        <f>F19/(F19+J19)</f>
        <v>0.9726418403077851</v>
      </c>
      <c r="L19" s="61">
        <f>C19/(G19+C19)</f>
        <v>0.958723420742005</v>
      </c>
      <c r="M19" s="51">
        <f>D19/(H19+D19)</f>
        <v>0.9970404979799602</v>
      </c>
      <c r="N19" s="62">
        <f>E19/(I19+E19)</f>
        <v>0.9990482206755008</v>
      </c>
    </row>
    <row r="20" spans="2:14" ht="15">
      <c r="B20" s="45">
        <v>40513</v>
      </c>
      <c r="C20" s="49">
        <v>947364.857145285</v>
      </c>
      <c r="D20" s="49">
        <v>40574.42857165714</v>
      </c>
      <c r="E20" s="49">
        <v>519481.5714290003</v>
      </c>
      <c r="F20" s="49">
        <v>1507420.8571459432</v>
      </c>
      <c r="G20" s="49">
        <v>78573.57142857142</v>
      </c>
      <c r="H20" s="49">
        <v>140.57142857142856</v>
      </c>
      <c r="I20" s="49">
        <v>1296.8571428571422</v>
      </c>
      <c r="J20" s="63">
        <v>80010.99999999997</v>
      </c>
      <c r="K20" s="51">
        <f aca="true" t="shared" si="0" ref="K20:K83">F20/(F20+J20)</f>
        <v>0.9495972065573558</v>
      </c>
      <c r="L20" s="61">
        <f aca="true" t="shared" si="1" ref="L20:L83">C20/(G20+C20)</f>
        <v>0.923412975632665</v>
      </c>
      <c r="M20" s="51">
        <f aca="true" t="shared" si="2" ref="M20:M83">D20/(H20+D20)</f>
        <v>0.9965474289924933</v>
      </c>
      <c r="N20" s="62">
        <f aca="true" t="shared" si="3" ref="N20:N83">E20/(I20+E20)</f>
        <v>0.9975097717729715</v>
      </c>
    </row>
    <row r="21" spans="2:14" ht="15">
      <c r="B21" s="45">
        <v>40544</v>
      </c>
      <c r="C21" s="49">
        <v>939998.2857202853</v>
      </c>
      <c r="D21" s="49">
        <v>45880.57142847143</v>
      </c>
      <c r="E21" s="49">
        <v>529415.9999992857</v>
      </c>
      <c r="F21" s="49">
        <v>1515294.8571480429</v>
      </c>
      <c r="G21" s="49">
        <v>64560.28571428568</v>
      </c>
      <c r="H21" s="49">
        <v>162.2857142857143</v>
      </c>
      <c r="I21" s="49">
        <v>740.0000000000005</v>
      </c>
      <c r="J21" s="63">
        <v>65462.57142857144</v>
      </c>
      <c r="K21" s="51">
        <f t="shared" si="0"/>
        <v>0.9585878451398347</v>
      </c>
      <c r="L21" s="61">
        <f t="shared" si="1"/>
        <v>0.9357326814482408</v>
      </c>
      <c r="M21" s="51">
        <f t="shared" si="2"/>
        <v>0.9964753335401723</v>
      </c>
      <c r="N21" s="62">
        <f t="shared" si="3"/>
        <v>0.9986041844287323</v>
      </c>
    </row>
    <row r="22" spans="2:14" ht="15">
      <c r="B22" s="45">
        <v>40575</v>
      </c>
      <c r="C22" s="49">
        <v>892186.2857202854</v>
      </c>
      <c r="D22" s="49">
        <v>45114.00000042858</v>
      </c>
      <c r="E22" s="49">
        <v>482874.42857128545</v>
      </c>
      <c r="F22" s="49">
        <v>1420174.7142920007</v>
      </c>
      <c r="G22" s="49">
        <v>40931.85714285712</v>
      </c>
      <c r="H22" s="49">
        <v>95.85714285714288</v>
      </c>
      <c r="I22" s="49">
        <v>523.2857142857142</v>
      </c>
      <c r="J22" s="63">
        <v>41551.00000000003</v>
      </c>
      <c r="K22" s="51">
        <f t="shared" si="0"/>
        <v>0.9715740103675158</v>
      </c>
      <c r="L22" s="61">
        <f t="shared" si="1"/>
        <v>0.9561343250520631</v>
      </c>
      <c r="M22" s="51">
        <f t="shared" si="2"/>
        <v>0.9978797291362071</v>
      </c>
      <c r="N22" s="62">
        <f t="shared" si="3"/>
        <v>0.998917484094729</v>
      </c>
    </row>
    <row r="23" spans="2:14" ht="15">
      <c r="B23" s="45">
        <v>40603</v>
      </c>
      <c r="C23" s="49">
        <v>1034579.8571355706</v>
      </c>
      <c r="D23" s="49">
        <v>50479.85714244714</v>
      </c>
      <c r="E23" s="49">
        <v>566789.7142854285</v>
      </c>
      <c r="F23" s="49">
        <v>1651849.4285634472</v>
      </c>
      <c r="G23" s="49">
        <v>51767.428571428565</v>
      </c>
      <c r="H23" s="49">
        <v>202.5714285714285</v>
      </c>
      <c r="I23" s="49">
        <v>828.1428571428571</v>
      </c>
      <c r="J23" s="63">
        <v>52798.14285714286</v>
      </c>
      <c r="K23" s="51">
        <f t="shared" si="0"/>
        <v>0.9690269450751378</v>
      </c>
      <c r="L23" s="61">
        <f t="shared" si="1"/>
        <v>0.9523472564873781</v>
      </c>
      <c r="M23" s="51">
        <f t="shared" si="2"/>
        <v>0.9960031230885558</v>
      </c>
      <c r="N23" s="62">
        <f t="shared" si="3"/>
        <v>0.9985410204299918</v>
      </c>
    </row>
    <row r="24" spans="2:14" ht="15">
      <c r="B24" s="45">
        <v>40634</v>
      </c>
      <c r="C24" s="49">
        <v>1009479.9999930005</v>
      </c>
      <c r="D24" s="49">
        <v>47820.28571395714</v>
      </c>
      <c r="E24" s="49">
        <v>579295.0000001431</v>
      </c>
      <c r="F24" s="49">
        <v>1636595.2857070996</v>
      </c>
      <c r="G24" s="49">
        <v>50156.7142857143</v>
      </c>
      <c r="H24" s="49">
        <v>253.57142857142864</v>
      </c>
      <c r="I24" s="49">
        <v>823.5714285714287</v>
      </c>
      <c r="J24" s="63">
        <v>51233.857142857116</v>
      </c>
      <c r="K24" s="51">
        <f t="shared" si="0"/>
        <v>0.9696451164148363</v>
      </c>
      <c r="L24" s="61">
        <f t="shared" si="1"/>
        <v>0.9526661226344395</v>
      </c>
      <c r="M24" s="51">
        <f t="shared" si="2"/>
        <v>0.9947253779154928</v>
      </c>
      <c r="N24" s="62">
        <f t="shared" si="3"/>
        <v>0.9985803394872479</v>
      </c>
    </row>
    <row r="25" spans="2:14" ht="15">
      <c r="B25" s="45">
        <v>40664</v>
      </c>
      <c r="C25" s="49">
        <v>1033028.0000000003</v>
      </c>
      <c r="D25" s="49">
        <v>50696.28571499999</v>
      </c>
      <c r="E25" s="49">
        <v>580885.9999995716</v>
      </c>
      <c r="F25" s="49">
        <v>1664610.2857145723</v>
      </c>
      <c r="G25" s="49">
        <v>48326.42857142857</v>
      </c>
      <c r="H25" s="49">
        <v>424.00000000000006</v>
      </c>
      <c r="I25" s="49">
        <v>771.1428571428572</v>
      </c>
      <c r="J25" s="63">
        <v>49521.571428571435</v>
      </c>
      <c r="K25" s="51">
        <f t="shared" si="0"/>
        <v>0.9711098237733552</v>
      </c>
      <c r="L25" s="61">
        <f t="shared" si="1"/>
        <v>0.9553093534418015</v>
      </c>
      <c r="M25" s="51">
        <f t="shared" si="2"/>
        <v>0.9917058366542817</v>
      </c>
      <c r="N25" s="62">
        <f t="shared" si="3"/>
        <v>0.9986742312604372</v>
      </c>
    </row>
    <row r="26" spans="2:14" ht="15">
      <c r="B26" s="45">
        <v>40695</v>
      </c>
      <c r="C26" s="49">
        <v>989466.4285762856</v>
      </c>
      <c r="D26" s="49">
        <v>48691.28571414285</v>
      </c>
      <c r="E26" s="49">
        <v>548843.7142851426</v>
      </c>
      <c r="F26" s="49">
        <v>1587001.4285755723</v>
      </c>
      <c r="G26" s="49">
        <v>45312.57142857144</v>
      </c>
      <c r="H26" s="49">
        <v>176.28571428571422</v>
      </c>
      <c r="I26" s="49">
        <v>653.8571428571431</v>
      </c>
      <c r="J26" s="63">
        <v>46142.71428571428</v>
      </c>
      <c r="K26" s="51">
        <f t="shared" si="0"/>
        <v>0.9717460859242517</v>
      </c>
      <c r="L26" s="61">
        <f t="shared" si="1"/>
        <v>0.9562103875046181</v>
      </c>
      <c r="M26" s="51">
        <f t="shared" si="2"/>
        <v>0.9963925828697278</v>
      </c>
      <c r="N26" s="62">
        <f t="shared" si="3"/>
        <v>0.9988100818331954</v>
      </c>
    </row>
    <row r="27" spans="2:14" ht="15">
      <c r="B27" s="45">
        <v>40725</v>
      </c>
      <c r="C27" s="49">
        <v>1035108.571434571</v>
      </c>
      <c r="D27" s="49">
        <v>49963.857143285735</v>
      </c>
      <c r="E27" s="49">
        <v>583690.4285712854</v>
      </c>
      <c r="F27" s="49">
        <v>1668762.857149142</v>
      </c>
      <c r="G27" s="49">
        <v>38397.28571428571</v>
      </c>
      <c r="H27" s="49">
        <v>200.4285714285714</v>
      </c>
      <c r="I27" s="49">
        <v>844.5714285714279</v>
      </c>
      <c r="J27" s="63">
        <v>39442.2857142857</v>
      </c>
      <c r="K27" s="51">
        <f t="shared" si="0"/>
        <v>0.9769101001252288</v>
      </c>
      <c r="L27" s="61">
        <f t="shared" si="1"/>
        <v>0.9642318805634972</v>
      </c>
      <c r="M27" s="51">
        <f t="shared" si="2"/>
        <v>0.9960045564573885</v>
      </c>
      <c r="N27" s="62">
        <f t="shared" si="3"/>
        <v>0.9985551396775699</v>
      </c>
    </row>
    <row r="28" spans="2:14" ht="15">
      <c r="B28" s="45">
        <v>40756</v>
      </c>
      <c r="C28" s="49">
        <v>971002.4285688573</v>
      </c>
      <c r="D28" s="49">
        <v>46025.42857085714</v>
      </c>
      <c r="E28" s="49">
        <v>556116.5714297143</v>
      </c>
      <c r="F28" s="49">
        <v>1573144.4285694284</v>
      </c>
      <c r="G28" s="49">
        <v>38997.57142857143</v>
      </c>
      <c r="H28" s="49">
        <v>95.4285714285715</v>
      </c>
      <c r="I28" s="49">
        <v>523.8571428571428</v>
      </c>
      <c r="J28" s="63">
        <v>39616.85714285717</v>
      </c>
      <c r="K28" s="51">
        <f t="shared" si="0"/>
        <v>0.9754353868152532</v>
      </c>
      <c r="L28" s="61">
        <f t="shared" si="1"/>
        <v>0.9613885431399299</v>
      </c>
      <c r="M28" s="51">
        <f t="shared" si="2"/>
        <v>0.9979309020399563</v>
      </c>
      <c r="N28" s="62">
        <f t="shared" si="3"/>
        <v>0.9990588949059979</v>
      </c>
    </row>
    <row r="29" spans="2:14" ht="15">
      <c r="B29" s="45">
        <v>40787</v>
      </c>
      <c r="C29" s="49">
        <v>983439.2857168571</v>
      </c>
      <c r="D29" s="49">
        <v>46451.42857114284</v>
      </c>
      <c r="E29" s="49">
        <v>551604.2857144285</v>
      </c>
      <c r="F29" s="49">
        <v>1581495.000002429</v>
      </c>
      <c r="G29" s="49">
        <v>48849.00000000001</v>
      </c>
      <c r="H29" s="49">
        <v>177.14285714285722</v>
      </c>
      <c r="I29" s="49">
        <v>733.0000000000001</v>
      </c>
      <c r="J29" s="63">
        <v>49759.14285714289</v>
      </c>
      <c r="K29" s="51">
        <f t="shared" si="0"/>
        <v>0.9694963883617082</v>
      </c>
      <c r="L29" s="61">
        <f t="shared" si="1"/>
        <v>0.9526789166593346</v>
      </c>
      <c r="M29" s="51">
        <f t="shared" si="2"/>
        <v>0.9962009803921337</v>
      </c>
      <c r="N29" s="62">
        <f t="shared" si="3"/>
        <v>0.9986729123328115</v>
      </c>
    </row>
    <row r="30" spans="2:14" ht="15">
      <c r="B30" s="45">
        <v>40817</v>
      </c>
      <c r="C30" s="49">
        <v>1009463.1428560001</v>
      </c>
      <c r="D30" s="49">
        <v>48322.57142814288</v>
      </c>
      <c r="E30" s="49">
        <v>577591.2857148573</v>
      </c>
      <c r="F30" s="49">
        <v>1635376.9999989998</v>
      </c>
      <c r="G30" s="49">
        <v>55638.85714285719</v>
      </c>
      <c r="H30" s="49">
        <v>195.14285714285725</v>
      </c>
      <c r="I30" s="49">
        <v>747.4285714285709</v>
      </c>
      <c r="J30" s="63">
        <v>56581.42857142855</v>
      </c>
      <c r="K30" s="51">
        <f t="shared" si="0"/>
        <v>0.9665586177437968</v>
      </c>
      <c r="L30" s="61">
        <f t="shared" si="1"/>
        <v>0.947761944731193</v>
      </c>
      <c r="M30" s="51">
        <f t="shared" si="2"/>
        <v>0.9959779049772335</v>
      </c>
      <c r="N30" s="62">
        <f t="shared" si="3"/>
        <v>0.9987076283275435</v>
      </c>
    </row>
    <row r="31" spans="2:14" ht="15">
      <c r="B31" s="45">
        <v>40848</v>
      </c>
      <c r="C31" s="49">
        <v>952908.2857114278</v>
      </c>
      <c r="D31" s="49">
        <v>45962.57142814285</v>
      </c>
      <c r="E31" s="49">
        <v>539325.9999986716</v>
      </c>
      <c r="F31" s="49">
        <v>1538196.857138243</v>
      </c>
      <c r="G31" s="49">
        <v>53319.00000000002</v>
      </c>
      <c r="H31" s="49">
        <v>138.28571428571428</v>
      </c>
      <c r="I31" s="49">
        <v>804.4285714285714</v>
      </c>
      <c r="J31" s="63">
        <v>54261.71428571429</v>
      </c>
      <c r="K31" s="51">
        <f t="shared" si="0"/>
        <v>0.965925823591634</v>
      </c>
      <c r="L31" s="61">
        <f t="shared" si="1"/>
        <v>0.9470109777809274</v>
      </c>
      <c r="M31" s="51">
        <f t="shared" si="2"/>
        <v>0.9970003656578774</v>
      </c>
      <c r="N31" s="62">
        <f t="shared" si="3"/>
        <v>0.9985106771829942</v>
      </c>
    </row>
    <row r="32" spans="2:14" ht="15">
      <c r="B32" s="45">
        <v>40878</v>
      </c>
      <c r="C32" s="49">
        <v>945264.1428538568</v>
      </c>
      <c r="D32" s="49">
        <v>42620.14285771429</v>
      </c>
      <c r="E32" s="49">
        <v>526779.1428559998</v>
      </c>
      <c r="F32" s="49">
        <v>1514663.4285675709</v>
      </c>
      <c r="G32" s="49">
        <v>65677.57142857142</v>
      </c>
      <c r="H32" s="49">
        <v>114.14285714285715</v>
      </c>
      <c r="I32" s="49">
        <v>869.5714285714284</v>
      </c>
      <c r="J32" s="63">
        <v>66661.28571428565</v>
      </c>
      <c r="K32" s="51">
        <f t="shared" si="0"/>
        <v>0.9578446570067304</v>
      </c>
      <c r="L32" s="61">
        <f t="shared" si="1"/>
        <v>0.9350332759043486</v>
      </c>
      <c r="M32" s="51">
        <f t="shared" si="2"/>
        <v>0.9973290098282098</v>
      </c>
      <c r="N32" s="62">
        <f t="shared" si="3"/>
        <v>0.9983519879703479</v>
      </c>
    </row>
    <row r="33" spans="2:14" ht="15">
      <c r="B33" s="45">
        <v>40909</v>
      </c>
      <c r="C33" s="49">
        <v>941693.7142848568</v>
      </c>
      <c r="D33" s="49">
        <v>45981.85714271426</v>
      </c>
      <c r="E33" s="49">
        <v>531291.0000005715</v>
      </c>
      <c r="F33" s="49">
        <v>1518966.571428143</v>
      </c>
      <c r="G33" s="49">
        <v>65699.71428571425</v>
      </c>
      <c r="H33" s="49">
        <v>57.42857142857144</v>
      </c>
      <c r="I33" s="49">
        <v>596.7142857142857</v>
      </c>
      <c r="J33" s="63">
        <v>66353.85714285713</v>
      </c>
      <c r="K33" s="51">
        <f t="shared" si="0"/>
        <v>0.9581448293057901</v>
      </c>
      <c r="L33" s="61">
        <f t="shared" si="1"/>
        <v>0.9347824668869064</v>
      </c>
      <c r="M33" s="51">
        <f t="shared" si="2"/>
        <v>0.9987526181056512</v>
      </c>
      <c r="N33" s="62">
        <f t="shared" si="3"/>
        <v>0.9988781198179864</v>
      </c>
    </row>
    <row r="34" spans="2:14" ht="15">
      <c r="B34" s="45">
        <v>40940</v>
      </c>
      <c r="C34" s="49">
        <v>916381.2857137144</v>
      </c>
      <c r="D34" s="49">
        <v>45692.142856714294</v>
      </c>
      <c r="E34" s="49">
        <v>515902.5714284285</v>
      </c>
      <c r="F34" s="49">
        <v>1477975.999998857</v>
      </c>
      <c r="G34" s="49">
        <v>75354.2857142857</v>
      </c>
      <c r="H34" s="49">
        <v>105.85714285714289</v>
      </c>
      <c r="I34" s="49">
        <v>1077.7142857142853</v>
      </c>
      <c r="J34" s="63">
        <v>76537.85714285712</v>
      </c>
      <c r="K34" s="51">
        <f t="shared" si="0"/>
        <v>0.9507641203767798</v>
      </c>
      <c r="L34" s="61">
        <f t="shared" si="1"/>
        <v>0.9240177645279144</v>
      </c>
      <c r="M34" s="51">
        <f t="shared" si="2"/>
        <v>0.9976886077370598</v>
      </c>
      <c r="N34" s="62">
        <f t="shared" si="3"/>
        <v>0.9979153667644686</v>
      </c>
    </row>
    <row r="35" spans="2:14" ht="15">
      <c r="B35" s="45">
        <v>40969</v>
      </c>
      <c r="C35" s="49">
        <v>1061782.4285670007</v>
      </c>
      <c r="D35" s="49">
        <v>52301.57142785714</v>
      </c>
      <c r="E35" s="49">
        <v>589742.7142855715</v>
      </c>
      <c r="F35" s="49">
        <v>1703826.7142804284</v>
      </c>
      <c r="G35" s="49">
        <v>58436.285714285696</v>
      </c>
      <c r="H35" s="49">
        <v>252.42857142857144</v>
      </c>
      <c r="I35" s="49">
        <v>947.7142857142853</v>
      </c>
      <c r="J35" s="63">
        <v>59636.42857142855</v>
      </c>
      <c r="K35" s="51">
        <f t="shared" si="0"/>
        <v>0.9661822086766242</v>
      </c>
      <c r="L35" s="61">
        <f t="shared" si="1"/>
        <v>0.9478349317242236</v>
      </c>
      <c r="M35" s="51">
        <f t="shared" si="2"/>
        <v>0.9951967771923735</v>
      </c>
      <c r="N35" s="62">
        <f t="shared" si="3"/>
        <v>0.9983955821190356</v>
      </c>
    </row>
    <row r="36" spans="2:14" ht="15">
      <c r="B36" s="45">
        <v>41000</v>
      </c>
      <c r="C36" s="49">
        <v>965930.4285751426</v>
      </c>
      <c r="D36" s="49">
        <v>45880.99999885715</v>
      </c>
      <c r="E36" s="49">
        <v>545483.4285715712</v>
      </c>
      <c r="F36" s="49">
        <v>1557294.8571455711</v>
      </c>
      <c r="G36" s="49">
        <v>56266.57142857144</v>
      </c>
      <c r="H36" s="49">
        <v>177.42857142857142</v>
      </c>
      <c r="I36" s="49">
        <v>883.7142857142858</v>
      </c>
      <c r="J36" s="63">
        <v>57327.71428571431</v>
      </c>
      <c r="K36" s="51">
        <f t="shared" si="0"/>
        <v>0.9644946656264715</v>
      </c>
      <c r="L36" s="61">
        <f t="shared" si="1"/>
        <v>0.9449552567378235</v>
      </c>
      <c r="M36" s="51">
        <f t="shared" si="2"/>
        <v>0.9961477502177953</v>
      </c>
      <c r="N36" s="62">
        <f t="shared" si="3"/>
        <v>0.9983825632685508</v>
      </c>
    </row>
    <row r="37" spans="2:14" ht="15">
      <c r="B37" s="45">
        <v>41030</v>
      </c>
      <c r="C37" s="49">
        <v>1058050.2857228573</v>
      </c>
      <c r="D37" s="49">
        <v>50045.71428500001</v>
      </c>
      <c r="E37" s="49">
        <v>595346.8571428574</v>
      </c>
      <c r="F37" s="49">
        <v>1703442.857150714</v>
      </c>
      <c r="G37" s="49">
        <v>54371.42857142857</v>
      </c>
      <c r="H37" s="49">
        <v>129.71428571428564</v>
      </c>
      <c r="I37" s="49">
        <v>873.571428571429</v>
      </c>
      <c r="J37" s="63">
        <v>55374.71428571426</v>
      </c>
      <c r="K37" s="51">
        <f t="shared" si="0"/>
        <v>0.9685159420823334</v>
      </c>
      <c r="L37" s="61">
        <f t="shared" si="1"/>
        <v>0.9511233663701706</v>
      </c>
      <c r="M37" s="51">
        <f t="shared" si="2"/>
        <v>0.997414784698222</v>
      </c>
      <c r="N37" s="62">
        <f t="shared" si="3"/>
        <v>0.9985348180191266</v>
      </c>
    </row>
    <row r="38" spans="2:14" ht="15">
      <c r="B38" s="45">
        <v>41061</v>
      </c>
      <c r="C38" s="49">
        <v>1032420.4285729998</v>
      </c>
      <c r="D38" s="49">
        <v>47676.14285757144</v>
      </c>
      <c r="E38" s="49">
        <v>585413.1428550001</v>
      </c>
      <c r="F38" s="49">
        <v>1665509.7142855714</v>
      </c>
      <c r="G38" s="49">
        <v>54118.285714285725</v>
      </c>
      <c r="H38" s="49">
        <v>173.4285714285715</v>
      </c>
      <c r="I38" s="49">
        <v>786.0000000000002</v>
      </c>
      <c r="J38" s="63">
        <v>55077.71428571429</v>
      </c>
      <c r="K38" s="51">
        <f t="shared" si="0"/>
        <v>0.9679890057482002</v>
      </c>
      <c r="L38" s="61">
        <f t="shared" si="1"/>
        <v>0.9501920318138093</v>
      </c>
      <c r="M38" s="51">
        <f t="shared" si="2"/>
        <v>0.996375545981934</v>
      </c>
      <c r="N38" s="62">
        <f t="shared" si="3"/>
        <v>0.9986591587354224</v>
      </c>
    </row>
    <row r="39" spans="2:14" ht="15">
      <c r="B39" s="45">
        <v>41091</v>
      </c>
      <c r="C39" s="49">
        <v>1062815.1428655717</v>
      </c>
      <c r="D39" s="49">
        <v>49012.571427857125</v>
      </c>
      <c r="E39" s="49">
        <v>593235.4285701428</v>
      </c>
      <c r="F39" s="49">
        <v>1705063.1428635726</v>
      </c>
      <c r="G39" s="49">
        <v>49172.714285714275</v>
      </c>
      <c r="H39" s="49">
        <v>196.0000000000001</v>
      </c>
      <c r="I39" s="49">
        <v>870.0000000000006</v>
      </c>
      <c r="J39" s="63">
        <v>50238.71428571429</v>
      </c>
      <c r="K39" s="51">
        <f t="shared" si="0"/>
        <v>0.9713788747610027</v>
      </c>
      <c r="L39" s="61">
        <f t="shared" si="1"/>
        <v>0.9557794503155044</v>
      </c>
      <c r="M39" s="51">
        <f t="shared" si="2"/>
        <v>0.9960169540729841</v>
      </c>
      <c r="N39" s="62">
        <f t="shared" si="3"/>
        <v>0.998535613448115</v>
      </c>
    </row>
    <row r="40" spans="2:14" ht="15">
      <c r="B40" s="45">
        <v>41122</v>
      </c>
      <c r="C40" s="49">
        <v>1018441.8571410002</v>
      </c>
      <c r="D40" s="49">
        <v>46716.85714271429</v>
      </c>
      <c r="E40" s="49">
        <v>569423.0000009998</v>
      </c>
      <c r="F40" s="49">
        <v>1634581.714284714</v>
      </c>
      <c r="G40" s="49">
        <v>48526.85714285711</v>
      </c>
      <c r="H40" s="49">
        <v>101.14285714285714</v>
      </c>
      <c r="I40" s="49">
        <v>739.5714285714288</v>
      </c>
      <c r="J40" s="63">
        <v>49367.571428571406</v>
      </c>
      <c r="K40" s="51">
        <f t="shared" si="0"/>
        <v>0.9706834571281876</v>
      </c>
      <c r="L40" s="61">
        <f t="shared" si="1"/>
        <v>0.954518950281098</v>
      </c>
      <c r="M40" s="51">
        <f t="shared" si="2"/>
        <v>0.9978396587393061</v>
      </c>
      <c r="N40" s="62">
        <f t="shared" si="3"/>
        <v>0.9987028762222726</v>
      </c>
    </row>
    <row r="41" spans="2:14" ht="15">
      <c r="B41" s="45">
        <v>41153</v>
      </c>
      <c r="C41" s="49">
        <v>995421.1428568568</v>
      </c>
      <c r="D41" s="49">
        <v>45522.9999997143</v>
      </c>
      <c r="E41" s="49">
        <v>533224.5714272853</v>
      </c>
      <c r="F41" s="49">
        <v>1574168.7142838568</v>
      </c>
      <c r="G41" s="49">
        <v>52003.85714285714</v>
      </c>
      <c r="H41" s="49">
        <v>106.4285714285714</v>
      </c>
      <c r="I41" s="49">
        <v>676.7142857142858</v>
      </c>
      <c r="J41" s="63">
        <v>52787.000000000015</v>
      </c>
      <c r="K41" s="51">
        <f t="shared" si="0"/>
        <v>0.9675547407120203</v>
      </c>
      <c r="L41" s="61">
        <f t="shared" si="1"/>
        <v>0.9503507581517805</v>
      </c>
      <c r="M41" s="51">
        <f t="shared" si="2"/>
        <v>0.997667545381099</v>
      </c>
      <c r="N41" s="62">
        <f t="shared" si="3"/>
        <v>0.9987325104774554</v>
      </c>
    </row>
    <row r="42" spans="2:14" ht="15">
      <c r="B42" s="45">
        <v>41183</v>
      </c>
      <c r="C42" s="49">
        <v>1017745.1428574285</v>
      </c>
      <c r="D42" s="49">
        <v>47183.00000042857</v>
      </c>
      <c r="E42" s="49">
        <v>539713.9999998569</v>
      </c>
      <c r="F42" s="49">
        <v>1604642.1428577148</v>
      </c>
      <c r="G42" s="49">
        <v>61075</v>
      </c>
      <c r="H42" s="49">
        <v>129.57142857142867</v>
      </c>
      <c r="I42" s="49">
        <v>667.9999999999997</v>
      </c>
      <c r="J42" s="63">
        <v>61872.57142857139</v>
      </c>
      <c r="K42" s="51">
        <f t="shared" si="0"/>
        <v>0.9628730722278265</v>
      </c>
      <c r="L42" s="61">
        <f t="shared" si="1"/>
        <v>0.9433872268659786</v>
      </c>
      <c r="M42" s="51">
        <f t="shared" si="2"/>
        <v>0.9972613742044042</v>
      </c>
      <c r="N42" s="62">
        <f t="shared" si="3"/>
        <v>0.9987638374335189</v>
      </c>
    </row>
    <row r="43" spans="2:14" ht="15">
      <c r="B43" s="45">
        <v>41214</v>
      </c>
      <c r="C43" s="49">
        <v>975711.1428654287</v>
      </c>
      <c r="D43" s="49">
        <v>45852.71428571426</v>
      </c>
      <c r="E43" s="49">
        <v>511011.99999985716</v>
      </c>
      <c r="F43" s="49">
        <v>1532575.857151</v>
      </c>
      <c r="G43" s="49">
        <v>61505.57142857144</v>
      </c>
      <c r="H43" s="49">
        <v>145.99999999999991</v>
      </c>
      <c r="I43" s="49">
        <v>652.5714285714282</v>
      </c>
      <c r="J43" s="63">
        <v>62304.14285714287</v>
      </c>
      <c r="K43" s="51">
        <f t="shared" si="0"/>
        <v>0.9609349024021714</v>
      </c>
      <c r="L43" s="61">
        <f t="shared" si="1"/>
        <v>0.9407013302225501</v>
      </c>
      <c r="M43" s="51">
        <f t="shared" si="2"/>
        <v>0.9968259982421869</v>
      </c>
      <c r="N43" s="62">
        <f t="shared" si="3"/>
        <v>0.9987246108778851</v>
      </c>
    </row>
    <row r="44" spans="2:14" ht="15">
      <c r="B44" s="45">
        <v>41244</v>
      </c>
      <c r="C44" s="49">
        <v>982013.2857081431</v>
      </c>
      <c r="D44" s="49">
        <v>42171.428571885706</v>
      </c>
      <c r="E44" s="49">
        <v>546330.9999997144</v>
      </c>
      <c r="F44" s="49">
        <v>1570515.7142797427</v>
      </c>
      <c r="G44" s="49">
        <v>86477.1428571429</v>
      </c>
      <c r="H44" s="49">
        <v>125.14285714285714</v>
      </c>
      <c r="I44" s="49">
        <v>1089.1428571428567</v>
      </c>
      <c r="J44" s="63">
        <v>87691.42857142854</v>
      </c>
      <c r="K44" s="51">
        <f t="shared" si="0"/>
        <v>0.9471167224496154</v>
      </c>
      <c r="L44" s="61">
        <f t="shared" si="1"/>
        <v>0.919066057546945</v>
      </c>
      <c r="M44" s="51">
        <f t="shared" si="2"/>
        <v>0.9970413002067358</v>
      </c>
      <c r="N44" s="62">
        <f t="shared" si="3"/>
        <v>0.9980104077802858</v>
      </c>
    </row>
    <row r="45" spans="2:14" ht="15">
      <c r="B45" s="45">
        <v>41275</v>
      </c>
      <c r="C45" s="49">
        <v>938062.9999997148</v>
      </c>
      <c r="D45" s="49">
        <v>43666.571428571435</v>
      </c>
      <c r="E45" s="49">
        <v>508516.57142842875</v>
      </c>
      <c r="F45" s="49">
        <v>1490246.142856714</v>
      </c>
      <c r="G45" s="49">
        <v>84697.42857142855</v>
      </c>
      <c r="H45" s="49">
        <v>123.85714285714288</v>
      </c>
      <c r="I45" s="49">
        <v>834.4285714285709</v>
      </c>
      <c r="J45" s="63">
        <v>85655.71428571428</v>
      </c>
      <c r="K45" s="51">
        <f t="shared" si="0"/>
        <v>0.945646542709815</v>
      </c>
      <c r="L45" s="61">
        <f t="shared" si="1"/>
        <v>0.9171874212128486</v>
      </c>
      <c r="M45" s="51">
        <f t="shared" si="2"/>
        <v>0.997171593270545</v>
      </c>
      <c r="N45" s="62">
        <f t="shared" si="3"/>
        <v>0.9983617808320219</v>
      </c>
    </row>
    <row r="46" spans="2:14" ht="15">
      <c r="B46" s="45">
        <v>41306</v>
      </c>
      <c r="C46" s="49">
        <v>879816.8571404282</v>
      </c>
      <c r="D46" s="49">
        <v>43225.99999942856</v>
      </c>
      <c r="E46" s="49">
        <v>491378.00000102853</v>
      </c>
      <c r="F46" s="49">
        <v>1414420.8571408854</v>
      </c>
      <c r="G46" s="49">
        <v>84964.28571428577</v>
      </c>
      <c r="H46" s="49">
        <v>236.00000000000009</v>
      </c>
      <c r="I46" s="49">
        <v>910.8571428571431</v>
      </c>
      <c r="J46" s="63">
        <v>86111.14285714287</v>
      </c>
      <c r="K46" s="51">
        <f t="shared" si="0"/>
        <v>0.9426129247111984</v>
      </c>
      <c r="L46" s="61">
        <f t="shared" si="1"/>
        <v>0.9119341351729958</v>
      </c>
      <c r="M46" s="51">
        <f t="shared" si="2"/>
        <v>0.9945699691683976</v>
      </c>
      <c r="N46" s="62">
        <f t="shared" si="3"/>
        <v>0.9981497506400172</v>
      </c>
    </row>
    <row r="47" spans="2:14" ht="15">
      <c r="B47" s="45">
        <v>41334</v>
      </c>
      <c r="C47" s="49">
        <v>980386.5714278567</v>
      </c>
      <c r="D47" s="49">
        <v>47870.285713571444</v>
      </c>
      <c r="E47" s="49">
        <v>559263.4285727143</v>
      </c>
      <c r="F47" s="49">
        <v>1587520.285714143</v>
      </c>
      <c r="G47" s="49">
        <v>109516.57142857145</v>
      </c>
      <c r="H47" s="49">
        <v>316.42857142857133</v>
      </c>
      <c r="I47" s="49">
        <v>1101.9999999999998</v>
      </c>
      <c r="J47" s="63">
        <v>110935.00000000003</v>
      </c>
      <c r="K47" s="51">
        <f t="shared" si="0"/>
        <v>0.9346847686052827</v>
      </c>
      <c r="L47" s="61">
        <f t="shared" si="1"/>
        <v>0.8995171523759905</v>
      </c>
      <c r="M47" s="51">
        <f t="shared" si="2"/>
        <v>0.9934332818470033</v>
      </c>
      <c r="N47" s="62">
        <f t="shared" si="3"/>
        <v>0.9980334261469219</v>
      </c>
    </row>
    <row r="48" spans="2:14" ht="15">
      <c r="B48" s="45">
        <v>41365</v>
      </c>
      <c r="C48" s="49">
        <v>959460.2857072857</v>
      </c>
      <c r="D48" s="49">
        <v>48011.71428457146</v>
      </c>
      <c r="E48" s="49">
        <v>552560.2857150283</v>
      </c>
      <c r="F48" s="49">
        <v>1560032.2857068854</v>
      </c>
      <c r="G48" s="49">
        <v>106855.85714285704</v>
      </c>
      <c r="H48" s="49">
        <v>312.4285714285714</v>
      </c>
      <c r="I48" s="49">
        <v>1025.857142857143</v>
      </c>
      <c r="J48" s="63">
        <v>108194.14285714286</v>
      </c>
      <c r="K48" s="51">
        <f t="shared" si="0"/>
        <v>0.9351442100397163</v>
      </c>
      <c r="L48" s="61">
        <f t="shared" si="1"/>
        <v>0.8997897032138672</v>
      </c>
      <c r="M48" s="51">
        <f t="shared" si="2"/>
        <v>0.9935347312344562</v>
      </c>
      <c r="N48" s="62">
        <f t="shared" si="3"/>
        <v>0.9981468879665932</v>
      </c>
    </row>
    <row r="49" spans="2:14" ht="15">
      <c r="B49" s="45">
        <v>41395</v>
      </c>
      <c r="C49" s="49">
        <v>1036478.5714259996</v>
      </c>
      <c r="D49" s="49">
        <v>48316.85714357142</v>
      </c>
      <c r="E49" s="49">
        <v>580820.8571428859</v>
      </c>
      <c r="F49" s="49">
        <v>1665616.2857124582</v>
      </c>
      <c r="G49" s="49">
        <v>56261.42857142855</v>
      </c>
      <c r="H49" s="49">
        <v>267</v>
      </c>
      <c r="I49" s="49">
        <v>925.9999999999998</v>
      </c>
      <c r="J49" s="63">
        <v>57454.428571428565</v>
      </c>
      <c r="K49" s="51">
        <f t="shared" si="0"/>
        <v>0.9666557918400308</v>
      </c>
      <c r="L49" s="61">
        <f t="shared" si="1"/>
        <v>0.9485134354269442</v>
      </c>
      <c r="M49" s="51">
        <f t="shared" si="2"/>
        <v>0.9945043474170653</v>
      </c>
      <c r="N49" s="62">
        <f t="shared" si="3"/>
        <v>0.9984082423675689</v>
      </c>
    </row>
    <row r="50" spans="2:14" ht="15">
      <c r="B50" s="45">
        <v>41426</v>
      </c>
      <c r="C50" s="49">
        <v>1007974.1428627144</v>
      </c>
      <c r="D50" s="49">
        <v>48391.428571857134</v>
      </c>
      <c r="E50" s="49">
        <v>559818.8571421857</v>
      </c>
      <c r="F50" s="49">
        <v>1616184.4285767563</v>
      </c>
      <c r="G50" s="49">
        <v>49530.714285714275</v>
      </c>
      <c r="H50" s="49">
        <v>146.57142857142856</v>
      </c>
      <c r="I50" s="49">
        <v>851.1428571428571</v>
      </c>
      <c r="J50" s="63">
        <v>50528.42857142855</v>
      </c>
      <c r="K50" s="51">
        <f t="shared" si="0"/>
        <v>0.9696837830495381</v>
      </c>
      <c r="L50" s="61">
        <f t="shared" si="1"/>
        <v>0.953162660246049</v>
      </c>
      <c r="M50" s="51">
        <f t="shared" si="2"/>
        <v>0.9969802746596453</v>
      </c>
      <c r="N50" s="62">
        <f t="shared" si="3"/>
        <v>0.9984819183171137</v>
      </c>
    </row>
    <row r="51" spans="2:14" ht="15">
      <c r="B51" s="45">
        <v>41456</v>
      </c>
      <c r="C51" s="49">
        <v>1081818.4285708573</v>
      </c>
      <c r="D51" s="49">
        <v>49054.4285707143</v>
      </c>
      <c r="E51" s="49">
        <v>611779.1428567143</v>
      </c>
      <c r="F51" s="49">
        <v>1742651.9999982857</v>
      </c>
      <c r="G51" s="49">
        <v>58161</v>
      </c>
      <c r="H51" s="49">
        <v>243.28571428571445</v>
      </c>
      <c r="I51" s="49">
        <v>990.2857142857146</v>
      </c>
      <c r="J51" s="63">
        <v>59394.571428571435</v>
      </c>
      <c r="K51" s="51">
        <f t="shared" si="0"/>
        <v>0.9670404903123325</v>
      </c>
      <c r="L51" s="61">
        <f t="shared" si="1"/>
        <v>0.9489806582975677</v>
      </c>
      <c r="M51" s="51">
        <f t="shared" si="2"/>
        <v>0.995064969688468</v>
      </c>
      <c r="N51" s="62">
        <f t="shared" si="3"/>
        <v>0.9983839178847498</v>
      </c>
    </row>
    <row r="52" spans="2:14" ht="15">
      <c r="B52" s="45">
        <v>41487</v>
      </c>
      <c r="C52" s="49">
        <v>997851.2857128576</v>
      </c>
      <c r="D52" s="49">
        <v>47034.142856428574</v>
      </c>
      <c r="E52" s="49">
        <v>573078.000000143</v>
      </c>
      <c r="F52" s="49">
        <v>1617963.4285694284</v>
      </c>
      <c r="G52" s="49">
        <v>60189.57142857146</v>
      </c>
      <c r="H52" s="49">
        <v>180.71428571428578</v>
      </c>
      <c r="I52" s="49">
        <v>826.4285714285716</v>
      </c>
      <c r="J52" s="63">
        <v>61196.71428571428</v>
      </c>
      <c r="K52" s="51">
        <f t="shared" si="0"/>
        <v>0.9635551650352663</v>
      </c>
      <c r="L52" s="61">
        <f t="shared" si="1"/>
        <v>0.943112242762355</v>
      </c>
      <c r="M52" s="51">
        <f t="shared" si="2"/>
        <v>0.996172512284211</v>
      </c>
      <c r="N52" s="62">
        <f t="shared" si="3"/>
        <v>0.9985599892067648</v>
      </c>
    </row>
    <row r="53" spans="2:14" ht="15">
      <c r="B53" s="45">
        <v>41518</v>
      </c>
      <c r="C53" s="49">
        <v>961547.1428641425</v>
      </c>
      <c r="D53" s="49">
        <v>46227.28571428575</v>
      </c>
      <c r="E53" s="49">
        <v>536164.1428575716</v>
      </c>
      <c r="F53" s="49">
        <v>1543938.571436</v>
      </c>
      <c r="G53" s="49">
        <v>66458.99999999999</v>
      </c>
      <c r="H53" s="49">
        <v>125.28571428571428</v>
      </c>
      <c r="I53" s="49">
        <v>770.4285714285713</v>
      </c>
      <c r="J53" s="63">
        <v>67354.7142857143</v>
      </c>
      <c r="K53" s="51">
        <f t="shared" si="0"/>
        <v>0.9581983522909391</v>
      </c>
      <c r="L53" s="61">
        <f t="shared" si="1"/>
        <v>0.9353515536251198</v>
      </c>
      <c r="M53" s="51">
        <f t="shared" si="2"/>
        <v>0.9972971140451447</v>
      </c>
      <c r="N53" s="62">
        <f t="shared" si="3"/>
        <v>0.9985651350976003</v>
      </c>
    </row>
    <row r="54" spans="2:14" ht="15">
      <c r="B54" s="45">
        <v>41548</v>
      </c>
      <c r="C54" s="49">
        <v>993473.5714179999</v>
      </c>
      <c r="D54" s="49">
        <v>46533.42857114284</v>
      </c>
      <c r="E54" s="49">
        <v>553103.1428563143</v>
      </c>
      <c r="F54" s="49">
        <v>1593110.1428454563</v>
      </c>
      <c r="G54" s="49">
        <v>71696.5714285714</v>
      </c>
      <c r="H54" s="49">
        <v>110.14285714285718</v>
      </c>
      <c r="I54" s="49">
        <v>933.7142857142858</v>
      </c>
      <c r="J54" s="63">
        <v>72740.42857142854</v>
      </c>
      <c r="K54" s="51">
        <f t="shared" si="0"/>
        <v>0.9563343616651285</v>
      </c>
      <c r="L54" s="61">
        <f t="shared" si="1"/>
        <v>0.9326900289967115</v>
      </c>
      <c r="M54" s="51">
        <f t="shared" si="2"/>
        <v>0.9976386272798129</v>
      </c>
      <c r="N54" s="62">
        <f t="shared" si="3"/>
        <v>0.9983147072732114</v>
      </c>
    </row>
    <row r="55" spans="2:14" ht="15">
      <c r="B55" s="45">
        <v>41579</v>
      </c>
      <c r="C55" s="49">
        <v>949874.8571434281</v>
      </c>
      <c r="D55" s="49">
        <v>44716.42857142858</v>
      </c>
      <c r="E55" s="49">
        <v>519464.7142858855</v>
      </c>
      <c r="F55" s="49">
        <v>1514056.0000007434</v>
      </c>
      <c r="G55" s="49">
        <v>62569.714285714275</v>
      </c>
      <c r="H55" s="49">
        <v>92.14285714285714</v>
      </c>
      <c r="I55" s="49">
        <v>854.5714285714284</v>
      </c>
      <c r="J55" s="63">
        <v>63516.42857142855</v>
      </c>
      <c r="K55" s="51">
        <f t="shared" si="0"/>
        <v>0.959737868499061</v>
      </c>
      <c r="L55" s="61">
        <f t="shared" si="1"/>
        <v>0.9381993680924257</v>
      </c>
      <c r="M55" s="51">
        <f t="shared" si="2"/>
        <v>0.9979436332334375</v>
      </c>
      <c r="N55" s="62">
        <f t="shared" si="3"/>
        <v>0.998357601857102</v>
      </c>
    </row>
    <row r="56" spans="2:14" ht="15">
      <c r="B56" s="45">
        <v>41609</v>
      </c>
      <c r="C56" s="49">
        <v>966880.5714338571</v>
      </c>
      <c r="D56" s="49">
        <v>42303.57142857141</v>
      </c>
      <c r="E56" s="49">
        <v>537547.8571432431</v>
      </c>
      <c r="F56" s="49">
        <v>1546732.0000056713</v>
      </c>
      <c r="G56" s="49">
        <v>74078.28571428568</v>
      </c>
      <c r="H56" s="49">
        <v>83.00000000000001</v>
      </c>
      <c r="I56" s="49">
        <v>863.285714285714</v>
      </c>
      <c r="J56" s="63">
        <v>75024.57142857139</v>
      </c>
      <c r="K56" s="51">
        <f t="shared" si="0"/>
        <v>0.95373869744075</v>
      </c>
      <c r="L56" s="61">
        <f t="shared" si="1"/>
        <v>0.928836490313139</v>
      </c>
      <c r="M56" s="51">
        <f t="shared" si="2"/>
        <v>0.9980418326558951</v>
      </c>
      <c r="N56" s="62">
        <f t="shared" si="3"/>
        <v>0.9983966050373625</v>
      </c>
    </row>
    <row r="57" spans="2:14" ht="15">
      <c r="B57" s="45">
        <v>41640</v>
      </c>
      <c r="C57" s="49">
        <v>940534.7142937145</v>
      </c>
      <c r="D57" s="49">
        <v>45189.14285685714</v>
      </c>
      <c r="E57" s="49">
        <v>522098.7142870429</v>
      </c>
      <c r="F57" s="49">
        <v>1507822.5714376145</v>
      </c>
      <c r="G57" s="49">
        <v>74332.85714285713</v>
      </c>
      <c r="H57" s="49">
        <v>148.7142857142857</v>
      </c>
      <c r="I57" s="49">
        <v>716.5714285714284</v>
      </c>
      <c r="J57" s="63">
        <v>75198.14285714286</v>
      </c>
      <c r="K57" s="51">
        <f t="shared" si="0"/>
        <v>0.9524970569379795</v>
      </c>
      <c r="L57" s="61">
        <f t="shared" si="1"/>
        <v>0.9267561017467165</v>
      </c>
      <c r="M57" s="51">
        <f t="shared" si="2"/>
        <v>0.9967198651394875</v>
      </c>
      <c r="N57" s="62">
        <f t="shared" si="3"/>
        <v>0.9986293984737065</v>
      </c>
    </row>
    <row r="58" spans="2:14" ht="15">
      <c r="B58" s="45">
        <v>41671</v>
      </c>
      <c r="C58" s="49">
        <v>882757.5714225714</v>
      </c>
      <c r="D58" s="49">
        <v>41976.71428628573</v>
      </c>
      <c r="E58" s="49">
        <v>506126.14285731426</v>
      </c>
      <c r="F58" s="49">
        <v>1430860.4285661706</v>
      </c>
      <c r="G58" s="49">
        <v>79665.14285714284</v>
      </c>
      <c r="H58" s="49">
        <v>136.42857142857144</v>
      </c>
      <c r="I58" s="49">
        <v>905.2857142857146</v>
      </c>
      <c r="J58" s="63">
        <v>80706.85714285713</v>
      </c>
      <c r="K58" s="51">
        <f t="shared" si="0"/>
        <v>0.9466071686613672</v>
      </c>
      <c r="L58" s="61">
        <f t="shared" si="1"/>
        <v>0.9172243737859357</v>
      </c>
      <c r="M58" s="51">
        <f t="shared" si="2"/>
        <v>0.9967604276914331</v>
      </c>
      <c r="N58" s="62">
        <f t="shared" si="3"/>
        <v>0.9982145372786139</v>
      </c>
    </row>
    <row r="59" spans="2:14" ht="15">
      <c r="B59" s="45">
        <v>41699</v>
      </c>
      <c r="C59" s="49">
        <v>1050396.4285697143</v>
      </c>
      <c r="D59" s="49">
        <v>48943.714286142866</v>
      </c>
      <c r="E59" s="49">
        <v>604577.8571470144</v>
      </c>
      <c r="F59" s="49">
        <v>1703918.000002873</v>
      </c>
      <c r="G59" s="49">
        <v>75632.42857142854</v>
      </c>
      <c r="H59" s="49">
        <v>170.00000000000017</v>
      </c>
      <c r="I59" s="49">
        <v>1313.8571428571424</v>
      </c>
      <c r="J59" s="63">
        <v>77116.28571428572</v>
      </c>
      <c r="K59" s="51">
        <f t="shared" si="0"/>
        <v>0.9567014030371495</v>
      </c>
      <c r="L59" s="61">
        <f t="shared" si="1"/>
        <v>0.9328326018540496</v>
      </c>
      <c r="M59" s="51">
        <f t="shared" si="2"/>
        <v>0.9965386450104433</v>
      </c>
      <c r="N59" s="62">
        <f t="shared" si="3"/>
        <v>0.9978315314240647</v>
      </c>
    </row>
    <row r="60" spans="2:14" ht="15">
      <c r="B60" s="45">
        <v>41730</v>
      </c>
      <c r="C60" s="49">
        <v>999435.4285635717</v>
      </c>
      <c r="D60" s="49">
        <v>45695.714285857124</v>
      </c>
      <c r="E60" s="49">
        <v>587022.2857175857</v>
      </c>
      <c r="F60" s="49">
        <v>1632153.428567014</v>
      </c>
      <c r="G60" s="49">
        <v>77905.28571428568</v>
      </c>
      <c r="H60" s="49">
        <v>121.85714285714276</v>
      </c>
      <c r="I60" s="49">
        <v>1237.0000000000002</v>
      </c>
      <c r="J60" s="63">
        <v>79264.14285714283</v>
      </c>
      <c r="K60" s="51">
        <f t="shared" si="0"/>
        <v>0.9536850946369664</v>
      </c>
      <c r="L60" s="61">
        <f t="shared" si="1"/>
        <v>0.9276874208114322</v>
      </c>
      <c r="M60" s="51">
        <f t="shared" si="2"/>
        <v>0.9973403840697507</v>
      </c>
      <c r="N60" s="62">
        <f t="shared" si="3"/>
        <v>0.9978971857647924</v>
      </c>
    </row>
    <row r="61" spans="2:14" ht="15">
      <c r="B61" s="45">
        <v>41760</v>
      </c>
      <c r="C61" s="49">
        <v>1053378.714291857</v>
      </c>
      <c r="D61" s="49">
        <v>47905.85714328572</v>
      </c>
      <c r="E61" s="49">
        <v>610090.7142885718</v>
      </c>
      <c r="F61" s="49">
        <v>1711375.285723714</v>
      </c>
      <c r="G61" s="49">
        <v>90070.28571428567</v>
      </c>
      <c r="H61" s="49">
        <v>194.42857142857144</v>
      </c>
      <c r="I61" s="49">
        <v>1259.9999999999995</v>
      </c>
      <c r="J61" s="63">
        <v>91524.71428571426</v>
      </c>
      <c r="K61" s="51">
        <f t="shared" si="0"/>
        <v>0.9492347250068025</v>
      </c>
      <c r="L61" s="61">
        <f t="shared" si="1"/>
        <v>0.9212292933801142</v>
      </c>
      <c r="M61" s="51">
        <f t="shared" si="2"/>
        <v>0.9959578499682572</v>
      </c>
      <c r="N61" s="62">
        <f t="shared" si="3"/>
        <v>0.9979389898947509</v>
      </c>
    </row>
    <row r="62" spans="2:14" ht="15">
      <c r="B62" s="45">
        <v>41791</v>
      </c>
      <c r="C62" s="49">
        <v>1041440.142861</v>
      </c>
      <c r="D62" s="49">
        <v>48294.57142828567</v>
      </c>
      <c r="E62" s="49">
        <v>596118.2857165285</v>
      </c>
      <c r="F62" s="49">
        <v>1685853.0000058133</v>
      </c>
      <c r="G62" s="49">
        <v>80644.14285714288</v>
      </c>
      <c r="H62" s="49">
        <v>277.85714285714295</v>
      </c>
      <c r="I62" s="49">
        <v>1593.2857142857135</v>
      </c>
      <c r="J62" s="63">
        <v>82515.28571428571</v>
      </c>
      <c r="K62" s="51">
        <f t="shared" si="0"/>
        <v>0.9533381782626323</v>
      </c>
      <c r="L62" s="61">
        <f t="shared" si="1"/>
        <v>0.9281300487997387</v>
      </c>
      <c r="M62" s="51">
        <f t="shared" si="2"/>
        <v>0.9942795295390641</v>
      </c>
      <c r="N62" s="62">
        <f t="shared" si="3"/>
        <v>0.9973343569198909</v>
      </c>
    </row>
    <row r="63" spans="2:14" ht="15">
      <c r="B63" s="45">
        <v>41821</v>
      </c>
      <c r="C63" s="49">
        <v>1071507.1428498568</v>
      </c>
      <c r="D63" s="49">
        <v>48884.14285600003</v>
      </c>
      <c r="E63" s="49">
        <v>608985.000002857</v>
      </c>
      <c r="F63" s="49">
        <v>1729376.2857087138</v>
      </c>
      <c r="G63" s="49">
        <v>84713.57142857139</v>
      </c>
      <c r="H63" s="49">
        <v>282.5714285714286</v>
      </c>
      <c r="I63" s="49">
        <v>1347.9999999999989</v>
      </c>
      <c r="J63" s="63">
        <v>86344.14285714286</v>
      </c>
      <c r="K63" s="51">
        <f t="shared" si="0"/>
        <v>0.952446344988616</v>
      </c>
      <c r="L63" s="61">
        <f t="shared" si="1"/>
        <v>0.9267323527571989</v>
      </c>
      <c r="M63" s="51">
        <f t="shared" si="2"/>
        <v>0.9942527900698034</v>
      </c>
      <c r="N63" s="62">
        <f t="shared" si="3"/>
        <v>0.9977913696293766</v>
      </c>
    </row>
    <row r="64" spans="2:14" ht="15">
      <c r="B64" s="45">
        <v>41852</v>
      </c>
      <c r="C64" s="49">
        <v>978194.0000045716</v>
      </c>
      <c r="D64" s="49">
        <v>46663.85714271429</v>
      </c>
      <c r="E64" s="49">
        <v>552412.9999986144</v>
      </c>
      <c r="F64" s="49">
        <v>1577270.8571458994</v>
      </c>
      <c r="G64" s="49">
        <v>77690.14285714286</v>
      </c>
      <c r="H64" s="49">
        <v>202.5714285714285</v>
      </c>
      <c r="I64" s="49">
        <v>1156.285714285715</v>
      </c>
      <c r="J64" s="63">
        <v>79048.99999999999</v>
      </c>
      <c r="K64" s="51">
        <f t="shared" si="0"/>
        <v>0.9522743148559398</v>
      </c>
      <c r="L64" s="61">
        <f t="shared" si="1"/>
        <v>0.9264217164521641</v>
      </c>
      <c r="M64" s="51">
        <f t="shared" si="2"/>
        <v>0.9956776858244424</v>
      </c>
      <c r="N64" s="62">
        <f t="shared" si="3"/>
        <v>0.9979112177208376</v>
      </c>
    </row>
    <row r="65" spans="2:14" ht="15">
      <c r="B65" s="45">
        <v>41883</v>
      </c>
      <c r="C65" s="49">
        <v>998547.5714337146</v>
      </c>
      <c r="D65" s="49">
        <v>45855.1428567143</v>
      </c>
      <c r="E65" s="49">
        <v>554756.2857164143</v>
      </c>
      <c r="F65" s="49">
        <v>1599159.0000068431</v>
      </c>
      <c r="G65" s="49">
        <v>86656.85714285709</v>
      </c>
      <c r="H65" s="49">
        <v>212.57142857142838</v>
      </c>
      <c r="I65" s="49">
        <v>1373.1428571428573</v>
      </c>
      <c r="J65" s="63">
        <v>88242.57142857148</v>
      </c>
      <c r="K65" s="51">
        <f t="shared" si="0"/>
        <v>0.9477050555585849</v>
      </c>
      <c r="L65" s="61">
        <f t="shared" si="1"/>
        <v>0.9201469742834333</v>
      </c>
      <c r="M65" s="51">
        <f t="shared" si="2"/>
        <v>0.9953856745039481</v>
      </c>
      <c r="N65" s="62">
        <f t="shared" si="3"/>
        <v>0.9975308933737513</v>
      </c>
    </row>
    <row r="66" spans="2:14" ht="15">
      <c r="B66" s="45">
        <v>41913</v>
      </c>
      <c r="C66" s="49">
        <v>1006123.5714254293</v>
      </c>
      <c r="D66" s="49">
        <v>48076.99999985714</v>
      </c>
      <c r="E66" s="49">
        <v>562754.5714239859</v>
      </c>
      <c r="F66" s="49">
        <v>1616955.1428492717</v>
      </c>
      <c r="G66" s="49">
        <v>103970.71428571422</v>
      </c>
      <c r="H66" s="49">
        <v>158.4285714285714</v>
      </c>
      <c r="I66" s="49">
        <v>1398.2857142857144</v>
      </c>
      <c r="J66" s="63">
        <v>105527.42857142861</v>
      </c>
      <c r="K66" s="51">
        <f t="shared" si="0"/>
        <v>0.9387352706365035</v>
      </c>
      <c r="L66" s="61">
        <f t="shared" si="1"/>
        <v>0.9063406454532742</v>
      </c>
      <c r="M66" s="51">
        <f t="shared" si="2"/>
        <v>0.9967155143818317</v>
      </c>
      <c r="N66" s="62">
        <f t="shared" si="3"/>
        <v>0.9975214417571531</v>
      </c>
    </row>
    <row r="67" spans="2:14" ht="15">
      <c r="B67" s="45">
        <v>41944</v>
      </c>
      <c r="C67" s="49">
        <v>964936.8571378571</v>
      </c>
      <c r="D67" s="49">
        <v>46120.85714242857</v>
      </c>
      <c r="E67" s="49">
        <v>548143.1428605999</v>
      </c>
      <c r="F67" s="49">
        <v>1559200.8571408866</v>
      </c>
      <c r="G67" s="49">
        <v>104109.42857142849</v>
      </c>
      <c r="H67" s="49">
        <v>254.99999999999991</v>
      </c>
      <c r="I67" s="49">
        <v>1546.5714285714284</v>
      </c>
      <c r="J67" s="63">
        <v>105911.00000000004</v>
      </c>
      <c r="K67" s="51">
        <f t="shared" si="0"/>
        <v>0.9363940629298884</v>
      </c>
      <c r="L67" s="61">
        <f t="shared" si="1"/>
        <v>0.9026146669577038</v>
      </c>
      <c r="M67" s="51">
        <f t="shared" si="2"/>
        <v>0.9945014493378128</v>
      </c>
      <c r="N67" s="62">
        <f t="shared" si="3"/>
        <v>0.9971864646756736</v>
      </c>
    </row>
    <row r="68" spans="2:14" ht="15">
      <c r="B68" s="45">
        <v>41974</v>
      </c>
      <c r="C68" s="49">
        <v>932371.1428558563</v>
      </c>
      <c r="D68" s="49">
        <v>42145.0000003143</v>
      </c>
      <c r="E68" s="49">
        <v>584177.8571427431</v>
      </c>
      <c r="F68" s="49">
        <v>1558693.9999989136</v>
      </c>
      <c r="G68" s="49">
        <v>168810.85714285716</v>
      </c>
      <c r="H68" s="49">
        <v>159.85714285714278</v>
      </c>
      <c r="I68" s="49">
        <v>2611.5714285714294</v>
      </c>
      <c r="J68" s="63">
        <v>171582.28571428577</v>
      </c>
      <c r="K68" s="51">
        <f t="shared" si="0"/>
        <v>0.9008353248952022</v>
      </c>
      <c r="L68" s="61">
        <f t="shared" si="1"/>
        <v>0.846700311898438</v>
      </c>
      <c r="M68" s="51">
        <f t="shared" si="2"/>
        <v>0.9962213052199622</v>
      </c>
      <c r="N68" s="62">
        <f t="shared" si="3"/>
        <v>0.9955493890969883</v>
      </c>
    </row>
    <row r="69" spans="2:14" ht="15">
      <c r="B69" s="45">
        <v>42005</v>
      </c>
      <c r="C69" s="49">
        <v>860714.7142829994</v>
      </c>
      <c r="D69" s="49">
        <v>45160.285714542864</v>
      </c>
      <c r="E69" s="49">
        <v>533476.1428572714</v>
      </c>
      <c r="F69" s="49">
        <v>1439351.1428548137</v>
      </c>
      <c r="G69" s="49">
        <v>135702.42857142858</v>
      </c>
      <c r="H69" s="49">
        <v>158.28571428571428</v>
      </c>
      <c r="I69" s="49">
        <v>1678.5714285714298</v>
      </c>
      <c r="J69" s="63">
        <v>137539.28571428568</v>
      </c>
      <c r="K69" s="51">
        <f t="shared" si="0"/>
        <v>0.912778159330264</v>
      </c>
      <c r="L69" s="61">
        <f t="shared" si="1"/>
        <v>0.8638096207551359</v>
      </c>
      <c r="M69" s="51">
        <f t="shared" si="2"/>
        <v>0.9965072660215184</v>
      </c>
      <c r="N69" s="62">
        <f t="shared" si="3"/>
        <v>0.9968633903733587</v>
      </c>
    </row>
    <row r="70" spans="2:14" ht="15">
      <c r="B70" s="45">
        <v>42036</v>
      </c>
      <c r="C70" s="49">
        <v>833360.2857122852</v>
      </c>
      <c r="D70" s="49">
        <v>42662.428570557146</v>
      </c>
      <c r="E70" s="49">
        <v>511601.8571433997</v>
      </c>
      <c r="F70" s="49">
        <v>1387624.5714262424</v>
      </c>
      <c r="G70" s="49">
        <v>116791.28571428568</v>
      </c>
      <c r="H70" s="49">
        <v>190</v>
      </c>
      <c r="I70" s="49">
        <v>1346</v>
      </c>
      <c r="J70" s="63">
        <v>118327.28571428571</v>
      </c>
      <c r="K70" s="51">
        <f t="shared" si="0"/>
        <v>0.9214269133815717</v>
      </c>
      <c r="L70" s="61">
        <f t="shared" si="1"/>
        <v>0.8770814160324614</v>
      </c>
      <c r="M70" s="51">
        <f t="shared" si="2"/>
        <v>0.9955661789462606</v>
      </c>
      <c r="N70" s="62">
        <f t="shared" si="3"/>
        <v>0.9973759516074483</v>
      </c>
    </row>
    <row r="71" spans="2:14" ht="15">
      <c r="B71" s="45">
        <v>42064</v>
      </c>
      <c r="C71" s="49">
        <v>985152.2857128567</v>
      </c>
      <c r="D71" s="49">
        <v>49815.57142828574</v>
      </c>
      <c r="E71" s="49">
        <v>609220.8571408715</v>
      </c>
      <c r="F71" s="49">
        <v>1644188.7142820146</v>
      </c>
      <c r="G71" s="49">
        <v>122726.00000000004</v>
      </c>
      <c r="H71" s="49">
        <v>273.7142857142856</v>
      </c>
      <c r="I71" s="49">
        <v>2056.571428571429</v>
      </c>
      <c r="J71" s="63">
        <v>125056.2857142858</v>
      </c>
      <c r="K71" s="51">
        <f t="shared" si="0"/>
        <v>0.9293165809627569</v>
      </c>
      <c r="L71" s="61">
        <f t="shared" si="1"/>
        <v>0.8892242933337818</v>
      </c>
      <c r="M71" s="51">
        <f t="shared" si="2"/>
        <v>0.9945354723707354</v>
      </c>
      <c r="N71" s="62">
        <f t="shared" si="3"/>
        <v>0.9966356169352033</v>
      </c>
    </row>
    <row r="72" spans="2:14" ht="15">
      <c r="B72" s="45">
        <v>42095</v>
      </c>
      <c r="C72" s="49">
        <v>959858.8571394286</v>
      </c>
      <c r="D72" s="49">
        <v>46201.00000044283</v>
      </c>
      <c r="E72" s="49">
        <v>588708.1428543142</v>
      </c>
      <c r="F72" s="49">
        <v>1594767.9999941862</v>
      </c>
      <c r="G72" s="49">
        <v>110037.85714285719</v>
      </c>
      <c r="H72" s="49">
        <v>371.571428571428</v>
      </c>
      <c r="I72" s="49">
        <v>2092.0000000000005</v>
      </c>
      <c r="J72" s="63">
        <v>112501.42857142849</v>
      </c>
      <c r="K72" s="51">
        <f t="shared" si="0"/>
        <v>0.9341044672334184</v>
      </c>
      <c r="L72" s="61">
        <f t="shared" si="1"/>
        <v>0.897150953289287</v>
      </c>
      <c r="M72" s="51">
        <f t="shared" si="2"/>
        <v>0.9920216681799978</v>
      </c>
      <c r="N72" s="62">
        <f t="shared" si="3"/>
        <v>0.9964590394479376</v>
      </c>
    </row>
    <row r="73" spans="2:14" ht="15">
      <c r="B73" s="45">
        <v>42125</v>
      </c>
      <c r="C73" s="49">
        <v>1017154.7142905714</v>
      </c>
      <c r="D73" s="49">
        <v>48224.71428575713</v>
      </c>
      <c r="E73" s="49">
        <v>601894.1428604006</v>
      </c>
      <c r="F73" s="49">
        <v>1667273.5714367286</v>
      </c>
      <c r="G73" s="49">
        <v>95425.57142857116</v>
      </c>
      <c r="H73" s="49">
        <v>452.5714285714286</v>
      </c>
      <c r="I73" s="49">
        <v>2034.2857142857151</v>
      </c>
      <c r="J73" s="63">
        <v>97912.42857142902</v>
      </c>
      <c r="K73" s="51">
        <f t="shared" si="0"/>
        <v>0.9445313816385488</v>
      </c>
      <c r="L73" s="61">
        <f t="shared" si="1"/>
        <v>0.9142303951872646</v>
      </c>
      <c r="M73" s="51">
        <f t="shared" si="2"/>
        <v>0.990702615769757</v>
      </c>
      <c r="N73" s="62">
        <f t="shared" si="3"/>
        <v>0.9966315781505986</v>
      </c>
    </row>
    <row r="74" spans="2:14" ht="15">
      <c r="B74" s="26">
        <v>42156</v>
      </c>
      <c r="C74" s="49">
        <v>1022275</v>
      </c>
      <c r="D74" s="49">
        <v>46922.00000000001</v>
      </c>
      <c r="E74" s="49">
        <v>578466.0000000001</v>
      </c>
      <c r="F74" s="49">
        <v>1647663</v>
      </c>
      <c r="G74" s="49">
        <v>85610</v>
      </c>
      <c r="H74" s="49">
        <v>229.99999999999997</v>
      </c>
      <c r="I74" s="49">
        <v>2264</v>
      </c>
      <c r="J74" s="63">
        <v>88103.9999999999</v>
      </c>
      <c r="K74" s="51">
        <f t="shared" si="0"/>
        <v>0.9492420353653457</v>
      </c>
      <c r="L74" s="61">
        <f t="shared" si="1"/>
        <v>0.9227266367899195</v>
      </c>
      <c r="M74" s="51">
        <f t="shared" si="2"/>
        <v>0.9951221581269087</v>
      </c>
      <c r="N74" s="62">
        <f t="shared" si="3"/>
        <v>0.9961014585091178</v>
      </c>
    </row>
    <row r="75" spans="2:14" ht="15">
      <c r="B75" s="25">
        <v>42186</v>
      </c>
      <c r="C75" s="49">
        <v>1043831</v>
      </c>
      <c r="D75" s="49">
        <v>46849</v>
      </c>
      <c r="E75" s="49">
        <v>598827</v>
      </c>
      <c r="F75" s="49">
        <v>1689507</v>
      </c>
      <c r="G75" s="49">
        <v>83634</v>
      </c>
      <c r="H75" s="49">
        <v>449</v>
      </c>
      <c r="I75" s="49">
        <v>1746</v>
      </c>
      <c r="J75" s="63">
        <v>85829</v>
      </c>
      <c r="K75" s="51">
        <f t="shared" si="0"/>
        <v>0.951654785347675</v>
      </c>
      <c r="L75" s="61">
        <f t="shared" si="1"/>
        <v>0.9258212006581136</v>
      </c>
      <c r="M75" s="51">
        <f t="shared" si="2"/>
        <v>0.9905069981817413</v>
      </c>
      <c r="N75" s="62">
        <f t="shared" si="3"/>
        <v>0.9970927763985394</v>
      </c>
    </row>
    <row r="76" spans="2:14" ht="15">
      <c r="B76" s="25">
        <v>42217</v>
      </c>
      <c r="C76" s="49">
        <v>986916</v>
      </c>
      <c r="D76" s="49">
        <v>43502</v>
      </c>
      <c r="E76" s="49">
        <v>572271</v>
      </c>
      <c r="F76" s="49">
        <v>1602689</v>
      </c>
      <c r="G76" s="49">
        <v>91856</v>
      </c>
      <c r="H76" s="49">
        <v>233</v>
      </c>
      <c r="I76" s="49">
        <v>1756</v>
      </c>
      <c r="J76" s="63">
        <v>93845</v>
      </c>
      <c r="K76" s="51">
        <f t="shared" si="0"/>
        <v>0.9446842798317039</v>
      </c>
      <c r="L76" s="61">
        <f t="shared" si="1"/>
        <v>0.9148513309577927</v>
      </c>
      <c r="M76" s="51">
        <f t="shared" si="2"/>
        <v>0.9946724591288442</v>
      </c>
      <c r="N76" s="62">
        <f t="shared" si="3"/>
        <v>0.9969409104449791</v>
      </c>
    </row>
    <row r="77" spans="2:14" ht="15">
      <c r="B77" s="25">
        <v>42248</v>
      </c>
      <c r="C77" s="50">
        <v>976052</v>
      </c>
      <c r="D77" s="50">
        <v>44533</v>
      </c>
      <c r="E77" s="50">
        <v>559180</v>
      </c>
      <c r="F77" s="50">
        <v>1579765</v>
      </c>
      <c r="G77" s="50">
        <v>107049</v>
      </c>
      <c r="H77" s="50">
        <v>424</v>
      </c>
      <c r="I77" s="50">
        <v>2363</v>
      </c>
      <c r="J77" s="64">
        <v>109836</v>
      </c>
      <c r="K77" s="51">
        <f t="shared" si="0"/>
        <v>0.9349929362020974</v>
      </c>
      <c r="L77" s="61">
        <f t="shared" si="1"/>
        <v>0.901164342014272</v>
      </c>
      <c r="M77" s="51">
        <f t="shared" si="2"/>
        <v>0.9905687657094557</v>
      </c>
      <c r="N77" s="62">
        <f t="shared" si="3"/>
        <v>0.9957919518184716</v>
      </c>
    </row>
    <row r="78" spans="2:14" ht="15">
      <c r="B78" s="26">
        <v>42278</v>
      </c>
      <c r="C78" s="49">
        <v>989485</v>
      </c>
      <c r="D78" s="49">
        <v>43793</v>
      </c>
      <c r="E78" s="49">
        <v>581635</v>
      </c>
      <c r="F78" s="49">
        <v>1614913</v>
      </c>
      <c r="G78" s="49">
        <v>128372</v>
      </c>
      <c r="H78" s="49">
        <v>498</v>
      </c>
      <c r="I78" s="49">
        <v>2740</v>
      </c>
      <c r="J78" s="63">
        <v>131610</v>
      </c>
      <c r="K78" s="51">
        <f t="shared" si="0"/>
        <v>0.9246445652304608</v>
      </c>
      <c r="L78" s="61">
        <f t="shared" si="1"/>
        <v>0.885162413439286</v>
      </c>
      <c r="M78" s="51">
        <f t="shared" si="2"/>
        <v>0.9887561807139148</v>
      </c>
      <c r="N78" s="62">
        <f t="shared" si="3"/>
        <v>0.9953112299465241</v>
      </c>
    </row>
    <row r="79" spans="2:14" ht="15">
      <c r="B79" s="25">
        <v>42309</v>
      </c>
      <c r="C79" s="49">
        <v>952519</v>
      </c>
      <c r="D79" s="49">
        <v>41895</v>
      </c>
      <c r="E79" s="49">
        <v>560463</v>
      </c>
      <c r="F79" s="49">
        <v>1554877</v>
      </c>
      <c r="G79" s="49">
        <v>142756</v>
      </c>
      <c r="H79" s="49">
        <v>452</v>
      </c>
      <c r="I79" s="49">
        <v>2316</v>
      </c>
      <c r="J79" s="63">
        <v>145524</v>
      </c>
      <c r="K79" s="51">
        <f t="shared" si="0"/>
        <v>0.9144178343814194</v>
      </c>
      <c r="L79" s="61">
        <f t="shared" si="1"/>
        <v>0.8696619570427518</v>
      </c>
      <c r="M79" s="51">
        <f t="shared" si="2"/>
        <v>0.9893262804921246</v>
      </c>
      <c r="N79" s="62">
        <f t="shared" si="3"/>
        <v>0.9958847078515722</v>
      </c>
    </row>
    <row r="80" spans="2:14" ht="15">
      <c r="B80" s="46">
        <v>42339</v>
      </c>
      <c r="C80" s="49">
        <v>942814</v>
      </c>
      <c r="D80" s="49">
        <v>40218</v>
      </c>
      <c r="E80" s="49">
        <v>560413</v>
      </c>
      <c r="F80" s="49">
        <v>1543445</v>
      </c>
      <c r="G80" s="49">
        <v>148742</v>
      </c>
      <c r="H80" s="49">
        <v>301</v>
      </c>
      <c r="I80" s="49">
        <v>2332</v>
      </c>
      <c r="J80" s="63">
        <v>151375</v>
      </c>
      <c r="K80" s="51">
        <f t="shared" si="0"/>
        <v>0.9106837304256499</v>
      </c>
      <c r="L80" s="61">
        <f t="shared" si="1"/>
        <v>0.863733972421021</v>
      </c>
      <c r="M80" s="51">
        <f t="shared" si="2"/>
        <v>0.9925713862632345</v>
      </c>
      <c r="N80" s="62">
        <f t="shared" si="3"/>
        <v>0.995856027152618</v>
      </c>
    </row>
    <row r="81" spans="2:14" ht="15">
      <c r="B81" s="16">
        <v>42370</v>
      </c>
      <c r="C81" s="49">
        <v>915514</v>
      </c>
      <c r="D81" s="49">
        <v>41094.42857143</v>
      </c>
      <c r="E81" s="49">
        <v>578660</v>
      </c>
      <c r="F81" s="49">
        <v>1535268.42857143</v>
      </c>
      <c r="G81" s="49">
        <v>190781</v>
      </c>
      <c r="H81" s="49">
        <v>378</v>
      </c>
      <c r="I81" s="49">
        <v>3557</v>
      </c>
      <c r="J81" s="63">
        <v>194716</v>
      </c>
      <c r="K81" s="51">
        <f t="shared" si="0"/>
        <v>0.8874463857684599</v>
      </c>
      <c r="L81" s="61">
        <f t="shared" si="1"/>
        <v>0.8275496138010205</v>
      </c>
      <c r="M81" s="51">
        <f t="shared" si="2"/>
        <v>0.9908855108557496</v>
      </c>
      <c r="N81" s="62">
        <f t="shared" si="3"/>
        <v>0.9938905940568551</v>
      </c>
    </row>
    <row r="82" spans="2:14" ht="15">
      <c r="B82" s="16">
        <v>42401</v>
      </c>
      <c r="C82" s="49">
        <v>877459</v>
      </c>
      <c r="D82" s="49">
        <v>41855</v>
      </c>
      <c r="E82" s="49">
        <v>572392</v>
      </c>
      <c r="F82" s="49">
        <v>1491706</v>
      </c>
      <c r="G82" s="49">
        <v>200369</v>
      </c>
      <c r="H82" s="49">
        <v>511</v>
      </c>
      <c r="I82" s="49">
        <v>3970</v>
      </c>
      <c r="J82" s="63">
        <v>204850</v>
      </c>
      <c r="K82" s="51">
        <f t="shared" si="0"/>
        <v>0.8792553856165078</v>
      </c>
      <c r="L82" s="61">
        <f t="shared" si="1"/>
        <v>0.8140992811468991</v>
      </c>
      <c r="M82" s="51">
        <f t="shared" si="2"/>
        <v>0.9879384412028513</v>
      </c>
      <c r="N82" s="62">
        <f t="shared" si="3"/>
        <v>0.9931119678257762</v>
      </c>
    </row>
    <row r="83" spans="2:14" ht="15">
      <c r="B83" s="16">
        <v>42430</v>
      </c>
      <c r="C83" s="49">
        <v>963803</v>
      </c>
      <c r="D83" s="49">
        <v>43065</v>
      </c>
      <c r="E83" s="49">
        <v>651078</v>
      </c>
      <c r="F83" s="49">
        <v>1657946</v>
      </c>
      <c r="G83" s="49">
        <v>230938</v>
      </c>
      <c r="H83" s="49">
        <v>494</v>
      </c>
      <c r="I83" s="49">
        <v>6106</v>
      </c>
      <c r="J83" s="63">
        <v>237538</v>
      </c>
      <c r="K83" s="51">
        <f t="shared" si="0"/>
        <v>0.8746821392319851</v>
      </c>
      <c r="L83" s="61">
        <f t="shared" si="1"/>
        <v>0.8067045493542115</v>
      </c>
      <c r="M83" s="51">
        <f t="shared" si="2"/>
        <v>0.9886590601253472</v>
      </c>
      <c r="N83" s="62">
        <f t="shared" si="3"/>
        <v>0.9907088425768126</v>
      </c>
    </row>
    <row r="84" spans="2:14" ht="15">
      <c r="B84" s="16">
        <v>42461</v>
      </c>
      <c r="C84" s="49">
        <v>911192</v>
      </c>
      <c r="D84" s="49">
        <v>43443</v>
      </c>
      <c r="E84" s="49">
        <v>573554</v>
      </c>
      <c r="F84" s="49">
        <v>1528189</v>
      </c>
      <c r="G84" s="49">
        <v>164064</v>
      </c>
      <c r="H84" s="49">
        <v>629</v>
      </c>
      <c r="I84" s="49">
        <v>2821</v>
      </c>
      <c r="J84" s="63">
        <v>167514</v>
      </c>
      <c r="K84" s="51">
        <f aca="true" t="shared" si="4" ref="K84:K120">F84/(F84+J84)</f>
        <v>0.9012126533950816</v>
      </c>
      <c r="L84" s="61">
        <f aca="true" t="shared" si="5" ref="L84:L120">C84/(G84+C84)</f>
        <v>0.8474186612304418</v>
      </c>
      <c r="M84" s="51">
        <f aca="true" t="shared" si="6" ref="M84:M120">D84/(H84+D84)</f>
        <v>0.9857278998003267</v>
      </c>
      <c r="N84" s="62">
        <f aca="true" t="shared" si="7" ref="N84:N120">E84/(I84+E84)</f>
        <v>0.9951056170028193</v>
      </c>
    </row>
    <row r="85" spans="2:14" ht="15">
      <c r="B85" s="16">
        <v>42491</v>
      </c>
      <c r="C85" s="49">
        <v>1024007</v>
      </c>
      <c r="D85" s="49">
        <v>45168</v>
      </c>
      <c r="E85" s="49">
        <v>632005</v>
      </c>
      <c r="F85" s="49">
        <v>1701180</v>
      </c>
      <c r="G85" s="49">
        <v>175583</v>
      </c>
      <c r="H85" s="49">
        <v>553</v>
      </c>
      <c r="I85" s="49">
        <v>3268</v>
      </c>
      <c r="J85" s="63">
        <v>179404</v>
      </c>
      <c r="K85" s="51">
        <f t="shared" si="4"/>
        <v>0.9046019747057297</v>
      </c>
      <c r="L85" s="61">
        <f t="shared" si="5"/>
        <v>0.8536308238648205</v>
      </c>
      <c r="M85" s="51">
        <f t="shared" si="6"/>
        <v>0.9879049014675969</v>
      </c>
      <c r="N85" s="62">
        <f t="shared" si="7"/>
        <v>0.9948557549274092</v>
      </c>
    </row>
    <row r="86" spans="2:14" ht="15">
      <c r="B86" s="16">
        <v>42522</v>
      </c>
      <c r="C86" s="49">
        <v>975817</v>
      </c>
      <c r="D86" s="49">
        <v>45271</v>
      </c>
      <c r="E86" s="49">
        <v>593156</v>
      </c>
      <c r="F86" s="49">
        <v>1614244</v>
      </c>
      <c r="G86" s="49">
        <v>160265</v>
      </c>
      <c r="H86" s="49">
        <v>370</v>
      </c>
      <c r="I86" s="49">
        <v>2798</v>
      </c>
      <c r="J86" s="63">
        <v>163433</v>
      </c>
      <c r="K86" s="51">
        <f t="shared" si="4"/>
        <v>0.9080637258624599</v>
      </c>
      <c r="L86" s="61">
        <f t="shared" si="5"/>
        <v>0.8589318376666473</v>
      </c>
      <c r="M86" s="51">
        <f t="shared" si="6"/>
        <v>0.9918932538726145</v>
      </c>
      <c r="N86" s="62">
        <f t="shared" si="7"/>
        <v>0.9953050067622669</v>
      </c>
    </row>
    <row r="87" spans="2:14" ht="15">
      <c r="B87" s="47">
        <v>42552</v>
      </c>
      <c r="C87" s="49">
        <v>1023544</v>
      </c>
      <c r="D87" s="49">
        <v>45785</v>
      </c>
      <c r="E87" s="49">
        <v>639621</v>
      </c>
      <c r="F87" s="49">
        <v>1708950</v>
      </c>
      <c r="G87" s="49">
        <v>174914</v>
      </c>
      <c r="H87" s="49">
        <v>498</v>
      </c>
      <c r="I87" s="49">
        <v>3282</v>
      </c>
      <c r="J87" s="63">
        <v>178694</v>
      </c>
      <c r="K87" s="51">
        <f t="shared" si="4"/>
        <v>0.9053349042510135</v>
      </c>
      <c r="L87" s="61">
        <f t="shared" si="5"/>
        <v>0.85405078859668</v>
      </c>
      <c r="M87" s="51">
        <f t="shared" si="6"/>
        <v>0.9892401097595229</v>
      </c>
      <c r="N87" s="62">
        <f t="shared" si="7"/>
        <v>0.9948950308211347</v>
      </c>
    </row>
    <row r="88" spans="2:14" ht="15">
      <c r="B88" s="16">
        <v>42583</v>
      </c>
      <c r="C88" s="49">
        <v>961797</v>
      </c>
      <c r="D88" s="49">
        <v>45290</v>
      </c>
      <c r="E88" s="49">
        <v>595676</v>
      </c>
      <c r="F88" s="49">
        <v>1602763</v>
      </c>
      <c r="G88" s="49">
        <v>150375</v>
      </c>
      <c r="H88" s="49">
        <v>463</v>
      </c>
      <c r="I88" s="49">
        <v>2623</v>
      </c>
      <c r="J88" s="63">
        <v>153461</v>
      </c>
      <c r="K88" s="51">
        <f t="shared" si="4"/>
        <v>0.9126187775591269</v>
      </c>
      <c r="L88" s="61">
        <f t="shared" si="5"/>
        <v>0.8647915969832004</v>
      </c>
      <c r="M88" s="51">
        <f t="shared" si="6"/>
        <v>0.9898804449981422</v>
      </c>
      <c r="N88" s="62">
        <f t="shared" si="7"/>
        <v>0.9956159044223708</v>
      </c>
    </row>
    <row r="89" spans="2:14" ht="15">
      <c r="B89" s="16">
        <v>42614</v>
      </c>
      <c r="C89" s="49">
        <v>973398</v>
      </c>
      <c r="D89" s="49">
        <v>45497</v>
      </c>
      <c r="E89" s="49">
        <v>590428</v>
      </c>
      <c r="F89" s="49">
        <v>1609323</v>
      </c>
      <c r="G89" s="49">
        <v>158772</v>
      </c>
      <c r="H89" s="49">
        <v>323</v>
      </c>
      <c r="I89" s="49">
        <v>3087</v>
      </c>
      <c r="J89" s="63">
        <v>162182</v>
      </c>
      <c r="K89" s="51">
        <f t="shared" si="4"/>
        <v>0.9084495951182752</v>
      </c>
      <c r="L89" s="61">
        <f t="shared" si="5"/>
        <v>0.8597631097803333</v>
      </c>
      <c r="M89" s="51">
        <f t="shared" si="6"/>
        <v>0.992950676560454</v>
      </c>
      <c r="N89" s="62">
        <f t="shared" si="7"/>
        <v>0.9947987835185295</v>
      </c>
    </row>
    <row r="90" spans="2:14" ht="15">
      <c r="B90" s="16">
        <v>42644</v>
      </c>
      <c r="C90" s="49">
        <v>976530</v>
      </c>
      <c r="D90" s="49">
        <v>43910</v>
      </c>
      <c r="E90" s="49">
        <v>600465</v>
      </c>
      <c r="F90" s="49">
        <v>1620905</v>
      </c>
      <c r="G90" s="49">
        <v>191074</v>
      </c>
      <c r="H90" s="49">
        <v>519</v>
      </c>
      <c r="I90" s="49">
        <v>3606</v>
      </c>
      <c r="J90" s="63">
        <v>195199</v>
      </c>
      <c r="K90" s="51">
        <f t="shared" si="4"/>
        <v>0.8925177192495584</v>
      </c>
      <c r="L90" s="61">
        <f t="shared" si="5"/>
        <v>0.8363537637760747</v>
      </c>
      <c r="M90" s="51">
        <f t="shared" si="6"/>
        <v>0.9883184406581287</v>
      </c>
      <c r="N90" s="62">
        <f t="shared" si="7"/>
        <v>0.9940305030368947</v>
      </c>
    </row>
    <row r="91" spans="2:14" ht="15">
      <c r="B91" s="16">
        <v>42675</v>
      </c>
      <c r="C91" s="49">
        <v>925937</v>
      </c>
      <c r="D91" s="49">
        <v>43398</v>
      </c>
      <c r="E91" s="49">
        <v>567722</v>
      </c>
      <c r="F91" s="49">
        <v>1537057</v>
      </c>
      <c r="G91" s="49">
        <v>193411</v>
      </c>
      <c r="H91" s="49">
        <v>288</v>
      </c>
      <c r="I91" s="49">
        <v>3020</v>
      </c>
      <c r="J91" s="63">
        <v>196719</v>
      </c>
      <c r="K91" s="51">
        <f t="shared" si="4"/>
        <v>0.8865372458725925</v>
      </c>
      <c r="L91" s="61">
        <f t="shared" si="5"/>
        <v>0.8272110192719333</v>
      </c>
      <c r="M91" s="51">
        <f t="shared" si="6"/>
        <v>0.9934074989699218</v>
      </c>
      <c r="N91" s="62">
        <f t="shared" si="7"/>
        <v>0.9947086424338843</v>
      </c>
    </row>
    <row r="92" spans="2:14" ht="15">
      <c r="B92" s="16">
        <v>42705</v>
      </c>
      <c r="C92" s="49">
        <v>898615</v>
      </c>
      <c r="D92" s="49">
        <v>39607</v>
      </c>
      <c r="E92" s="49">
        <v>587854</v>
      </c>
      <c r="F92" s="49">
        <v>1526076</v>
      </c>
      <c r="G92" s="49">
        <v>236290</v>
      </c>
      <c r="H92" s="49">
        <v>210</v>
      </c>
      <c r="I92" s="49">
        <v>4211</v>
      </c>
      <c r="J92" s="63">
        <v>240711</v>
      </c>
      <c r="K92" s="51">
        <f t="shared" si="4"/>
        <v>0.863757770461295</v>
      </c>
      <c r="L92" s="61">
        <f t="shared" si="5"/>
        <v>0.791797551336896</v>
      </c>
      <c r="M92" s="51">
        <f t="shared" si="6"/>
        <v>0.9947258708591807</v>
      </c>
      <c r="N92" s="62">
        <f t="shared" si="7"/>
        <v>0.9928876052460456</v>
      </c>
    </row>
    <row r="93" spans="2:14" ht="15">
      <c r="B93" s="16">
        <v>42736</v>
      </c>
      <c r="C93" s="49">
        <v>847441</v>
      </c>
      <c r="D93" s="49">
        <v>41592</v>
      </c>
      <c r="E93" s="49">
        <v>572278</v>
      </c>
      <c r="F93" s="49">
        <v>1461311</v>
      </c>
      <c r="G93" s="49">
        <v>246748</v>
      </c>
      <c r="H93" s="49">
        <v>375</v>
      </c>
      <c r="I93" s="49">
        <v>3945</v>
      </c>
      <c r="J93" s="63">
        <v>251068</v>
      </c>
      <c r="K93" s="51">
        <f t="shared" si="4"/>
        <v>0.8533805892270344</v>
      </c>
      <c r="L93" s="61">
        <f t="shared" si="5"/>
        <v>0.7744923409027142</v>
      </c>
      <c r="M93" s="51">
        <f t="shared" si="6"/>
        <v>0.9910644077489456</v>
      </c>
      <c r="N93" s="62">
        <f t="shared" si="7"/>
        <v>0.993153692233736</v>
      </c>
    </row>
    <row r="94" spans="2:14" ht="15">
      <c r="B94" s="16">
        <v>42767</v>
      </c>
      <c r="C94" s="49">
        <v>808982</v>
      </c>
      <c r="D94" s="49">
        <v>39343</v>
      </c>
      <c r="E94" s="49">
        <v>528163</v>
      </c>
      <c r="F94" s="49">
        <v>1376488</v>
      </c>
      <c r="G94" s="49">
        <v>189856</v>
      </c>
      <c r="H94" s="49">
        <v>303</v>
      </c>
      <c r="I94" s="49">
        <v>3418</v>
      </c>
      <c r="J94" s="63">
        <v>193577</v>
      </c>
      <c r="K94" s="51">
        <f t="shared" si="4"/>
        <v>0.8767076522309586</v>
      </c>
      <c r="L94" s="61">
        <f t="shared" si="5"/>
        <v>0.8099231306778477</v>
      </c>
      <c r="M94" s="51">
        <f t="shared" si="6"/>
        <v>0.9923573626595369</v>
      </c>
      <c r="N94" s="62">
        <f t="shared" si="7"/>
        <v>0.9935701238381357</v>
      </c>
    </row>
    <row r="95" spans="2:14" ht="15">
      <c r="B95" s="16">
        <v>42795</v>
      </c>
      <c r="C95" s="49">
        <v>982230</v>
      </c>
      <c r="D95" s="49">
        <v>45769</v>
      </c>
      <c r="E95" s="49">
        <v>612238</v>
      </c>
      <c r="F95" s="49">
        <v>1640237</v>
      </c>
      <c r="G95" s="49">
        <v>175973</v>
      </c>
      <c r="H95" s="49">
        <v>601</v>
      </c>
      <c r="I95" s="49">
        <v>4784</v>
      </c>
      <c r="J95" s="63">
        <v>181358</v>
      </c>
      <c r="K95" s="51">
        <f t="shared" si="4"/>
        <v>0.900439999011855</v>
      </c>
      <c r="L95" s="61">
        <f t="shared" si="5"/>
        <v>0.8480637677505584</v>
      </c>
      <c r="M95" s="51">
        <f t="shared" si="6"/>
        <v>0.9870390338580979</v>
      </c>
      <c r="N95" s="62">
        <f t="shared" si="7"/>
        <v>0.9922466297798134</v>
      </c>
    </row>
    <row r="96" spans="2:14" ht="15">
      <c r="B96" s="16">
        <v>42826</v>
      </c>
      <c r="C96" s="49">
        <v>949725</v>
      </c>
      <c r="D96" s="49">
        <v>40383</v>
      </c>
      <c r="E96" s="49">
        <v>601927</v>
      </c>
      <c r="F96" s="49">
        <v>1592035</v>
      </c>
      <c r="G96" s="49">
        <v>162073</v>
      </c>
      <c r="H96" s="49">
        <v>700</v>
      </c>
      <c r="I96" s="49">
        <v>4531</v>
      </c>
      <c r="J96" s="63">
        <v>167304</v>
      </c>
      <c r="K96" s="51">
        <f t="shared" si="4"/>
        <v>0.90490519450771</v>
      </c>
      <c r="L96" s="61">
        <f t="shared" si="5"/>
        <v>0.8542244184645053</v>
      </c>
      <c r="M96" s="51">
        <f t="shared" si="6"/>
        <v>0.9829613222013972</v>
      </c>
      <c r="N96" s="62">
        <f t="shared" si="7"/>
        <v>0.9925287488993467</v>
      </c>
    </row>
    <row r="97" spans="2:14" ht="15">
      <c r="B97" s="16">
        <v>42856</v>
      </c>
      <c r="C97" s="49">
        <v>1008456</v>
      </c>
      <c r="D97" s="49">
        <v>43288</v>
      </c>
      <c r="E97" s="49">
        <v>618470</v>
      </c>
      <c r="F97" s="49">
        <v>1670214</v>
      </c>
      <c r="G97" s="49">
        <v>185883</v>
      </c>
      <c r="H97" s="49">
        <v>501</v>
      </c>
      <c r="I97" s="49">
        <v>4788</v>
      </c>
      <c r="J97" s="63">
        <v>191172</v>
      </c>
      <c r="K97" s="51">
        <f t="shared" si="4"/>
        <v>0.8972958859688426</v>
      </c>
      <c r="L97" s="61">
        <f t="shared" si="5"/>
        <v>0.8443632837912853</v>
      </c>
      <c r="M97" s="51">
        <f t="shared" si="6"/>
        <v>0.988558770467469</v>
      </c>
      <c r="N97" s="62">
        <f t="shared" si="7"/>
        <v>0.9923177881391013</v>
      </c>
    </row>
    <row r="98" spans="2:14" ht="15">
      <c r="B98" s="16">
        <v>42887</v>
      </c>
      <c r="C98" s="49">
        <v>987296</v>
      </c>
      <c r="D98" s="49">
        <v>43249</v>
      </c>
      <c r="E98" s="49">
        <v>600207</v>
      </c>
      <c r="F98" s="49">
        <v>1630752</v>
      </c>
      <c r="G98" s="49">
        <v>162533</v>
      </c>
      <c r="H98" s="49">
        <v>368</v>
      </c>
      <c r="I98" s="49">
        <v>3878</v>
      </c>
      <c r="J98" s="63">
        <v>166779</v>
      </c>
      <c r="K98" s="51">
        <f t="shared" si="4"/>
        <v>0.9072177336580008</v>
      </c>
      <c r="L98" s="61">
        <f t="shared" si="5"/>
        <v>0.8586459377872709</v>
      </c>
      <c r="M98" s="51">
        <f t="shared" si="6"/>
        <v>0.9915629227136208</v>
      </c>
      <c r="N98" s="62">
        <f t="shared" si="7"/>
        <v>0.9935803736229173</v>
      </c>
    </row>
    <row r="99" spans="2:14" ht="15">
      <c r="B99" s="16">
        <v>42917</v>
      </c>
      <c r="C99" s="49">
        <v>1018597</v>
      </c>
      <c r="D99" s="49">
        <v>43060</v>
      </c>
      <c r="E99" s="49">
        <v>629139</v>
      </c>
      <c r="F99" s="49">
        <v>1690796</v>
      </c>
      <c r="G99" s="49">
        <v>175524</v>
      </c>
      <c r="H99" s="49">
        <v>477</v>
      </c>
      <c r="I99" s="49">
        <v>4288</v>
      </c>
      <c r="J99" s="63">
        <v>180289</v>
      </c>
      <c r="K99" s="51">
        <f t="shared" si="4"/>
        <v>0.9036446767517242</v>
      </c>
      <c r="L99" s="61">
        <f t="shared" si="5"/>
        <v>0.8530098708589833</v>
      </c>
      <c r="M99" s="51">
        <f t="shared" si="6"/>
        <v>0.9890438018237361</v>
      </c>
      <c r="N99" s="62">
        <f t="shared" si="7"/>
        <v>0.9932304748613494</v>
      </c>
    </row>
    <row r="100" spans="2:14" ht="15">
      <c r="B100" s="16">
        <v>42948</v>
      </c>
      <c r="C100" s="49">
        <v>950586</v>
      </c>
      <c r="D100" s="49">
        <v>41010</v>
      </c>
      <c r="E100" s="49">
        <v>575677</v>
      </c>
      <c r="F100" s="49">
        <v>1567273</v>
      </c>
      <c r="G100" s="49">
        <v>162478</v>
      </c>
      <c r="H100" s="49">
        <v>438</v>
      </c>
      <c r="I100" s="49">
        <v>3057</v>
      </c>
      <c r="J100" s="63">
        <v>165973</v>
      </c>
      <c r="K100" s="51">
        <f t="shared" si="4"/>
        <v>0.904241521399732</v>
      </c>
      <c r="L100" s="61">
        <f t="shared" si="5"/>
        <v>0.8540263632639273</v>
      </c>
      <c r="M100" s="51">
        <f t="shared" si="6"/>
        <v>0.9894325419803127</v>
      </c>
      <c r="N100" s="62">
        <f t="shared" si="7"/>
        <v>0.9947177805347535</v>
      </c>
    </row>
    <row r="101" spans="2:14" ht="15">
      <c r="B101" s="16">
        <v>42979</v>
      </c>
      <c r="C101" s="49">
        <v>944996</v>
      </c>
      <c r="D101" s="49">
        <v>40533</v>
      </c>
      <c r="E101" s="49">
        <v>570135</v>
      </c>
      <c r="F101" s="49">
        <v>1555664</v>
      </c>
      <c r="G101" s="49">
        <v>173914</v>
      </c>
      <c r="H101" s="49">
        <v>347</v>
      </c>
      <c r="I101" s="49">
        <v>3380</v>
      </c>
      <c r="J101" s="63">
        <v>177641</v>
      </c>
      <c r="K101" s="51">
        <f t="shared" si="4"/>
        <v>0.8975131324262031</v>
      </c>
      <c r="L101" s="61">
        <f t="shared" si="5"/>
        <v>0.8445683745788312</v>
      </c>
      <c r="M101" s="51">
        <f t="shared" si="6"/>
        <v>0.9915117416829745</v>
      </c>
      <c r="N101" s="62">
        <f t="shared" si="7"/>
        <v>0.9941065185740565</v>
      </c>
    </row>
    <row r="102" spans="2:14" ht="15">
      <c r="B102" s="16">
        <v>43009</v>
      </c>
      <c r="C102" s="49">
        <v>995587</v>
      </c>
      <c r="D102" s="49">
        <v>43141</v>
      </c>
      <c r="E102" s="49">
        <v>618374</v>
      </c>
      <c r="F102" s="49">
        <v>1657102</v>
      </c>
      <c r="G102" s="49">
        <v>179698</v>
      </c>
      <c r="H102" s="49">
        <v>283</v>
      </c>
      <c r="I102" s="49">
        <v>3937</v>
      </c>
      <c r="J102" s="63">
        <v>183918</v>
      </c>
      <c r="K102" s="51">
        <f t="shared" si="4"/>
        <v>0.9000999445959306</v>
      </c>
      <c r="L102" s="61">
        <f t="shared" si="5"/>
        <v>0.8471026176629498</v>
      </c>
      <c r="M102" s="51">
        <f t="shared" si="6"/>
        <v>0.9934828666175387</v>
      </c>
      <c r="N102" s="62">
        <f t="shared" si="7"/>
        <v>0.9936735812158229</v>
      </c>
    </row>
    <row r="103" spans="2:14" ht="15">
      <c r="B103" s="16">
        <v>43040</v>
      </c>
      <c r="C103" s="49">
        <v>939843</v>
      </c>
      <c r="D103" s="49">
        <v>41172</v>
      </c>
      <c r="E103" s="49">
        <v>598453</v>
      </c>
      <c r="F103" s="49">
        <v>1579468</v>
      </c>
      <c r="G103" s="49">
        <v>196060</v>
      </c>
      <c r="H103" s="49">
        <v>392</v>
      </c>
      <c r="I103" s="49">
        <v>3945</v>
      </c>
      <c r="J103" s="63">
        <v>200397</v>
      </c>
      <c r="K103" s="51">
        <f t="shared" si="4"/>
        <v>0.8874088765159155</v>
      </c>
      <c r="L103" s="61">
        <f t="shared" si="5"/>
        <v>0.8273972337426699</v>
      </c>
      <c r="M103" s="51">
        <f t="shared" si="6"/>
        <v>0.990568761428159</v>
      </c>
      <c r="N103" s="62">
        <f t="shared" si="7"/>
        <v>0.9934511734766716</v>
      </c>
    </row>
    <row r="104" spans="2:14" ht="15">
      <c r="B104" s="16">
        <v>43070</v>
      </c>
      <c r="C104" s="49">
        <v>878662</v>
      </c>
      <c r="D104" s="49">
        <v>36259</v>
      </c>
      <c r="E104" s="49">
        <v>617844</v>
      </c>
      <c r="F104" s="49">
        <v>1532765</v>
      </c>
      <c r="G104" s="49">
        <v>261938</v>
      </c>
      <c r="H104" s="49">
        <v>298</v>
      </c>
      <c r="I104" s="49">
        <v>7285</v>
      </c>
      <c r="J104" s="63">
        <v>269521</v>
      </c>
      <c r="K104" s="51">
        <f t="shared" si="4"/>
        <v>0.850456031950534</v>
      </c>
      <c r="L104" s="61">
        <f t="shared" si="5"/>
        <v>0.7703506926179204</v>
      </c>
      <c r="M104" s="51">
        <f t="shared" si="6"/>
        <v>0.9918483464179227</v>
      </c>
      <c r="N104" s="62">
        <f t="shared" si="7"/>
        <v>0.9883464053019457</v>
      </c>
    </row>
    <row r="105" spans="2:14" ht="15">
      <c r="B105" s="16">
        <v>43101</v>
      </c>
      <c r="C105" s="49">
        <v>855431</v>
      </c>
      <c r="D105" s="49">
        <v>43096</v>
      </c>
      <c r="E105" s="49">
        <v>639124</v>
      </c>
      <c r="F105" s="49">
        <v>1537651</v>
      </c>
      <c r="G105" s="49">
        <v>257347</v>
      </c>
      <c r="H105" s="49">
        <v>450</v>
      </c>
      <c r="I105" s="49">
        <v>6221</v>
      </c>
      <c r="J105" s="63">
        <v>264018</v>
      </c>
      <c r="K105" s="51">
        <f t="shared" si="4"/>
        <v>0.8534592092110149</v>
      </c>
      <c r="L105" s="61">
        <f t="shared" si="5"/>
        <v>0.7687346442866412</v>
      </c>
      <c r="M105" s="51">
        <f t="shared" si="6"/>
        <v>0.9896661002158637</v>
      </c>
      <c r="N105" s="62">
        <f t="shared" si="7"/>
        <v>0.9903601949344925</v>
      </c>
    </row>
    <row r="106" spans="2:14" ht="15">
      <c r="B106" s="16">
        <v>43132</v>
      </c>
      <c r="C106" s="49">
        <v>781546</v>
      </c>
      <c r="D106" s="49">
        <v>35458</v>
      </c>
      <c r="E106" s="49">
        <v>579038</v>
      </c>
      <c r="F106" s="49">
        <v>1396042</v>
      </c>
      <c r="G106" s="49">
        <v>238519</v>
      </c>
      <c r="H106" s="49">
        <v>503</v>
      </c>
      <c r="I106" s="49">
        <v>5417</v>
      </c>
      <c r="J106" s="63">
        <v>244439</v>
      </c>
      <c r="K106" s="51">
        <f t="shared" si="4"/>
        <v>0.8509955311887184</v>
      </c>
      <c r="L106" s="61">
        <f t="shared" si="5"/>
        <v>0.7661727438937714</v>
      </c>
      <c r="M106" s="51">
        <f t="shared" si="6"/>
        <v>0.9860126247879647</v>
      </c>
      <c r="N106" s="62">
        <f t="shared" si="7"/>
        <v>0.9907315362175018</v>
      </c>
    </row>
    <row r="107" spans="2:14" ht="15">
      <c r="B107" s="16">
        <v>43160</v>
      </c>
      <c r="C107" s="49">
        <v>876891</v>
      </c>
      <c r="D107" s="49">
        <v>39047</v>
      </c>
      <c r="E107" s="49">
        <v>647557</v>
      </c>
      <c r="F107" s="49">
        <v>1563495</v>
      </c>
      <c r="G107" s="49">
        <v>273352</v>
      </c>
      <c r="H107" s="49">
        <v>861</v>
      </c>
      <c r="I107" s="49">
        <v>7024</v>
      </c>
      <c r="J107" s="63">
        <v>281237</v>
      </c>
      <c r="K107" s="51">
        <f t="shared" si="4"/>
        <v>0.8475458765826147</v>
      </c>
      <c r="L107" s="61">
        <f t="shared" si="5"/>
        <v>0.7623528245770677</v>
      </c>
      <c r="M107" s="51">
        <f t="shared" si="6"/>
        <v>0.9784253783702516</v>
      </c>
      <c r="N107" s="62">
        <f t="shared" si="7"/>
        <v>0.9892694716161942</v>
      </c>
    </row>
    <row r="108" spans="2:14" ht="15">
      <c r="B108" s="16">
        <v>43191</v>
      </c>
      <c r="C108" s="49">
        <v>907766</v>
      </c>
      <c r="D108" s="49">
        <v>39655</v>
      </c>
      <c r="E108" s="49">
        <v>637026</v>
      </c>
      <c r="F108" s="49">
        <v>1584447</v>
      </c>
      <c r="G108" s="49">
        <v>197790</v>
      </c>
      <c r="H108" s="49">
        <v>958</v>
      </c>
      <c r="I108" s="49">
        <v>4316</v>
      </c>
      <c r="J108" s="63">
        <v>203064</v>
      </c>
      <c r="K108" s="51">
        <f t="shared" si="4"/>
        <v>0.8863984613241541</v>
      </c>
      <c r="L108" s="61">
        <f t="shared" si="5"/>
        <v>0.8210945442836003</v>
      </c>
      <c r="M108" s="51">
        <f t="shared" si="6"/>
        <v>0.9764114938566469</v>
      </c>
      <c r="N108" s="62">
        <f t="shared" si="7"/>
        <v>0.9932703612113349</v>
      </c>
    </row>
    <row r="109" spans="2:14" ht="15">
      <c r="B109" s="16">
        <v>43221</v>
      </c>
      <c r="C109" s="49">
        <v>1021594</v>
      </c>
      <c r="D109" s="49">
        <v>41459</v>
      </c>
      <c r="E109" s="49">
        <v>700145</v>
      </c>
      <c r="F109" s="49">
        <v>1763198</v>
      </c>
      <c r="G109" s="49">
        <v>179997</v>
      </c>
      <c r="H109" s="49">
        <v>635</v>
      </c>
      <c r="I109" s="49">
        <v>5487</v>
      </c>
      <c r="J109" s="63">
        <v>186119</v>
      </c>
      <c r="K109" s="51">
        <f t="shared" si="4"/>
        <v>0.9045209168134275</v>
      </c>
      <c r="L109" s="61">
        <f t="shared" si="5"/>
        <v>0.8502011083638277</v>
      </c>
      <c r="M109" s="51">
        <f t="shared" si="6"/>
        <v>0.9849147146861785</v>
      </c>
      <c r="N109" s="62">
        <f t="shared" si="7"/>
        <v>0.9922239921092014</v>
      </c>
    </row>
    <row r="110" spans="2:14" ht="15">
      <c r="B110" s="16">
        <v>43252</v>
      </c>
      <c r="C110" s="49">
        <v>990727</v>
      </c>
      <c r="D110" s="49">
        <v>41903</v>
      </c>
      <c r="E110" s="49">
        <v>680972</v>
      </c>
      <c r="F110" s="49">
        <v>1713602</v>
      </c>
      <c r="G110" s="49">
        <v>167357</v>
      </c>
      <c r="H110" s="49">
        <v>726</v>
      </c>
      <c r="I110" s="49">
        <v>4464</v>
      </c>
      <c r="J110" s="63">
        <v>172547</v>
      </c>
      <c r="K110" s="51">
        <f t="shared" si="4"/>
        <v>0.9085188921978062</v>
      </c>
      <c r="L110" s="61">
        <f t="shared" si="5"/>
        <v>0.8554880302292407</v>
      </c>
      <c r="M110" s="51">
        <f t="shared" si="6"/>
        <v>0.9829693401205752</v>
      </c>
      <c r="N110" s="62">
        <f t="shared" si="7"/>
        <v>0.9934873569523631</v>
      </c>
    </row>
    <row r="111" spans="2:14" ht="15">
      <c r="B111" s="16">
        <v>43282</v>
      </c>
      <c r="C111" s="49">
        <v>1009279</v>
      </c>
      <c r="D111" s="49">
        <v>41969</v>
      </c>
      <c r="E111" s="49">
        <v>703552</v>
      </c>
      <c r="F111" s="49">
        <v>1754800</v>
      </c>
      <c r="G111" s="49">
        <v>201956</v>
      </c>
      <c r="H111" s="49">
        <v>726</v>
      </c>
      <c r="I111" s="49">
        <v>5401</v>
      </c>
      <c r="J111" s="63">
        <v>208083</v>
      </c>
      <c r="K111" s="51">
        <f t="shared" si="4"/>
        <v>0.8939911344690438</v>
      </c>
      <c r="L111" s="61">
        <f t="shared" si="5"/>
        <v>0.8332643954311095</v>
      </c>
      <c r="M111" s="51">
        <f t="shared" si="6"/>
        <v>0.9829956669399227</v>
      </c>
      <c r="N111" s="62">
        <f t="shared" si="7"/>
        <v>0.9923817234710904</v>
      </c>
    </row>
    <row r="112" spans="2:14" ht="15">
      <c r="B112" s="16">
        <v>43313</v>
      </c>
      <c r="C112" s="49">
        <v>932304</v>
      </c>
      <c r="D112" s="49">
        <v>41890</v>
      </c>
      <c r="E112" s="49">
        <v>642496</v>
      </c>
      <c r="F112" s="49">
        <v>1616690</v>
      </c>
      <c r="G112" s="49">
        <v>178902</v>
      </c>
      <c r="H112" s="49">
        <v>464</v>
      </c>
      <c r="I112" s="49">
        <v>3584</v>
      </c>
      <c r="J112" s="63">
        <v>182950</v>
      </c>
      <c r="K112" s="51">
        <f t="shared" si="4"/>
        <v>0.8983407792669645</v>
      </c>
      <c r="L112" s="61">
        <f t="shared" si="5"/>
        <v>0.8390019492335354</v>
      </c>
      <c r="M112" s="51">
        <f t="shared" si="6"/>
        <v>0.9890447183264863</v>
      </c>
      <c r="N112" s="62">
        <f t="shared" si="7"/>
        <v>0.9944526993561169</v>
      </c>
    </row>
    <row r="113" spans="2:14" ht="15">
      <c r="B113" s="16">
        <v>43344</v>
      </c>
      <c r="C113" s="49">
        <v>933118</v>
      </c>
      <c r="D113" s="49">
        <v>40291</v>
      </c>
      <c r="E113" s="49">
        <v>635298</v>
      </c>
      <c r="F113" s="49">
        <v>1608707</v>
      </c>
      <c r="G113" s="49">
        <v>192437</v>
      </c>
      <c r="H113" s="49">
        <v>606</v>
      </c>
      <c r="I113" s="49">
        <v>4555</v>
      </c>
      <c r="J113" s="63">
        <v>197598</v>
      </c>
      <c r="K113" s="51">
        <f t="shared" si="4"/>
        <v>0.8906065144037136</v>
      </c>
      <c r="L113" s="61">
        <f t="shared" si="5"/>
        <v>0.8290292344665521</v>
      </c>
      <c r="M113" s="51">
        <f t="shared" si="6"/>
        <v>0.9851822872093308</v>
      </c>
      <c r="N113" s="62">
        <f t="shared" si="7"/>
        <v>0.992881177395433</v>
      </c>
    </row>
    <row r="114" spans="2:14" ht="15">
      <c r="B114" s="16">
        <v>43374</v>
      </c>
      <c r="C114" s="49">
        <v>972060</v>
      </c>
      <c r="D114" s="49">
        <v>43525</v>
      </c>
      <c r="E114" s="49">
        <v>652466</v>
      </c>
      <c r="F114" s="49">
        <v>1668051</v>
      </c>
      <c r="G114" s="49">
        <v>198272</v>
      </c>
      <c r="H114" s="49">
        <v>650</v>
      </c>
      <c r="I114" s="49">
        <v>4709</v>
      </c>
      <c r="J114" s="63">
        <v>203631</v>
      </c>
      <c r="K114" s="51">
        <f t="shared" si="4"/>
        <v>0.8912042750851907</v>
      </c>
      <c r="L114" s="61">
        <f t="shared" si="5"/>
        <v>0.830584825502507</v>
      </c>
      <c r="M114" s="51">
        <f t="shared" si="6"/>
        <v>0.9852857951329937</v>
      </c>
      <c r="N114" s="62">
        <f t="shared" si="7"/>
        <v>0.9928344809221288</v>
      </c>
    </row>
    <row r="115" spans="2:14" ht="15">
      <c r="B115" s="16">
        <v>43405</v>
      </c>
      <c r="C115" s="49">
        <v>936475</v>
      </c>
      <c r="D115" s="49">
        <v>41179</v>
      </c>
      <c r="E115" s="49">
        <v>629273</v>
      </c>
      <c r="F115" s="49">
        <v>1606927</v>
      </c>
      <c r="G115" s="49">
        <v>220299</v>
      </c>
      <c r="H115" s="49">
        <v>642</v>
      </c>
      <c r="I115" s="49">
        <v>5626</v>
      </c>
      <c r="J115" s="63">
        <v>226567</v>
      </c>
      <c r="K115" s="51">
        <f t="shared" si="4"/>
        <v>0.876428829328048</v>
      </c>
      <c r="L115" s="61">
        <f t="shared" si="5"/>
        <v>0.8095574416437438</v>
      </c>
      <c r="M115" s="51">
        <f t="shared" si="6"/>
        <v>0.9846488606202626</v>
      </c>
      <c r="N115" s="62">
        <f t="shared" si="7"/>
        <v>0.9911387480528399</v>
      </c>
    </row>
    <row r="116" spans="2:14" ht="15">
      <c r="B116" s="16">
        <v>43435</v>
      </c>
      <c r="C116" s="49">
        <v>915448</v>
      </c>
      <c r="D116" s="49">
        <v>36746</v>
      </c>
      <c r="E116" s="49">
        <v>641122</v>
      </c>
      <c r="F116" s="49">
        <v>1593316</v>
      </c>
      <c r="G116" s="49">
        <v>242156</v>
      </c>
      <c r="H116" s="49">
        <v>386</v>
      </c>
      <c r="I116" s="49">
        <v>6619</v>
      </c>
      <c r="J116" s="63">
        <v>249161</v>
      </c>
      <c r="K116" s="51">
        <f t="shared" si="4"/>
        <v>0.8647684611531107</v>
      </c>
      <c r="L116" s="61">
        <f t="shared" si="5"/>
        <v>0.7908127477099249</v>
      </c>
      <c r="M116" s="51">
        <f t="shared" si="6"/>
        <v>0.9896046536679952</v>
      </c>
      <c r="N116" s="62">
        <f t="shared" si="7"/>
        <v>0.9897814095448644</v>
      </c>
    </row>
    <row r="117" spans="2:14" ht="15">
      <c r="B117" s="16">
        <v>43466</v>
      </c>
      <c r="C117" s="49">
        <v>900882</v>
      </c>
      <c r="D117" s="49">
        <v>40437</v>
      </c>
      <c r="E117" s="49">
        <v>662013</v>
      </c>
      <c r="F117" s="49">
        <v>1603332</v>
      </c>
      <c r="G117" s="49">
        <v>286408</v>
      </c>
      <c r="H117" s="49">
        <v>601</v>
      </c>
      <c r="I117" s="49">
        <v>8006</v>
      </c>
      <c r="J117" s="63">
        <v>295015</v>
      </c>
      <c r="K117" s="51">
        <f t="shared" si="4"/>
        <v>0.8445937439256364</v>
      </c>
      <c r="L117" s="61">
        <f t="shared" si="5"/>
        <v>0.7587716564613531</v>
      </c>
      <c r="M117" s="51">
        <f t="shared" si="6"/>
        <v>0.9853550367951655</v>
      </c>
      <c r="N117" s="62">
        <f t="shared" si="7"/>
        <v>0.9880510851184817</v>
      </c>
    </row>
    <row r="118" spans="2:14" ht="15">
      <c r="B118" s="16">
        <v>43497</v>
      </c>
      <c r="C118" s="49">
        <v>826331</v>
      </c>
      <c r="D118" s="49">
        <v>37448</v>
      </c>
      <c r="E118" s="49">
        <v>621136</v>
      </c>
      <c r="F118" s="49">
        <v>1484915</v>
      </c>
      <c r="G118" s="49">
        <v>265198</v>
      </c>
      <c r="H118" s="49">
        <v>599</v>
      </c>
      <c r="I118" s="49">
        <v>8154</v>
      </c>
      <c r="J118" s="63">
        <v>273951</v>
      </c>
      <c r="K118" s="51">
        <f t="shared" si="4"/>
        <v>0.844245667378868</v>
      </c>
      <c r="L118" s="61">
        <f t="shared" si="5"/>
        <v>0.7570398954127651</v>
      </c>
      <c r="M118" s="51">
        <f t="shared" si="6"/>
        <v>0.9842563145583094</v>
      </c>
      <c r="N118" s="62">
        <f t="shared" si="7"/>
        <v>0.9870425400054029</v>
      </c>
    </row>
    <row r="119" spans="2:14" ht="15">
      <c r="B119" s="66">
        <v>43525</v>
      </c>
      <c r="C119" s="49">
        <v>964516</v>
      </c>
      <c r="D119" s="49">
        <v>42530</v>
      </c>
      <c r="E119" s="49">
        <v>684834</v>
      </c>
      <c r="F119" s="49">
        <v>1691880</v>
      </c>
      <c r="G119" s="49">
        <v>251044</v>
      </c>
      <c r="H119" s="49">
        <v>720</v>
      </c>
      <c r="I119" s="49">
        <v>7434</v>
      </c>
      <c r="J119" s="49">
        <v>259198</v>
      </c>
      <c r="K119" s="51">
        <f t="shared" si="4"/>
        <v>0.867151390154571</v>
      </c>
      <c r="L119" s="51">
        <f t="shared" si="5"/>
        <v>0.7934746125242687</v>
      </c>
      <c r="M119" s="51">
        <f t="shared" si="6"/>
        <v>0.9833526011560694</v>
      </c>
      <c r="N119" s="62">
        <f t="shared" si="7"/>
        <v>0.9892613843193676</v>
      </c>
    </row>
    <row r="120" spans="2:14" ht="15">
      <c r="B120" s="66">
        <v>43556</v>
      </c>
      <c r="C120" s="49">
        <v>908605</v>
      </c>
      <c r="D120" s="49">
        <v>41156</v>
      </c>
      <c r="E120" s="49">
        <v>673223</v>
      </c>
      <c r="F120" s="49">
        <v>1622984</v>
      </c>
      <c r="G120" s="49">
        <v>270422</v>
      </c>
      <c r="H120" s="49">
        <v>724</v>
      </c>
      <c r="I120" s="49">
        <v>8536</v>
      </c>
      <c r="J120" s="49">
        <v>279682</v>
      </c>
      <c r="K120" s="51">
        <f t="shared" si="4"/>
        <v>0.8530052042765257</v>
      </c>
      <c r="L120" s="51">
        <f t="shared" si="5"/>
        <v>0.7706396884888981</v>
      </c>
      <c r="M120" s="51">
        <f t="shared" si="6"/>
        <v>0.982712511938873</v>
      </c>
      <c r="N120" s="62">
        <f t="shared" si="7"/>
        <v>0.9874794465492938</v>
      </c>
    </row>
    <row r="121" spans="2:14" ht="15">
      <c r="B121" s="67">
        <v>43586</v>
      </c>
      <c r="C121" s="49">
        <v>958792</v>
      </c>
      <c r="D121" s="49">
        <v>42541</v>
      </c>
      <c r="E121" s="49">
        <v>693909</v>
      </c>
      <c r="F121" s="49">
        <v>1695242</v>
      </c>
      <c r="G121" s="49">
        <v>253600</v>
      </c>
      <c r="H121" s="49">
        <v>639</v>
      </c>
      <c r="I121" s="49">
        <v>7199</v>
      </c>
      <c r="J121" s="49">
        <v>261438</v>
      </c>
      <c r="K121" s="51">
        <v>0.8663869411452051</v>
      </c>
      <c r="L121" s="51">
        <v>0.7908267293086725</v>
      </c>
      <c r="M121" s="51">
        <v>0.9852014821676702</v>
      </c>
      <c r="N121" s="62">
        <v>0.9897319671149095</v>
      </c>
    </row>
    <row r="122" spans="2:14" ht="15">
      <c r="B122" s="67">
        <v>43617</v>
      </c>
      <c r="C122" s="49">
        <v>930768</v>
      </c>
      <c r="D122" s="49">
        <v>41148</v>
      </c>
      <c r="E122" s="49">
        <v>666559</v>
      </c>
      <c r="F122" s="49">
        <v>1638475</v>
      </c>
      <c r="G122" s="49">
        <v>250465</v>
      </c>
      <c r="H122" s="49">
        <v>781</v>
      </c>
      <c r="I122" s="49">
        <v>7336</v>
      </c>
      <c r="J122" s="49">
        <v>258582</v>
      </c>
      <c r="K122" s="51">
        <v>0.8636930782786179</v>
      </c>
      <c r="L122" s="51">
        <v>0.7879630860295979</v>
      </c>
      <c r="M122" s="51">
        <v>0.9813732738677288</v>
      </c>
      <c r="N122" s="62">
        <v>0.9891140311176073</v>
      </c>
    </row>
    <row r="123" spans="2:14" ht="15">
      <c r="B123" s="67">
        <v>43647</v>
      </c>
      <c r="C123" s="49">
        <v>990320</v>
      </c>
      <c r="D123" s="49">
        <v>45789</v>
      </c>
      <c r="E123" s="49">
        <v>729739</v>
      </c>
      <c r="F123" s="49">
        <v>1765848</v>
      </c>
      <c r="G123" s="49">
        <v>264397</v>
      </c>
      <c r="H123" s="49">
        <v>751</v>
      </c>
      <c r="I123" s="49">
        <v>10378</v>
      </c>
      <c r="J123" s="49">
        <v>275526</v>
      </c>
      <c r="K123" s="51">
        <v>0.8650291421366197</v>
      </c>
      <c r="L123" s="51">
        <v>0.7892775821161265</v>
      </c>
      <c r="M123" s="51">
        <v>0.98386334336055</v>
      </c>
      <c r="N123" s="62">
        <v>0.9859778926845351</v>
      </c>
    </row>
    <row r="124" spans="2:14" ht="15">
      <c r="B124" s="67">
        <v>43678</v>
      </c>
      <c r="C124" s="49">
        <v>919017</v>
      </c>
      <c r="D124" s="49">
        <v>41225</v>
      </c>
      <c r="E124" s="49">
        <v>693597</v>
      </c>
      <c r="F124" s="49">
        <v>1653839</v>
      </c>
      <c r="G124" s="49">
        <v>254411</v>
      </c>
      <c r="H124" s="49">
        <v>657</v>
      </c>
      <c r="I124" s="49">
        <v>7828</v>
      </c>
      <c r="J124" s="49">
        <v>262896</v>
      </c>
      <c r="K124" s="51">
        <v>0.8628417595546594</v>
      </c>
      <c r="L124" s="51">
        <v>0.783189935811997</v>
      </c>
      <c r="M124" s="51">
        <v>0.9843130700539612</v>
      </c>
      <c r="N124" s="62">
        <v>0.9888398617100902</v>
      </c>
    </row>
    <row r="125" spans="2:14" ht="15.75" thickBot="1">
      <c r="B125" s="71">
        <v>43709</v>
      </c>
      <c r="C125" s="72">
        <v>915480</v>
      </c>
      <c r="D125" s="72">
        <v>40216</v>
      </c>
      <c r="E125" s="72">
        <v>694214</v>
      </c>
      <c r="F125" s="72">
        <v>1649910</v>
      </c>
      <c r="G125" s="72">
        <v>273470</v>
      </c>
      <c r="H125" s="72">
        <v>815</v>
      </c>
      <c r="I125" s="72">
        <v>7926</v>
      </c>
      <c r="J125" s="72">
        <v>282211</v>
      </c>
      <c r="K125" s="73">
        <v>0.8539372016555898</v>
      </c>
      <c r="L125" s="73">
        <v>0.7699903275999832</v>
      </c>
      <c r="M125" s="73">
        <v>0.980136969608345</v>
      </c>
      <c r="N125" s="74">
        <v>0.9887116529467058</v>
      </c>
    </row>
    <row r="126" ht="15">
      <c r="E126" s="65"/>
    </row>
  </sheetData>
  <sheetProtection/>
  <mergeCells count="6">
    <mergeCell ref="C2:I3"/>
    <mergeCell ref="C17:F17"/>
    <mergeCell ref="G17:J17"/>
    <mergeCell ref="K17:N17"/>
    <mergeCell ref="C14:N14"/>
    <mergeCell ref="C9:D9"/>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D112"/>
  <sheetViews>
    <sheetView zoomScalePageLayoutView="0" workbookViewId="0" topLeftCell="A88">
      <selection activeCell="AA117" sqref="AA117"/>
    </sheetView>
  </sheetViews>
  <sheetFormatPr defaultColWidth="9.140625" defaultRowHeight="15"/>
  <cols>
    <col min="1" max="1" width="9.140625" style="2" customWidth="1"/>
    <col min="2" max="2" width="2.00390625" style="2" hidden="1" customWidth="1"/>
    <col min="3" max="3" width="17.57421875" style="2" customWidth="1"/>
    <col min="4" max="4" width="17.8515625" style="2" customWidth="1"/>
    <col min="5" max="5" width="29.28125" style="2" customWidth="1"/>
    <col min="6" max="7" width="30.421875" style="2" customWidth="1"/>
    <col min="8" max="8" width="29.8515625" style="2" customWidth="1"/>
    <col min="9" max="9" width="30.8515625" style="2" customWidth="1"/>
    <col min="10" max="10" width="19.28125" style="2" customWidth="1"/>
    <col min="11" max="11" width="30.7109375" style="2" customWidth="1"/>
    <col min="12" max="13" width="31.7109375" style="2" customWidth="1"/>
    <col min="14" max="14" width="31.140625" style="2" customWidth="1"/>
    <col min="15" max="15" width="32.140625" style="2" customWidth="1"/>
    <col min="16" max="16" width="19.28125" style="2" customWidth="1"/>
    <col min="17" max="17" width="30.7109375" style="2" customWidth="1"/>
    <col min="18" max="19" width="32.7109375" style="2" customWidth="1"/>
    <col min="20" max="20" width="32.00390625" style="2" customWidth="1"/>
    <col min="21" max="21" width="33.28125" style="2" customWidth="1"/>
    <col min="22" max="22" width="20.28125" style="2" customWidth="1"/>
    <col min="23" max="23" width="31.7109375" style="2" customWidth="1"/>
    <col min="24" max="25" width="32.7109375" style="2" customWidth="1"/>
    <col min="26" max="26" width="32.140625" style="2" customWidth="1"/>
    <col min="27" max="27" width="33.28125" style="2" customWidth="1"/>
    <col min="28" max="28" width="9.140625" style="2" hidden="1" customWidth="1"/>
    <col min="29" max="29" width="0" style="2" hidden="1" customWidth="1"/>
    <col min="30" max="30" width="16.28125" style="2" hidden="1" customWidth="1"/>
    <col min="31" max="16384" width="9.140625" style="2" customWidth="1"/>
  </cols>
  <sheetData>
    <row r="1" spans="3:8" ht="28.5">
      <c r="C1" s="28" t="s">
        <v>42</v>
      </c>
      <c r="F1" s="35"/>
      <c r="G1" s="35"/>
      <c r="H1" s="35"/>
    </row>
    <row r="3" spans="2:27" ht="18">
      <c r="B3" s="1"/>
      <c r="C3" s="1"/>
      <c r="D3" s="1"/>
      <c r="E3" s="1"/>
      <c r="F3" s="1"/>
      <c r="G3" s="1"/>
      <c r="H3" s="1"/>
      <c r="I3" s="1"/>
      <c r="J3" s="1"/>
      <c r="K3" s="1"/>
      <c r="L3" s="1"/>
      <c r="M3" s="1"/>
      <c r="N3" s="1"/>
      <c r="O3" s="1"/>
      <c r="P3" s="1"/>
      <c r="Q3" s="1"/>
      <c r="R3" s="1"/>
      <c r="S3" s="1"/>
      <c r="T3" s="1"/>
      <c r="U3" s="1"/>
      <c r="V3" s="1"/>
      <c r="W3" s="1"/>
      <c r="X3" s="1"/>
      <c r="Y3" s="1"/>
      <c r="Z3" s="1"/>
      <c r="AA3" s="1"/>
    </row>
    <row r="4" spans="2:27" ht="16.5" thickBot="1">
      <c r="B4" s="3"/>
      <c r="C4" s="81" t="s">
        <v>10</v>
      </c>
      <c r="D4" s="81"/>
      <c r="E4" s="27"/>
      <c r="F4" s="3"/>
      <c r="G4" s="3"/>
      <c r="H4" s="3"/>
      <c r="I4" s="3"/>
      <c r="J4" s="3"/>
      <c r="K4" s="3"/>
      <c r="L4" s="3"/>
      <c r="M4" s="3"/>
      <c r="N4" s="3"/>
      <c r="O4" s="3"/>
      <c r="P4" s="3"/>
      <c r="Q4" s="3"/>
      <c r="R4" s="3"/>
      <c r="S4" s="3"/>
      <c r="T4" s="3"/>
      <c r="U4" s="3"/>
      <c r="V4" s="3"/>
      <c r="W4" s="3"/>
      <c r="X4" s="3"/>
      <c r="Y4" s="3"/>
      <c r="Z4" s="3"/>
      <c r="AA4" s="3"/>
    </row>
    <row r="5" spans="2:27" ht="16.5" customHeight="1" thickBot="1">
      <c r="B5" s="3"/>
      <c r="C5" s="29"/>
      <c r="D5" s="95" t="s">
        <v>43</v>
      </c>
      <c r="E5" s="96"/>
      <c r="F5" s="97"/>
      <c r="G5" s="41"/>
      <c r="H5" s="98" t="s">
        <v>44</v>
      </c>
      <c r="I5" s="99"/>
      <c r="J5" s="100" t="s">
        <v>45</v>
      </c>
      <c r="K5" s="96"/>
      <c r="L5" s="97"/>
      <c r="M5" s="41"/>
      <c r="N5" s="98" t="s">
        <v>44</v>
      </c>
      <c r="O5" s="99"/>
      <c r="P5" s="91" t="s">
        <v>46</v>
      </c>
      <c r="Q5" s="92"/>
      <c r="R5" s="93"/>
      <c r="S5" s="40"/>
      <c r="T5" s="89" t="s">
        <v>44</v>
      </c>
      <c r="U5" s="90"/>
      <c r="V5" s="91" t="s">
        <v>47</v>
      </c>
      <c r="W5" s="92"/>
      <c r="X5" s="93"/>
      <c r="Y5" s="40"/>
      <c r="Z5" s="89" t="s">
        <v>44</v>
      </c>
      <c r="AA5" s="94"/>
    </row>
    <row r="6" spans="2:30" s="22" customFormat="1" ht="89.25">
      <c r="B6" s="5"/>
      <c r="C6" s="37" t="s">
        <v>54</v>
      </c>
      <c r="D6" s="30" t="s">
        <v>48</v>
      </c>
      <c r="E6" s="31" t="s">
        <v>49</v>
      </c>
      <c r="F6" s="31" t="s">
        <v>50</v>
      </c>
      <c r="G6" s="31" t="s">
        <v>73</v>
      </c>
      <c r="H6" s="31" t="s">
        <v>51</v>
      </c>
      <c r="I6" s="32" t="s">
        <v>52</v>
      </c>
      <c r="J6" s="30" t="s">
        <v>72</v>
      </c>
      <c r="K6" s="31" t="s">
        <v>55</v>
      </c>
      <c r="L6" s="31" t="s">
        <v>56</v>
      </c>
      <c r="M6" s="31" t="s">
        <v>74</v>
      </c>
      <c r="N6" s="31" t="s">
        <v>57</v>
      </c>
      <c r="O6" s="32" t="s">
        <v>58</v>
      </c>
      <c r="P6" s="30" t="s">
        <v>59</v>
      </c>
      <c r="Q6" s="31" t="s">
        <v>60</v>
      </c>
      <c r="R6" s="31" t="s">
        <v>61</v>
      </c>
      <c r="S6" s="31" t="s">
        <v>75</v>
      </c>
      <c r="T6" s="31" t="s">
        <v>62</v>
      </c>
      <c r="U6" s="32" t="s">
        <v>63</v>
      </c>
      <c r="V6" s="30" t="s">
        <v>64</v>
      </c>
      <c r="W6" s="31" t="s">
        <v>65</v>
      </c>
      <c r="X6" s="31" t="s">
        <v>66</v>
      </c>
      <c r="Y6" s="31" t="s">
        <v>76</v>
      </c>
      <c r="Z6" s="31" t="s">
        <v>67</v>
      </c>
      <c r="AA6" s="38" t="s">
        <v>68</v>
      </c>
      <c r="AB6" s="23" t="s">
        <v>41</v>
      </c>
      <c r="AD6" s="24">
        <v>0.95</v>
      </c>
    </row>
    <row r="7" spans="1:28" ht="15">
      <c r="A7" s="2" t="s">
        <v>69</v>
      </c>
      <c r="B7" s="3"/>
      <c r="C7" s="36">
        <f>IF(Activity!D19&gt;1,Activity!C19,"")</f>
        <v>40391</v>
      </c>
      <c r="D7" s="13">
        <f>VLOOKUP(C7,Activity!$C$19:$O$98,2,FALSE)</f>
        <v>1138652</v>
      </c>
      <c r="E7" s="33" t="e">
        <f>VLOOKUP(A7,'Chart Data'!$C$7:$D$85,2,FALSE)</f>
        <v>#N/A</v>
      </c>
      <c r="F7" s="33" t="e">
        <f>VLOOKUP(A7,'Chart Data'!$C$7:$D$85,2,FALSE)</f>
        <v>#N/A</v>
      </c>
      <c r="G7" s="33" t="e">
        <f>VLOOKUP(B7,'Chart Data'!$C$7:$D$85,2,FALSE)</f>
        <v>#N/A</v>
      </c>
      <c r="H7" s="33"/>
      <c r="I7" s="33"/>
      <c r="J7" s="13">
        <f>VLOOKUP(C7,Activity!$C$19:$O$98,5,FALSE)</f>
        <v>1752381</v>
      </c>
      <c r="K7" s="33" t="e">
        <f>VLOOKUP(D7,'Chart Data'!$C$7:$D$85,2,FALSE)</f>
        <v>#N/A</v>
      </c>
      <c r="L7" s="33" t="e">
        <f>VLOOKUP(E7,'Chart Data'!$C$7:$D$85,2,FALSE)</f>
        <v>#N/A</v>
      </c>
      <c r="M7" s="33" t="e">
        <f>VLOOKUP(F7,'Chart Data'!$C$7:$D$85,2,FALSE)</f>
        <v>#N/A</v>
      </c>
      <c r="N7" s="33"/>
      <c r="O7" s="33"/>
      <c r="P7" s="13" t="e">
        <f>VLOOKUP(C7,Activity!$C$19:$O$98,18,FALSE)</f>
        <v>#REF!</v>
      </c>
      <c r="Q7" s="33" t="e">
        <f>VLOOKUP(J7,'Chart Data'!$C$7:$D$85,2,FALSE)</f>
        <v>#N/A</v>
      </c>
      <c r="R7" s="33" t="e">
        <f>VLOOKUP(K7,'Chart Data'!$C$7:$D$85,2,FALSE)</f>
        <v>#N/A</v>
      </c>
      <c r="S7" s="33" t="e">
        <f>VLOOKUP(L7,'Chart Data'!$C$7:$D$85,2,FALSE)</f>
        <v>#N/A</v>
      </c>
      <c r="T7" s="33"/>
      <c r="U7" s="33"/>
      <c r="V7" s="13" t="e">
        <f>VLOOKUP(C7,Activity!$C$19:$O$98,23,FALSE)</f>
        <v>#REF!</v>
      </c>
      <c r="W7" s="33" t="e">
        <f>VLOOKUP(P7,'Chart Data'!$C$7:$D$85,2,FALSE)</f>
        <v>#REF!</v>
      </c>
      <c r="X7" s="33" t="e">
        <f>VLOOKUP(Q7,'Chart Data'!$C$7:$D$85,2,FALSE)</f>
        <v>#N/A</v>
      </c>
      <c r="Y7" s="33" t="e">
        <f>VLOOKUP(R7,'Chart Data'!$C$7:$D$85,2,FALSE)</f>
        <v>#N/A</v>
      </c>
      <c r="Z7" s="33"/>
      <c r="AA7" s="33"/>
      <c r="AB7" s="2">
        <v>0.95</v>
      </c>
    </row>
    <row r="8" spans="1:28" ht="15">
      <c r="A8" s="2" t="s">
        <v>70</v>
      </c>
      <c r="B8" s="3"/>
      <c r="C8" s="36">
        <f>IF(Activity!D20&gt;1,Activity!C20,"")</f>
        <v>40422</v>
      </c>
      <c r="D8" s="13">
        <f>VLOOKUP(C8,Activity!$C$19:$O$98,2,FALSE)</f>
        <v>1150728</v>
      </c>
      <c r="E8" s="33" t="e">
        <f>VLOOKUP(A8,'Chart Data'!$C$7:$D$85,2,FALSE)</f>
        <v>#N/A</v>
      </c>
      <c r="F8" s="33" t="e">
        <f>VLOOKUP(A8,'Chart Data'!$C$7:$D$85,2,FALSE)</f>
        <v>#N/A</v>
      </c>
      <c r="G8" s="33" t="e">
        <f>VLOOKUP(B8,'Chart Data'!$C$7:$D$85,2,FALSE)</f>
        <v>#N/A</v>
      </c>
      <c r="H8" s="33"/>
      <c r="I8" s="33"/>
      <c r="J8" s="13">
        <f>VLOOKUP(C8,Activity!$C$19:$O$98,5,FALSE)</f>
        <v>1756268</v>
      </c>
      <c r="K8" s="33" t="e">
        <f>VLOOKUP(D8,'Chart Data'!$C$7:$D$85,2,FALSE)</f>
        <v>#N/A</v>
      </c>
      <c r="L8" s="33" t="e">
        <f>VLOOKUP(E8,'Chart Data'!$C$7:$D$85,2,FALSE)</f>
        <v>#N/A</v>
      </c>
      <c r="M8" s="33" t="e">
        <f>VLOOKUP(F8,'Chart Data'!$C$7:$D$85,2,FALSE)</f>
        <v>#N/A</v>
      </c>
      <c r="N8" s="33"/>
      <c r="O8" s="33"/>
      <c r="P8" s="13" t="e">
        <f>VLOOKUP(C8,Activity!$C$19:$O$98,18,FALSE)</f>
        <v>#REF!</v>
      </c>
      <c r="Q8" s="33" t="e">
        <f>VLOOKUP(J8,'Chart Data'!$C$7:$D$85,2,FALSE)</f>
        <v>#N/A</v>
      </c>
      <c r="R8" s="33" t="e">
        <f>VLOOKUP(K8,'Chart Data'!$C$7:$D$85,2,FALSE)</f>
        <v>#N/A</v>
      </c>
      <c r="S8" s="33" t="e">
        <f>VLOOKUP(L8,'Chart Data'!$C$7:$D$85,2,FALSE)</f>
        <v>#N/A</v>
      </c>
      <c r="T8" s="33"/>
      <c r="U8" s="33"/>
      <c r="V8" s="13" t="e">
        <f>VLOOKUP(C8,Activity!$C$19:$O$98,23,FALSE)</f>
        <v>#REF!</v>
      </c>
      <c r="W8" s="33" t="e">
        <f>VLOOKUP(P8,'Chart Data'!$C$7:$D$85,2,FALSE)</f>
        <v>#REF!</v>
      </c>
      <c r="X8" s="33" t="e">
        <f>VLOOKUP(Q8,'Chart Data'!$C$7:$D$85,2,FALSE)</f>
        <v>#N/A</v>
      </c>
      <c r="Y8" s="33" t="e">
        <f>VLOOKUP(R8,'Chart Data'!$C$7:$D$85,2,FALSE)</f>
        <v>#N/A</v>
      </c>
      <c r="Z8" s="33"/>
      <c r="AA8" s="33"/>
      <c r="AB8" s="2">
        <v>0.95</v>
      </c>
    </row>
    <row r="9" spans="1:28" ht="15">
      <c r="A9" s="2" t="s">
        <v>71</v>
      </c>
      <c r="B9" s="3"/>
      <c r="C9" s="36">
        <f>IF(Activity!D21&gt;1,Activity!C21,"")</f>
        <v>40452</v>
      </c>
      <c r="D9" s="13">
        <f>VLOOKUP(C9,Activity!$C$19:$O$98,2,FALSE)</f>
        <v>1163143</v>
      </c>
      <c r="E9" s="33">
        <f>SUM(D7:D9)/3</f>
        <v>1150841</v>
      </c>
      <c r="F9" s="33" t="e">
        <f>VLOOKUP(A9,'Chart Data'!$C$7:$D$85,2,FALSE)</f>
        <v>#N/A</v>
      </c>
      <c r="G9" s="33" t="e">
        <f>VLOOKUP(B9,'Chart Data'!$C$7:$D$85,2,FALSE)</f>
        <v>#N/A</v>
      </c>
      <c r="H9" s="33"/>
      <c r="I9" s="33"/>
      <c r="J9" s="13">
        <f>VLOOKUP(C9,Activity!$C$19:$O$98,5,FALSE)</f>
        <v>1801348</v>
      </c>
      <c r="K9" s="33">
        <f>SUM(J7:J9)/3</f>
        <v>1769999</v>
      </c>
      <c r="L9" s="33" t="e">
        <f>VLOOKUP(E9,'Chart Data'!$C$7:$D$85,2,FALSE)</f>
        <v>#N/A</v>
      </c>
      <c r="M9" s="33" t="e">
        <f>VLOOKUP(F9,'Chart Data'!$C$7:$D$85,2,FALSE)</f>
        <v>#N/A</v>
      </c>
      <c r="N9" s="33"/>
      <c r="O9" s="33"/>
      <c r="P9" s="13" t="e">
        <f>VLOOKUP(C9,Activity!$C$19:$O$98,18,FALSE)</f>
        <v>#REF!</v>
      </c>
      <c r="Q9" s="33" t="e">
        <f>SUM(P7:P9)/3</f>
        <v>#REF!</v>
      </c>
      <c r="R9" s="33" t="e">
        <f>VLOOKUP(K9,'Chart Data'!$C$7:$D$85,2,FALSE)</f>
        <v>#N/A</v>
      </c>
      <c r="S9" s="33" t="e">
        <f>VLOOKUP(L9,'Chart Data'!$C$7:$D$85,2,FALSE)</f>
        <v>#N/A</v>
      </c>
      <c r="T9" s="33"/>
      <c r="U9" s="33"/>
      <c r="V9" s="13" t="e">
        <f>VLOOKUP(C9,Activity!$C$19:$O$98,23,FALSE)</f>
        <v>#REF!</v>
      </c>
      <c r="W9" s="33" t="e">
        <f>SUM(V7:V9)/3</f>
        <v>#REF!</v>
      </c>
      <c r="X9" s="33" t="e">
        <f>VLOOKUP(Q9,'Chart Data'!$C$7:$D$85,2,FALSE)</f>
        <v>#REF!</v>
      </c>
      <c r="Y9" s="33" t="e">
        <f>VLOOKUP(R9,'Chart Data'!$C$7:$D$85,2,FALSE)</f>
        <v>#N/A</v>
      </c>
      <c r="Z9" s="33"/>
      <c r="AA9" s="33"/>
      <c r="AB9" s="2">
        <v>0.95</v>
      </c>
    </row>
    <row r="10" spans="1:28" ht="15">
      <c r="A10" s="2" t="s">
        <v>69</v>
      </c>
      <c r="C10" s="36">
        <f>IF(Activity!D22&gt;1,Activity!C22,"")</f>
        <v>40483</v>
      </c>
      <c r="D10" s="13">
        <f>VLOOKUP(C10,Activity!$C$19:$O$98,2,FALSE)</f>
        <v>1111294.5714285714</v>
      </c>
      <c r="E10" s="33">
        <f aca="true" t="shared" si="0" ref="E10:E73">SUM(D8:D10)/3</f>
        <v>1141721.857142857</v>
      </c>
      <c r="F10" s="33" t="e">
        <f>VLOOKUP(A10,'Chart Data'!$C$7:$D$85,2,FALSE)</f>
        <v>#N/A</v>
      </c>
      <c r="G10" s="33" t="e">
        <f>VLOOKUP(B10,'Chart Data'!$C$7:$D$85,2,FALSE)</f>
        <v>#N/A</v>
      </c>
      <c r="H10" s="33"/>
      <c r="I10" s="33"/>
      <c r="J10" s="13">
        <f>VLOOKUP(C10,Activity!$C$19:$O$98,5,FALSE)</f>
        <v>1651027.4285714284</v>
      </c>
      <c r="K10" s="33">
        <f aca="true" t="shared" si="1" ref="K10:K69">SUM(J8:J10)/3</f>
        <v>1736214.476190476</v>
      </c>
      <c r="L10" s="33" t="e">
        <f>VLOOKUP(E10,'Chart Data'!$C$7:$D$85,2,FALSE)</f>
        <v>#N/A</v>
      </c>
      <c r="M10" s="33" t="e">
        <f>VLOOKUP(F10,'Chart Data'!$C$7:$D$85,2,FALSE)</f>
        <v>#N/A</v>
      </c>
      <c r="N10" s="33"/>
      <c r="O10" s="33"/>
      <c r="P10" s="13" t="e">
        <f>VLOOKUP(C10,Activity!$C$19:$O$98,18,FALSE)</f>
        <v>#REF!</v>
      </c>
      <c r="Q10" s="33" t="e">
        <f aca="true" t="shared" si="2" ref="Q10:Q69">SUM(P8:P10)/3</f>
        <v>#REF!</v>
      </c>
      <c r="R10" s="33" t="e">
        <f>VLOOKUP(K10,'Chart Data'!$C$7:$D$85,2,FALSE)</f>
        <v>#N/A</v>
      </c>
      <c r="S10" s="33" t="e">
        <f>VLOOKUP(L10,'Chart Data'!$C$7:$D$85,2,FALSE)</f>
        <v>#N/A</v>
      </c>
      <c r="T10" s="33"/>
      <c r="U10" s="33"/>
      <c r="V10" s="13" t="e">
        <f>VLOOKUP(C10,Activity!$C$19:$O$98,23,FALSE)</f>
        <v>#REF!</v>
      </c>
      <c r="W10" s="33" t="e">
        <f aca="true" t="shared" si="3" ref="W10:W69">SUM(V8:V10)/3</f>
        <v>#REF!</v>
      </c>
      <c r="X10" s="33" t="e">
        <f>VLOOKUP(Q10,'Chart Data'!$C$7:$D$85,2,FALSE)</f>
        <v>#REF!</v>
      </c>
      <c r="Y10" s="33" t="e">
        <f>VLOOKUP(R10,'Chart Data'!$C$7:$D$85,2,FALSE)</f>
        <v>#N/A</v>
      </c>
      <c r="Z10" s="33"/>
      <c r="AA10" s="33"/>
      <c r="AB10" s="2">
        <v>0.95</v>
      </c>
    </row>
    <row r="11" spans="1:28" ht="15">
      <c r="A11" s="2" t="s">
        <v>70</v>
      </c>
      <c r="C11" s="36">
        <f>IF(Activity!D23&gt;1,Activity!C23,"")</f>
        <v>40513</v>
      </c>
      <c r="D11" s="13">
        <f>VLOOKUP(C11,Activity!$C$19:$O$98,2,FALSE)</f>
        <v>1159203.8571428563</v>
      </c>
      <c r="E11" s="33">
        <f t="shared" si="0"/>
        <v>1144547.1428571425</v>
      </c>
      <c r="F11" s="33" t="e">
        <f>VLOOKUP(A11,'Chart Data'!$C$7:$D$85,2,FALSE)</f>
        <v>#N/A</v>
      </c>
      <c r="G11" s="33" t="e">
        <f>VLOOKUP(B11,'Chart Data'!$C$7:$D$85,2,FALSE)</f>
        <v>#N/A</v>
      </c>
      <c r="H11" s="33"/>
      <c r="I11" s="33"/>
      <c r="J11" s="13">
        <f>VLOOKUP(C11,Activity!$C$19:$O$98,5,FALSE)</f>
        <v>1737741.1428571432</v>
      </c>
      <c r="K11" s="33">
        <f t="shared" si="1"/>
        <v>1730038.857142857</v>
      </c>
      <c r="L11" s="33" t="e">
        <f>VLOOKUP(E11,'Chart Data'!$C$7:$D$85,2,FALSE)</f>
        <v>#N/A</v>
      </c>
      <c r="M11" s="33" t="e">
        <f>VLOOKUP(F11,'Chart Data'!$C$7:$D$85,2,FALSE)</f>
        <v>#N/A</v>
      </c>
      <c r="N11" s="33"/>
      <c r="O11" s="33"/>
      <c r="P11" s="13" t="e">
        <f>VLOOKUP(C11,Activity!$C$19:$O$98,18,FALSE)</f>
        <v>#REF!</v>
      </c>
      <c r="Q11" s="33" t="e">
        <f t="shared" si="2"/>
        <v>#REF!</v>
      </c>
      <c r="R11" s="33" t="e">
        <f>VLOOKUP(K11,'Chart Data'!$C$7:$D$85,2,FALSE)</f>
        <v>#N/A</v>
      </c>
      <c r="S11" s="33" t="e">
        <f>VLOOKUP(L11,'Chart Data'!$C$7:$D$85,2,FALSE)</f>
        <v>#N/A</v>
      </c>
      <c r="T11" s="33"/>
      <c r="U11" s="33"/>
      <c r="V11" s="13" t="e">
        <f>VLOOKUP(C11,Activity!$C$19:$O$98,23,FALSE)</f>
        <v>#REF!</v>
      </c>
      <c r="W11" s="33" t="e">
        <f t="shared" si="3"/>
        <v>#REF!</v>
      </c>
      <c r="X11" s="33" t="e">
        <f>VLOOKUP(Q11,'Chart Data'!$C$7:$D$85,2,FALSE)</f>
        <v>#REF!</v>
      </c>
      <c r="Y11" s="33" t="e">
        <f>VLOOKUP(R11,'Chart Data'!$C$7:$D$85,2,FALSE)</f>
        <v>#N/A</v>
      </c>
      <c r="Z11" s="33"/>
      <c r="AA11" s="33"/>
      <c r="AB11" s="2">
        <v>0.95</v>
      </c>
    </row>
    <row r="12" spans="1:28" ht="15">
      <c r="A12" s="2" t="s">
        <v>71</v>
      </c>
      <c r="C12" s="36">
        <f>IF(Activity!D24&gt;1,Activity!C24,"")</f>
        <v>40544</v>
      </c>
      <c r="D12" s="13">
        <f>VLOOKUP(C12,Activity!$C$19:$O$98,2,FALSE)</f>
        <v>1133880.571428571</v>
      </c>
      <c r="E12" s="33">
        <f t="shared" si="0"/>
        <v>1134792.9999999995</v>
      </c>
      <c r="F12" s="33" t="e">
        <f>VLOOKUP(A12,'Chart Data'!$C$7:$D$85,2,FALSE)</f>
        <v>#N/A</v>
      </c>
      <c r="G12" s="33" t="e">
        <f>VLOOKUP(B12,'Chart Data'!$C$7:$D$85,2,FALSE)</f>
        <v>#N/A</v>
      </c>
      <c r="H12" s="33"/>
      <c r="I12" s="33"/>
      <c r="J12" s="13">
        <f>VLOOKUP(C12,Activity!$C$19:$O$98,5,FALSE)</f>
        <v>1727796.7142857143</v>
      </c>
      <c r="K12" s="33">
        <f t="shared" si="1"/>
        <v>1705521.7619047621</v>
      </c>
      <c r="L12" s="33" t="e">
        <f>VLOOKUP(E12,'Chart Data'!$C$7:$D$85,2,FALSE)</f>
        <v>#N/A</v>
      </c>
      <c r="M12" s="33" t="e">
        <f>VLOOKUP(F12,'Chart Data'!$C$7:$D$85,2,FALSE)</f>
        <v>#N/A</v>
      </c>
      <c r="N12" s="33"/>
      <c r="O12" s="33"/>
      <c r="P12" s="13" t="e">
        <f>VLOOKUP(C12,Activity!$C$19:$O$98,18,FALSE)</f>
        <v>#REF!</v>
      </c>
      <c r="Q12" s="33" t="e">
        <f t="shared" si="2"/>
        <v>#REF!</v>
      </c>
      <c r="R12" s="33" t="e">
        <f>VLOOKUP(K12,'Chart Data'!$C$7:$D$85,2,FALSE)</f>
        <v>#N/A</v>
      </c>
      <c r="S12" s="33" t="e">
        <f>VLOOKUP(L12,'Chart Data'!$C$7:$D$85,2,FALSE)</f>
        <v>#N/A</v>
      </c>
      <c r="T12" s="33"/>
      <c r="U12" s="33"/>
      <c r="V12" s="13" t="e">
        <f>VLOOKUP(C12,Activity!$C$19:$O$98,23,FALSE)</f>
        <v>#REF!</v>
      </c>
      <c r="W12" s="33" t="e">
        <f t="shared" si="3"/>
        <v>#REF!</v>
      </c>
      <c r="X12" s="33" t="e">
        <f>VLOOKUP(Q12,'Chart Data'!$C$7:$D$85,2,FALSE)</f>
        <v>#REF!</v>
      </c>
      <c r="Y12" s="33" t="e">
        <f>VLOOKUP(R12,'Chart Data'!$C$7:$D$85,2,FALSE)</f>
        <v>#N/A</v>
      </c>
      <c r="Z12" s="33"/>
      <c r="AA12" s="33"/>
      <c r="AB12" s="2">
        <v>0.95</v>
      </c>
    </row>
    <row r="13" spans="1:28" ht="15">
      <c r="A13" s="2" t="s">
        <v>69</v>
      </c>
      <c r="C13" s="36">
        <f>IF(Activity!D25&gt;1,Activity!C25,"")</f>
        <v>40575</v>
      </c>
      <c r="D13" s="13">
        <f>VLOOKUP(C13,Activity!$C$19:$O$98,2,FALSE)</f>
        <v>1053707.1428571425</v>
      </c>
      <c r="E13" s="33">
        <f t="shared" si="0"/>
        <v>1115597.19047619</v>
      </c>
      <c r="F13" s="33" t="e">
        <f>VLOOKUP(A13,'Chart Data'!$C$7:$D$85,2,FALSE)</f>
        <v>#N/A</v>
      </c>
      <c r="G13" s="33" t="e">
        <f>VLOOKUP(B13,'Chart Data'!$C$7:$D$85,2,FALSE)</f>
        <v>#N/A</v>
      </c>
      <c r="H13" s="33"/>
      <c r="I13" s="33"/>
      <c r="J13" s="13">
        <f>VLOOKUP(C13,Activity!$C$19:$O$98,5,FALSE)</f>
        <v>1599364.000000001</v>
      </c>
      <c r="K13" s="33">
        <f t="shared" si="1"/>
        <v>1688300.6190476194</v>
      </c>
      <c r="L13" s="33" t="e">
        <f>VLOOKUP(E13,'Chart Data'!$C$7:$D$85,2,FALSE)</f>
        <v>#N/A</v>
      </c>
      <c r="M13" s="33" t="e">
        <f>VLOOKUP(F13,'Chart Data'!$C$7:$D$85,2,FALSE)</f>
        <v>#N/A</v>
      </c>
      <c r="N13" s="33"/>
      <c r="O13" s="33"/>
      <c r="P13" s="13" t="e">
        <f>VLOOKUP(C13,Activity!$C$19:$O$98,18,FALSE)</f>
        <v>#REF!</v>
      </c>
      <c r="Q13" s="33" t="e">
        <f t="shared" si="2"/>
        <v>#REF!</v>
      </c>
      <c r="R13" s="33" t="e">
        <f>VLOOKUP(K13,'Chart Data'!$C$7:$D$85,2,FALSE)</f>
        <v>#N/A</v>
      </c>
      <c r="S13" s="33" t="e">
        <f>VLOOKUP(L13,'Chart Data'!$C$7:$D$85,2,FALSE)</f>
        <v>#N/A</v>
      </c>
      <c r="T13" s="33"/>
      <c r="U13" s="33"/>
      <c r="V13" s="13" t="e">
        <f>VLOOKUP(C13,Activity!$C$19:$O$98,23,FALSE)</f>
        <v>#REF!</v>
      </c>
      <c r="W13" s="33" t="e">
        <f t="shared" si="3"/>
        <v>#REF!</v>
      </c>
      <c r="X13" s="33" t="e">
        <f>VLOOKUP(Q13,'Chart Data'!$C$7:$D$85,2,FALSE)</f>
        <v>#REF!</v>
      </c>
      <c r="Y13" s="33" t="e">
        <f>VLOOKUP(R13,'Chart Data'!$C$7:$D$85,2,FALSE)</f>
        <v>#N/A</v>
      </c>
      <c r="Z13" s="33"/>
      <c r="AA13" s="33"/>
      <c r="AB13" s="2">
        <v>0.95</v>
      </c>
    </row>
    <row r="14" spans="1:28" ht="15">
      <c r="A14" s="2" t="s">
        <v>70</v>
      </c>
      <c r="C14" s="36">
        <f>IF(Activity!D26&gt;1,Activity!C26,"")</f>
        <v>40603</v>
      </c>
      <c r="D14" s="13">
        <f>VLOOKUP(C14,Activity!$C$19:$O$98,2,FALSE)</f>
        <v>1225221.9999999993</v>
      </c>
      <c r="E14" s="33">
        <f t="shared" si="0"/>
        <v>1137603.2380952376</v>
      </c>
      <c r="F14" s="33" t="e">
        <f>VLOOKUP(A14,'Chart Data'!$C$7:$D$85,2,FALSE)</f>
        <v>#N/A</v>
      </c>
      <c r="G14" s="33" t="e">
        <f>VLOOKUP(B14,'Chart Data'!$C$7:$D$85,2,FALSE)</f>
        <v>#N/A</v>
      </c>
      <c r="H14" s="33"/>
      <c r="I14" s="33"/>
      <c r="J14" s="13">
        <f>VLOOKUP(C14,Activity!$C$19:$O$98,5,FALSE)</f>
        <v>1863441</v>
      </c>
      <c r="K14" s="33">
        <f t="shared" si="1"/>
        <v>1730200.5714285718</v>
      </c>
      <c r="L14" s="33" t="e">
        <f>VLOOKUP(E14,'Chart Data'!$C$7:$D$85,2,FALSE)</f>
        <v>#N/A</v>
      </c>
      <c r="M14" s="33" t="e">
        <f>VLOOKUP(F14,'Chart Data'!$C$7:$D$85,2,FALSE)</f>
        <v>#N/A</v>
      </c>
      <c r="N14" s="33"/>
      <c r="O14" s="33"/>
      <c r="P14" s="13" t="e">
        <f>VLOOKUP(C14,Activity!$C$19:$O$98,18,FALSE)</f>
        <v>#REF!</v>
      </c>
      <c r="Q14" s="33" t="e">
        <f t="shared" si="2"/>
        <v>#REF!</v>
      </c>
      <c r="R14" s="33" t="e">
        <f>VLOOKUP(K14,'Chart Data'!$C$7:$D$85,2,FALSE)</f>
        <v>#N/A</v>
      </c>
      <c r="S14" s="33" t="e">
        <f>VLOOKUP(L14,'Chart Data'!$C$7:$D$85,2,FALSE)</f>
        <v>#N/A</v>
      </c>
      <c r="T14" s="33"/>
      <c r="U14" s="33"/>
      <c r="V14" s="13" t="e">
        <f>VLOOKUP(C14,Activity!$C$19:$O$98,23,FALSE)</f>
        <v>#REF!</v>
      </c>
      <c r="W14" s="33" t="e">
        <f t="shared" si="3"/>
        <v>#REF!</v>
      </c>
      <c r="X14" s="33" t="e">
        <f>VLOOKUP(Q14,'Chart Data'!$C$7:$D$85,2,FALSE)</f>
        <v>#REF!</v>
      </c>
      <c r="Y14" s="33" t="e">
        <f>VLOOKUP(R14,'Chart Data'!$C$7:$D$85,2,FALSE)</f>
        <v>#N/A</v>
      </c>
      <c r="Z14" s="33"/>
      <c r="AA14" s="33"/>
      <c r="AB14" s="2">
        <v>0.95</v>
      </c>
    </row>
    <row r="15" spans="1:28" ht="15">
      <c r="A15" s="2" t="s">
        <v>71</v>
      </c>
      <c r="C15" s="36">
        <f>IF(Activity!D27&gt;1,Activity!C27,"")</f>
        <v>40634</v>
      </c>
      <c r="D15" s="13">
        <f>VLOOKUP(C15,Activity!$C$19:$O$98,2,FALSE)</f>
        <v>1197212.7142857148</v>
      </c>
      <c r="E15" s="33">
        <f t="shared" si="0"/>
        <v>1158713.9523809522</v>
      </c>
      <c r="F15" s="33" t="e">
        <f>VLOOKUP(A15,'Chart Data'!$C$7:$D$85,2,FALSE)</f>
        <v>#N/A</v>
      </c>
      <c r="G15" s="33" t="e">
        <f>VLOOKUP(B15,'Chart Data'!$C$7:$D$85,2,FALSE)</f>
        <v>#N/A</v>
      </c>
      <c r="H15" s="33"/>
      <c r="I15" s="33"/>
      <c r="J15" s="13">
        <f>VLOOKUP(C15,Activity!$C$19:$O$98,5,FALSE)</f>
        <v>1844374.8571428566</v>
      </c>
      <c r="K15" s="33">
        <f t="shared" si="1"/>
        <v>1769059.9523809524</v>
      </c>
      <c r="L15" s="33" t="e">
        <f>VLOOKUP(E15,'Chart Data'!$C$7:$D$85,2,FALSE)</f>
        <v>#N/A</v>
      </c>
      <c r="M15" s="33" t="e">
        <f>VLOOKUP(F15,'Chart Data'!$C$7:$D$85,2,FALSE)</f>
        <v>#N/A</v>
      </c>
      <c r="N15" s="33"/>
      <c r="O15" s="33"/>
      <c r="P15" s="13" t="e">
        <f>VLOOKUP(C15,Activity!$C$19:$O$98,18,FALSE)</f>
        <v>#REF!</v>
      </c>
      <c r="Q15" s="33" t="e">
        <f t="shared" si="2"/>
        <v>#REF!</v>
      </c>
      <c r="R15" s="33" t="e">
        <f>VLOOKUP(K15,'Chart Data'!$C$7:$D$85,2,FALSE)</f>
        <v>#N/A</v>
      </c>
      <c r="S15" s="33" t="e">
        <f>VLOOKUP(L15,'Chart Data'!$C$7:$D$85,2,FALSE)</f>
        <v>#N/A</v>
      </c>
      <c r="T15" s="33"/>
      <c r="U15" s="33"/>
      <c r="V15" s="13" t="e">
        <f>VLOOKUP(C15,Activity!$C$19:$O$98,23,FALSE)</f>
        <v>#REF!</v>
      </c>
      <c r="W15" s="33" t="e">
        <f t="shared" si="3"/>
        <v>#REF!</v>
      </c>
      <c r="X15" s="33" t="e">
        <f>VLOOKUP(Q15,'Chart Data'!$C$7:$D$85,2,FALSE)</f>
        <v>#REF!</v>
      </c>
      <c r="Y15" s="33" t="e">
        <f>VLOOKUP(R15,'Chart Data'!$C$7:$D$85,2,FALSE)</f>
        <v>#N/A</v>
      </c>
      <c r="Z15" s="33"/>
      <c r="AA15" s="33"/>
      <c r="AB15" s="2">
        <v>0.95</v>
      </c>
    </row>
    <row r="16" spans="1:28" ht="15">
      <c r="A16" s="2" t="s">
        <v>69</v>
      </c>
      <c r="C16" s="36">
        <f>IF(Activity!D28&gt;1,Activity!C28,"")</f>
        <v>40664</v>
      </c>
      <c r="D16" s="13">
        <f>VLOOKUP(C16,Activity!$C$19:$O$98,2,FALSE)</f>
        <v>1221687.4285714289</v>
      </c>
      <c r="E16" s="33">
        <f t="shared" si="0"/>
        <v>1214707.3809523808</v>
      </c>
      <c r="F16" s="33" t="e">
        <f>VLOOKUP(A16,'Chart Data'!$C$7:$D$85,2,FALSE)</f>
        <v>#N/A</v>
      </c>
      <c r="G16" s="33" t="e">
        <f>VLOOKUP(B16,'Chart Data'!$C$7:$D$85,2,FALSE)</f>
        <v>#N/A</v>
      </c>
      <c r="H16" s="33"/>
      <c r="I16" s="33"/>
      <c r="J16" s="13">
        <f>VLOOKUP(C16,Activity!$C$19:$O$98,5,FALSE)</f>
        <v>1873695.142857144</v>
      </c>
      <c r="K16" s="33">
        <f t="shared" si="1"/>
        <v>1860503.6666666667</v>
      </c>
      <c r="L16" s="33" t="e">
        <f>VLOOKUP(E16,'Chart Data'!$C$7:$D$85,2,FALSE)</f>
        <v>#N/A</v>
      </c>
      <c r="M16" s="33" t="e">
        <f>VLOOKUP(F16,'Chart Data'!$C$7:$D$85,2,FALSE)</f>
        <v>#N/A</v>
      </c>
      <c r="N16" s="33"/>
      <c r="O16" s="33"/>
      <c r="P16" s="13" t="e">
        <f>VLOOKUP(C16,Activity!$C$19:$O$98,18,FALSE)</f>
        <v>#REF!</v>
      </c>
      <c r="Q16" s="33" t="e">
        <f t="shared" si="2"/>
        <v>#REF!</v>
      </c>
      <c r="R16" s="33" t="e">
        <f>VLOOKUP(K16,'Chart Data'!$C$7:$D$85,2,FALSE)</f>
        <v>#N/A</v>
      </c>
      <c r="S16" s="33" t="e">
        <f>VLOOKUP(L16,'Chart Data'!$C$7:$D$85,2,FALSE)</f>
        <v>#N/A</v>
      </c>
      <c r="T16" s="33"/>
      <c r="U16" s="33"/>
      <c r="V16" s="13" t="e">
        <f>VLOOKUP(C16,Activity!$C$19:$O$98,23,FALSE)</f>
        <v>#REF!</v>
      </c>
      <c r="W16" s="33" t="e">
        <f t="shared" si="3"/>
        <v>#REF!</v>
      </c>
      <c r="X16" s="33" t="e">
        <f>VLOOKUP(Q16,'Chart Data'!$C$7:$D$85,2,FALSE)</f>
        <v>#REF!</v>
      </c>
      <c r="Y16" s="33" t="e">
        <f>VLOOKUP(R16,'Chart Data'!$C$7:$D$85,2,FALSE)</f>
        <v>#N/A</v>
      </c>
      <c r="Z16" s="33"/>
      <c r="AA16" s="33"/>
      <c r="AB16" s="2">
        <v>0.95</v>
      </c>
    </row>
    <row r="17" spans="1:28" ht="15">
      <c r="A17" s="2" t="s">
        <v>70</v>
      </c>
      <c r="C17" s="36">
        <f>IF(Activity!D29&gt;1,Activity!C29,"")</f>
        <v>40695</v>
      </c>
      <c r="D17" s="13">
        <f>VLOOKUP(C17,Activity!$C$19:$O$98,2,FALSE)</f>
        <v>1168467.857142857</v>
      </c>
      <c r="E17" s="33">
        <f t="shared" si="0"/>
        <v>1195789.3333333337</v>
      </c>
      <c r="F17" s="33" t="e">
        <f>VLOOKUP(A17,'Chart Data'!$C$7:$D$85,2,FALSE)</f>
        <v>#N/A</v>
      </c>
      <c r="G17" s="33" t="e">
        <f>VLOOKUP(B17,'Chart Data'!$C$7:$D$85,2,FALSE)</f>
        <v>#N/A</v>
      </c>
      <c r="H17" s="33"/>
      <c r="I17" s="33"/>
      <c r="J17" s="13">
        <f>VLOOKUP(C17,Activity!$C$19:$O$98,5,FALSE)</f>
        <v>1785417.2857142866</v>
      </c>
      <c r="K17" s="33">
        <f t="shared" si="1"/>
        <v>1834495.7619047624</v>
      </c>
      <c r="L17" s="33" t="e">
        <f>VLOOKUP(E17,'Chart Data'!$C$7:$D$85,2,FALSE)</f>
        <v>#N/A</v>
      </c>
      <c r="M17" s="33" t="e">
        <f>VLOOKUP(F17,'Chart Data'!$C$7:$D$85,2,FALSE)</f>
        <v>#N/A</v>
      </c>
      <c r="N17" s="33"/>
      <c r="O17" s="33"/>
      <c r="P17" s="13" t="e">
        <f>VLOOKUP(C17,Activity!$C$19:$O$98,18,FALSE)</f>
        <v>#REF!</v>
      </c>
      <c r="Q17" s="33" t="e">
        <f t="shared" si="2"/>
        <v>#REF!</v>
      </c>
      <c r="R17" s="33" t="e">
        <f>VLOOKUP(K17,'Chart Data'!$C$7:$D$85,2,FALSE)</f>
        <v>#N/A</v>
      </c>
      <c r="S17" s="33" t="e">
        <f>VLOOKUP(L17,'Chart Data'!$C$7:$D$85,2,FALSE)</f>
        <v>#N/A</v>
      </c>
      <c r="T17" s="33"/>
      <c r="U17" s="33"/>
      <c r="V17" s="13" t="e">
        <f>VLOOKUP(C17,Activity!$C$19:$O$98,23,FALSE)</f>
        <v>#REF!</v>
      </c>
      <c r="W17" s="33" t="e">
        <f t="shared" si="3"/>
        <v>#REF!</v>
      </c>
      <c r="X17" s="33" t="e">
        <f>VLOOKUP(Q17,'Chart Data'!$C$7:$D$85,2,FALSE)</f>
        <v>#REF!</v>
      </c>
      <c r="Y17" s="33" t="e">
        <f>VLOOKUP(R17,'Chart Data'!$C$7:$D$85,2,FALSE)</f>
        <v>#N/A</v>
      </c>
      <c r="Z17" s="33"/>
      <c r="AA17" s="33"/>
      <c r="AB17" s="2">
        <v>0.95</v>
      </c>
    </row>
    <row r="18" spans="1:28" ht="15">
      <c r="A18" s="2" t="s">
        <v>71</v>
      </c>
      <c r="C18" s="36">
        <f>IF(Activity!D30&gt;1,Activity!C30,"")</f>
        <v>40725</v>
      </c>
      <c r="D18" s="13">
        <f>VLOOKUP(C18,Activity!$C$19:$O$98,2,FALSE)</f>
        <v>1211065.8571428566</v>
      </c>
      <c r="E18" s="33">
        <f t="shared" si="0"/>
        <v>1200407.0476190476</v>
      </c>
      <c r="F18" s="33">
        <f>SUM(D7:D18)/12</f>
        <v>1161188.7499999998</v>
      </c>
      <c r="G18" s="33" t="e">
        <f>VLOOKUP(B18,'Chart Data'!$C$7:$D$85,2,FALSE)</f>
        <v>#N/A</v>
      </c>
      <c r="H18" s="33"/>
      <c r="I18" s="33"/>
      <c r="J18" s="13">
        <f>VLOOKUP(C18,Activity!$C$19:$O$98,5,FALSE)</f>
        <v>1864959.428571428</v>
      </c>
      <c r="K18" s="33">
        <f t="shared" si="1"/>
        <v>1841357.2857142861</v>
      </c>
      <c r="L18" s="34">
        <f>SUM(J7:J18)/12</f>
        <v>1771484.5000000002</v>
      </c>
      <c r="M18" s="33" t="e">
        <f>VLOOKUP(F18,'Chart Data'!$C$7:$D$85,2,FALSE)</f>
        <v>#N/A</v>
      </c>
      <c r="N18" s="33"/>
      <c r="O18" s="33"/>
      <c r="P18" s="13" t="e">
        <f>VLOOKUP(C18,Activity!$C$19:$O$98,18,FALSE)</f>
        <v>#REF!</v>
      </c>
      <c r="Q18" s="33" t="e">
        <f t="shared" si="2"/>
        <v>#REF!</v>
      </c>
      <c r="R18" s="34" t="e">
        <f>SUM(P7:P18)/12</f>
        <v>#REF!</v>
      </c>
      <c r="S18" s="33" t="e">
        <f>VLOOKUP(L18,'Chart Data'!$C$7:$D$85,2,FALSE)</f>
        <v>#N/A</v>
      </c>
      <c r="T18" s="33"/>
      <c r="U18" s="33"/>
      <c r="V18" s="13" t="e">
        <f>VLOOKUP(C18,Activity!$C$19:$O$98,23,FALSE)</f>
        <v>#REF!</v>
      </c>
      <c r="W18" s="33" t="e">
        <f t="shared" si="3"/>
        <v>#REF!</v>
      </c>
      <c r="X18" s="33" t="e">
        <f>SUM(V7:V18)/12</f>
        <v>#REF!</v>
      </c>
      <c r="Y18" s="33" t="e">
        <f>VLOOKUP(R18,'Chart Data'!$C$7:$D$85,2,FALSE)</f>
        <v>#REF!</v>
      </c>
      <c r="Z18" s="33"/>
      <c r="AA18" s="33"/>
      <c r="AB18" s="2">
        <v>0.95</v>
      </c>
    </row>
    <row r="19" spans="1:28" ht="15">
      <c r="A19" s="2" t="s">
        <v>69</v>
      </c>
      <c r="C19" s="36">
        <f>IF(Activity!D31&gt;1,Activity!C31,"")</f>
        <v>40756</v>
      </c>
      <c r="D19" s="13">
        <f>VLOOKUP(C19,Activity!$C$19:$O$98,2,FALSE)</f>
        <v>1135801.4285714286</v>
      </c>
      <c r="E19" s="33">
        <f t="shared" si="0"/>
        <v>1171778.3809523808</v>
      </c>
      <c r="F19" s="33">
        <f aca="true" t="shared" si="4" ref="F19:F82">SUM(D8:D19)/12</f>
        <v>1160951.2023809522</v>
      </c>
      <c r="G19" s="33" t="e">
        <f>VLOOKUP(B19,'Chart Data'!$C$7:$D$85,2,FALSE)</f>
        <v>#N/A</v>
      </c>
      <c r="H19" s="33"/>
      <c r="I19" s="33"/>
      <c r="J19" s="13">
        <f>VLOOKUP(C19,Activity!$C$19:$O$98,5,FALSE)</f>
        <v>1758108.2857142854</v>
      </c>
      <c r="K19" s="33">
        <f t="shared" si="1"/>
        <v>1802828.3333333333</v>
      </c>
      <c r="L19" s="34">
        <f aca="true" t="shared" si="5" ref="L19:L69">SUM(J8:J19)/12</f>
        <v>1771961.7738095243</v>
      </c>
      <c r="M19" s="33" t="e">
        <f>VLOOKUP(F19,'Chart Data'!$C$7:$D$85,2,FALSE)</f>
        <v>#N/A</v>
      </c>
      <c r="N19" s="33"/>
      <c r="O19" s="33"/>
      <c r="P19" s="13" t="e">
        <f>VLOOKUP(C19,Activity!$C$19:$O$98,18,FALSE)</f>
        <v>#REF!</v>
      </c>
      <c r="Q19" s="33" t="e">
        <f t="shared" si="2"/>
        <v>#REF!</v>
      </c>
      <c r="R19" s="34" t="e">
        <f aca="true" t="shared" si="6" ref="R19:R69">SUM(P8:P19)/12</f>
        <v>#REF!</v>
      </c>
      <c r="S19" s="33" t="e">
        <f>VLOOKUP(L19,'Chart Data'!$C$7:$D$85,2,FALSE)</f>
        <v>#N/A</v>
      </c>
      <c r="T19" s="33"/>
      <c r="U19" s="33"/>
      <c r="V19" s="13" t="e">
        <f>VLOOKUP(C19,Activity!$C$19:$O$98,23,FALSE)</f>
        <v>#REF!</v>
      </c>
      <c r="W19" s="33" t="e">
        <f t="shared" si="3"/>
        <v>#REF!</v>
      </c>
      <c r="X19" s="33" t="e">
        <f aca="true" t="shared" si="7" ref="X19:X69">SUM(V8:V19)/12</f>
        <v>#REF!</v>
      </c>
      <c r="Y19" s="33" t="e">
        <f>VLOOKUP(R19,'Chart Data'!$C$7:$D$85,2,FALSE)</f>
        <v>#REF!</v>
      </c>
      <c r="Z19" s="33"/>
      <c r="AA19" s="33"/>
      <c r="AB19" s="2">
        <v>0.95</v>
      </c>
    </row>
    <row r="20" spans="1:28" ht="15">
      <c r="A20" s="2" t="s">
        <v>70</v>
      </c>
      <c r="C20" s="36">
        <f>IF(Activity!D32&gt;1,Activity!C32,"")</f>
        <v>40787</v>
      </c>
      <c r="D20" s="13">
        <f>VLOOKUP(C20,Activity!$C$19:$O$98,2,FALSE)</f>
        <v>1162142.857142857</v>
      </c>
      <c r="E20" s="33">
        <f t="shared" si="0"/>
        <v>1169670.0476190476</v>
      </c>
      <c r="F20" s="33">
        <f t="shared" si="4"/>
        <v>1161902.44047619</v>
      </c>
      <c r="G20" s="33" t="e">
        <f>VLOOKUP(B20,'Chart Data'!$C$7:$D$85,2,FALSE)</f>
        <v>#N/A</v>
      </c>
      <c r="H20" s="33"/>
      <c r="I20" s="33"/>
      <c r="J20" s="13">
        <f>VLOOKUP(C20,Activity!$C$19:$O$98,5,FALSE)</f>
        <v>1781210.5714285718</v>
      </c>
      <c r="K20" s="33">
        <f t="shared" si="1"/>
        <v>1801426.0952380951</v>
      </c>
      <c r="L20" s="34">
        <f t="shared" si="5"/>
        <v>1774040.3214285718</v>
      </c>
      <c r="M20" s="33" t="e">
        <f>VLOOKUP(F20,'Chart Data'!$C$7:$D$85,2,FALSE)</f>
        <v>#N/A</v>
      </c>
      <c r="N20" s="33"/>
      <c r="O20" s="33"/>
      <c r="P20" s="13" t="e">
        <f>VLOOKUP(C20,Activity!$C$19:$O$98,18,FALSE)</f>
        <v>#REF!</v>
      </c>
      <c r="Q20" s="33" t="e">
        <f t="shared" si="2"/>
        <v>#REF!</v>
      </c>
      <c r="R20" s="34" t="e">
        <f t="shared" si="6"/>
        <v>#REF!</v>
      </c>
      <c r="S20" s="33" t="e">
        <f>VLOOKUP(L20,'Chart Data'!$C$7:$D$85,2,FALSE)</f>
        <v>#N/A</v>
      </c>
      <c r="T20" s="33"/>
      <c r="U20" s="33"/>
      <c r="V20" s="13" t="e">
        <f>VLOOKUP(C20,Activity!$C$19:$O$98,23,FALSE)</f>
        <v>#REF!</v>
      </c>
      <c r="W20" s="33" t="e">
        <f t="shared" si="3"/>
        <v>#REF!</v>
      </c>
      <c r="X20" s="33" t="e">
        <f t="shared" si="7"/>
        <v>#REF!</v>
      </c>
      <c r="Y20" s="33" t="e">
        <f>VLOOKUP(R20,'Chart Data'!$C$7:$D$85,2,FALSE)</f>
        <v>#REF!</v>
      </c>
      <c r="Z20" s="33"/>
      <c r="AA20" s="33"/>
      <c r="AB20" s="2">
        <v>0.95</v>
      </c>
    </row>
    <row r="21" spans="1:28" ht="15">
      <c r="A21" s="2" t="s">
        <v>71</v>
      </c>
      <c r="C21" s="36">
        <f>IF(Activity!D33&gt;1,Activity!C33,"")</f>
        <v>40817</v>
      </c>
      <c r="D21" s="13">
        <f>VLOOKUP(C21,Activity!$C$19:$O$98,2,FALSE)</f>
        <v>1200707.8571428573</v>
      </c>
      <c r="E21" s="33">
        <f t="shared" si="0"/>
        <v>1166217.3809523808</v>
      </c>
      <c r="F21" s="33">
        <f t="shared" si="4"/>
        <v>1165032.845238095</v>
      </c>
      <c r="G21" s="33" t="e">
        <f>VLOOKUP(B21,'Chart Data'!$C$7:$D$85,2,FALSE)</f>
        <v>#N/A</v>
      </c>
      <c r="H21" s="12">
        <f>SUM(D19:D21)/SUM(D7:D9)-1</f>
        <v>0.013360995091746819</v>
      </c>
      <c r="I21" s="33" t="e">
        <f>VLOOKUP(B21,'Chart Data'!$C$7:$D$85,2,FALSE)</f>
        <v>#N/A</v>
      </c>
      <c r="J21" s="13">
        <f>VLOOKUP(C21,Activity!$C$19:$O$98,5,FALSE)</f>
        <v>1848912.4285714284</v>
      </c>
      <c r="K21" s="33">
        <f t="shared" si="1"/>
        <v>1796077.0952380951</v>
      </c>
      <c r="L21" s="34">
        <f t="shared" si="5"/>
        <v>1778004.023809524</v>
      </c>
      <c r="M21" s="33" t="e">
        <f>VLOOKUP(F21,'Chart Data'!$C$7:$D$85,2,FALSE)</f>
        <v>#N/A</v>
      </c>
      <c r="N21" s="12">
        <f>SUM(J19:J21)/SUM(J7:J9)-1</f>
        <v>0.014733395464118892</v>
      </c>
      <c r="O21" s="33" t="e">
        <f>VLOOKUP(H21,'Chart Data'!$C$7:$D$85,2,FALSE)</f>
        <v>#N/A</v>
      </c>
      <c r="P21" s="13" t="e">
        <f>VLOOKUP(C21,Activity!$C$19:$O$98,18,FALSE)</f>
        <v>#REF!</v>
      </c>
      <c r="Q21" s="33" t="e">
        <f t="shared" si="2"/>
        <v>#REF!</v>
      </c>
      <c r="R21" s="34" t="e">
        <f t="shared" si="6"/>
        <v>#REF!</v>
      </c>
      <c r="S21" s="33" t="e">
        <f>VLOOKUP(L21,'Chart Data'!$C$7:$D$85,2,FALSE)</f>
        <v>#N/A</v>
      </c>
      <c r="T21" s="12" t="e">
        <f>SUM(P19:P21)/SUM(P7:P9)-1</f>
        <v>#REF!</v>
      </c>
      <c r="U21" s="33" t="e">
        <f>VLOOKUP(N21,'Chart Data'!$C$7:$D$85,2,FALSE)</f>
        <v>#N/A</v>
      </c>
      <c r="V21" s="13" t="e">
        <f>VLOOKUP(C21,Activity!$C$19:$O$98,23,FALSE)</f>
        <v>#REF!</v>
      </c>
      <c r="W21" s="33" t="e">
        <f t="shared" si="3"/>
        <v>#REF!</v>
      </c>
      <c r="X21" s="33" t="e">
        <f t="shared" si="7"/>
        <v>#REF!</v>
      </c>
      <c r="Y21" s="33" t="e">
        <f>VLOOKUP(R21,'Chart Data'!$C$7:$D$85,2,FALSE)</f>
        <v>#REF!</v>
      </c>
      <c r="Z21" s="12" t="e">
        <f>SUM(V19:V21)/SUM(V7:V9)-1</f>
        <v>#REF!</v>
      </c>
      <c r="AA21" s="33" t="e">
        <f>VLOOKUP(T21,'Chart Data'!$C$7:$D$85,2,FALSE)</f>
        <v>#REF!</v>
      </c>
      <c r="AB21" s="2">
        <v>0.95</v>
      </c>
    </row>
    <row r="22" spans="1:28" ht="15">
      <c r="A22" s="2" t="s">
        <v>69</v>
      </c>
      <c r="C22" s="36">
        <f>IF(Activity!D34&gt;1,Activity!C34,"")</f>
        <v>40848</v>
      </c>
      <c r="D22" s="13">
        <f>VLOOKUP(C22,Activity!$C$19:$O$98,2,FALSE)</f>
        <v>1134959.4285714277</v>
      </c>
      <c r="E22" s="33">
        <f t="shared" si="0"/>
        <v>1165936.714285714</v>
      </c>
      <c r="F22" s="33">
        <f t="shared" si="4"/>
        <v>1167004.9166666665</v>
      </c>
      <c r="G22" s="33" t="e">
        <f>VLOOKUP(B22,'Chart Data'!$C$7:$D$85,2,FALSE)</f>
        <v>#N/A</v>
      </c>
      <c r="H22" s="12">
        <f aca="true" t="shared" si="8" ref="H22:H69">SUM(D20:D22)/SUM(D8:D10)-1</f>
        <v>0.02120906855847915</v>
      </c>
      <c r="I22" s="33" t="e">
        <f>VLOOKUP(B22,'Chart Data'!$C$7:$D$85,2,FALSE)</f>
        <v>#N/A</v>
      </c>
      <c r="J22" s="13">
        <f>VLOOKUP(C22,Activity!$C$19:$O$98,5,FALSE)</f>
        <v>1741440.8571428573</v>
      </c>
      <c r="K22" s="33">
        <f t="shared" si="1"/>
        <v>1790521.2857142857</v>
      </c>
      <c r="L22" s="34">
        <f t="shared" si="5"/>
        <v>1785538.4761904764</v>
      </c>
      <c r="M22" s="33" t="e">
        <f>VLOOKUP(F22,'Chart Data'!$C$7:$D$85,2,FALSE)</f>
        <v>#N/A</v>
      </c>
      <c r="N22" s="12">
        <f aca="true" t="shared" si="9" ref="N22:N69">SUM(J20:J22)/SUM(J8:J10)-1</f>
        <v>0.03127885999601121</v>
      </c>
      <c r="O22" s="33" t="e">
        <f>VLOOKUP(H22,'Chart Data'!$C$7:$D$85,2,FALSE)</f>
        <v>#N/A</v>
      </c>
      <c r="P22" s="13" t="e">
        <f>VLOOKUP(C22,Activity!$C$19:$O$98,18,FALSE)</f>
        <v>#REF!</v>
      </c>
      <c r="Q22" s="33" t="e">
        <f t="shared" si="2"/>
        <v>#REF!</v>
      </c>
      <c r="R22" s="34" t="e">
        <f t="shared" si="6"/>
        <v>#REF!</v>
      </c>
      <c r="S22" s="33" t="e">
        <f>VLOOKUP(L22,'Chart Data'!$C$7:$D$85,2,FALSE)</f>
        <v>#N/A</v>
      </c>
      <c r="T22" s="12" t="e">
        <f aca="true" t="shared" si="10" ref="T22:T69">SUM(P20:P22)/SUM(P8:P10)-1</f>
        <v>#REF!</v>
      </c>
      <c r="U22" s="33" t="e">
        <f>VLOOKUP(N22,'Chart Data'!$C$7:$D$85,2,FALSE)</f>
        <v>#N/A</v>
      </c>
      <c r="V22" s="13" t="e">
        <f>VLOOKUP(C22,Activity!$C$19:$O$98,23,FALSE)</f>
        <v>#REF!</v>
      </c>
      <c r="W22" s="33" t="e">
        <f t="shared" si="3"/>
        <v>#REF!</v>
      </c>
      <c r="X22" s="33" t="e">
        <f t="shared" si="7"/>
        <v>#REF!</v>
      </c>
      <c r="Y22" s="33" t="e">
        <f>VLOOKUP(R22,'Chart Data'!$C$7:$D$85,2,FALSE)</f>
        <v>#REF!</v>
      </c>
      <c r="Z22" s="12" t="e">
        <f aca="true" t="shared" si="11" ref="Z22:Z69">SUM(V20:V22)/SUM(V8:V10)-1</f>
        <v>#REF!</v>
      </c>
      <c r="AA22" s="33" t="e">
        <f>VLOOKUP(T22,'Chart Data'!$C$7:$D$85,2,FALSE)</f>
        <v>#REF!</v>
      </c>
      <c r="AB22" s="2">
        <v>0.95</v>
      </c>
    </row>
    <row r="23" spans="1:28" ht="15">
      <c r="A23" s="2" t="s">
        <v>70</v>
      </c>
      <c r="C23" s="36">
        <f>IF(Activity!D35&gt;1,Activity!C35,"")</f>
        <v>40878</v>
      </c>
      <c r="D23" s="13">
        <f>VLOOKUP(C23,Activity!$C$19:$O$98,2,FALSE)</f>
        <v>1141606.4285714282</v>
      </c>
      <c r="E23" s="33">
        <f t="shared" si="0"/>
        <v>1159091.2380952376</v>
      </c>
      <c r="F23" s="33">
        <f t="shared" si="4"/>
        <v>1165538.4642857139</v>
      </c>
      <c r="G23" s="33" t="e">
        <f>VLOOKUP(B23,'Chart Data'!$C$7:$D$85,2,FALSE)</f>
        <v>#N/A</v>
      </c>
      <c r="H23" s="12">
        <f t="shared" si="8"/>
        <v>0.012707292424660288</v>
      </c>
      <c r="I23" s="33" t="e">
        <f>VLOOKUP(B23,'Chart Data'!$C$7:$D$85,2,FALSE)</f>
        <v>#N/A</v>
      </c>
      <c r="J23" s="13">
        <f>VLOOKUP(C23,Activity!$C$19:$O$98,5,FALSE)</f>
        <v>1732045.8571428566</v>
      </c>
      <c r="K23" s="33">
        <f t="shared" si="1"/>
        <v>1774133.0476190473</v>
      </c>
      <c r="L23" s="34">
        <f t="shared" si="5"/>
        <v>1785063.8690476194</v>
      </c>
      <c r="M23" s="33" t="e">
        <f>VLOOKUP(F23,'Chart Data'!$C$7:$D$85,2,FALSE)</f>
        <v>#N/A</v>
      </c>
      <c r="N23" s="12">
        <f t="shared" si="9"/>
        <v>0.02548739890675722</v>
      </c>
      <c r="O23" s="33" t="e">
        <f>VLOOKUP(H23,'Chart Data'!$C$7:$D$85,2,FALSE)</f>
        <v>#N/A</v>
      </c>
      <c r="P23" s="13" t="e">
        <f>VLOOKUP(C23,Activity!$C$19:$O$98,18,FALSE)</f>
        <v>#REF!</v>
      </c>
      <c r="Q23" s="33" t="e">
        <f t="shared" si="2"/>
        <v>#REF!</v>
      </c>
      <c r="R23" s="34" t="e">
        <f t="shared" si="6"/>
        <v>#REF!</v>
      </c>
      <c r="S23" s="33" t="e">
        <f>VLOOKUP(L23,'Chart Data'!$C$7:$D$85,2,FALSE)</f>
        <v>#N/A</v>
      </c>
      <c r="T23" s="12" t="e">
        <f t="shared" si="10"/>
        <v>#REF!</v>
      </c>
      <c r="U23" s="33" t="e">
        <f>VLOOKUP(N23,'Chart Data'!$C$7:$D$85,2,FALSE)</f>
        <v>#N/A</v>
      </c>
      <c r="V23" s="13" t="e">
        <f>VLOOKUP(C23,Activity!$C$19:$O$98,23,FALSE)</f>
        <v>#REF!</v>
      </c>
      <c r="W23" s="33" t="e">
        <f t="shared" si="3"/>
        <v>#REF!</v>
      </c>
      <c r="X23" s="33" t="e">
        <f t="shared" si="7"/>
        <v>#REF!</v>
      </c>
      <c r="Y23" s="33" t="e">
        <f>VLOOKUP(R23,'Chart Data'!$C$7:$D$85,2,FALSE)</f>
        <v>#REF!</v>
      </c>
      <c r="Z23" s="12" t="e">
        <f t="shared" si="11"/>
        <v>#REF!</v>
      </c>
      <c r="AA23" s="33" t="e">
        <f>VLOOKUP(T23,'Chart Data'!$C$7:$D$85,2,FALSE)</f>
        <v>#REF!</v>
      </c>
      <c r="AB23" s="2">
        <v>0.95</v>
      </c>
    </row>
    <row r="24" spans="1:28" ht="15">
      <c r="A24" s="2" t="s">
        <v>71</v>
      </c>
      <c r="C24" s="36">
        <f>IF(Activity!D36&gt;1,Activity!C36,"")</f>
        <v>40909</v>
      </c>
      <c r="D24" s="13">
        <f>VLOOKUP(C24,Activity!$C$19:$O$98,2,FALSE)</f>
        <v>1137915.5714285711</v>
      </c>
      <c r="E24" s="33">
        <f t="shared" si="0"/>
        <v>1138160.4761904757</v>
      </c>
      <c r="F24" s="33">
        <f t="shared" si="4"/>
        <v>1165874.7142857139</v>
      </c>
      <c r="G24" s="33" t="e">
        <f>VLOOKUP(B24,'Chart Data'!$C$7:$D$85,2,FALSE)</f>
        <v>#N/A</v>
      </c>
      <c r="H24" s="12">
        <f t="shared" si="8"/>
        <v>0.0029674805805783855</v>
      </c>
      <c r="I24" s="33" t="e">
        <f>VLOOKUP(B24,'Chart Data'!$C$7:$D$85,2,FALSE)</f>
        <v>#N/A</v>
      </c>
      <c r="J24" s="13">
        <f>VLOOKUP(C24,Activity!$C$19:$O$98,5,FALSE)</f>
        <v>1737518</v>
      </c>
      <c r="K24" s="33">
        <f t="shared" si="1"/>
        <v>1737001.5714285711</v>
      </c>
      <c r="L24" s="34">
        <f t="shared" si="5"/>
        <v>1785873.9761904764</v>
      </c>
      <c r="M24" s="33" t="e">
        <f>VLOOKUP(F24,'Chart Data'!$C$7:$D$85,2,FALSE)</f>
        <v>#N/A</v>
      </c>
      <c r="N24" s="12">
        <f t="shared" si="9"/>
        <v>0.01845758302647038</v>
      </c>
      <c r="O24" s="33" t="e">
        <f>VLOOKUP(H24,'Chart Data'!$C$7:$D$85,2,FALSE)</f>
        <v>#N/A</v>
      </c>
      <c r="P24" s="13" t="e">
        <f>VLOOKUP(C24,Activity!$C$19:$O$98,18,FALSE)</f>
        <v>#REF!</v>
      </c>
      <c r="Q24" s="33" t="e">
        <f t="shared" si="2"/>
        <v>#REF!</v>
      </c>
      <c r="R24" s="34" t="e">
        <f t="shared" si="6"/>
        <v>#REF!</v>
      </c>
      <c r="S24" s="33" t="e">
        <f>VLOOKUP(L24,'Chart Data'!$C$7:$D$85,2,FALSE)</f>
        <v>#N/A</v>
      </c>
      <c r="T24" s="12" t="e">
        <f t="shared" si="10"/>
        <v>#REF!</v>
      </c>
      <c r="U24" s="33" t="e">
        <f>VLOOKUP(N24,'Chart Data'!$C$7:$D$85,2,FALSE)</f>
        <v>#N/A</v>
      </c>
      <c r="V24" s="13" t="e">
        <f>VLOOKUP(C24,Activity!$C$19:$O$98,23,FALSE)</f>
        <v>#REF!</v>
      </c>
      <c r="W24" s="33" t="e">
        <f t="shared" si="3"/>
        <v>#REF!</v>
      </c>
      <c r="X24" s="33" t="e">
        <f t="shared" si="7"/>
        <v>#REF!</v>
      </c>
      <c r="Y24" s="33" t="e">
        <f>VLOOKUP(R24,'Chart Data'!$C$7:$D$85,2,FALSE)</f>
        <v>#REF!</v>
      </c>
      <c r="Z24" s="12" t="e">
        <f t="shared" si="11"/>
        <v>#REF!</v>
      </c>
      <c r="AA24" s="33" t="e">
        <f>VLOOKUP(T24,'Chart Data'!$C$7:$D$85,2,FALSE)</f>
        <v>#REF!</v>
      </c>
      <c r="AB24" s="2">
        <v>0.95</v>
      </c>
    </row>
    <row r="25" spans="1:28" ht="15">
      <c r="A25" s="2" t="s">
        <v>69</v>
      </c>
      <c r="C25" s="36">
        <f>IF(Activity!D37&gt;1,Activity!C37,"")</f>
        <v>40940</v>
      </c>
      <c r="D25" s="13">
        <f>VLOOKUP(C25,Activity!$C$19:$O$98,2,FALSE)</f>
        <v>1120423.0000000002</v>
      </c>
      <c r="E25" s="33">
        <f t="shared" si="0"/>
        <v>1133314.9999999998</v>
      </c>
      <c r="F25" s="33">
        <f t="shared" si="4"/>
        <v>1171434.3690476187</v>
      </c>
      <c r="G25" s="33" t="e">
        <f>VLOOKUP(B25,'Chart Data'!$C$7:$D$85,2,FALSE)</f>
        <v>#N/A</v>
      </c>
      <c r="H25" s="12">
        <f t="shared" si="8"/>
        <v>0.01588190583040716</v>
      </c>
      <c r="I25" s="33" t="e">
        <f>VLOOKUP(B25,'Chart Data'!$C$7:$D$85,2,FALSE)</f>
        <v>#N/A</v>
      </c>
      <c r="J25" s="13">
        <f>VLOOKUP(C25,Activity!$C$19:$O$98,5,FALSE)</f>
        <v>1704231.714285714</v>
      </c>
      <c r="K25" s="33">
        <f t="shared" si="1"/>
        <v>1724598.5238095236</v>
      </c>
      <c r="L25" s="34">
        <f t="shared" si="5"/>
        <v>1794612.9523809524</v>
      </c>
      <c r="M25" s="33" t="e">
        <f>VLOOKUP(F25,'Chart Data'!$C$7:$D$85,2,FALSE)</f>
        <v>#N/A</v>
      </c>
      <c r="N25" s="12">
        <f t="shared" si="9"/>
        <v>0.02149966916577939</v>
      </c>
      <c r="O25" s="33" t="e">
        <f>VLOOKUP(H25,'Chart Data'!$C$7:$D$85,2,FALSE)</f>
        <v>#N/A</v>
      </c>
      <c r="P25" s="13" t="e">
        <f>VLOOKUP(C25,Activity!$C$19:$O$98,18,FALSE)</f>
        <v>#REF!</v>
      </c>
      <c r="Q25" s="33" t="e">
        <f t="shared" si="2"/>
        <v>#REF!</v>
      </c>
      <c r="R25" s="34" t="e">
        <f t="shared" si="6"/>
        <v>#REF!</v>
      </c>
      <c r="S25" s="33" t="e">
        <f>VLOOKUP(L25,'Chart Data'!$C$7:$D$85,2,FALSE)</f>
        <v>#N/A</v>
      </c>
      <c r="T25" s="12" t="e">
        <f t="shared" si="10"/>
        <v>#REF!</v>
      </c>
      <c r="U25" s="33" t="e">
        <f>VLOOKUP(N25,'Chart Data'!$C$7:$D$85,2,FALSE)</f>
        <v>#N/A</v>
      </c>
      <c r="V25" s="13" t="e">
        <f>VLOOKUP(C25,Activity!$C$19:$O$98,23,FALSE)</f>
        <v>#REF!</v>
      </c>
      <c r="W25" s="33" t="e">
        <f t="shared" si="3"/>
        <v>#REF!</v>
      </c>
      <c r="X25" s="33" t="e">
        <f t="shared" si="7"/>
        <v>#REF!</v>
      </c>
      <c r="Y25" s="33" t="e">
        <f>VLOOKUP(R25,'Chart Data'!$C$7:$D$85,2,FALSE)</f>
        <v>#REF!</v>
      </c>
      <c r="Z25" s="12" t="e">
        <f t="shared" si="11"/>
        <v>#REF!</v>
      </c>
      <c r="AA25" s="33" t="e">
        <f>VLOOKUP(T25,'Chart Data'!$C$7:$D$85,2,FALSE)</f>
        <v>#REF!</v>
      </c>
      <c r="AB25" s="2">
        <v>0.95</v>
      </c>
    </row>
    <row r="26" spans="1:28" ht="15">
      <c r="A26" s="2" t="s">
        <v>70</v>
      </c>
      <c r="C26" s="36">
        <f>IF(Activity!D38&gt;1,Activity!C38,"")</f>
        <v>40969</v>
      </c>
      <c r="D26" s="13">
        <f>VLOOKUP(C26,Activity!$C$19:$O$98,2,FALSE)</f>
        <v>1263082.2857142864</v>
      </c>
      <c r="E26" s="33">
        <f t="shared" si="0"/>
        <v>1173806.9523809527</v>
      </c>
      <c r="F26" s="33">
        <f t="shared" si="4"/>
        <v>1174589.3928571427</v>
      </c>
      <c r="G26" s="33" t="e">
        <f>VLOOKUP(B26,'Chart Data'!$C$7:$D$85,2,FALSE)</f>
        <v>#N/A</v>
      </c>
      <c r="H26" s="12">
        <f t="shared" si="8"/>
        <v>0.03182455277319107</v>
      </c>
      <c r="I26" s="33" t="e">
        <f>VLOOKUP(B26,'Chart Data'!$C$7:$D$85,2,FALSE)</f>
        <v>#N/A</v>
      </c>
      <c r="J26" s="13">
        <f>VLOOKUP(C26,Activity!$C$19:$O$98,5,FALSE)</f>
        <v>1933152.8571428568</v>
      </c>
      <c r="K26" s="33">
        <f t="shared" si="1"/>
        <v>1791634.1904761903</v>
      </c>
      <c r="L26" s="34">
        <f t="shared" si="5"/>
        <v>1800422.273809524</v>
      </c>
      <c r="M26" s="33" t="e">
        <f>VLOOKUP(F26,'Chart Data'!$C$7:$D$85,2,FALSE)</f>
        <v>#N/A</v>
      </c>
      <c r="N26" s="12">
        <f t="shared" si="9"/>
        <v>0.03550664591267272</v>
      </c>
      <c r="O26" s="33" t="e">
        <f>VLOOKUP(H26,'Chart Data'!$C$7:$D$85,2,FALSE)</f>
        <v>#N/A</v>
      </c>
      <c r="P26" s="13" t="e">
        <f>VLOOKUP(C26,Activity!$C$19:$O$98,18,FALSE)</f>
        <v>#REF!</v>
      </c>
      <c r="Q26" s="33" t="e">
        <f t="shared" si="2"/>
        <v>#REF!</v>
      </c>
      <c r="R26" s="34" t="e">
        <f t="shared" si="6"/>
        <v>#REF!</v>
      </c>
      <c r="S26" s="33" t="e">
        <f>VLOOKUP(L26,'Chart Data'!$C$7:$D$85,2,FALSE)</f>
        <v>#N/A</v>
      </c>
      <c r="T26" s="12" t="e">
        <f t="shared" si="10"/>
        <v>#REF!</v>
      </c>
      <c r="U26" s="33" t="e">
        <f>VLOOKUP(N26,'Chart Data'!$C$7:$D$85,2,FALSE)</f>
        <v>#N/A</v>
      </c>
      <c r="V26" s="13" t="e">
        <f>VLOOKUP(C26,Activity!$C$19:$O$98,23,FALSE)</f>
        <v>#REF!</v>
      </c>
      <c r="W26" s="33" t="e">
        <f t="shared" si="3"/>
        <v>#REF!</v>
      </c>
      <c r="X26" s="33" t="e">
        <f t="shared" si="7"/>
        <v>#REF!</v>
      </c>
      <c r="Y26" s="33" t="e">
        <f>VLOOKUP(R26,'Chart Data'!$C$7:$D$85,2,FALSE)</f>
        <v>#REF!</v>
      </c>
      <c r="Z26" s="12" t="e">
        <f t="shared" si="11"/>
        <v>#REF!</v>
      </c>
      <c r="AA26" s="33" t="e">
        <f>VLOOKUP(T26,'Chart Data'!$C$7:$D$85,2,FALSE)</f>
        <v>#REF!</v>
      </c>
      <c r="AB26" s="2">
        <v>0.95</v>
      </c>
    </row>
    <row r="27" spans="1:28" ht="15">
      <c r="A27" s="2" t="s">
        <v>71</v>
      </c>
      <c r="C27" s="36">
        <f>IF(Activity!D39&gt;1,Activity!C39,"")</f>
        <v>41000</v>
      </c>
      <c r="D27" s="13">
        <f>VLOOKUP(C27,Activity!$C$19:$O$98,2,FALSE)</f>
        <v>1149633.714285714</v>
      </c>
      <c r="E27" s="33">
        <f t="shared" si="0"/>
        <v>1177713.0000000002</v>
      </c>
      <c r="F27" s="33">
        <f t="shared" si="4"/>
        <v>1170624.4761904762</v>
      </c>
      <c r="G27" s="33" t="e">
        <f>VLOOKUP(B27,'Chart Data'!$C$7:$D$85,2,FALSE)</f>
        <v>#N/A</v>
      </c>
      <c r="H27" s="12">
        <f t="shared" si="8"/>
        <v>0.016396667684900557</v>
      </c>
      <c r="I27" s="33" t="e">
        <f>VLOOKUP(B27,'Chart Data'!$C$7:$D$85,2,FALSE)</f>
        <v>#N/A</v>
      </c>
      <c r="J27" s="13">
        <f>VLOOKUP(C27,Activity!$C$19:$O$98,5,FALSE)</f>
        <v>1769523.2857142854</v>
      </c>
      <c r="K27" s="33">
        <f t="shared" si="1"/>
        <v>1802302.6190476187</v>
      </c>
      <c r="L27" s="34">
        <f t="shared" si="5"/>
        <v>1794184.642857143</v>
      </c>
      <c r="M27" s="33" t="e">
        <f>VLOOKUP(F27,'Chart Data'!$C$7:$D$85,2,FALSE)</f>
        <v>#N/A</v>
      </c>
      <c r="N27" s="12">
        <f t="shared" si="9"/>
        <v>0.018791147593345103</v>
      </c>
      <c r="O27" s="33" t="e">
        <f>VLOOKUP(H27,'Chart Data'!$C$7:$D$85,2,FALSE)</f>
        <v>#N/A</v>
      </c>
      <c r="P27" s="13" t="e">
        <f>VLOOKUP(C27,Activity!$C$19:$O$98,18,FALSE)</f>
        <v>#REF!</v>
      </c>
      <c r="Q27" s="33" t="e">
        <f t="shared" si="2"/>
        <v>#REF!</v>
      </c>
      <c r="R27" s="34" t="e">
        <f t="shared" si="6"/>
        <v>#REF!</v>
      </c>
      <c r="S27" s="33" t="e">
        <f>VLOOKUP(L27,'Chart Data'!$C$7:$D$85,2,FALSE)</f>
        <v>#N/A</v>
      </c>
      <c r="T27" s="12" t="e">
        <f t="shared" si="10"/>
        <v>#REF!</v>
      </c>
      <c r="U27" s="33" t="e">
        <f>VLOOKUP(N27,'Chart Data'!$C$7:$D$85,2,FALSE)</f>
        <v>#N/A</v>
      </c>
      <c r="V27" s="13" t="e">
        <f>VLOOKUP(C27,Activity!$C$19:$O$98,23,FALSE)</f>
        <v>#REF!</v>
      </c>
      <c r="W27" s="33" t="e">
        <f t="shared" si="3"/>
        <v>#REF!</v>
      </c>
      <c r="X27" s="33" t="e">
        <f t="shared" si="7"/>
        <v>#REF!</v>
      </c>
      <c r="Y27" s="33" t="e">
        <f>VLOOKUP(R27,'Chart Data'!$C$7:$D$85,2,FALSE)</f>
        <v>#REF!</v>
      </c>
      <c r="Z27" s="12" t="e">
        <f t="shared" si="11"/>
        <v>#REF!</v>
      </c>
      <c r="AA27" s="33" t="e">
        <f>VLOOKUP(T27,'Chart Data'!$C$7:$D$85,2,FALSE)</f>
        <v>#REF!</v>
      </c>
      <c r="AB27" s="2">
        <v>0.95</v>
      </c>
    </row>
    <row r="28" spans="1:28" ht="15">
      <c r="A28" s="2" t="s">
        <v>69</v>
      </c>
      <c r="C28" s="36">
        <f>IF(Activity!D40&gt;1,Activity!C40,"")</f>
        <v>41030</v>
      </c>
      <c r="D28" s="13">
        <f>VLOOKUP(C28,Activity!$C$19:$O$98,2,FALSE)</f>
        <v>1251414.285714286</v>
      </c>
      <c r="E28" s="33">
        <f t="shared" si="0"/>
        <v>1221376.7619047621</v>
      </c>
      <c r="F28" s="33">
        <f t="shared" si="4"/>
        <v>1173101.7142857143</v>
      </c>
      <c r="G28" s="33" t="e">
        <f>VLOOKUP(B28,'Chart Data'!$C$7:$D$85,2,FALSE)</f>
        <v>#N/A</v>
      </c>
      <c r="H28" s="12">
        <f t="shared" si="8"/>
        <v>0.005490524760911608</v>
      </c>
      <c r="I28" s="33" t="e">
        <f>VLOOKUP(B28,'Chart Data'!$C$7:$D$85,2,FALSE)</f>
        <v>#N/A</v>
      </c>
      <c r="J28" s="13">
        <f>VLOOKUP(C28,Activity!$C$19:$O$98,5,FALSE)</f>
        <v>1929570.4285714282</v>
      </c>
      <c r="K28" s="33">
        <f t="shared" si="1"/>
        <v>1877415.5238095236</v>
      </c>
      <c r="L28" s="34">
        <f t="shared" si="5"/>
        <v>1798840.916666667</v>
      </c>
      <c r="M28" s="33" t="e">
        <f>VLOOKUP(F28,'Chart Data'!$C$7:$D$85,2,FALSE)</f>
        <v>#N/A</v>
      </c>
      <c r="N28" s="12">
        <f t="shared" si="9"/>
        <v>0.009089934863260263</v>
      </c>
      <c r="O28" s="33" t="e">
        <f>VLOOKUP(H28,'Chart Data'!$C$7:$D$85,2,FALSE)</f>
        <v>#N/A</v>
      </c>
      <c r="P28" s="13" t="e">
        <f>VLOOKUP(C28,Activity!$C$19:$O$98,18,FALSE)</f>
        <v>#REF!</v>
      </c>
      <c r="Q28" s="33" t="e">
        <f t="shared" si="2"/>
        <v>#REF!</v>
      </c>
      <c r="R28" s="34" t="e">
        <f t="shared" si="6"/>
        <v>#REF!</v>
      </c>
      <c r="S28" s="33" t="e">
        <f>VLOOKUP(L28,'Chart Data'!$C$7:$D$85,2,FALSE)</f>
        <v>#N/A</v>
      </c>
      <c r="T28" s="12" t="e">
        <f t="shared" si="10"/>
        <v>#REF!</v>
      </c>
      <c r="U28" s="33" t="e">
        <f>VLOOKUP(N28,'Chart Data'!$C$7:$D$85,2,FALSE)</f>
        <v>#N/A</v>
      </c>
      <c r="V28" s="13" t="e">
        <f>VLOOKUP(C28,Activity!$C$19:$O$98,23,FALSE)</f>
        <v>#REF!</v>
      </c>
      <c r="W28" s="33" t="e">
        <f t="shared" si="3"/>
        <v>#REF!</v>
      </c>
      <c r="X28" s="33" t="e">
        <f t="shared" si="7"/>
        <v>#REF!</v>
      </c>
      <c r="Y28" s="33" t="e">
        <f>VLOOKUP(R28,'Chart Data'!$C$7:$D$85,2,FALSE)</f>
        <v>#REF!</v>
      </c>
      <c r="Z28" s="12" t="e">
        <f t="shared" si="11"/>
        <v>#REF!</v>
      </c>
      <c r="AA28" s="33" t="e">
        <f>VLOOKUP(T28,'Chart Data'!$C$7:$D$85,2,FALSE)</f>
        <v>#REF!</v>
      </c>
      <c r="AB28" s="2">
        <v>0.95</v>
      </c>
    </row>
    <row r="29" spans="1:28" ht="15">
      <c r="A29" s="2" t="s">
        <v>70</v>
      </c>
      <c r="C29" s="36">
        <f>IF(Activity!D41&gt;1,Activity!C41,"")</f>
        <v>41061</v>
      </c>
      <c r="D29" s="13">
        <f>VLOOKUP(C29,Activity!$C$19:$O$98,2,FALSE)</f>
        <v>1222084.2857142854</v>
      </c>
      <c r="E29" s="33">
        <f t="shared" si="0"/>
        <v>1207710.761904762</v>
      </c>
      <c r="F29" s="33">
        <f t="shared" si="4"/>
        <v>1177569.7499999998</v>
      </c>
      <c r="G29" s="33" t="e">
        <f>VLOOKUP(B29,'Chart Data'!$C$7:$D$85,2,FALSE)</f>
        <v>#N/A</v>
      </c>
      <c r="H29" s="12">
        <f t="shared" si="8"/>
        <v>0.00996950569729238</v>
      </c>
      <c r="I29" s="33" t="e">
        <f>VLOOKUP(B29,'Chart Data'!$C$7:$D$85,2,FALSE)</f>
        <v>#N/A</v>
      </c>
      <c r="J29" s="13">
        <f>VLOOKUP(C29,Activity!$C$19:$O$98,5,FALSE)</f>
        <v>1887841.2857142857</v>
      </c>
      <c r="K29" s="33">
        <f t="shared" si="1"/>
        <v>1862311.6666666663</v>
      </c>
      <c r="L29" s="34">
        <f t="shared" si="5"/>
        <v>1807376.25</v>
      </c>
      <c r="M29" s="33" t="e">
        <f>VLOOKUP(F29,'Chart Data'!$C$7:$D$85,2,FALSE)</f>
        <v>#N/A</v>
      </c>
      <c r="N29" s="12">
        <f t="shared" si="9"/>
        <v>0.01516269775026502</v>
      </c>
      <c r="O29" s="33" t="e">
        <f>VLOOKUP(H29,'Chart Data'!$C$7:$D$85,2,FALSE)</f>
        <v>#N/A</v>
      </c>
      <c r="P29" s="13" t="e">
        <f>VLOOKUP(C29,Activity!$C$19:$O$98,18,FALSE)</f>
        <v>#REF!</v>
      </c>
      <c r="Q29" s="33" t="e">
        <f t="shared" si="2"/>
        <v>#REF!</v>
      </c>
      <c r="R29" s="34" t="e">
        <f t="shared" si="6"/>
        <v>#REF!</v>
      </c>
      <c r="S29" s="33" t="e">
        <f>VLOOKUP(L29,'Chart Data'!$C$7:$D$85,2,FALSE)</f>
        <v>#N/A</v>
      </c>
      <c r="T29" s="12" t="e">
        <f t="shared" si="10"/>
        <v>#REF!</v>
      </c>
      <c r="U29" s="33" t="e">
        <f>VLOOKUP(N29,'Chart Data'!$C$7:$D$85,2,FALSE)</f>
        <v>#N/A</v>
      </c>
      <c r="V29" s="13" t="e">
        <f>VLOOKUP(C29,Activity!$C$19:$O$98,23,FALSE)</f>
        <v>#REF!</v>
      </c>
      <c r="W29" s="33" t="e">
        <f t="shared" si="3"/>
        <v>#REF!</v>
      </c>
      <c r="X29" s="33" t="e">
        <f t="shared" si="7"/>
        <v>#REF!</v>
      </c>
      <c r="Y29" s="33" t="e">
        <f>VLOOKUP(R29,'Chart Data'!$C$7:$D$85,2,FALSE)</f>
        <v>#REF!</v>
      </c>
      <c r="Z29" s="12" t="e">
        <f t="shared" si="11"/>
        <v>#REF!</v>
      </c>
      <c r="AA29" s="33" t="e">
        <f>VLOOKUP(T29,'Chart Data'!$C$7:$D$85,2,FALSE)</f>
        <v>#REF!</v>
      </c>
      <c r="AB29" s="2">
        <v>0.95</v>
      </c>
    </row>
    <row r="30" spans="1:28" ht="15">
      <c r="A30" s="2" t="s">
        <v>71</v>
      </c>
      <c r="C30" s="36">
        <f>IF(Activity!D42&gt;1,Activity!C42,"")</f>
        <v>41091</v>
      </c>
      <c r="D30" s="13">
        <f>VLOOKUP(C30,Activity!$C$19:$O$98,2,FALSE)</f>
        <v>1248953.285714286</v>
      </c>
      <c r="E30" s="33">
        <f t="shared" si="0"/>
        <v>1240817.2857142857</v>
      </c>
      <c r="F30" s="33">
        <f t="shared" si="4"/>
        <v>1180727.0357142857</v>
      </c>
      <c r="G30" s="33" t="e">
        <f>VLOOKUP(B30,'Chart Data'!$C$7:$D$85,2,FALSE)</f>
        <v>#N/A</v>
      </c>
      <c r="H30" s="12">
        <f t="shared" si="8"/>
        <v>0.033663779444972564</v>
      </c>
      <c r="I30" s="14">
        <f>SUM(D19:D30)/SUM(D7:D18)-1</f>
        <v>0.0168261066207247</v>
      </c>
      <c r="J30" s="13">
        <f>VLOOKUP(C30,Activity!$C$19:$O$98,5,FALSE)</f>
        <v>1924523.2857142868</v>
      </c>
      <c r="K30" s="33">
        <f t="shared" si="1"/>
        <v>1913978.3333333333</v>
      </c>
      <c r="L30" s="34">
        <f t="shared" si="5"/>
        <v>1812339.9047619049</v>
      </c>
      <c r="M30" s="33" t="e">
        <f>VLOOKUP(F30,'Chart Data'!$C$7:$D$85,2,FALSE)</f>
        <v>#N/A</v>
      </c>
      <c r="N30" s="12">
        <f t="shared" si="9"/>
        <v>0.03943886837305266</v>
      </c>
      <c r="O30" s="14">
        <f>SUM(J19:J30)/SUM(J7:J18)-1</f>
        <v>0.02306280679390893</v>
      </c>
      <c r="P30" s="13" t="e">
        <f>VLOOKUP(C30,Activity!$C$19:$O$98,18,FALSE)</f>
        <v>#REF!</v>
      </c>
      <c r="Q30" s="33" t="e">
        <f t="shared" si="2"/>
        <v>#REF!</v>
      </c>
      <c r="R30" s="34" t="e">
        <f t="shared" si="6"/>
        <v>#REF!</v>
      </c>
      <c r="S30" s="33" t="e">
        <f>VLOOKUP(L30,'Chart Data'!$C$7:$D$85,2,FALSE)</f>
        <v>#N/A</v>
      </c>
      <c r="T30" s="12" t="e">
        <f t="shared" si="10"/>
        <v>#REF!</v>
      </c>
      <c r="U30" s="14" t="e">
        <f>SUM(P19:P30)/SUM(P7:P18)-1</f>
        <v>#REF!</v>
      </c>
      <c r="V30" s="13" t="e">
        <f>VLOOKUP(C30,Activity!$C$19:$O$98,23,FALSE)</f>
        <v>#REF!</v>
      </c>
      <c r="W30" s="33" t="e">
        <f t="shared" si="3"/>
        <v>#REF!</v>
      </c>
      <c r="X30" s="33" t="e">
        <f t="shared" si="7"/>
        <v>#REF!</v>
      </c>
      <c r="Y30" s="33" t="e">
        <f>VLOOKUP(R30,'Chart Data'!$C$7:$D$85,2,FALSE)</f>
        <v>#REF!</v>
      </c>
      <c r="Z30" s="12" t="e">
        <f t="shared" si="11"/>
        <v>#REF!</v>
      </c>
      <c r="AA30" s="39" t="e">
        <f>SUM(V19:V30)/SUM(V7:V18)-1</f>
        <v>#REF!</v>
      </c>
      <c r="AB30" s="2">
        <v>0.95</v>
      </c>
    </row>
    <row r="31" spans="1:28" ht="15">
      <c r="A31" s="2" t="s">
        <v>69</v>
      </c>
      <c r="C31" s="36">
        <f>IF(Activity!D43&gt;1,Activity!C43,"")</f>
        <v>41122</v>
      </c>
      <c r="D31" s="13">
        <f>VLOOKUP(C31,Activity!$C$19:$O$98,2,FALSE)</f>
        <v>1197383.8571428573</v>
      </c>
      <c r="E31" s="33">
        <f t="shared" si="0"/>
        <v>1222807.142857143</v>
      </c>
      <c r="F31" s="33">
        <f t="shared" si="4"/>
        <v>1185858.9047619046</v>
      </c>
      <c r="G31" s="33" t="e">
        <f>VLOOKUP(B31,'Chart Data'!$C$7:$D$85,2,FALSE)</f>
        <v>#N/A</v>
      </c>
      <c r="H31" s="12">
        <f t="shared" si="8"/>
        <v>0.043548133959672164</v>
      </c>
      <c r="I31" s="14">
        <f aca="true" t="shared" si="12" ref="I31:I69">SUM(D20:D31)/SUM(D8:D19)-1</f>
        <v>0.021454564438083246</v>
      </c>
      <c r="J31" s="13">
        <f>VLOOKUP(C31,Activity!$C$19:$O$98,5,FALSE)</f>
        <v>1845142.2857142854</v>
      </c>
      <c r="K31" s="33">
        <f t="shared" si="1"/>
        <v>1885835.6190476194</v>
      </c>
      <c r="L31" s="34">
        <f t="shared" si="5"/>
        <v>1819592.738095238</v>
      </c>
      <c r="M31" s="33" t="e">
        <f>VLOOKUP(F31,'Chart Data'!$C$7:$D$85,2,FALSE)</f>
        <v>#N/A</v>
      </c>
      <c r="N31" s="12">
        <f t="shared" si="9"/>
        <v>0.04604281183045855</v>
      </c>
      <c r="O31" s="14">
        <f aca="true" t="shared" si="13" ref="O31:O69">SUM(J20:J31)/SUM(J8:J19)-1</f>
        <v>0.026880356557191787</v>
      </c>
      <c r="P31" s="13" t="e">
        <f>VLOOKUP(C31,Activity!$C$19:$O$98,18,FALSE)</f>
        <v>#REF!</v>
      </c>
      <c r="Q31" s="33" t="e">
        <f t="shared" si="2"/>
        <v>#REF!</v>
      </c>
      <c r="R31" s="34" t="e">
        <f t="shared" si="6"/>
        <v>#REF!</v>
      </c>
      <c r="S31" s="33" t="e">
        <f>VLOOKUP(L31,'Chart Data'!$C$7:$D$85,2,FALSE)</f>
        <v>#N/A</v>
      </c>
      <c r="T31" s="12" t="e">
        <f t="shared" si="10"/>
        <v>#REF!</v>
      </c>
      <c r="U31" s="14" t="e">
        <f aca="true" t="shared" si="14" ref="U31:U69">SUM(P20:P31)/SUM(P8:P19)-1</f>
        <v>#REF!</v>
      </c>
      <c r="V31" s="13" t="e">
        <f>VLOOKUP(C31,Activity!$C$19:$O$98,23,FALSE)</f>
        <v>#REF!</v>
      </c>
      <c r="W31" s="33" t="e">
        <f t="shared" si="3"/>
        <v>#REF!</v>
      </c>
      <c r="X31" s="33" t="e">
        <f t="shared" si="7"/>
        <v>#REF!</v>
      </c>
      <c r="Y31" s="33" t="e">
        <f>VLOOKUP(R31,'Chart Data'!$C$7:$D$85,2,FALSE)</f>
        <v>#REF!</v>
      </c>
      <c r="Z31" s="12" t="e">
        <f t="shared" si="11"/>
        <v>#REF!</v>
      </c>
      <c r="AA31" s="39" t="e">
        <f aca="true" t="shared" si="15" ref="AA31:AA69">SUM(V20:V31)/SUM(V8:V19)-1</f>
        <v>#REF!</v>
      </c>
      <c r="AB31" s="2">
        <v>0.95</v>
      </c>
    </row>
    <row r="32" spans="1:28" ht="15">
      <c r="A32" s="2" t="s">
        <v>70</v>
      </c>
      <c r="C32" s="36">
        <f>IF(Activity!D44&gt;1,Activity!C44,"")</f>
        <v>41153</v>
      </c>
      <c r="D32" s="13">
        <f>VLOOKUP(C32,Activity!$C$19:$O$98,2,FALSE)</f>
        <v>1178360.714285714</v>
      </c>
      <c r="E32" s="33">
        <f t="shared" si="0"/>
        <v>1208232.6190476192</v>
      </c>
      <c r="F32" s="33">
        <f t="shared" si="4"/>
        <v>1187210.392857143</v>
      </c>
      <c r="G32" s="33" t="e">
        <f>VLOOKUP(B32,'Chart Data'!$C$7:$D$85,2,FALSE)</f>
        <v>#N/A</v>
      </c>
      <c r="H32" s="12">
        <f t="shared" si="8"/>
        <v>0.03296876029874296</v>
      </c>
      <c r="I32" s="14">
        <f t="shared" si="12"/>
        <v>0.02178147794455154</v>
      </c>
      <c r="J32" s="13">
        <f>VLOOKUP(C32,Activity!$C$19:$O$98,5,FALSE)</f>
        <v>1788490.8571428568</v>
      </c>
      <c r="K32" s="33">
        <f t="shared" si="1"/>
        <v>1852718.8095238097</v>
      </c>
      <c r="L32" s="34">
        <f t="shared" si="5"/>
        <v>1820199.4285714284</v>
      </c>
      <c r="M32" s="33" t="e">
        <f>VLOOKUP(F32,'Chart Data'!$C$7:$D$85,2,FALSE)</f>
        <v>#N/A</v>
      </c>
      <c r="N32" s="12">
        <f t="shared" si="9"/>
        <v>0.028473393619256493</v>
      </c>
      <c r="O32" s="14">
        <f t="shared" si="13"/>
        <v>0.026019198428188117</v>
      </c>
      <c r="P32" s="13" t="e">
        <f>VLOOKUP(C32,Activity!$C$19:$O$98,18,FALSE)</f>
        <v>#REF!</v>
      </c>
      <c r="Q32" s="33" t="e">
        <f t="shared" si="2"/>
        <v>#REF!</v>
      </c>
      <c r="R32" s="34" t="e">
        <f t="shared" si="6"/>
        <v>#REF!</v>
      </c>
      <c r="S32" s="33" t="e">
        <f>VLOOKUP(L32,'Chart Data'!$C$7:$D$85,2,FALSE)</f>
        <v>#N/A</v>
      </c>
      <c r="T32" s="12" t="e">
        <f t="shared" si="10"/>
        <v>#REF!</v>
      </c>
      <c r="U32" s="14" t="e">
        <f t="shared" si="14"/>
        <v>#REF!</v>
      </c>
      <c r="V32" s="13" t="e">
        <f>VLOOKUP(C32,Activity!$C$19:$O$98,23,FALSE)</f>
        <v>#REF!</v>
      </c>
      <c r="W32" s="33" t="e">
        <f t="shared" si="3"/>
        <v>#REF!</v>
      </c>
      <c r="X32" s="33" t="e">
        <f t="shared" si="7"/>
        <v>#REF!</v>
      </c>
      <c r="Y32" s="33" t="e">
        <f>VLOOKUP(R32,'Chart Data'!$C$7:$D$85,2,FALSE)</f>
        <v>#REF!</v>
      </c>
      <c r="Z32" s="12" t="e">
        <f t="shared" si="11"/>
        <v>#REF!</v>
      </c>
      <c r="AA32" s="39" t="e">
        <f t="shared" si="15"/>
        <v>#REF!</v>
      </c>
      <c r="AB32" s="2">
        <v>0.95</v>
      </c>
    </row>
    <row r="33" spans="1:28" ht="15">
      <c r="A33" s="2" t="s">
        <v>71</v>
      </c>
      <c r="C33" s="36">
        <f>IF(Activity!D45&gt;1,Activity!C45,"")</f>
        <v>41183</v>
      </c>
      <c r="D33" s="13">
        <f>VLOOKUP(C33,Activity!$C$19:$O$98,2,FALSE)</f>
        <v>1214433.4285714284</v>
      </c>
      <c r="E33" s="33">
        <f t="shared" si="0"/>
        <v>1196726</v>
      </c>
      <c r="F33" s="33">
        <f t="shared" si="4"/>
        <v>1188354.1904761905</v>
      </c>
      <c r="G33" s="33" t="e">
        <f>VLOOKUP(B33,'Chart Data'!$C$7:$D$85,2,FALSE)</f>
        <v>#N/A</v>
      </c>
      <c r="H33" s="12">
        <f t="shared" si="8"/>
        <v>0.026160319290306377</v>
      </c>
      <c r="I33" s="14">
        <f t="shared" si="12"/>
        <v>0.02001775772538794</v>
      </c>
      <c r="J33" s="13">
        <f>VLOOKUP(C33,Activity!$C$19:$O$98,5,FALSE)</f>
        <v>1832304.2857142864</v>
      </c>
      <c r="K33" s="33">
        <f t="shared" si="1"/>
        <v>1821979.142857143</v>
      </c>
      <c r="L33" s="34">
        <f t="shared" si="5"/>
        <v>1818815.4166666667</v>
      </c>
      <c r="M33" s="33" t="e">
        <f>VLOOKUP(F33,'Chart Data'!$C$7:$D$85,2,FALSE)</f>
        <v>#N/A</v>
      </c>
      <c r="N33" s="12">
        <f t="shared" si="9"/>
        <v>0.014421456455138593</v>
      </c>
      <c r="O33" s="14">
        <f t="shared" si="13"/>
        <v>0.022953487343465584</v>
      </c>
      <c r="P33" s="13" t="e">
        <f>VLOOKUP(C33,Activity!$C$19:$O$98,18,FALSE)</f>
        <v>#REF!</v>
      </c>
      <c r="Q33" s="33" t="e">
        <f t="shared" si="2"/>
        <v>#REF!</v>
      </c>
      <c r="R33" s="34" t="e">
        <f t="shared" si="6"/>
        <v>#REF!</v>
      </c>
      <c r="S33" s="33" t="e">
        <f>VLOOKUP(L33,'Chart Data'!$C$7:$D$85,2,FALSE)</f>
        <v>#N/A</v>
      </c>
      <c r="T33" s="12" t="e">
        <f t="shared" si="10"/>
        <v>#REF!</v>
      </c>
      <c r="U33" s="14" t="e">
        <f t="shared" si="14"/>
        <v>#REF!</v>
      </c>
      <c r="V33" s="13" t="e">
        <f>VLOOKUP(C33,Activity!$C$19:$O$98,23,FALSE)</f>
        <v>#REF!</v>
      </c>
      <c r="W33" s="33" t="e">
        <f t="shared" si="3"/>
        <v>#REF!</v>
      </c>
      <c r="X33" s="33" t="e">
        <f t="shared" si="7"/>
        <v>#REF!</v>
      </c>
      <c r="Y33" s="33" t="e">
        <f>VLOOKUP(R33,'Chart Data'!$C$7:$D$85,2,FALSE)</f>
        <v>#REF!</v>
      </c>
      <c r="Z33" s="12" t="e">
        <f t="shared" si="11"/>
        <v>#REF!</v>
      </c>
      <c r="AA33" s="39" t="e">
        <f t="shared" si="15"/>
        <v>#REF!</v>
      </c>
      <c r="AB33" s="2">
        <v>0.95</v>
      </c>
    </row>
    <row r="34" spans="1:28" ht="15">
      <c r="A34" s="2" t="s">
        <v>69</v>
      </c>
      <c r="C34" s="36">
        <f>IF(Activity!D46&gt;1,Activity!C46,"")</f>
        <v>41214</v>
      </c>
      <c r="D34" s="13">
        <f>VLOOKUP(C34,Activity!$C$19:$O$98,2,FALSE)</f>
        <v>1167908.0000000002</v>
      </c>
      <c r="E34" s="33">
        <f t="shared" si="0"/>
        <v>1186900.7142857143</v>
      </c>
      <c r="F34" s="33">
        <f t="shared" si="4"/>
        <v>1191099.9047619046</v>
      </c>
      <c r="G34" s="33" t="e">
        <f>VLOOKUP(B34,'Chart Data'!$C$7:$D$85,2,FALSE)</f>
        <v>#N/A</v>
      </c>
      <c r="H34" s="12">
        <f t="shared" si="8"/>
        <v>0.01798039271183205</v>
      </c>
      <c r="I34" s="14">
        <f t="shared" si="12"/>
        <v>0.02064686082391254</v>
      </c>
      <c r="J34" s="13">
        <f>VLOOKUP(C34,Activity!$C$19:$O$98,5,FALSE)</f>
        <v>1755605.142857143</v>
      </c>
      <c r="K34" s="33">
        <f t="shared" si="1"/>
        <v>1792133.4285714289</v>
      </c>
      <c r="L34" s="34">
        <f t="shared" si="5"/>
        <v>1819995.773809524</v>
      </c>
      <c r="M34" s="33" t="e">
        <f>VLOOKUP(F34,'Chart Data'!$C$7:$D$85,2,FALSE)</f>
        <v>#N/A</v>
      </c>
      <c r="N34" s="12">
        <f t="shared" si="9"/>
        <v>0.0009003762591406339</v>
      </c>
      <c r="O34" s="14">
        <f t="shared" si="13"/>
        <v>0.01929798661777582</v>
      </c>
      <c r="P34" s="13" t="e">
        <f>VLOOKUP(C34,Activity!$C$19:$O$98,18,FALSE)</f>
        <v>#REF!</v>
      </c>
      <c r="Q34" s="33" t="e">
        <f t="shared" si="2"/>
        <v>#REF!</v>
      </c>
      <c r="R34" s="34" t="e">
        <f t="shared" si="6"/>
        <v>#REF!</v>
      </c>
      <c r="S34" s="33" t="e">
        <f>VLOOKUP(L34,'Chart Data'!$C$7:$D$85,2,FALSE)</f>
        <v>#N/A</v>
      </c>
      <c r="T34" s="12" t="e">
        <f t="shared" si="10"/>
        <v>#REF!</v>
      </c>
      <c r="U34" s="14" t="e">
        <f t="shared" si="14"/>
        <v>#REF!</v>
      </c>
      <c r="V34" s="13" t="e">
        <f>VLOOKUP(C34,Activity!$C$19:$O$98,23,FALSE)</f>
        <v>#REF!</v>
      </c>
      <c r="W34" s="33" t="e">
        <f t="shared" si="3"/>
        <v>#REF!</v>
      </c>
      <c r="X34" s="33" t="e">
        <f t="shared" si="7"/>
        <v>#REF!</v>
      </c>
      <c r="Y34" s="33" t="e">
        <f>VLOOKUP(R34,'Chart Data'!$C$7:$D$85,2,FALSE)</f>
        <v>#REF!</v>
      </c>
      <c r="Z34" s="12" t="e">
        <f t="shared" si="11"/>
        <v>#REF!</v>
      </c>
      <c r="AA34" s="39" t="e">
        <f t="shared" si="15"/>
        <v>#REF!</v>
      </c>
      <c r="AB34" s="2">
        <v>0.95</v>
      </c>
    </row>
    <row r="35" spans="1:28" ht="15">
      <c r="A35" s="2" t="s">
        <v>70</v>
      </c>
      <c r="C35" s="36">
        <f>IF(Activity!D47&gt;1,Activity!C47,"")</f>
        <v>41244</v>
      </c>
      <c r="D35" s="13">
        <f>VLOOKUP(C35,Activity!$C$19:$O$98,2,FALSE)</f>
        <v>1202080.2857142861</v>
      </c>
      <c r="E35" s="33">
        <f t="shared" si="0"/>
        <v>1194807.238095238</v>
      </c>
      <c r="F35" s="33">
        <f t="shared" si="4"/>
        <v>1196139.392857143</v>
      </c>
      <c r="G35" s="33" t="e">
        <f>VLOOKUP(B35,'Chart Data'!$C$7:$D$85,2,FALSE)</f>
        <v>#N/A</v>
      </c>
      <c r="H35" s="12">
        <f t="shared" si="8"/>
        <v>0.03081379517516969</v>
      </c>
      <c r="I35" s="14">
        <f t="shared" si="12"/>
        <v>0.026254756500192045</v>
      </c>
      <c r="J35" s="13">
        <f>VLOOKUP(C35,Activity!$C$19:$O$98,5,FALSE)</f>
        <v>1822425.5714285711</v>
      </c>
      <c r="K35" s="33">
        <f t="shared" si="1"/>
        <v>1803445</v>
      </c>
      <c r="L35" s="34">
        <f t="shared" si="5"/>
        <v>1827527.4166666663</v>
      </c>
      <c r="M35" s="33" t="e">
        <f>VLOOKUP(F35,'Chart Data'!$C$7:$D$85,2,FALSE)</f>
        <v>#N/A</v>
      </c>
      <c r="N35" s="12">
        <f t="shared" si="9"/>
        <v>0.016521845653171496</v>
      </c>
      <c r="O35" s="14">
        <f t="shared" si="13"/>
        <v>0.02378825114067351</v>
      </c>
      <c r="P35" s="13" t="e">
        <f>VLOOKUP(C35,Activity!$C$19:$O$98,18,FALSE)</f>
        <v>#REF!</v>
      </c>
      <c r="Q35" s="33" t="e">
        <f t="shared" si="2"/>
        <v>#REF!</v>
      </c>
      <c r="R35" s="34" t="e">
        <f t="shared" si="6"/>
        <v>#REF!</v>
      </c>
      <c r="S35" s="33" t="e">
        <f>VLOOKUP(L35,'Chart Data'!$C$7:$D$85,2,FALSE)</f>
        <v>#N/A</v>
      </c>
      <c r="T35" s="12" t="e">
        <f t="shared" si="10"/>
        <v>#REF!</v>
      </c>
      <c r="U35" s="14" t="e">
        <f t="shared" si="14"/>
        <v>#REF!</v>
      </c>
      <c r="V35" s="13" t="e">
        <f>VLOOKUP(C35,Activity!$C$19:$O$98,23,FALSE)</f>
        <v>#REF!</v>
      </c>
      <c r="W35" s="33" t="e">
        <f t="shared" si="3"/>
        <v>#REF!</v>
      </c>
      <c r="X35" s="33" t="e">
        <f t="shared" si="7"/>
        <v>#REF!</v>
      </c>
      <c r="Y35" s="33" t="e">
        <f>VLOOKUP(R35,'Chart Data'!$C$7:$D$85,2,FALSE)</f>
        <v>#REF!</v>
      </c>
      <c r="Z35" s="12" t="e">
        <f t="shared" si="11"/>
        <v>#REF!</v>
      </c>
      <c r="AA35" s="39" t="e">
        <f t="shared" si="15"/>
        <v>#REF!</v>
      </c>
      <c r="AB35" s="2">
        <v>0.95</v>
      </c>
    </row>
    <row r="36" spans="1:28" ht="15">
      <c r="A36" s="2" t="s">
        <v>71</v>
      </c>
      <c r="C36" s="36">
        <f>IF(Activity!D48&gt;1,Activity!C48,"")</f>
        <v>41275</v>
      </c>
      <c r="D36" s="13">
        <f>VLOOKUP(C36,Activity!$C$19:$O$98,2,FALSE)</f>
        <v>1149837.1428571434</v>
      </c>
      <c r="E36" s="33">
        <f t="shared" si="0"/>
        <v>1173275.1428571434</v>
      </c>
      <c r="F36" s="33">
        <f t="shared" si="4"/>
        <v>1197132.8571428575</v>
      </c>
      <c r="G36" s="33" t="e">
        <f>VLOOKUP(B36,'Chart Data'!$C$7:$D$85,2,FALSE)</f>
        <v>#N/A</v>
      </c>
      <c r="H36" s="12">
        <f t="shared" si="8"/>
        <v>0.030852122702590634</v>
      </c>
      <c r="I36" s="14">
        <f t="shared" si="12"/>
        <v>0.026810893549822135</v>
      </c>
      <c r="J36" s="13">
        <f>VLOOKUP(C36,Activity!$C$19:$O$98,5,FALSE)</f>
        <v>1733118.4285714284</v>
      </c>
      <c r="K36" s="33">
        <f t="shared" si="1"/>
        <v>1770383.0476190476</v>
      </c>
      <c r="L36" s="34">
        <f t="shared" si="5"/>
        <v>1827160.7857142857</v>
      </c>
      <c r="M36" s="33" t="e">
        <f>VLOOKUP(F36,'Chart Data'!$C$7:$D$85,2,FALSE)</f>
        <v>#N/A</v>
      </c>
      <c r="N36" s="12">
        <f t="shared" si="9"/>
        <v>0.019217873339643754</v>
      </c>
      <c r="O36" s="14">
        <f t="shared" si="13"/>
        <v>0.023118545918833444</v>
      </c>
      <c r="P36" s="13" t="e">
        <f>VLOOKUP(C36,Activity!$C$19:$O$98,18,FALSE)</f>
        <v>#REF!</v>
      </c>
      <c r="Q36" s="33" t="e">
        <f t="shared" si="2"/>
        <v>#REF!</v>
      </c>
      <c r="R36" s="34" t="e">
        <f t="shared" si="6"/>
        <v>#REF!</v>
      </c>
      <c r="S36" s="33" t="e">
        <f>VLOOKUP(L36,'Chart Data'!$C$7:$D$85,2,FALSE)</f>
        <v>#N/A</v>
      </c>
      <c r="T36" s="12" t="e">
        <f t="shared" si="10"/>
        <v>#REF!</v>
      </c>
      <c r="U36" s="14" t="e">
        <f t="shared" si="14"/>
        <v>#REF!</v>
      </c>
      <c r="V36" s="13" t="e">
        <f>VLOOKUP(C36,Activity!$C$19:$O$98,23,FALSE)</f>
        <v>#REF!</v>
      </c>
      <c r="W36" s="33" t="e">
        <f t="shared" si="3"/>
        <v>#REF!</v>
      </c>
      <c r="X36" s="33" t="e">
        <f t="shared" si="7"/>
        <v>#REF!</v>
      </c>
      <c r="Y36" s="33" t="e">
        <f>VLOOKUP(R36,'Chart Data'!$C$7:$D$85,2,FALSE)</f>
        <v>#REF!</v>
      </c>
      <c r="Z36" s="12" t="e">
        <f t="shared" si="11"/>
        <v>#REF!</v>
      </c>
      <c r="AA36" s="39" t="e">
        <f t="shared" si="15"/>
        <v>#REF!</v>
      </c>
      <c r="AB36" s="2">
        <v>0.95</v>
      </c>
    </row>
    <row r="37" spans="1:28" ht="15">
      <c r="A37" s="2" t="s">
        <v>69</v>
      </c>
      <c r="C37" s="36">
        <f>IF(Activity!D49&gt;1,Activity!C49,"")</f>
        <v>41306</v>
      </c>
      <c r="D37" s="13">
        <f>VLOOKUP(C37,Activity!$C$19:$O$98,2,FALSE)</f>
        <v>1085332.7142857139</v>
      </c>
      <c r="E37" s="33">
        <f t="shared" si="0"/>
        <v>1145750.0476190478</v>
      </c>
      <c r="F37" s="33">
        <f t="shared" si="4"/>
        <v>1194208.6666666667</v>
      </c>
      <c r="G37" s="33" t="e">
        <f>VLOOKUP(B37,'Chart Data'!$C$7:$D$85,2,FALSE)</f>
        <v>#N/A</v>
      </c>
      <c r="H37" s="12">
        <f t="shared" si="8"/>
        <v>0.010972278333074348</v>
      </c>
      <c r="I37" s="14">
        <f t="shared" si="12"/>
        <v>0.019441377358224265</v>
      </c>
      <c r="J37" s="13">
        <f>VLOOKUP(C37,Activity!$C$19:$O$98,5,FALSE)</f>
        <v>1648748.4285714282</v>
      </c>
      <c r="K37" s="33">
        <f t="shared" si="1"/>
        <v>1734764.1428571425</v>
      </c>
      <c r="L37" s="34">
        <f t="shared" si="5"/>
        <v>1822537.1785714289</v>
      </c>
      <c r="M37" s="33" t="e">
        <f>VLOOKUP(F37,'Chart Data'!$C$7:$D$85,2,FALSE)</f>
        <v>#N/A</v>
      </c>
      <c r="N37" s="12">
        <f t="shared" si="9"/>
        <v>0.005894484372608311</v>
      </c>
      <c r="O37" s="14">
        <f t="shared" si="13"/>
        <v>0.01556002710970561</v>
      </c>
      <c r="P37" s="13" t="e">
        <f>VLOOKUP(C37,Activity!$C$19:$O$98,18,FALSE)</f>
        <v>#REF!</v>
      </c>
      <c r="Q37" s="33" t="e">
        <f t="shared" si="2"/>
        <v>#REF!</v>
      </c>
      <c r="R37" s="34" t="e">
        <f t="shared" si="6"/>
        <v>#REF!</v>
      </c>
      <c r="S37" s="33" t="e">
        <f>VLOOKUP(L37,'Chart Data'!$C$7:$D$85,2,FALSE)</f>
        <v>#N/A</v>
      </c>
      <c r="T37" s="12" t="e">
        <f t="shared" si="10"/>
        <v>#REF!</v>
      </c>
      <c r="U37" s="14" t="e">
        <f t="shared" si="14"/>
        <v>#REF!</v>
      </c>
      <c r="V37" s="13" t="e">
        <f>VLOOKUP(C37,Activity!$C$19:$O$98,23,FALSE)</f>
        <v>#REF!</v>
      </c>
      <c r="W37" s="33" t="e">
        <f t="shared" si="3"/>
        <v>#REF!</v>
      </c>
      <c r="X37" s="33" t="e">
        <f t="shared" si="7"/>
        <v>#REF!</v>
      </c>
      <c r="Y37" s="33" t="e">
        <f>VLOOKUP(R37,'Chart Data'!$C$7:$D$85,2,FALSE)</f>
        <v>#REF!</v>
      </c>
      <c r="Z37" s="12" t="e">
        <f t="shared" si="11"/>
        <v>#REF!</v>
      </c>
      <c r="AA37" s="39" t="e">
        <f t="shared" si="15"/>
        <v>#REF!</v>
      </c>
      <c r="AB37" s="2">
        <v>0.95</v>
      </c>
    </row>
    <row r="38" spans="1:28" ht="15">
      <c r="A38" s="2" t="s">
        <v>70</v>
      </c>
      <c r="C38" s="36">
        <f>IF(Activity!D50&gt;1,Activity!C50,"")</f>
        <v>41334</v>
      </c>
      <c r="D38" s="13">
        <f>VLOOKUP(C38,Activity!$C$19:$O$98,2,FALSE)</f>
        <v>1226196.4285714282</v>
      </c>
      <c r="E38" s="33">
        <f t="shared" si="0"/>
        <v>1153788.761904762</v>
      </c>
      <c r="F38" s="33">
        <f t="shared" si="4"/>
        <v>1191134.8452380951</v>
      </c>
      <c r="G38" s="33" t="e">
        <f>VLOOKUP(B38,'Chart Data'!$C$7:$D$85,2,FALSE)</f>
        <v>#N/A</v>
      </c>
      <c r="H38" s="12">
        <f t="shared" si="8"/>
        <v>-0.01705407387099367</v>
      </c>
      <c r="I38" s="14">
        <f t="shared" si="12"/>
        <v>0.014086158517663927</v>
      </c>
      <c r="J38" s="13">
        <f>VLOOKUP(C38,Activity!$C$19:$O$98,5,FALSE)</f>
        <v>1865084.142857143</v>
      </c>
      <c r="K38" s="33">
        <f t="shared" si="1"/>
        <v>1748983.6666666663</v>
      </c>
      <c r="L38" s="34">
        <f t="shared" si="5"/>
        <v>1816864.7857142854</v>
      </c>
      <c r="M38" s="33" t="e">
        <f>VLOOKUP(F38,'Chart Data'!$C$7:$D$85,2,FALSE)</f>
        <v>#N/A</v>
      </c>
      <c r="N38" s="12">
        <f t="shared" si="9"/>
        <v>-0.02380537502367497</v>
      </c>
      <c r="O38" s="14">
        <f t="shared" si="13"/>
        <v>0.009132586362626371</v>
      </c>
      <c r="P38" s="13" t="e">
        <f>VLOOKUP(C38,Activity!$C$19:$O$98,18,FALSE)</f>
        <v>#REF!</v>
      </c>
      <c r="Q38" s="33" t="e">
        <f t="shared" si="2"/>
        <v>#REF!</v>
      </c>
      <c r="R38" s="34" t="e">
        <f t="shared" si="6"/>
        <v>#REF!</v>
      </c>
      <c r="S38" s="33" t="e">
        <f>VLOOKUP(L38,'Chart Data'!$C$7:$D$85,2,FALSE)</f>
        <v>#N/A</v>
      </c>
      <c r="T38" s="12" t="e">
        <f t="shared" si="10"/>
        <v>#REF!</v>
      </c>
      <c r="U38" s="14" t="e">
        <f t="shared" si="14"/>
        <v>#REF!</v>
      </c>
      <c r="V38" s="13" t="e">
        <f>VLOOKUP(C38,Activity!$C$19:$O$98,23,FALSE)</f>
        <v>#REF!</v>
      </c>
      <c r="W38" s="33" t="e">
        <f t="shared" si="3"/>
        <v>#REF!</v>
      </c>
      <c r="X38" s="33" t="e">
        <f t="shared" si="7"/>
        <v>#REF!</v>
      </c>
      <c r="Y38" s="33" t="e">
        <f>VLOOKUP(R38,'Chart Data'!$C$7:$D$85,2,FALSE)</f>
        <v>#REF!</v>
      </c>
      <c r="Z38" s="12" t="e">
        <f t="shared" si="11"/>
        <v>#REF!</v>
      </c>
      <c r="AA38" s="39" t="e">
        <f t="shared" si="15"/>
        <v>#REF!</v>
      </c>
      <c r="AB38" s="2">
        <v>0.95</v>
      </c>
    </row>
    <row r="39" spans="1:28" ht="15">
      <c r="A39" s="2" t="s">
        <v>71</v>
      </c>
      <c r="C39" s="36">
        <f>IF(Activity!D51&gt;1,Activity!C51,"")</f>
        <v>41365</v>
      </c>
      <c r="D39" s="13">
        <f>VLOOKUP(C39,Activity!$C$19:$O$98,2,FALSE)</f>
        <v>1199089.1428571427</v>
      </c>
      <c r="E39" s="33">
        <f t="shared" si="0"/>
        <v>1170206.095238095</v>
      </c>
      <c r="F39" s="33">
        <f t="shared" si="4"/>
        <v>1195256.1309523808</v>
      </c>
      <c r="G39" s="33" t="e">
        <f>VLOOKUP(B39,'Chart Data'!$C$7:$D$85,2,FALSE)</f>
        <v>#N/A</v>
      </c>
      <c r="H39" s="12">
        <f t="shared" si="8"/>
        <v>-0.0063741376395652916</v>
      </c>
      <c r="I39" s="14">
        <f t="shared" si="12"/>
        <v>0.021041465698771855</v>
      </c>
      <c r="J39" s="13">
        <f>VLOOKUP(C39,Activity!$C$19:$O$98,5,FALSE)</f>
        <v>1831420.4285714282</v>
      </c>
      <c r="K39" s="33">
        <f t="shared" si="1"/>
        <v>1781750.9999999998</v>
      </c>
      <c r="L39" s="34">
        <f t="shared" si="5"/>
        <v>1822022.8809523808</v>
      </c>
      <c r="M39" s="33" t="e">
        <f>VLOOKUP(F39,'Chart Data'!$C$7:$D$85,2,FALSE)</f>
        <v>#N/A</v>
      </c>
      <c r="N39" s="12">
        <f t="shared" si="9"/>
        <v>-0.011402979072670405</v>
      </c>
      <c r="O39" s="14">
        <f t="shared" si="13"/>
        <v>0.015515815613551975</v>
      </c>
      <c r="P39" s="13" t="e">
        <f>VLOOKUP(C39,Activity!$C$19:$O$98,18,FALSE)</f>
        <v>#REF!</v>
      </c>
      <c r="Q39" s="33" t="e">
        <f t="shared" si="2"/>
        <v>#REF!</v>
      </c>
      <c r="R39" s="34" t="e">
        <f t="shared" si="6"/>
        <v>#REF!</v>
      </c>
      <c r="S39" s="33" t="e">
        <f>VLOOKUP(L39,'Chart Data'!$C$7:$D$85,2,FALSE)</f>
        <v>#N/A</v>
      </c>
      <c r="T39" s="12" t="e">
        <f t="shared" si="10"/>
        <v>#REF!</v>
      </c>
      <c r="U39" s="14" t="e">
        <f t="shared" si="14"/>
        <v>#REF!</v>
      </c>
      <c r="V39" s="13" t="e">
        <f>VLOOKUP(C39,Activity!$C$19:$O$98,23,FALSE)</f>
        <v>#REF!</v>
      </c>
      <c r="W39" s="33" t="e">
        <f t="shared" si="3"/>
        <v>#REF!</v>
      </c>
      <c r="X39" s="33" t="e">
        <f t="shared" si="7"/>
        <v>#REF!</v>
      </c>
      <c r="Y39" s="33" t="e">
        <f>VLOOKUP(R39,'Chart Data'!$C$7:$D$85,2,FALSE)</f>
        <v>#REF!</v>
      </c>
      <c r="Z39" s="12" t="e">
        <f t="shared" si="11"/>
        <v>#REF!</v>
      </c>
      <c r="AA39" s="39" t="e">
        <f t="shared" si="15"/>
        <v>#REF!</v>
      </c>
      <c r="AB39" s="2">
        <v>0.95</v>
      </c>
    </row>
    <row r="40" spans="1:28" ht="15">
      <c r="A40" s="2" t="s">
        <v>69</v>
      </c>
      <c r="C40" s="36">
        <f>IF(Activity!D52&gt;1,Activity!C52,"")</f>
        <v>41395</v>
      </c>
      <c r="D40" s="13">
        <f>VLOOKUP(C40,Activity!$C$19:$O$98,2,FALSE)</f>
        <v>1229747.4285714282</v>
      </c>
      <c r="E40" s="33">
        <f t="shared" si="0"/>
        <v>1218344.333333333</v>
      </c>
      <c r="F40" s="33">
        <f t="shared" si="4"/>
        <v>1193450.5595238095</v>
      </c>
      <c r="G40" s="33" t="e">
        <f>VLOOKUP(B40,'Chart Data'!$C$7:$D$85,2,FALSE)</f>
        <v>#N/A</v>
      </c>
      <c r="H40" s="12">
        <f t="shared" si="8"/>
        <v>-0.0024827953715935713</v>
      </c>
      <c r="I40" s="14">
        <f t="shared" si="12"/>
        <v>0.01734619001088511</v>
      </c>
      <c r="J40" s="13">
        <f>VLOOKUP(C40,Activity!$C$19:$O$98,5,FALSE)</f>
        <v>1891670.2857142868</v>
      </c>
      <c r="K40" s="33">
        <f t="shared" si="1"/>
        <v>1862724.9523809527</v>
      </c>
      <c r="L40" s="34">
        <f t="shared" si="5"/>
        <v>1818864.5357142857</v>
      </c>
      <c r="M40" s="33" t="e">
        <f>VLOOKUP(F40,'Chart Data'!$C$7:$D$85,2,FALSE)</f>
        <v>#N/A</v>
      </c>
      <c r="N40" s="12">
        <f t="shared" si="9"/>
        <v>-0.007824890783241112</v>
      </c>
      <c r="O40" s="14">
        <f t="shared" si="13"/>
        <v>0.011131400704806893</v>
      </c>
      <c r="P40" s="13" t="e">
        <f>VLOOKUP(C40,Activity!$C$19:$O$98,18,FALSE)</f>
        <v>#REF!</v>
      </c>
      <c r="Q40" s="33" t="e">
        <f t="shared" si="2"/>
        <v>#REF!</v>
      </c>
      <c r="R40" s="34" t="e">
        <f t="shared" si="6"/>
        <v>#REF!</v>
      </c>
      <c r="S40" s="33" t="e">
        <f>VLOOKUP(L40,'Chart Data'!$C$7:$D$85,2,FALSE)</f>
        <v>#N/A</v>
      </c>
      <c r="T40" s="12" t="e">
        <f t="shared" si="10"/>
        <v>#REF!</v>
      </c>
      <c r="U40" s="14" t="e">
        <f t="shared" si="14"/>
        <v>#REF!</v>
      </c>
      <c r="V40" s="13" t="e">
        <f>VLOOKUP(C40,Activity!$C$19:$O$98,23,FALSE)</f>
        <v>#REF!</v>
      </c>
      <c r="W40" s="33" t="e">
        <f t="shared" si="3"/>
        <v>#REF!</v>
      </c>
      <c r="X40" s="33" t="e">
        <f t="shared" si="7"/>
        <v>#REF!</v>
      </c>
      <c r="Y40" s="33" t="e">
        <f>VLOOKUP(R40,'Chart Data'!$C$7:$D$85,2,FALSE)</f>
        <v>#REF!</v>
      </c>
      <c r="Z40" s="12" t="e">
        <f t="shared" si="11"/>
        <v>#REF!</v>
      </c>
      <c r="AA40" s="39" t="e">
        <f t="shared" si="15"/>
        <v>#REF!</v>
      </c>
      <c r="AB40" s="2">
        <v>0.95</v>
      </c>
    </row>
    <row r="41" spans="1:28" ht="15">
      <c r="A41" s="2" t="s">
        <v>70</v>
      </c>
      <c r="C41" s="36">
        <f>IF(Activity!D53&gt;1,Activity!C53,"")</f>
        <v>41426</v>
      </c>
      <c r="D41" s="13">
        <f>VLOOKUP(C41,Activity!$C$19:$O$98,2,FALSE)</f>
        <v>1191352.4285714286</v>
      </c>
      <c r="E41" s="33">
        <f t="shared" si="0"/>
        <v>1206729.6666666665</v>
      </c>
      <c r="F41" s="33">
        <f t="shared" si="4"/>
        <v>1190889.5714285716</v>
      </c>
      <c r="G41" s="33" t="e">
        <f>VLOOKUP(B41,'Chart Data'!$C$7:$D$85,2,FALSE)</f>
        <v>#N/A</v>
      </c>
      <c r="H41" s="12">
        <f t="shared" si="8"/>
        <v>-0.0008123594398943279</v>
      </c>
      <c r="I41" s="14">
        <f t="shared" si="12"/>
        <v>0.01131128022656136</v>
      </c>
      <c r="J41" s="13">
        <f>VLOOKUP(C41,Activity!$C$19:$O$98,5,FALSE)</f>
        <v>1831036.285714285</v>
      </c>
      <c r="K41" s="33">
        <f t="shared" si="1"/>
        <v>1851375.6666666667</v>
      </c>
      <c r="L41" s="34">
        <f t="shared" si="5"/>
        <v>1814130.7857142857</v>
      </c>
      <c r="M41" s="33" t="e">
        <f>VLOOKUP(F41,'Chart Data'!$C$7:$D$85,2,FALSE)</f>
        <v>#N/A</v>
      </c>
      <c r="N41" s="12">
        <f t="shared" si="9"/>
        <v>-0.0058722716480501536</v>
      </c>
      <c r="O41" s="14">
        <f t="shared" si="13"/>
        <v>0.003737205086260076</v>
      </c>
      <c r="P41" s="13" t="e">
        <f>VLOOKUP(C41,Activity!$C$19:$O$98,18,FALSE)</f>
        <v>#REF!</v>
      </c>
      <c r="Q41" s="33" t="e">
        <f t="shared" si="2"/>
        <v>#REF!</v>
      </c>
      <c r="R41" s="34" t="e">
        <f t="shared" si="6"/>
        <v>#REF!</v>
      </c>
      <c r="S41" s="33" t="e">
        <f>VLOOKUP(L41,'Chart Data'!$C$7:$D$85,2,FALSE)</f>
        <v>#N/A</v>
      </c>
      <c r="T41" s="12" t="e">
        <f t="shared" si="10"/>
        <v>#REF!</v>
      </c>
      <c r="U41" s="14" t="e">
        <f t="shared" si="14"/>
        <v>#REF!</v>
      </c>
      <c r="V41" s="13" t="e">
        <f>VLOOKUP(C41,Activity!$C$19:$O$98,23,FALSE)</f>
        <v>#REF!</v>
      </c>
      <c r="W41" s="33" t="e">
        <f t="shared" si="3"/>
        <v>#REF!</v>
      </c>
      <c r="X41" s="33" t="e">
        <f t="shared" si="7"/>
        <v>#REF!</v>
      </c>
      <c r="Y41" s="33" t="e">
        <f>VLOOKUP(R41,'Chart Data'!$C$7:$D$85,2,FALSE)</f>
        <v>#REF!</v>
      </c>
      <c r="Z41" s="12" t="e">
        <f t="shared" si="11"/>
        <v>#REF!</v>
      </c>
      <c r="AA41" s="39" t="e">
        <f t="shared" si="15"/>
        <v>#REF!</v>
      </c>
      <c r="AB41" s="2">
        <v>0.95</v>
      </c>
    </row>
    <row r="42" spans="1:28" ht="15">
      <c r="A42" s="2" t="s">
        <v>71</v>
      </c>
      <c r="C42" s="36">
        <f>IF(Activity!D54&gt;1,Activity!C54,"")</f>
        <v>41456</v>
      </c>
      <c r="D42" s="13">
        <f>VLOOKUP(C42,Activity!$C$19:$O$98,2,FALSE)</f>
        <v>1281699.8571428573</v>
      </c>
      <c r="E42" s="33">
        <f t="shared" si="0"/>
        <v>1234266.5714285714</v>
      </c>
      <c r="F42" s="33">
        <f t="shared" si="4"/>
        <v>1193618.4523809524</v>
      </c>
      <c r="G42" s="33">
        <f>SUM(D7:D42)/36</f>
        <v>1178511.4126984125</v>
      </c>
      <c r="H42" s="12">
        <f t="shared" si="8"/>
        <v>-0.0052793544715517005</v>
      </c>
      <c r="I42" s="14">
        <f t="shared" si="12"/>
        <v>0.010918202325119308</v>
      </c>
      <c r="J42" s="13">
        <f>VLOOKUP(C42,Activity!$C$19:$O$98,5,FALSE)</f>
        <v>1976288.857142857</v>
      </c>
      <c r="K42" s="33">
        <f t="shared" si="1"/>
        <v>1899665.142857143</v>
      </c>
      <c r="L42" s="34">
        <f t="shared" si="5"/>
        <v>1818444.5833333333</v>
      </c>
      <c r="M42" s="34">
        <f>SUM(J7:J42)/36</f>
        <v>1800756.329365079</v>
      </c>
      <c r="N42" s="12">
        <f t="shared" si="9"/>
        <v>-0.0074782405980859945</v>
      </c>
      <c r="O42" s="14">
        <f t="shared" si="13"/>
        <v>0.003368396047225275</v>
      </c>
      <c r="P42" s="13" t="e">
        <f>VLOOKUP(C42,Activity!$C$19:$O$98,18,FALSE)</f>
        <v>#REF!</v>
      </c>
      <c r="Q42" s="33" t="e">
        <f t="shared" si="2"/>
        <v>#REF!</v>
      </c>
      <c r="R42" s="34" t="e">
        <f t="shared" si="6"/>
        <v>#REF!</v>
      </c>
      <c r="S42" s="34" t="e">
        <f>SUM(P7:P42)/36</f>
        <v>#REF!</v>
      </c>
      <c r="T42" s="12" t="e">
        <f t="shared" si="10"/>
        <v>#REF!</v>
      </c>
      <c r="U42" s="14" t="e">
        <f t="shared" si="14"/>
        <v>#REF!</v>
      </c>
      <c r="V42" s="13" t="e">
        <f>VLOOKUP(C42,Activity!$C$19:$O$98,23,FALSE)</f>
        <v>#REF!</v>
      </c>
      <c r="W42" s="33" t="e">
        <f t="shared" si="3"/>
        <v>#REF!</v>
      </c>
      <c r="X42" s="33" t="e">
        <f t="shared" si="7"/>
        <v>#REF!</v>
      </c>
      <c r="Y42" s="33" t="e">
        <f>SUM(V7:V42)/36</f>
        <v>#REF!</v>
      </c>
      <c r="Z42" s="12" t="e">
        <f t="shared" si="11"/>
        <v>#REF!</v>
      </c>
      <c r="AA42" s="39" t="e">
        <f t="shared" si="15"/>
        <v>#REF!</v>
      </c>
      <c r="AB42" s="2">
        <v>0.95</v>
      </c>
    </row>
    <row r="43" spans="1:28" ht="15">
      <c r="A43" s="2" t="s">
        <v>69</v>
      </c>
      <c r="C43" s="36">
        <f>IF(Activity!D55&gt;1,Activity!C55,"")</f>
        <v>41487</v>
      </c>
      <c r="D43" s="13">
        <f>VLOOKUP(C43,Activity!$C$19:$O$98,2,FALSE)</f>
        <v>1189671.428571429</v>
      </c>
      <c r="E43" s="33">
        <f t="shared" si="0"/>
        <v>1220907.904761905</v>
      </c>
      <c r="F43" s="33">
        <f t="shared" si="4"/>
        <v>1192975.7500000002</v>
      </c>
      <c r="G43" s="33">
        <f aca="true" t="shared" si="16" ref="G43:G85">SUM(D8:D43)/36</f>
        <v>1179928.619047619</v>
      </c>
      <c r="H43" s="12">
        <f t="shared" si="8"/>
        <v>-0.0015531787709386347</v>
      </c>
      <c r="I43" s="14">
        <f t="shared" si="12"/>
        <v>0.006001426653303721</v>
      </c>
      <c r="J43" s="13">
        <f>VLOOKUP(C43,Activity!$C$19:$O$98,5,FALSE)</f>
        <v>1840591.1428571427</v>
      </c>
      <c r="K43" s="33">
        <f t="shared" si="1"/>
        <v>1882638.7619047614</v>
      </c>
      <c r="L43" s="34">
        <f t="shared" si="5"/>
        <v>1818065.3214285711</v>
      </c>
      <c r="M43" s="34">
        <f aca="true" t="shared" si="17" ref="M43:M85">SUM(J8:J43)/36</f>
        <v>1803206.6111111105</v>
      </c>
      <c r="N43" s="12">
        <f t="shared" si="9"/>
        <v>-0.0016951939557023898</v>
      </c>
      <c r="O43" s="14">
        <f t="shared" si="13"/>
        <v>-0.0008394277657239879</v>
      </c>
      <c r="P43" s="13" t="e">
        <f>VLOOKUP(C43,Activity!$C$19:$O$98,18,FALSE)</f>
        <v>#REF!</v>
      </c>
      <c r="Q43" s="33" t="e">
        <f t="shared" si="2"/>
        <v>#REF!</v>
      </c>
      <c r="R43" s="34" t="e">
        <f t="shared" si="6"/>
        <v>#REF!</v>
      </c>
      <c r="S43" s="34" t="e">
        <f aca="true" t="shared" si="18" ref="S43:S85">SUM(P8:P43)/36</f>
        <v>#REF!</v>
      </c>
      <c r="T43" s="12" t="e">
        <f t="shared" si="10"/>
        <v>#REF!</v>
      </c>
      <c r="U43" s="14" t="e">
        <f t="shared" si="14"/>
        <v>#REF!</v>
      </c>
      <c r="V43" s="13" t="e">
        <f>VLOOKUP(C43,Activity!$C$19:$O$98,23,FALSE)</f>
        <v>#REF!</v>
      </c>
      <c r="W43" s="33" t="e">
        <f t="shared" si="3"/>
        <v>#REF!</v>
      </c>
      <c r="X43" s="33" t="e">
        <f t="shared" si="7"/>
        <v>#REF!</v>
      </c>
      <c r="Y43" s="33" t="e">
        <f aca="true" t="shared" si="19" ref="Y43:Y85">SUM(V8:V43)/36</f>
        <v>#REF!</v>
      </c>
      <c r="Z43" s="12" t="e">
        <f t="shared" si="11"/>
        <v>#REF!</v>
      </c>
      <c r="AA43" s="39" t="e">
        <f t="shared" si="15"/>
        <v>#REF!</v>
      </c>
      <c r="AB43" s="2">
        <v>0.95</v>
      </c>
    </row>
    <row r="44" spans="1:28" ht="15">
      <c r="A44" s="2" t="s">
        <v>70</v>
      </c>
      <c r="C44" s="36">
        <f>IF(Activity!D56&gt;1,Activity!C56,"")</f>
        <v>41518</v>
      </c>
      <c r="D44" s="13">
        <f>VLOOKUP(C44,Activity!$C$19:$O$98,2,FALSE)</f>
        <v>1156569.1428571425</v>
      </c>
      <c r="E44" s="33">
        <f t="shared" si="0"/>
        <v>1209313.4761904764</v>
      </c>
      <c r="F44" s="33">
        <f t="shared" si="4"/>
        <v>1191159.7857142857</v>
      </c>
      <c r="G44" s="33">
        <f t="shared" si="16"/>
        <v>1180090.8730158724</v>
      </c>
      <c r="H44" s="12">
        <f t="shared" si="8"/>
        <v>0.0008945770258290686</v>
      </c>
      <c r="I44" s="14">
        <f t="shared" si="12"/>
        <v>0.003326615805340438</v>
      </c>
      <c r="J44" s="13">
        <f>VLOOKUP(C44,Activity!$C$19:$O$98,5,FALSE)</f>
        <v>1768748.7142857143</v>
      </c>
      <c r="K44" s="33">
        <f t="shared" si="1"/>
        <v>1861876.238095238</v>
      </c>
      <c r="L44" s="34">
        <f t="shared" si="5"/>
        <v>1816420.1428571427</v>
      </c>
      <c r="M44" s="34">
        <f t="shared" si="17"/>
        <v>1803553.2976190473</v>
      </c>
      <c r="N44" s="12">
        <f t="shared" si="9"/>
        <v>0.004942697469445978</v>
      </c>
      <c r="O44" s="14">
        <f t="shared" si="13"/>
        <v>-0.0020763030989696674</v>
      </c>
      <c r="P44" s="13" t="e">
        <f>VLOOKUP(C44,Activity!$C$19:$O$98,18,FALSE)</f>
        <v>#REF!</v>
      </c>
      <c r="Q44" s="33" t="e">
        <f t="shared" si="2"/>
        <v>#REF!</v>
      </c>
      <c r="R44" s="34" t="e">
        <f t="shared" si="6"/>
        <v>#REF!</v>
      </c>
      <c r="S44" s="34" t="e">
        <f t="shared" si="18"/>
        <v>#REF!</v>
      </c>
      <c r="T44" s="12" t="e">
        <f t="shared" si="10"/>
        <v>#REF!</v>
      </c>
      <c r="U44" s="14" t="e">
        <f t="shared" si="14"/>
        <v>#REF!</v>
      </c>
      <c r="V44" s="13" t="e">
        <f>VLOOKUP(C44,Activity!$C$19:$O$98,23,FALSE)</f>
        <v>#REF!</v>
      </c>
      <c r="W44" s="33" t="e">
        <f t="shared" si="3"/>
        <v>#REF!</v>
      </c>
      <c r="X44" s="33" t="e">
        <f t="shared" si="7"/>
        <v>#REF!</v>
      </c>
      <c r="Y44" s="33" t="e">
        <f t="shared" si="19"/>
        <v>#REF!</v>
      </c>
      <c r="Z44" s="12" t="e">
        <f t="shared" si="11"/>
        <v>#REF!</v>
      </c>
      <c r="AA44" s="39" t="e">
        <f t="shared" si="15"/>
        <v>#REF!</v>
      </c>
      <c r="AB44" s="2">
        <v>0.95</v>
      </c>
    </row>
    <row r="45" spans="1:28" ht="15">
      <c r="A45" s="2" t="s">
        <v>71</v>
      </c>
      <c r="C45" s="36">
        <f>IF(Activity!D57&gt;1,Activity!C57,"")</f>
        <v>41548</v>
      </c>
      <c r="D45" s="13">
        <f>VLOOKUP(C45,Activity!$C$19:$O$98,2,FALSE)</f>
        <v>1199258.5714285714</v>
      </c>
      <c r="E45" s="33">
        <f t="shared" si="0"/>
        <v>1181833.0476190478</v>
      </c>
      <c r="F45" s="33">
        <f t="shared" si="4"/>
        <v>1189895.2142857143</v>
      </c>
      <c r="G45" s="33">
        <f t="shared" si="16"/>
        <v>1181094.083333333</v>
      </c>
      <c r="H45" s="12">
        <f t="shared" si="8"/>
        <v>-0.012444747069046969</v>
      </c>
      <c r="I45" s="14">
        <f t="shared" si="12"/>
        <v>0.0012967714692084797</v>
      </c>
      <c r="J45" s="13">
        <f>VLOOKUP(C45,Activity!$C$19:$O$98,5,FALSE)</f>
        <v>1829429.2857142847</v>
      </c>
      <c r="K45" s="33">
        <f t="shared" si="1"/>
        <v>1812923.0476190473</v>
      </c>
      <c r="L45" s="34">
        <f t="shared" si="5"/>
        <v>1816180.559523809</v>
      </c>
      <c r="M45" s="34">
        <f t="shared" si="17"/>
        <v>1804333.3333333328</v>
      </c>
      <c r="N45" s="12">
        <f t="shared" si="9"/>
        <v>-0.004970471409400656</v>
      </c>
      <c r="O45" s="14">
        <f t="shared" si="13"/>
        <v>-0.0014486665984426716</v>
      </c>
      <c r="P45" s="13" t="e">
        <f>VLOOKUP(C45,Activity!$C$19:$O$98,18,FALSE)</f>
        <v>#REF!</v>
      </c>
      <c r="Q45" s="33" t="e">
        <f t="shared" si="2"/>
        <v>#REF!</v>
      </c>
      <c r="R45" s="34" t="e">
        <f t="shared" si="6"/>
        <v>#REF!</v>
      </c>
      <c r="S45" s="34" t="e">
        <f t="shared" si="18"/>
        <v>#REF!</v>
      </c>
      <c r="T45" s="12" t="e">
        <f t="shared" si="10"/>
        <v>#REF!</v>
      </c>
      <c r="U45" s="14" t="e">
        <f t="shared" si="14"/>
        <v>#REF!</v>
      </c>
      <c r="V45" s="13" t="e">
        <f>VLOOKUP(C45,Activity!$C$19:$O$98,23,FALSE)</f>
        <v>#REF!</v>
      </c>
      <c r="W45" s="33" t="e">
        <f t="shared" si="3"/>
        <v>#REF!</v>
      </c>
      <c r="X45" s="33" t="e">
        <f t="shared" si="7"/>
        <v>#REF!</v>
      </c>
      <c r="Y45" s="33" t="e">
        <f t="shared" si="19"/>
        <v>#REF!</v>
      </c>
      <c r="Z45" s="12" t="e">
        <f t="shared" si="11"/>
        <v>#REF!</v>
      </c>
      <c r="AA45" s="39" t="e">
        <f t="shared" si="15"/>
        <v>#REF!</v>
      </c>
      <c r="AB45" s="2">
        <v>0.95</v>
      </c>
    </row>
    <row r="46" spans="1:28" ht="15">
      <c r="A46" s="2" t="s">
        <v>69</v>
      </c>
      <c r="C46" s="36">
        <f>IF(Activity!D58&gt;1,Activity!C58,"")</f>
        <v>41579</v>
      </c>
      <c r="D46" s="13">
        <f>VLOOKUP(C46,Activity!$C$19:$O$98,2,FALSE)</f>
        <v>1139112.1428571423</v>
      </c>
      <c r="E46" s="33">
        <f t="shared" si="0"/>
        <v>1164979.952380952</v>
      </c>
      <c r="F46" s="33">
        <f t="shared" si="4"/>
        <v>1187495.5595238095</v>
      </c>
      <c r="G46" s="33">
        <f t="shared" si="16"/>
        <v>1181866.7936507934</v>
      </c>
      <c r="H46" s="12">
        <f t="shared" si="8"/>
        <v>-0.018468909522861288</v>
      </c>
      <c r="I46" s="14">
        <f t="shared" si="12"/>
        <v>-0.003026064584243038</v>
      </c>
      <c r="J46" s="13">
        <f>VLOOKUP(C46,Activity!$C$19:$O$98,5,FALSE)</f>
        <v>1733036.571428572</v>
      </c>
      <c r="K46" s="33">
        <f t="shared" si="1"/>
        <v>1777071.5238095236</v>
      </c>
      <c r="L46" s="34">
        <f t="shared" si="5"/>
        <v>1814299.845238095</v>
      </c>
      <c r="M46" s="34">
        <f t="shared" si="17"/>
        <v>1806611.3650793647</v>
      </c>
      <c r="N46" s="12">
        <f t="shared" si="9"/>
        <v>-0.008404455004174305</v>
      </c>
      <c r="O46" s="14">
        <f t="shared" si="13"/>
        <v>-0.003129638350481856</v>
      </c>
      <c r="P46" s="13" t="e">
        <f>VLOOKUP(C46,Activity!$C$19:$O$98,18,FALSE)</f>
        <v>#REF!</v>
      </c>
      <c r="Q46" s="33" t="e">
        <f t="shared" si="2"/>
        <v>#REF!</v>
      </c>
      <c r="R46" s="34" t="e">
        <f t="shared" si="6"/>
        <v>#REF!</v>
      </c>
      <c r="S46" s="34" t="e">
        <f t="shared" si="18"/>
        <v>#REF!</v>
      </c>
      <c r="T46" s="12" t="e">
        <f t="shared" si="10"/>
        <v>#REF!</v>
      </c>
      <c r="U46" s="14" t="e">
        <f t="shared" si="14"/>
        <v>#REF!</v>
      </c>
      <c r="V46" s="13" t="e">
        <f>VLOOKUP(C46,Activity!$C$19:$O$98,23,FALSE)</f>
        <v>#REF!</v>
      </c>
      <c r="W46" s="33" t="e">
        <f t="shared" si="3"/>
        <v>#REF!</v>
      </c>
      <c r="X46" s="33" t="e">
        <f t="shared" si="7"/>
        <v>#REF!</v>
      </c>
      <c r="Y46" s="33" t="e">
        <f t="shared" si="19"/>
        <v>#REF!</v>
      </c>
      <c r="Z46" s="12" t="e">
        <f t="shared" si="11"/>
        <v>#REF!</v>
      </c>
      <c r="AA46" s="39" t="e">
        <f t="shared" si="15"/>
        <v>#REF!</v>
      </c>
      <c r="AB46" s="2">
        <v>0.95</v>
      </c>
    </row>
    <row r="47" spans="1:28" ht="15">
      <c r="A47" s="2" t="s">
        <v>70</v>
      </c>
      <c r="C47" s="36">
        <f>IF(Activity!D59&gt;1,Activity!C59,"")</f>
        <v>41609</v>
      </c>
      <c r="D47" s="13">
        <f>VLOOKUP(C47,Activity!$C$19:$O$98,2,FALSE)</f>
        <v>1172011.1428571427</v>
      </c>
      <c r="E47" s="33">
        <f t="shared" si="0"/>
        <v>1170127.2857142854</v>
      </c>
      <c r="F47" s="33">
        <f t="shared" si="4"/>
        <v>1184989.7976190473</v>
      </c>
      <c r="G47" s="33">
        <f t="shared" si="16"/>
        <v>1182222.5515873013</v>
      </c>
      <c r="H47" s="12">
        <f t="shared" si="8"/>
        <v>-0.020656011776675753</v>
      </c>
      <c r="I47" s="14">
        <f t="shared" si="12"/>
        <v>-0.009321317653006478</v>
      </c>
      <c r="J47" s="13">
        <f>VLOOKUP(C47,Activity!$C$19:$O$98,5,FALSE)</f>
        <v>1782029.1428571427</v>
      </c>
      <c r="K47" s="33">
        <f t="shared" si="1"/>
        <v>1781498.3333333333</v>
      </c>
      <c r="L47" s="34">
        <f t="shared" si="5"/>
        <v>1810933.476190476</v>
      </c>
      <c r="M47" s="34">
        <f t="shared" si="17"/>
        <v>1807841.587301587</v>
      </c>
      <c r="N47" s="12">
        <f t="shared" si="9"/>
        <v>-0.012169301900898932</v>
      </c>
      <c r="O47" s="14">
        <f t="shared" si="13"/>
        <v>-0.009079995366885862</v>
      </c>
      <c r="P47" s="13" t="e">
        <f>VLOOKUP(C47,Activity!$C$19:$O$98,18,FALSE)</f>
        <v>#REF!</v>
      </c>
      <c r="Q47" s="33" t="e">
        <f t="shared" si="2"/>
        <v>#REF!</v>
      </c>
      <c r="R47" s="34" t="e">
        <f t="shared" si="6"/>
        <v>#REF!</v>
      </c>
      <c r="S47" s="34" t="e">
        <f t="shared" si="18"/>
        <v>#REF!</v>
      </c>
      <c r="T47" s="12" t="e">
        <f t="shared" si="10"/>
        <v>#REF!</v>
      </c>
      <c r="U47" s="14" t="e">
        <f t="shared" si="14"/>
        <v>#REF!</v>
      </c>
      <c r="V47" s="13" t="e">
        <f>VLOOKUP(C47,Activity!$C$19:$O$98,23,FALSE)</f>
        <v>#REF!</v>
      </c>
      <c r="W47" s="33" t="e">
        <f t="shared" si="3"/>
        <v>#REF!</v>
      </c>
      <c r="X47" s="33" t="e">
        <f t="shared" si="7"/>
        <v>#REF!</v>
      </c>
      <c r="Y47" s="33" t="e">
        <f t="shared" si="19"/>
        <v>#REF!</v>
      </c>
      <c r="Z47" s="12" t="e">
        <f t="shared" si="11"/>
        <v>#REF!</v>
      </c>
      <c r="AA47" s="39" t="e">
        <f t="shared" si="15"/>
        <v>#REF!</v>
      </c>
      <c r="AB47" s="2">
        <v>0.95</v>
      </c>
    </row>
    <row r="48" spans="1:28" ht="15">
      <c r="A48" s="2" t="s">
        <v>71</v>
      </c>
      <c r="C48" s="36">
        <f>IF(Activity!D60&gt;1,Activity!C60,"")</f>
        <v>41640</v>
      </c>
      <c r="D48" s="13">
        <f>VLOOKUP(C48,Activity!$C$19:$O$98,2,FALSE)</f>
        <v>1142283.5714285716</v>
      </c>
      <c r="E48" s="33">
        <f t="shared" si="0"/>
        <v>1151135.6190476187</v>
      </c>
      <c r="F48" s="33">
        <f t="shared" si="4"/>
        <v>1184360.333333333</v>
      </c>
      <c r="G48" s="33">
        <f t="shared" si="16"/>
        <v>1182455.9682539683</v>
      </c>
      <c r="H48" s="12">
        <f t="shared" si="8"/>
        <v>-0.018869848171853998</v>
      </c>
      <c r="I48" s="14">
        <f t="shared" si="12"/>
        <v>-0.010669261755965831</v>
      </c>
      <c r="J48" s="13">
        <f>VLOOKUP(C48,Activity!$C$19:$O$98,5,FALSE)</f>
        <v>1739538.8571428573</v>
      </c>
      <c r="K48" s="33">
        <f t="shared" si="1"/>
        <v>1751534.8571428573</v>
      </c>
      <c r="L48" s="34">
        <f t="shared" si="5"/>
        <v>1811468.511904762</v>
      </c>
      <c r="M48" s="34">
        <f t="shared" si="17"/>
        <v>1808167.757936508</v>
      </c>
      <c r="N48" s="12">
        <f t="shared" si="9"/>
        <v>-0.010646391187228543</v>
      </c>
      <c r="O48" s="14">
        <f t="shared" si="13"/>
        <v>-0.008588337672422952</v>
      </c>
      <c r="P48" s="13" t="e">
        <f>VLOOKUP(C48,Activity!$C$19:$O$98,18,FALSE)</f>
        <v>#REF!</v>
      </c>
      <c r="Q48" s="33" t="e">
        <f t="shared" si="2"/>
        <v>#REF!</v>
      </c>
      <c r="R48" s="34" t="e">
        <f t="shared" si="6"/>
        <v>#REF!</v>
      </c>
      <c r="S48" s="34" t="e">
        <f t="shared" si="18"/>
        <v>#REF!</v>
      </c>
      <c r="T48" s="12" t="e">
        <f t="shared" si="10"/>
        <v>#REF!</v>
      </c>
      <c r="U48" s="14" t="e">
        <f t="shared" si="14"/>
        <v>#REF!</v>
      </c>
      <c r="V48" s="13" t="e">
        <f>VLOOKUP(C48,Activity!$C$19:$O$98,23,FALSE)</f>
        <v>#REF!</v>
      </c>
      <c r="W48" s="33" t="e">
        <f t="shared" si="3"/>
        <v>#REF!</v>
      </c>
      <c r="X48" s="33" t="e">
        <f t="shared" si="7"/>
        <v>#REF!</v>
      </c>
      <c r="Y48" s="33" t="e">
        <f t="shared" si="19"/>
        <v>#REF!</v>
      </c>
      <c r="Z48" s="12" t="e">
        <f t="shared" si="11"/>
        <v>#REF!</v>
      </c>
      <c r="AA48" s="39" t="e">
        <f t="shared" si="15"/>
        <v>#REF!</v>
      </c>
      <c r="AB48" s="2">
        <v>0.95</v>
      </c>
    </row>
    <row r="49" spans="1:28" ht="15">
      <c r="A49" s="2" t="s">
        <v>69</v>
      </c>
      <c r="C49" s="36">
        <f>IF(Activity!D61&gt;1,Activity!C61,"")</f>
        <v>41671</v>
      </c>
      <c r="D49" s="13">
        <f>VLOOKUP(C49,Activity!$C$19:$O$98,2,FALSE)</f>
        <v>1084743.7142857143</v>
      </c>
      <c r="E49" s="33">
        <f t="shared" si="0"/>
        <v>1133012.8095238097</v>
      </c>
      <c r="F49" s="33">
        <f t="shared" si="4"/>
        <v>1184311.2499999998</v>
      </c>
      <c r="G49" s="33">
        <f t="shared" si="16"/>
        <v>1183318.0952380956</v>
      </c>
      <c r="H49" s="12">
        <f t="shared" si="8"/>
        <v>-0.01111694310788558</v>
      </c>
      <c r="I49" s="14">
        <f t="shared" si="12"/>
        <v>-0.008287845284436823</v>
      </c>
      <c r="J49" s="13">
        <f>VLOOKUP(C49,Activity!$C$19:$O$98,5,FALSE)</f>
        <v>1661814.4285714277</v>
      </c>
      <c r="K49" s="33">
        <f t="shared" si="1"/>
        <v>1727794.1428571425</v>
      </c>
      <c r="L49" s="34">
        <f t="shared" si="5"/>
        <v>1812557.3452380954</v>
      </c>
      <c r="M49" s="34">
        <f t="shared" si="17"/>
        <v>1809902.4920634918</v>
      </c>
      <c r="N49" s="12">
        <f t="shared" si="9"/>
        <v>-0.00401783725395688</v>
      </c>
      <c r="O49" s="14">
        <f t="shared" si="13"/>
        <v>-0.005475791358701354</v>
      </c>
      <c r="P49" s="13" t="e">
        <f>VLOOKUP(C49,Activity!$C$19:$O$98,18,FALSE)</f>
        <v>#REF!</v>
      </c>
      <c r="Q49" s="33" t="e">
        <f t="shared" si="2"/>
        <v>#REF!</v>
      </c>
      <c r="R49" s="34" t="e">
        <f t="shared" si="6"/>
        <v>#REF!</v>
      </c>
      <c r="S49" s="34" t="e">
        <f t="shared" si="18"/>
        <v>#REF!</v>
      </c>
      <c r="T49" s="12" t="e">
        <f t="shared" si="10"/>
        <v>#REF!</v>
      </c>
      <c r="U49" s="14" t="e">
        <f t="shared" si="14"/>
        <v>#REF!</v>
      </c>
      <c r="V49" s="13" t="e">
        <f>VLOOKUP(C49,Activity!$C$19:$O$98,23,FALSE)</f>
        <v>#REF!</v>
      </c>
      <c r="W49" s="33" t="e">
        <f t="shared" si="3"/>
        <v>#REF!</v>
      </c>
      <c r="X49" s="33" t="e">
        <f t="shared" si="7"/>
        <v>#REF!</v>
      </c>
      <c r="Y49" s="33" t="e">
        <f t="shared" si="19"/>
        <v>#REF!</v>
      </c>
      <c r="Z49" s="12" t="e">
        <f t="shared" si="11"/>
        <v>#REF!</v>
      </c>
      <c r="AA49" s="39" t="e">
        <f t="shared" si="15"/>
        <v>#REF!</v>
      </c>
      <c r="AB49" s="2">
        <v>0.95</v>
      </c>
    </row>
    <row r="50" spans="1:28" ht="15">
      <c r="A50" s="2" t="s">
        <v>70</v>
      </c>
      <c r="C50" s="36">
        <f>IF(Activity!D62&gt;1,Activity!C62,"")</f>
        <v>41699</v>
      </c>
      <c r="D50" s="13">
        <f>VLOOKUP(C50,Activity!$C$19:$O$98,2,FALSE)</f>
        <v>1269436.142857143</v>
      </c>
      <c r="E50" s="33">
        <f t="shared" si="0"/>
        <v>1165487.8095238097</v>
      </c>
      <c r="F50" s="33">
        <f t="shared" si="4"/>
        <v>1187914.5595238095</v>
      </c>
      <c r="G50" s="33">
        <f t="shared" si="16"/>
        <v>1184546.265873016</v>
      </c>
      <c r="H50" s="12">
        <f t="shared" si="8"/>
        <v>0.010139678947586717</v>
      </c>
      <c r="I50" s="14">
        <f t="shared" si="12"/>
        <v>-0.002703544210094888</v>
      </c>
      <c r="J50" s="13">
        <f>VLOOKUP(C50,Activity!$C$19:$O$98,5,FALSE)</f>
        <v>1957340.8571428587</v>
      </c>
      <c r="K50" s="33">
        <f t="shared" si="1"/>
        <v>1786231.3809523813</v>
      </c>
      <c r="L50" s="34">
        <f t="shared" si="5"/>
        <v>1820245.404761905</v>
      </c>
      <c r="M50" s="34">
        <f t="shared" si="17"/>
        <v>1812510.8214285714</v>
      </c>
      <c r="N50" s="12">
        <f t="shared" si="9"/>
        <v>0.021296776519762473</v>
      </c>
      <c r="O50" s="14">
        <f t="shared" si="13"/>
        <v>0.00186068829898689</v>
      </c>
      <c r="P50" s="13" t="e">
        <f>VLOOKUP(C50,Activity!$C$19:$O$98,18,FALSE)</f>
        <v>#REF!</v>
      </c>
      <c r="Q50" s="33" t="e">
        <f t="shared" si="2"/>
        <v>#REF!</v>
      </c>
      <c r="R50" s="34" t="e">
        <f t="shared" si="6"/>
        <v>#REF!</v>
      </c>
      <c r="S50" s="34" t="e">
        <f t="shared" si="18"/>
        <v>#REF!</v>
      </c>
      <c r="T50" s="12" t="e">
        <f t="shared" si="10"/>
        <v>#REF!</v>
      </c>
      <c r="U50" s="14" t="e">
        <f t="shared" si="14"/>
        <v>#REF!</v>
      </c>
      <c r="V50" s="13" t="e">
        <f>VLOOKUP(C50,Activity!$C$19:$O$98,23,FALSE)</f>
        <v>#REF!</v>
      </c>
      <c r="W50" s="33" t="e">
        <f t="shared" si="3"/>
        <v>#REF!</v>
      </c>
      <c r="X50" s="33" t="e">
        <f t="shared" si="7"/>
        <v>#REF!</v>
      </c>
      <c r="Y50" s="33" t="e">
        <f t="shared" si="19"/>
        <v>#REF!</v>
      </c>
      <c r="Z50" s="12" t="e">
        <f t="shared" si="11"/>
        <v>#REF!</v>
      </c>
      <c r="AA50" s="39" t="e">
        <f t="shared" si="15"/>
        <v>#REF!</v>
      </c>
      <c r="AB50" s="2">
        <v>0.95</v>
      </c>
    </row>
    <row r="51" spans="1:28" ht="15">
      <c r="A51" s="2" t="s">
        <v>71</v>
      </c>
      <c r="C51" s="36">
        <f>IF(Activity!D63&gt;1,Activity!C63,"")</f>
        <v>41730</v>
      </c>
      <c r="D51" s="13">
        <f>VLOOKUP(C51,Activity!$C$19:$O$98,2,FALSE)</f>
        <v>1213065.8571428573</v>
      </c>
      <c r="E51" s="33">
        <f t="shared" si="0"/>
        <v>1189081.9047619049</v>
      </c>
      <c r="F51" s="33">
        <f t="shared" si="4"/>
        <v>1189079.2857142857</v>
      </c>
      <c r="G51" s="33">
        <f t="shared" si="16"/>
        <v>1184986.6309523813</v>
      </c>
      <c r="H51" s="12">
        <f t="shared" si="8"/>
        <v>0.01613032917929691</v>
      </c>
      <c r="I51" s="14">
        <f t="shared" si="12"/>
        <v>-0.005167800505799014</v>
      </c>
      <c r="J51" s="13">
        <f>VLOOKUP(C51,Activity!$C$19:$O$98,5,FALSE)</f>
        <v>1877675.8571428566</v>
      </c>
      <c r="K51" s="33">
        <f t="shared" si="1"/>
        <v>1832277.0476190476</v>
      </c>
      <c r="L51" s="34">
        <f t="shared" si="5"/>
        <v>1824100.0238095243</v>
      </c>
      <c r="M51" s="34">
        <f t="shared" si="17"/>
        <v>1813435.8492063493</v>
      </c>
      <c r="N51" s="12">
        <f t="shared" si="9"/>
        <v>0.02835752449082274</v>
      </c>
      <c r="O51" s="14">
        <f t="shared" si="13"/>
        <v>0.0011400201824345313</v>
      </c>
      <c r="P51" s="13" t="e">
        <f>VLOOKUP(C51,Activity!$C$19:$O$98,18,FALSE)</f>
        <v>#REF!</v>
      </c>
      <c r="Q51" s="33" t="e">
        <f t="shared" si="2"/>
        <v>#REF!</v>
      </c>
      <c r="R51" s="34" t="e">
        <f t="shared" si="6"/>
        <v>#REF!</v>
      </c>
      <c r="S51" s="34" t="e">
        <f t="shared" si="18"/>
        <v>#REF!</v>
      </c>
      <c r="T51" s="12" t="e">
        <f t="shared" si="10"/>
        <v>#REF!</v>
      </c>
      <c r="U51" s="14" t="e">
        <f t="shared" si="14"/>
        <v>#REF!</v>
      </c>
      <c r="V51" s="13" t="e">
        <f>VLOOKUP(C51,Activity!$C$19:$O$98,23,FALSE)</f>
        <v>#REF!</v>
      </c>
      <c r="W51" s="33" t="e">
        <f t="shared" si="3"/>
        <v>#REF!</v>
      </c>
      <c r="X51" s="33" t="e">
        <f t="shared" si="7"/>
        <v>#REF!</v>
      </c>
      <c r="Y51" s="33" t="e">
        <f t="shared" si="19"/>
        <v>#REF!</v>
      </c>
      <c r="Z51" s="12" t="e">
        <f t="shared" si="11"/>
        <v>#REF!</v>
      </c>
      <c r="AA51" s="39" t="e">
        <f t="shared" si="15"/>
        <v>#REF!</v>
      </c>
      <c r="AB51" s="2">
        <v>0.95</v>
      </c>
    </row>
    <row r="52" spans="1:28" ht="15">
      <c r="A52" s="2" t="s">
        <v>69</v>
      </c>
      <c r="C52" s="36">
        <f>IF(Activity!D64&gt;1,Activity!C64,"")</f>
        <v>41760</v>
      </c>
      <c r="D52" s="13">
        <f>VLOOKUP(C52,Activity!$C$19:$O$98,2,FALSE)</f>
        <v>1287333.1428571427</v>
      </c>
      <c r="E52" s="33">
        <f t="shared" si="0"/>
        <v>1256611.7142857143</v>
      </c>
      <c r="F52" s="33">
        <f t="shared" si="4"/>
        <v>1193878.0952380951</v>
      </c>
      <c r="G52" s="33">
        <f t="shared" si="16"/>
        <v>1186810.1230158731</v>
      </c>
      <c r="H52" s="12">
        <f t="shared" si="8"/>
        <v>0.03140933142249169</v>
      </c>
      <c r="I52" s="14">
        <f t="shared" si="12"/>
        <v>0.0003582349606978674</v>
      </c>
      <c r="J52" s="13">
        <f>VLOOKUP(C52,Activity!$C$19:$O$98,5,FALSE)</f>
        <v>1978028.4285714282</v>
      </c>
      <c r="K52" s="33">
        <f t="shared" si="1"/>
        <v>1937681.7142857146</v>
      </c>
      <c r="L52" s="34">
        <f t="shared" si="5"/>
        <v>1831296.5357142861</v>
      </c>
      <c r="M52" s="34">
        <f t="shared" si="17"/>
        <v>1816333.9960317458</v>
      </c>
      <c r="N52" s="12">
        <f t="shared" si="9"/>
        <v>0.04024038106589556</v>
      </c>
      <c r="O52" s="14">
        <f t="shared" si="13"/>
        <v>0.006835033481544128</v>
      </c>
      <c r="P52" s="13" t="e">
        <f>VLOOKUP(C52,Activity!$C$19:$O$98,18,FALSE)</f>
        <v>#REF!</v>
      </c>
      <c r="Q52" s="33" t="e">
        <f t="shared" si="2"/>
        <v>#REF!</v>
      </c>
      <c r="R52" s="34" t="e">
        <f t="shared" si="6"/>
        <v>#REF!</v>
      </c>
      <c r="S52" s="34" t="e">
        <f t="shared" si="18"/>
        <v>#REF!</v>
      </c>
      <c r="T52" s="12" t="e">
        <f t="shared" si="10"/>
        <v>#REF!</v>
      </c>
      <c r="U52" s="14" t="e">
        <f t="shared" si="14"/>
        <v>#REF!</v>
      </c>
      <c r="V52" s="13" t="e">
        <f>VLOOKUP(C52,Activity!$C$19:$O$98,23,FALSE)</f>
        <v>#REF!</v>
      </c>
      <c r="W52" s="33" t="e">
        <f t="shared" si="3"/>
        <v>#REF!</v>
      </c>
      <c r="X52" s="33" t="e">
        <f t="shared" si="7"/>
        <v>#REF!</v>
      </c>
      <c r="Y52" s="33" t="e">
        <f t="shared" si="19"/>
        <v>#REF!</v>
      </c>
      <c r="Z52" s="12" t="e">
        <f t="shared" si="11"/>
        <v>#REF!</v>
      </c>
      <c r="AA52" s="39" t="e">
        <f t="shared" si="15"/>
        <v>#REF!</v>
      </c>
      <c r="AB52" s="2">
        <v>0.95</v>
      </c>
    </row>
    <row r="53" spans="1:28" ht="15">
      <c r="A53" s="2" t="s">
        <v>70</v>
      </c>
      <c r="C53" s="36">
        <f>IF(Activity!D65&gt;1,Activity!C65,"")</f>
        <v>41791</v>
      </c>
      <c r="D53" s="13">
        <f>VLOOKUP(C53,Activity!$C$19:$O$98,2,FALSE)</f>
        <v>1265211.142857143</v>
      </c>
      <c r="E53" s="33">
        <f t="shared" si="0"/>
        <v>1255203.3809523808</v>
      </c>
      <c r="F53" s="33">
        <f t="shared" si="4"/>
        <v>1200032.988095238</v>
      </c>
      <c r="G53" s="33">
        <f t="shared" si="16"/>
        <v>1189497.4365079366</v>
      </c>
      <c r="H53" s="12">
        <f t="shared" si="8"/>
        <v>0.0401694891778146</v>
      </c>
      <c r="I53" s="14">
        <f t="shared" si="12"/>
        <v>0.0076778039593530245</v>
      </c>
      <c r="J53" s="13">
        <f>VLOOKUP(C53,Activity!$C$19:$O$98,5,FALSE)</f>
        <v>1942267.999999999</v>
      </c>
      <c r="K53" s="33">
        <f t="shared" si="1"/>
        <v>1932657.428571428</v>
      </c>
      <c r="L53" s="34">
        <f t="shared" si="5"/>
        <v>1840565.8452380951</v>
      </c>
      <c r="M53" s="34">
        <f t="shared" si="17"/>
        <v>1820690.96031746</v>
      </c>
      <c r="N53" s="12">
        <f t="shared" si="9"/>
        <v>0.04390344075932795</v>
      </c>
      <c r="O53" s="14">
        <f t="shared" si="13"/>
        <v>0.014571749584967764</v>
      </c>
      <c r="P53" s="13" t="e">
        <f>VLOOKUP(C53,Activity!$C$19:$O$98,18,FALSE)</f>
        <v>#REF!</v>
      </c>
      <c r="Q53" s="33" t="e">
        <f t="shared" si="2"/>
        <v>#REF!</v>
      </c>
      <c r="R53" s="34" t="e">
        <f t="shared" si="6"/>
        <v>#REF!</v>
      </c>
      <c r="S53" s="34" t="e">
        <f t="shared" si="18"/>
        <v>#REF!</v>
      </c>
      <c r="T53" s="12" t="e">
        <f t="shared" si="10"/>
        <v>#REF!</v>
      </c>
      <c r="U53" s="14" t="e">
        <f t="shared" si="14"/>
        <v>#REF!</v>
      </c>
      <c r="V53" s="13" t="e">
        <f>VLOOKUP(C53,Activity!$C$19:$O$98,23,FALSE)</f>
        <v>#REF!</v>
      </c>
      <c r="W53" s="33" t="e">
        <f t="shared" si="3"/>
        <v>#REF!</v>
      </c>
      <c r="X53" s="33" t="e">
        <f t="shared" si="7"/>
        <v>#REF!</v>
      </c>
      <c r="Y53" s="33" t="e">
        <f t="shared" si="19"/>
        <v>#REF!</v>
      </c>
      <c r="Z53" s="12" t="e">
        <f t="shared" si="11"/>
        <v>#REF!</v>
      </c>
      <c r="AA53" s="39" t="e">
        <f t="shared" si="15"/>
        <v>#REF!</v>
      </c>
      <c r="AB53" s="2">
        <v>0.95</v>
      </c>
    </row>
    <row r="54" spans="1:28" ht="15">
      <c r="A54" s="2" t="s">
        <v>71</v>
      </c>
      <c r="C54" s="36">
        <f>IF(Activity!D66&gt;1,Activity!C66,"")</f>
        <v>41821</v>
      </c>
      <c r="D54" s="13">
        <f>VLOOKUP(C54,Activity!$C$19:$O$98,2,FALSE)</f>
        <v>1302588.4285714282</v>
      </c>
      <c r="E54" s="33">
        <f t="shared" si="0"/>
        <v>1285044.2380952379</v>
      </c>
      <c r="F54" s="33">
        <f t="shared" si="4"/>
        <v>1201773.7023809524</v>
      </c>
      <c r="G54" s="33">
        <f t="shared" si="16"/>
        <v>1192039.7301587302</v>
      </c>
      <c r="H54" s="12">
        <f t="shared" si="8"/>
        <v>0.041139951321775836</v>
      </c>
      <c r="I54" s="14">
        <f t="shared" si="12"/>
        <v>0.006832375943696567</v>
      </c>
      <c r="J54" s="13">
        <f>VLOOKUP(C54,Activity!$C$19:$O$98,5,FALSE)</f>
        <v>1993630.8571428566</v>
      </c>
      <c r="K54" s="33">
        <f t="shared" si="1"/>
        <v>1971309.0952380945</v>
      </c>
      <c r="L54" s="34">
        <f t="shared" si="5"/>
        <v>1842011.011904762</v>
      </c>
      <c r="M54" s="34">
        <f t="shared" si="17"/>
        <v>1824265.1666666665</v>
      </c>
      <c r="N54" s="12">
        <f t="shared" si="9"/>
        <v>0.037713990094695005</v>
      </c>
      <c r="O54" s="14">
        <f t="shared" si="13"/>
        <v>0.012959662773021963</v>
      </c>
      <c r="P54" s="13" t="e">
        <f>VLOOKUP(C54,Activity!$C$19:$O$98,18,FALSE)</f>
        <v>#REF!</v>
      </c>
      <c r="Q54" s="33" t="e">
        <f t="shared" si="2"/>
        <v>#REF!</v>
      </c>
      <c r="R54" s="34" t="e">
        <f t="shared" si="6"/>
        <v>#REF!</v>
      </c>
      <c r="S54" s="34" t="e">
        <f t="shared" si="18"/>
        <v>#REF!</v>
      </c>
      <c r="T54" s="12" t="e">
        <f t="shared" si="10"/>
        <v>#REF!</v>
      </c>
      <c r="U54" s="14" t="e">
        <f t="shared" si="14"/>
        <v>#REF!</v>
      </c>
      <c r="V54" s="13" t="e">
        <f>VLOOKUP(C54,Activity!$C$19:$O$98,23,FALSE)</f>
        <v>#REF!</v>
      </c>
      <c r="W54" s="33" t="e">
        <f t="shared" si="3"/>
        <v>#REF!</v>
      </c>
      <c r="X54" s="33" t="e">
        <f t="shared" si="7"/>
        <v>#REF!</v>
      </c>
      <c r="Y54" s="33" t="e">
        <f t="shared" si="19"/>
        <v>#REF!</v>
      </c>
      <c r="Z54" s="12" t="e">
        <f t="shared" si="11"/>
        <v>#REF!</v>
      </c>
      <c r="AA54" s="39" t="e">
        <f t="shared" si="15"/>
        <v>#REF!</v>
      </c>
      <c r="AB54" s="2">
        <v>0.95</v>
      </c>
    </row>
    <row r="55" spans="1:28" ht="15">
      <c r="A55" s="2" t="s">
        <v>69</v>
      </c>
      <c r="C55" s="36">
        <f>IF(Activity!D67&gt;1,Activity!C67,"")</f>
        <v>41852</v>
      </c>
      <c r="D55" s="13">
        <f>VLOOKUP(C55,Activity!$C$19:$O$98,2,FALSE)</f>
        <v>1188146.7142857146</v>
      </c>
      <c r="E55" s="33">
        <f t="shared" si="0"/>
        <v>1251982.0952380951</v>
      </c>
      <c r="F55" s="33">
        <f t="shared" si="4"/>
        <v>1201646.6428571425</v>
      </c>
      <c r="G55" s="33">
        <f t="shared" si="16"/>
        <v>1193493.7658730159</v>
      </c>
      <c r="H55" s="12">
        <f t="shared" si="8"/>
        <v>0.025451707172172044</v>
      </c>
      <c r="I55" s="14">
        <f t="shared" si="12"/>
        <v>0.007268289281774809</v>
      </c>
      <c r="J55" s="13">
        <f>VLOOKUP(C55,Activity!$C$19:$O$98,5,FALSE)</f>
        <v>1817309.9999999995</v>
      </c>
      <c r="K55" s="33">
        <f t="shared" si="1"/>
        <v>1917736.2857142847</v>
      </c>
      <c r="L55" s="34">
        <f t="shared" si="5"/>
        <v>1840070.9166666667</v>
      </c>
      <c r="M55" s="34">
        <f t="shared" si="17"/>
        <v>1825909.6587301586</v>
      </c>
      <c r="N55" s="12">
        <f t="shared" si="9"/>
        <v>0.018642728769704853</v>
      </c>
      <c r="O55" s="14">
        <f t="shared" si="13"/>
        <v>0.012103852913713853</v>
      </c>
      <c r="P55" s="13" t="e">
        <f>VLOOKUP(C55,Activity!$C$19:$O$98,18,FALSE)</f>
        <v>#REF!</v>
      </c>
      <c r="Q55" s="33" t="e">
        <f t="shared" si="2"/>
        <v>#REF!</v>
      </c>
      <c r="R55" s="34" t="e">
        <f t="shared" si="6"/>
        <v>#REF!</v>
      </c>
      <c r="S55" s="34" t="e">
        <f t="shared" si="18"/>
        <v>#REF!</v>
      </c>
      <c r="T55" s="12" t="e">
        <f t="shared" si="10"/>
        <v>#REF!</v>
      </c>
      <c r="U55" s="14" t="e">
        <f t="shared" si="14"/>
        <v>#REF!</v>
      </c>
      <c r="V55" s="13" t="e">
        <f>VLOOKUP(C55,Activity!$C$19:$O$98,23,FALSE)</f>
        <v>#REF!</v>
      </c>
      <c r="W55" s="33" t="e">
        <f t="shared" si="3"/>
        <v>#REF!</v>
      </c>
      <c r="X55" s="33" t="e">
        <f t="shared" si="7"/>
        <v>#REF!</v>
      </c>
      <c r="Y55" s="33" t="e">
        <f t="shared" si="19"/>
        <v>#REF!</v>
      </c>
      <c r="Z55" s="12" t="e">
        <f t="shared" si="11"/>
        <v>#REF!</v>
      </c>
      <c r="AA55" s="39" t="e">
        <f t="shared" si="15"/>
        <v>#REF!</v>
      </c>
      <c r="AB55" s="2">
        <v>0.95</v>
      </c>
    </row>
    <row r="56" spans="1:28" ht="15">
      <c r="A56" s="2" t="s">
        <v>70</v>
      </c>
      <c r="C56" s="36">
        <f>IF(Activity!D68&gt;1,Activity!C68,"")</f>
        <v>41883</v>
      </c>
      <c r="D56" s="13">
        <f>VLOOKUP(C56,Activity!$C$19:$O$98,2,FALSE)</f>
        <v>1221781.5714285716</v>
      </c>
      <c r="E56" s="33">
        <f t="shared" si="0"/>
        <v>1237505.5714285716</v>
      </c>
      <c r="F56" s="33">
        <f t="shared" si="4"/>
        <v>1207081.011904762</v>
      </c>
      <c r="G56" s="33">
        <f t="shared" si="16"/>
        <v>1195150.3968253967</v>
      </c>
      <c r="H56" s="12">
        <f t="shared" si="8"/>
        <v>0.02331247918191126</v>
      </c>
      <c r="I56" s="14">
        <f t="shared" si="12"/>
        <v>0.013366154886541137</v>
      </c>
      <c r="J56" s="13">
        <f>VLOOKUP(C56,Activity!$C$19:$O$98,5,FALSE)</f>
        <v>1853285.7142857146</v>
      </c>
      <c r="K56" s="33">
        <f t="shared" si="1"/>
        <v>1888075.5238095236</v>
      </c>
      <c r="L56" s="34">
        <f t="shared" si="5"/>
        <v>1847115.6666666667</v>
      </c>
      <c r="M56" s="34">
        <f t="shared" si="17"/>
        <v>1827911.7460317458</v>
      </c>
      <c r="N56" s="12">
        <f t="shared" si="9"/>
        <v>0.014071443191674415</v>
      </c>
      <c r="O56" s="14">
        <f t="shared" si="13"/>
        <v>0.016898911813013395</v>
      </c>
      <c r="P56" s="13" t="e">
        <f>VLOOKUP(C56,Activity!$C$19:$O$98,18,FALSE)</f>
        <v>#REF!</v>
      </c>
      <c r="Q56" s="33" t="e">
        <f t="shared" si="2"/>
        <v>#REF!</v>
      </c>
      <c r="R56" s="34" t="e">
        <f t="shared" si="6"/>
        <v>#REF!</v>
      </c>
      <c r="S56" s="34" t="e">
        <f t="shared" si="18"/>
        <v>#REF!</v>
      </c>
      <c r="T56" s="12" t="e">
        <f t="shared" si="10"/>
        <v>#REF!</v>
      </c>
      <c r="U56" s="14" t="e">
        <f t="shared" si="14"/>
        <v>#REF!</v>
      </c>
      <c r="V56" s="13" t="e">
        <f>VLOOKUP(C56,Activity!$C$19:$O$98,23,FALSE)</f>
        <v>#REF!</v>
      </c>
      <c r="W56" s="33" t="e">
        <f t="shared" si="3"/>
        <v>#REF!</v>
      </c>
      <c r="X56" s="33" t="e">
        <f t="shared" si="7"/>
        <v>#REF!</v>
      </c>
      <c r="Y56" s="33" t="e">
        <f t="shared" si="19"/>
        <v>#REF!</v>
      </c>
      <c r="Z56" s="12" t="e">
        <f t="shared" si="11"/>
        <v>#REF!</v>
      </c>
      <c r="AA56" s="39" t="e">
        <f t="shared" si="15"/>
        <v>#REF!</v>
      </c>
      <c r="AB56" s="2">
        <v>0.95</v>
      </c>
    </row>
    <row r="57" spans="1:28" ht="15">
      <c r="A57" s="2" t="s">
        <v>71</v>
      </c>
      <c r="C57" s="36">
        <f>IF(Activity!D69&gt;1,Activity!C69,"")</f>
        <v>41913</v>
      </c>
      <c r="D57" s="13">
        <f>VLOOKUP(C57,Activity!$C$19:$O$98,2,FALSE)</f>
        <v>1250114.1428571434</v>
      </c>
      <c r="E57" s="33">
        <f t="shared" si="0"/>
        <v>1220014.1428571434</v>
      </c>
      <c r="F57" s="33">
        <f t="shared" si="4"/>
        <v>1211318.976190476</v>
      </c>
      <c r="G57" s="33">
        <f t="shared" si="16"/>
        <v>1196522.7936507936</v>
      </c>
      <c r="H57" s="12">
        <f t="shared" si="8"/>
        <v>0.03230667420835487</v>
      </c>
      <c r="I57" s="14">
        <f t="shared" si="12"/>
        <v>0.018004746676473005</v>
      </c>
      <c r="J57" s="13">
        <f>VLOOKUP(C57,Activity!$C$19:$O$98,5,FALSE)</f>
        <v>1892374.0000000002</v>
      </c>
      <c r="K57" s="33">
        <f t="shared" si="1"/>
        <v>1854323.238095238</v>
      </c>
      <c r="L57" s="34">
        <f t="shared" si="5"/>
        <v>1852361.059523809</v>
      </c>
      <c r="M57" s="34">
        <f t="shared" si="17"/>
        <v>1829119.011904762</v>
      </c>
      <c r="N57" s="12">
        <f t="shared" si="9"/>
        <v>0.022836154314747503</v>
      </c>
      <c r="O57" s="14">
        <f t="shared" si="13"/>
        <v>0.019921202113013736</v>
      </c>
      <c r="P57" s="13" t="e">
        <f>VLOOKUP(C57,Activity!$C$19:$O$98,18,FALSE)</f>
        <v>#REF!</v>
      </c>
      <c r="Q57" s="33" t="e">
        <f t="shared" si="2"/>
        <v>#REF!</v>
      </c>
      <c r="R57" s="34" t="e">
        <f t="shared" si="6"/>
        <v>#REF!</v>
      </c>
      <c r="S57" s="34" t="e">
        <f t="shared" si="18"/>
        <v>#REF!</v>
      </c>
      <c r="T57" s="12" t="e">
        <f t="shared" si="10"/>
        <v>#REF!</v>
      </c>
      <c r="U57" s="14" t="e">
        <f t="shared" si="14"/>
        <v>#REF!</v>
      </c>
      <c r="V57" s="13" t="e">
        <f>VLOOKUP(C57,Activity!$C$19:$O$98,23,FALSE)</f>
        <v>#REF!</v>
      </c>
      <c r="W57" s="33" t="e">
        <f t="shared" si="3"/>
        <v>#REF!</v>
      </c>
      <c r="X57" s="33" t="e">
        <f t="shared" si="7"/>
        <v>#REF!</v>
      </c>
      <c r="Y57" s="33" t="e">
        <f t="shared" si="19"/>
        <v>#REF!</v>
      </c>
      <c r="Z57" s="12" t="e">
        <f t="shared" si="11"/>
        <v>#REF!</v>
      </c>
      <c r="AA57" s="39" t="e">
        <f t="shared" si="15"/>
        <v>#REF!</v>
      </c>
      <c r="AB57" s="2">
        <v>0.95</v>
      </c>
    </row>
    <row r="58" spans="1:28" ht="15">
      <c r="A58" s="2" t="s">
        <v>69</v>
      </c>
      <c r="C58" s="36">
        <f>IF(Activity!D70&gt;1,Activity!C70,"")</f>
        <v>41944</v>
      </c>
      <c r="D58" s="13">
        <f>VLOOKUP(C58,Activity!$C$19:$O$98,2,FALSE)</f>
        <v>1205519.2857142857</v>
      </c>
      <c r="E58" s="33">
        <f t="shared" si="0"/>
        <v>1225805.0000000002</v>
      </c>
      <c r="F58" s="33">
        <f t="shared" si="4"/>
        <v>1216852.9047619046</v>
      </c>
      <c r="G58" s="33">
        <f t="shared" si="16"/>
        <v>1198482.7896825394</v>
      </c>
      <c r="H58" s="12">
        <f t="shared" si="8"/>
        <v>0.05221123976832032</v>
      </c>
      <c r="I58" s="14">
        <f t="shared" si="12"/>
        <v>0.024722067381765855</v>
      </c>
      <c r="J58" s="13">
        <f>VLOOKUP(C58,Activity!$C$19:$O$98,5,FALSE)</f>
        <v>1830460.2857142866</v>
      </c>
      <c r="K58" s="33">
        <f t="shared" si="1"/>
        <v>1858706.666666667</v>
      </c>
      <c r="L58" s="34">
        <f t="shared" si="5"/>
        <v>1860479.7023809524</v>
      </c>
      <c r="M58" s="34">
        <f t="shared" si="17"/>
        <v>1831591.7738095238</v>
      </c>
      <c r="N58" s="12">
        <f t="shared" si="9"/>
        <v>0.04593801755493865</v>
      </c>
      <c r="O58" s="14">
        <f t="shared" si="13"/>
        <v>0.025453266318719914</v>
      </c>
      <c r="P58" s="13" t="e">
        <f>VLOOKUP(C58,Activity!$C$19:$O$98,18,FALSE)</f>
        <v>#REF!</v>
      </c>
      <c r="Q58" s="33" t="e">
        <f t="shared" si="2"/>
        <v>#REF!</v>
      </c>
      <c r="R58" s="34" t="e">
        <f t="shared" si="6"/>
        <v>#REF!</v>
      </c>
      <c r="S58" s="34" t="e">
        <f t="shared" si="18"/>
        <v>#REF!</v>
      </c>
      <c r="T58" s="12" t="e">
        <f t="shared" si="10"/>
        <v>#REF!</v>
      </c>
      <c r="U58" s="14" t="e">
        <f t="shared" si="14"/>
        <v>#REF!</v>
      </c>
      <c r="V58" s="13" t="e">
        <f>VLOOKUP(C58,Activity!$C$19:$O$98,23,FALSE)</f>
        <v>#REF!</v>
      </c>
      <c r="W58" s="33" t="e">
        <f t="shared" si="3"/>
        <v>#REF!</v>
      </c>
      <c r="X58" s="33" t="e">
        <f t="shared" si="7"/>
        <v>#REF!</v>
      </c>
      <c r="Y58" s="33" t="e">
        <f t="shared" si="19"/>
        <v>#REF!</v>
      </c>
      <c r="Z58" s="12" t="e">
        <f t="shared" si="11"/>
        <v>#REF!</v>
      </c>
      <c r="AA58" s="39" t="e">
        <f t="shared" si="15"/>
        <v>#REF!</v>
      </c>
      <c r="AB58" s="2">
        <v>0.95</v>
      </c>
    </row>
    <row r="59" spans="1:28" ht="15">
      <c r="A59" s="2" t="s">
        <v>70</v>
      </c>
      <c r="C59" s="36">
        <f>IF(Activity!D71&gt;1,Activity!C71,"")</f>
        <v>41974</v>
      </c>
      <c r="D59" s="13">
        <f>VLOOKUP(C59,Activity!$C$19:$O$98,2,FALSE)</f>
        <v>1241894.7142857136</v>
      </c>
      <c r="E59" s="33">
        <f t="shared" si="0"/>
        <v>1232509.3809523808</v>
      </c>
      <c r="F59" s="33">
        <f t="shared" si="4"/>
        <v>1222676.5357142857</v>
      </c>
      <c r="G59" s="33">
        <f t="shared" si="16"/>
        <v>1201268.5753968256</v>
      </c>
      <c r="H59" s="12">
        <f t="shared" si="8"/>
        <v>0.053312230216061796</v>
      </c>
      <c r="I59" s="14">
        <f t="shared" si="12"/>
        <v>0.03180342832567917</v>
      </c>
      <c r="J59" s="13">
        <f>VLOOKUP(C59,Activity!$C$19:$O$98,5,FALSE)</f>
        <v>1901226.9999999993</v>
      </c>
      <c r="K59" s="33">
        <f t="shared" si="1"/>
        <v>1874687.0952380954</v>
      </c>
      <c r="L59" s="34">
        <f t="shared" si="5"/>
        <v>1870412.8571428573</v>
      </c>
      <c r="M59" s="34">
        <f t="shared" si="17"/>
        <v>1836291.2499999998</v>
      </c>
      <c r="N59" s="12">
        <f t="shared" si="9"/>
        <v>0.05230920521289417</v>
      </c>
      <c r="O59" s="14">
        <f t="shared" si="13"/>
        <v>0.0328445974048166</v>
      </c>
      <c r="P59" s="13" t="e">
        <f>VLOOKUP(C59,Activity!$C$19:$O$98,18,FALSE)</f>
        <v>#REF!</v>
      </c>
      <c r="Q59" s="33" t="e">
        <f t="shared" si="2"/>
        <v>#REF!</v>
      </c>
      <c r="R59" s="34" t="e">
        <f t="shared" si="6"/>
        <v>#REF!</v>
      </c>
      <c r="S59" s="34" t="e">
        <f t="shared" si="18"/>
        <v>#REF!</v>
      </c>
      <c r="T59" s="12" t="e">
        <f t="shared" si="10"/>
        <v>#REF!</v>
      </c>
      <c r="U59" s="14" t="e">
        <f t="shared" si="14"/>
        <v>#REF!</v>
      </c>
      <c r="V59" s="13" t="e">
        <f>VLOOKUP(C59,Activity!$C$19:$O$98,23,FALSE)</f>
        <v>#REF!</v>
      </c>
      <c r="W59" s="33" t="e">
        <f t="shared" si="3"/>
        <v>#REF!</v>
      </c>
      <c r="X59" s="33" t="e">
        <f t="shared" si="7"/>
        <v>#REF!</v>
      </c>
      <c r="Y59" s="33" t="e">
        <f t="shared" si="19"/>
        <v>#REF!</v>
      </c>
      <c r="Z59" s="12" t="e">
        <f t="shared" si="11"/>
        <v>#REF!</v>
      </c>
      <c r="AA59" s="39" t="e">
        <f t="shared" si="15"/>
        <v>#REF!</v>
      </c>
      <c r="AB59" s="2">
        <v>0.95</v>
      </c>
    </row>
    <row r="60" spans="1:28" ht="15">
      <c r="A60" s="2" t="s">
        <v>71</v>
      </c>
      <c r="C60" s="36">
        <f>IF(Activity!D72&gt;1,Activity!C72,"")</f>
        <v>42005</v>
      </c>
      <c r="D60" s="13">
        <f>VLOOKUP(C60,Activity!$C$19:$O$98,2,FALSE)</f>
        <v>1124040.428571428</v>
      </c>
      <c r="E60" s="33">
        <f t="shared" si="0"/>
        <v>1190484.809523809</v>
      </c>
      <c r="F60" s="33">
        <f t="shared" si="4"/>
        <v>1221156.2738095236</v>
      </c>
      <c r="G60" s="33">
        <f t="shared" si="16"/>
        <v>1200883.1547619046</v>
      </c>
      <c r="H60" s="12">
        <f t="shared" si="8"/>
        <v>0.03418293190227706</v>
      </c>
      <c r="I60" s="14">
        <f t="shared" si="12"/>
        <v>0.031068197271205245</v>
      </c>
      <c r="J60" s="13">
        <f>VLOOKUP(C60,Activity!$C$19:$O$98,5,FALSE)</f>
        <v>1732066.9999999995</v>
      </c>
      <c r="K60" s="33">
        <f t="shared" si="1"/>
        <v>1821251.4285714284</v>
      </c>
      <c r="L60" s="34">
        <f t="shared" si="5"/>
        <v>1869790.2023809524</v>
      </c>
      <c r="M60" s="34">
        <f t="shared" si="17"/>
        <v>1836139.8333333333</v>
      </c>
      <c r="N60" s="12">
        <f t="shared" si="9"/>
        <v>0.03980313103348365</v>
      </c>
      <c r="O60" s="14">
        <f t="shared" si="13"/>
        <v>0.03219580693393631</v>
      </c>
      <c r="P60" s="13" t="e">
        <f>VLOOKUP(C60,Activity!$C$19:$O$98,18,FALSE)</f>
        <v>#REF!</v>
      </c>
      <c r="Q60" s="33" t="e">
        <f t="shared" si="2"/>
        <v>#REF!</v>
      </c>
      <c r="R60" s="34" t="e">
        <f t="shared" si="6"/>
        <v>#REF!</v>
      </c>
      <c r="S60" s="34" t="e">
        <f t="shared" si="18"/>
        <v>#REF!</v>
      </c>
      <c r="T60" s="12" t="e">
        <f t="shared" si="10"/>
        <v>#REF!</v>
      </c>
      <c r="U60" s="14" t="e">
        <f t="shared" si="14"/>
        <v>#REF!</v>
      </c>
      <c r="V60" s="13" t="e">
        <f>VLOOKUP(C60,Activity!$C$19:$O$98,23,FALSE)</f>
        <v>#REF!</v>
      </c>
      <c r="W60" s="33" t="e">
        <f t="shared" si="3"/>
        <v>#REF!</v>
      </c>
      <c r="X60" s="33" t="e">
        <f t="shared" si="7"/>
        <v>#REF!</v>
      </c>
      <c r="Y60" s="33" t="e">
        <f t="shared" si="19"/>
        <v>#REF!</v>
      </c>
      <c r="Z60" s="12" t="e">
        <f t="shared" si="11"/>
        <v>#REF!</v>
      </c>
      <c r="AA60" s="39" t="e">
        <f t="shared" si="15"/>
        <v>#REF!</v>
      </c>
      <c r="AB60" s="2">
        <v>0.95</v>
      </c>
    </row>
    <row r="61" spans="1:28" ht="15">
      <c r="A61" s="2" t="s">
        <v>69</v>
      </c>
      <c r="C61" s="36">
        <f>IF(Activity!D73&gt;1,Activity!C73,"")</f>
        <v>42036</v>
      </c>
      <c r="D61" s="13">
        <f>VLOOKUP(C61,Activity!$C$19:$O$98,2,FALSE)</f>
        <v>1072451.571428571</v>
      </c>
      <c r="E61" s="33">
        <f t="shared" si="0"/>
        <v>1146128.9047619042</v>
      </c>
      <c r="F61" s="33">
        <f t="shared" si="4"/>
        <v>1220131.9285714284</v>
      </c>
      <c r="G61" s="33">
        <f t="shared" si="16"/>
        <v>1199550.6150793647</v>
      </c>
      <c r="H61" s="12">
        <f t="shared" si="8"/>
        <v>0.011576299162590287</v>
      </c>
      <c r="I61" s="14">
        <f t="shared" si="12"/>
        <v>0.030246000425503405</v>
      </c>
      <c r="J61" s="13">
        <f>VLOOKUP(C61,Activity!$C$19:$O$98,5,FALSE)</f>
        <v>1654846.4285714282</v>
      </c>
      <c r="K61" s="33">
        <f t="shared" si="1"/>
        <v>1762713.4761904757</v>
      </c>
      <c r="L61" s="34">
        <f t="shared" si="5"/>
        <v>1869209.5357142857</v>
      </c>
      <c r="M61" s="34">
        <f t="shared" si="17"/>
        <v>1834768.0198412696</v>
      </c>
      <c r="N61" s="12">
        <f t="shared" si="9"/>
        <v>0.020210355196360164</v>
      </c>
      <c r="O61" s="14">
        <f t="shared" si="13"/>
        <v>0.03125539207078076</v>
      </c>
      <c r="P61" s="13" t="e">
        <f>VLOOKUP(C61,Activity!$C$19:$O$98,18,FALSE)</f>
        <v>#REF!</v>
      </c>
      <c r="Q61" s="33" t="e">
        <f t="shared" si="2"/>
        <v>#REF!</v>
      </c>
      <c r="R61" s="34" t="e">
        <f t="shared" si="6"/>
        <v>#REF!</v>
      </c>
      <c r="S61" s="34" t="e">
        <f t="shared" si="18"/>
        <v>#REF!</v>
      </c>
      <c r="T61" s="12" t="e">
        <f t="shared" si="10"/>
        <v>#REF!</v>
      </c>
      <c r="U61" s="14" t="e">
        <f t="shared" si="14"/>
        <v>#REF!</v>
      </c>
      <c r="V61" s="13" t="e">
        <f>VLOOKUP(C61,Activity!$C$19:$O$98,23,FALSE)</f>
        <v>#REF!</v>
      </c>
      <c r="W61" s="33" t="e">
        <f t="shared" si="3"/>
        <v>#REF!</v>
      </c>
      <c r="X61" s="33" t="e">
        <f t="shared" si="7"/>
        <v>#REF!</v>
      </c>
      <c r="Y61" s="33" t="e">
        <f t="shared" si="19"/>
        <v>#REF!</v>
      </c>
      <c r="Z61" s="12" t="e">
        <f t="shared" si="11"/>
        <v>#REF!</v>
      </c>
      <c r="AA61" s="39" t="e">
        <f t="shared" si="15"/>
        <v>#REF!</v>
      </c>
      <c r="AB61" s="2">
        <v>0.95</v>
      </c>
    </row>
    <row r="62" spans="1:28" ht="15">
      <c r="A62" s="2" t="s">
        <v>70</v>
      </c>
      <c r="C62" s="36">
        <f>IF(Activity!D74&gt;1,Activity!C74,"")</f>
        <v>42064</v>
      </c>
      <c r="D62" s="13">
        <f>VLOOKUP(C62,Activity!$C$19:$O$98,2,FALSE)</f>
        <v>1251324.8571428568</v>
      </c>
      <c r="E62" s="33">
        <f t="shared" si="0"/>
        <v>1149272.2857142852</v>
      </c>
      <c r="F62" s="33">
        <f t="shared" si="4"/>
        <v>1218622.6547619046</v>
      </c>
      <c r="G62" s="33">
        <f t="shared" si="16"/>
        <v>1199224.0198412696</v>
      </c>
      <c r="H62" s="12">
        <f t="shared" si="8"/>
        <v>-0.013913078864505435</v>
      </c>
      <c r="I62" s="14">
        <f t="shared" si="12"/>
        <v>0.025850424167210173</v>
      </c>
      <c r="J62" s="13">
        <f>VLOOKUP(C62,Activity!$C$19:$O$98,5,FALSE)</f>
        <v>1942967.0000000005</v>
      </c>
      <c r="K62" s="33">
        <f t="shared" si="1"/>
        <v>1776626.8095238095</v>
      </c>
      <c r="L62" s="34">
        <f t="shared" si="5"/>
        <v>1868011.7142857143</v>
      </c>
      <c r="M62" s="34">
        <f t="shared" si="17"/>
        <v>1835040.6349206348</v>
      </c>
      <c r="N62" s="12">
        <f t="shared" si="9"/>
        <v>-0.00537700296332877</v>
      </c>
      <c r="O62" s="14">
        <f t="shared" si="13"/>
        <v>0.026241686642278328</v>
      </c>
      <c r="P62" s="13" t="e">
        <f>VLOOKUP(C62,Activity!$C$19:$O$98,18,FALSE)</f>
        <v>#REF!</v>
      </c>
      <c r="Q62" s="33" t="e">
        <f t="shared" si="2"/>
        <v>#REF!</v>
      </c>
      <c r="R62" s="34" t="e">
        <f t="shared" si="6"/>
        <v>#REF!</v>
      </c>
      <c r="S62" s="34" t="e">
        <f t="shared" si="18"/>
        <v>#REF!</v>
      </c>
      <c r="T62" s="12" t="e">
        <f t="shared" si="10"/>
        <v>#REF!</v>
      </c>
      <c r="U62" s="14" t="e">
        <f t="shared" si="14"/>
        <v>#REF!</v>
      </c>
      <c r="V62" s="13" t="e">
        <f>VLOOKUP(C62,Activity!$C$19:$O$98,23,FALSE)</f>
        <v>#REF!</v>
      </c>
      <c r="W62" s="33" t="e">
        <f t="shared" si="3"/>
        <v>#REF!</v>
      </c>
      <c r="X62" s="33" t="e">
        <f t="shared" si="7"/>
        <v>#REF!</v>
      </c>
      <c r="Y62" s="33" t="e">
        <f t="shared" si="19"/>
        <v>#REF!</v>
      </c>
      <c r="Z62" s="12" t="e">
        <f t="shared" si="11"/>
        <v>#REF!</v>
      </c>
      <c r="AA62" s="39" t="e">
        <f t="shared" si="15"/>
        <v>#REF!</v>
      </c>
      <c r="AB62" s="2">
        <v>0.95</v>
      </c>
    </row>
    <row r="63" spans="1:28" ht="15">
      <c r="A63" s="2" t="s">
        <v>71</v>
      </c>
      <c r="C63" s="36">
        <f>IF(Activity!D75&gt;1,Activity!C75,"")</f>
        <v>42095</v>
      </c>
      <c r="D63" s="13">
        <f>VLOOKUP(C63,Activity!$C$19:$O$98,2,FALSE)</f>
        <v>1206631.285714286</v>
      </c>
      <c r="E63" s="33">
        <f t="shared" si="0"/>
        <v>1176802.5714285711</v>
      </c>
      <c r="F63" s="33">
        <f t="shared" si="4"/>
        <v>1218086.44047619</v>
      </c>
      <c r="G63" s="33">
        <f t="shared" si="16"/>
        <v>1200807.2857142854</v>
      </c>
      <c r="H63" s="12">
        <f t="shared" si="8"/>
        <v>-0.010326734671647686</v>
      </c>
      <c r="I63" s="14">
        <f t="shared" si="12"/>
        <v>0.024394634664314685</v>
      </c>
      <c r="J63" s="13">
        <f>VLOOKUP(C63,Activity!$C$19:$O$98,5,FALSE)</f>
        <v>1873167.7142857148</v>
      </c>
      <c r="K63" s="33">
        <f t="shared" si="1"/>
        <v>1823660.3809523813</v>
      </c>
      <c r="L63" s="34">
        <f t="shared" si="5"/>
        <v>1867636.0357142857</v>
      </c>
      <c r="M63" s="34">
        <f t="shared" si="17"/>
        <v>1837919.6468253965</v>
      </c>
      <c r="N63" s="12">
        <f t="shared" si="9"/>
        <v>-0.004702709493557888</v>
      </c>
      <c r="O63" s="14">
        <f t="shared" si="13"/>
        <v>0.023867118763498008</v>
      </c>
      <c r="P63" s="13" t="e">
        <f>VLOOKUP(C63,Activity!$C$19:$O$98,18,FALSE)</f>
        <v>#REF!</v>
      </c>
      <c r="Q63" s="33" t="e">
        <f t="shared" si="2"/>
        <v>#REF!</v>
      </c>
      <c r="R63" s="34" t="e">
        <f t="shared" si="6"/>
        <v>#REF!</v>
      </c>
      <c r="S63" s="34" t="e">
        <f t="shared" si="18"/>
        <v>#REF!</v>
      </c>
      <c r="T63" s="12" t="e">
        <f t="shared" si="10"/>
        <v>#REF!</v>
      </c>
      <c r="U63" s="14" t="e">
        <f t="shared" si="14"/>
        <v>#REF!</v>
      </c>
      <c r="V63" s="13" t="e">
        <f>VLOOKUP(C63,Activity!$C$19:$O$98,23,FALSE)</f>
        <v>#REF!</v>
      </c>
      <c r="W63" s="33" t="e">
        <f t="shared" si="3"/>
        <v>#REF!</v>
      </c>
      <c r="X63" s="33" t="e">
        <f t="shared" si="7"/>
        <v>#REF!</v>
      </c>
      <c r="Y63" s="33" t="e">
        <f t="shared" si="19"/>
        <v>#REF!</v>
      </c>
      <c r="Z63" s="12" t="e">
        <f t="shared" si="11"/>
        <v>#REF!</v>
      </c>
      <c r="AA63" s="39" t="e">
        <f t="shared" si="15"/>
        <v>#REF!</v>
      </c>
      <c r="AB63" s="2">
        <v>0.95</v>
      </c>
    </row>
    <row r="64" spans="1:28" ht="15">
      <c r="A64" s="2" t="s">
        <v>69</v>
      </c>
      <c r="C64" s="36">
        <f>IF(Activity!D76&gt;1,Activity!C76,"")</f>
        <v>42125</v>
      </c>
      <c r="D64" s="13">
        <f>VLOOKUP(C64,Activity!$C$19:$O$98,2,FALSE)</f>
        <v>1254445.1428571427</v>
      </c>
      <c r="E64" s="33">
        <f t="shared" si="0"/>
        <v>1237467.0952380951</v>
      </c>
      <c r="F64" s="33">
        <f t="shared" si="4"/>
        <v>1215345.7738095236</v>
      </c>
      <c r="G64" s="33">
        <f t="shared" si="16"/>
        <v>1200891.476190476</v>
      </c>
      <c r="H64" s="12">
        <f t="shared" si="8"/>
        <v>-0.015235111076854269</v>
      </c>
      <c r="I64" s="14">
        <f t="shared" si="12"/>
        <v>0.017981466162294568</v>
      </c>
      <c r="J64" s="13">
        <f>VLOOKUP(C64,Activity!$C$19:$O$98,5,FALSE)</f>
        <v>1937468.8571428577</v>
      </c>
      <c r="K64" s="33">
        <f t="shared" si="1"/>
        <v>1917867.8571428575</v>
      </c>
      <c r="L64" s="34">
        <f t="shared" si="5"/>
        <v>1864256.0714285716</v>
      </c>
      <c r="M64" s="34">
        <f t="shared" si="17"/>
        <v>1838139.0476190476</v>
      </c>
      <c r="N64" s="12">
        <f t="shared" si="9"/>
        <v>-0.01022554787856933</v>
      </c>
      <c r="O64" s="14">
        <f t="shared" si="13"/>
        <v>0.017997923914288227</v>
      </c>
      <c r="P64" s="13" t="e">
        <f>VLOOKUP(C64,Activity!$C$19:$O$98,18,FALSE)</f>
        <v>#REF!</v>
      </c>
      <c r="Q64" s="33" t="e">
        <f t="shared" si="2"/>
        <v>#REF!</v>
      </c>
      <c r="R64" s="34" t="e">
        <f t="shared" si="6"/>
        <v>#REF!</v>
      </c>
      <c r="S64" s="34" t="e">
        <f t="shared" si="18"/>
        <v>#REF!</v>
      </c>
      <c r="T64" s="12" t="e">
        <f t="shared" si="10"/>
        <v>#REF!</v>
      </c>
      <c r="U64" s="14" t="e">
        <f t="shared" si="14"/>
        <v>#REF!</v>
      </c>
      <c r="V64" s="13" t="e">
        <f>VLOOKUP(C64,Activity!$C$19:$O$98,23,FALSE)</f>
        <v>#REF!</v>
      </c>
      <c r="W64" s="33" t="e">
        <f t="shared" si="3"/>
        <v>#REF!</v>
      </c>
      <c r="X64" s="33" t="e">
        <f t="shared" si="7"/>
        <v>#REF!</v>
      </c>
      <c r="Y64" s="33" t="e">
        <f t="shared" si="19"/>
        <v>#REF!</v>
      </c>
      <c r="Z64" s="12" t="e">
        <f t="shared" si="11"/>
        <v>#REF!</v>
      </c>
      <c r="AA64" s="39" t="e">
        <f t="shared" si="15"/>
        <v>#REF!</v>
      </c>
      <c r="AB64" s="2">
        <v>0.95</v>
      </c>
    </row>
    <row r="65" spans="1:28" ht="15">
      <c r="A65" s="2" t="s">
        <v>70</v>
      </c>
      <c r="C65" s="36">
        <f>IF(Activity!D77&gt;1,Activity!C77,"")</f>
        <v>42156</v>
      </c>
      <c r="D65" s="13">
        <f>VLOOKUP(C65,Activity!$C$19:$O$98,2,FALSE)</f>
        <v>1249213</v>
      </c>
      <c r="E65" s="33">
        <f t="shared" si="0"/>
        <v>1236763.142857143</v>
      </c>
      <c r="F65" s="33">
        <f t="shared" si="4"/>
        <v>1214012.5952380951</v>
      </c>
      <c r="G65" s="33">
        <f t="shared" si="16"/>
        <v>1201645.0515873013</v>
      </c>
      <c r="H65" s="12">
        <f t="shared" si="8"/>
        <v>-0.014691036030548776</v>
      </c>
      <c r="I65" s="14">
        <f t="shared" si="12"/>
        <v>0.011649352377426148</v>
      </c>
      <c r="J65" s="13">
        <f>VLOOKUP(C65,Activity!$C$19:$O$98,5,FALSE)</f>
        <v>1911209</v>
      </c>
      <c r="K65" s="33">
        <f t="shared" si="1"/>
        <v>1907281.8571428575</v>
      </c>
      <c r="L65" s="34">
        <f t="shared" si="5"/>
        <v>1861667.8214285718</v>
      </c>
      <c r="M65" s="34">
        <f t="shared" si="17"/>
        <v>1838788.1507936504</v>
      </c>
      <c r="N65" s="12">
        <f t="shared" si="9"/>
        <v>-0.013129885852210865</v>
      </c>
      <c r="O65" s="14">
        <f t="shared" si="13"/>
        <v>0.011464939570117405</v>
      </c>
      <c r="P65" s="13" t="e">
        <f>VLOOKUP(C65,Activity!$C$19:$O$98,18,FALSE)</f>
        <v>#REF!</v>
      </c>
      <c r="Q65" s="33" t="e">
        <f t="shared" si="2"/>
        <v>#REF!</v>
      </c>
      <c r="R65" s="34" t="e">
        <f t="shared" si="6"/>
        <v>#REF!</v>
      </c>
      <c r="S65" s="34" t="e">
        <f t="shared" si="18"/>
        <v>#REF!</v>
      </c>
      <c r="T65" s="12" t="e">
        <f t="shared" si="10"/>
        <v>#REF!</v>
      </c>
      <c r="U65" s="14" t="e">
        <f t="shared" si="14"/>
        <v>#REF!</v>
      </c>
      <c r="V65" s="13" t="e">
        <f>VLOOKUP(C65,Activity!$C$19:$O$98,23,FALSE)</f>
        <v>#REF!</v>
      </c>
      <c r="W65" s="33" t="e">
        <f t="shared" si="3"/>
        <v>#REF!</v>
      </c>
      <c r="X65" s="33" t="e">
        <f t="shared" si="7"/>
        <v>#REF!</v>
      </c>
      <c r="Y65" s="33" t="e">
        <f t="shared" si="19"/>
        <v>#REF!</v>
      </c>
      <c r="Z65" s="12" t="e">
        <f t="shared" si="11"/>
        <v>#REF!</v>
      </c>
      <c r="AA65" s="39" t="e">
        <f t="shared" si="15"/>
        <v>#REF!</v>
      </c>
      <c r="AB65" s="2">
        <v>0.95</v>
      </c>
    </row>
    <row r="66" spans="1:28" ht="15">
      <c r="A66" s="2" t="s">
        <v>71</v>
      </c>
      <c r="B66" s="2" t="s">
        <v>29</v>
      </c>
      <c r="C66" s="36">
        <f>IF(Activity!D78&gt;1,Activity!C78,"")</f>
        <v>42186</v>
      </c>
      <c r="D66" s="13">
        <f>VLOOKUP(C66,Activity!$C$19:$O$98,2,FALSE)</f>
        <v>1271523</v>
      </c>
      <c r="E66" s="33">
        <f t="shared" si="0"/>
        <v>1258393.7142857143</v>
      </c>
      <c r="F66" s="33">
        <f t="shared" si="4"/>
        <v>1211423.8095238095</v>
      </c>
      <c r="G66" s="33">
        <f t="shared" si="16"/>
        <v>1202271.9880952379</v>
      </c>
      <c r="H66" s="12">
        <f t="shared" si="8"/>
        <v>-0.020738993273123785</v>
      </c>
      <c r="I66" s="14">
        <f t="shared" si="12"/>
        <v>0.008029887094165966</v>
      </c>
      <c r="J66" s="13">
        <f>VLOOKUP(C66,Activity!$C$19:$O$98,5,FALSE)</f>
        <v>1952895</v>
      </c>
      <c r="K66" s="33">
        <f t="shared" si="1"/>
        <v>1933857.6190476194</v>
      </c>
      <c r="L66" s="34">
        <f t="shared" si="5"/>
        <v>1858273.1666666667</v>
      </c>
      <c r="M66" s="34">
        <f t="shared" si="17"/>
        <v>1839576.2539682537</v>
      </c>
      <c r="N66" s="12">
        <f t="shared" si="9"/>
        <v>-0.01899827697287204</v>
      </c>
      <c r="O66" s="14">
        <f t="shared" si="13"/>
        <v>0.008828478579554488</v>
      </c>
      <c r="P66" s="13" t="e">
        <f>VLOOKUP(C66,Activity!$C$19:$O$98,18,FALSE)</f>
        <v>#REF!</v>
      </c>
      <c r="Q66" s="33" t="e">
        <f t="shared" si="2"/>
        <v>#REF!</v>
      </c>
      <c r="R66" s="34" t="e">
        <f t="shared" si="6"/>
        <v>#REF!</v>
      </c>
      <c r="S66" s="34" t="e">
        <f t="shared" si="18"/>
        <v>#REF!</v>
      </c>
      <c r="T66" s="12" t="e">
        <f t="shared" si="10"/>
        <v>#REF!</v>
      </c>
      <c r="U66" s="14" t="e">
        <f t="shared" si="14"/>
        <v>#REF!</v>
      </c>
      <c r="V66" s="13" t="e">
        <f>VLOOKUP(C66,Activity!$C$19:$O$98,23,FALSE)</f>
        <v>#REF!</v>
      </c>
      <c r="W66" s="33" t="e">
        <f t="shared" si="3"/>
        <v>#REF!</v>
      </c>
      <c r="X66" s="33" t="e">
        <f t="shared" si="7"/>
        <v>#REF!</v>
      </c>
      <c r="Y66" s="33" t="e">
        <f t="shared" si="19"/>
        <v>#REF!</v>
      </c>
      <c r="Z66" s="12" t="e">
        <f t="shared" si="11"/>
        <v>#REF!</v>
      </c>
      <c r="AA66" s="39" t="e">
        <f t="shared" si="15"/>
        <v>#REF!</v>
      </c>
      <c r="AB66" s="2">
        <v>0.95</v>
      </c>
    </row>
    <row r="67" spans="1:28" ht="15">
      <c r="A67" s="2" t="s">
        <v>69</v>
      </c>
      <c r="B67" s="2" t="s">
        <v>30</v>
      </c>
      <c r="C67" s="36">
        <f>IF(Activity!D79&gt;1,Activity!C79,"")</f>
        <v>42217</v>
      </c>
      <c r="D67" s="13">
        <f>VLOOKUP(C67,Activity!$C$19:$O$98,2,FALSE)</f>
        <v>1215826</v>
      </c>
      <c r="E67" s="33">
        <f t="shared" si="0"/>
        <v>1245520.6666666667</v>
      </c>
      <c r="F67" s="33">
        <f t="shared" si="4"/>
        <v>1213730.4166666667</v>
      </c>
      <c r="G67" s="33">
        <f t="shared" si="16"/>
        <v>1202784.2698412696</v>
      </c>
      <c r="H67" s="12">
        <f t="shared" si="8"/>
        <v>-0.0051609592469449295</v>
      </c>
      <c r="I67" s="14">
        <f t="shared" si="12"/>
        <v>0.010056012623471888</v>
      </c>
      <c r="J67" s="13">
        <f>VLOOKUP(C67,Activity!$C$19:$O$98,5,FALSE)</f>
        <v>1865139</v>
      </c>
      <c r="K67" s="33">
        <f t="shared" si="1"/>
        <v>1909747.6666666667</v>
      </c>
      <c r="L67" s="34">
        <f t="shared" si="5"/>
        <v>1862258.9166666667</v>
      </c>
      <c r="M67" s="34">
        <f t="shared" si="17"/>
        <v>1840131.718253968</v>
      </c>
      <c r="N67" s="12">
        <f t="shared" si="9"/>
        <v>-0.004165650463584303</v>
      </c>
      <c r="O67" s="14">
        <f t="shared" si="13"/>
        <v>0.012058230907857626</v>
      </c>
      <c r="P67" s="13" t="e">
        <f>VLOOKUP(C67,Activity!$C$19:$O$98,18,FALSE)</f>
        <v>#REF!</v>
      </c>
      <c r="Q67" s="33" t="e">
        <f t="shared" si="2"/>
        <v>#REF!</v>
      </c>
      <c r="R67" s="34" t="e">
        <f t="shared" si="6"/>
        <v>#REF!</v>
      </c>
      <c r="S67" s="34" t="e">
        <f t="shared" si="18"/>
        <v>#REF!</v>
      </c>
      <c r="T67" s="12" t="e">
        <f t="shared" si="10"/>
        <v>#REF!</v>
      </c>
      <c r="U67" s="14" t="e">
        <f t="shared" si="14"/>
        <v>#REF!</v>
      </c>
      <c r="V67" s="13" t="e">
        <f>VLOOKUP(C67,Activity!$C$19:$O$98,23,FALSE)</f>
        <v>#REF!</v>
      </c>
      <c r="W67" s="33" t="e">
        <f t="shared" si="3"/>
        <v>#REF!</v>
      </c>
      <c r="X67" s="33" t="e">
        <f t="shared" si="7"/>
        <v>#REF!</v>
      </c>
      <c r="Y67" s="33" t="e">
        <f t="shared" si="19"/>
        <v>#REF!</v>
      </c>
      <c r="Z67" s="12" t="e">
        <f t="shared" si="11"/>
        <v>#REF!</v>
      </c>
      <c r="AA67" s="39" t="e">
        <f t="shared" si="15"/>
        <v>#REF!</v>
      </c>
      <c r="AB67" s="2">
        <v>0.95</v>
      </c>
    </row>
    <row r="68" spans="1:28" ht="15">
      <c r="A68" s="2" t="s">
        <v>70</v>
      </c>
      <c r="B68" s="2" t="s">
        <v>31</v>
      </c>
      <c r="C68" s="36">
        <f>IF(Activity!D80&gt;1,Activity!C80,"")</f>
        <v>42248</v>
      </c>
      <c r="D68" s="13">
        <f>VLOOKUP(C68,Activity!$C$19:$O$98,2,FALSE)</f>
        <v>1221594</v>
      </c>
      <c r="E68" s="33">
        <f t="shared" si="0"/>
        <v>1236314.3333333333</v>
      </c>
      <c r="F68" s="33">
        <f t="shared" si="4"/>
        <v>1213714.7857142854</v>
      </c>
      <c r="G68" s="33">
        <f t="shared" si="16"/>
        <v>1203985.194444444</v>
      </c>
      <c r="H68" s="12">
        <f t="shared" si="8"/>
        <v>-0.0009626123087776994</v>
      </c>
      <c r="I68" s="14">
        <f t="shared" si="12"/>
        <v>0.005495715485620556</v>
      </c>
      <c r="J68" s="13">
        <f>VLOOKUP(C68,Activity!$C$19:$O$98,5,FALSE)</f>
        <v>1859979</v>
      </c>
      <c r="K68" s="33">
        <f t="shared" si="1"/>
        <v>1892671</v>
      </c>
      <c r="L68" s="34">
        <f t="shared" si="5"/>
        <v>1862816.6904761903</v>
      </c>
      <c r="M68" s="34">
        <f t="shared" si="17"/>
        <v>1842117.4999999998</v>
      </c>
      <c r="N68" s="12">
        <f t="shared" si="9"/>
        <v>0.002433947229613098</v>
      </c>
      <c r="O68" s="14">
        <f t="shared" si="13"/>
        <v>0.008500292695723832</v>
      </c>
      <c r="P68" s="13" t="e">
        <f>VLOOKUP(C68,Activity!$C$19:$O$98,18,FALSE)</f>
        <v>#REF!</v>
      </c>
      <c r="Q68" s="33" t="e">
        <f t="shared" si="2"/>
        <v>#REF!</v>
      </c>
      <c r="R68" s="34" t="e">
        <f t="shared" si="6"/>
        <v>#REF!</v>
      </c>
      <c r="S68" s="34" t="e">
        <f t="shared" si="18"/>
        <v>#REF!</v>
      </c>
      <c r="T68" s="12" t="e">
        <f t="shared" si="10"/>
        <v>#REF!</v>
      </c>
      <c r="U68" s="14" t="e">
        <f t="shared" si="14"/>
        <v>#REF!</v>
      </c>
      <c r="V68" s="13" t="e">
        <f>VLOOKUP(C68,Activity!$C$19:$O$98,23,FALSE)</f>
        <v>#REF!</v>
      </c>
      <c r="W68" s="33" t="e">
        <f t="shared" si="3"/>
        <v>#REF!</v>
      </c>
      <c r="X68" s="33" t="e">
        <f t="shared" si="7"/>
        <v>#REF!</v>
      </c>
      <c r="Y68" s="33" t="e">
        <f t="shared" si="19"/>
        <v>#REF!</v>
      </c>
      <c r="Z68" s="12" t="e">
        <f t="shared" si="11"/>
        <v>#REF!</v>
      </c>
      <c r="AA68" s="39" t="e">
        <f t="shared" si="15"/>
        <v>#REF!</v>
      </c>
      <c r="AB68" s="2">
        <v>0.95</v>
      </c>
    </row>
    <row r="69" spans="1:28" ht="15">
      <c r="A69" s="2" t="s">
        <v>71</v>
      </c>
      <c r="B69" s="2" t="s">
        <v>32</v>
      </c>
      <c r="C69" s="36">
        <f>IF(Activity!D81&gt;1,Activity!C81,"")</f>
        <v>42278</v>
      </c>
      <c r="D69" s="13">
        <f>VLOOKUP(C69,Activity!$C$19:$O$98,2,FALSE)</f>
        <v>1261395</v>
      </c>
      <c r="E69" s="33">
        <f t="shared" si="0"/>
        <v>1232938.3333333333</v>
      </c>
      <c r="F69" s="33">
        <f t="shared" si="4"/>
        <v>1214654.857142857</v>
      </c>
      <c r="G69" s="33">
        <f t="shared" si="16"/>
        <v>1205289.6825396821</v>
      </c>
      <c r="H69" s="12">
        <f t="shared" si="8"/>
        <v>0.01059347594604354</v>
      </c>
      <c r="I69" s="14">
        <f t="shared" si="12"/>
        <v>0.002753924455862089</v>
      </c>
      <c r="J69" s="13">
        <f>VLOOKUP(C69,Activity!$C$19:$O$98,5,FALSE)</f>
        <v>1923108</v>
      </c>
      <c r="K69" s="33">
        <f t="shared" si="1"/>
        <v>1882742</v>
      </c>
      <c r="L69" s="34">
        <f t="shared" si="5"/>
        <v>1865377.8571428573</v>
      </c>
      <c r="M69" s="34">
        <f t="shared" si="17"/>
        <v>1844639.8253968253</v>
      </c>
      <c r="N69" s="12">
        <f t="shared" si="9"/>
        <v>0.01532567856613487</v>
      </c>
      <c r="O69" s="14">
        <f t="shared" si="13"/>
        <v>0.007027138446969117</v>
      </c>
      <c r="P69" s="13" t="e">
        <f>VLOOKUP(C69,Activity!$C$19:$O$98,18,FALSE)</f>
        <v>#REF!</v>
      </c>
      <c r="Q69" s="33" t="e">
        <f t="shared" si="2"/>
        <v>#REF!</v>
      </c>
      <c r="R69" s="34" t="e">
        <f t="shared" si="6"/>
        <v>#REF!</v>
      </c>
      <c r="S69" s="34" t="e">
        <f t="shared" si="18"/>
        <v>#REF!</v>
      </c>
      <c r="T69" s="12" t="e">
        <f t="shared" si="10"/>
        <v>#REF!</v>
      </c>
      <c r="U69" s="14" t="e">
        <f t="shared" si="14"/>
        <v>#REF!</v>
      </c>
      <c r="V69" s="13" t="e">
        <f>VLOOKUP(C69,Activity!$C$19:$O$98,23,FALSE)</f>
        <v>#REF!</v>
      </c>
      <c r="W69" s="33" t="e">
        <f t="shared" si="3"/>
        <v>#REF!</v>
      </c>
      <c r="X69" s="33" t="e">
        <f t="shared" si="7"/>
        <v>#REF!</v>
      </c>
      <c r="Y69" s="33" t="e">
        <f t="shared" si="19"/>
        <v>#REF!</v>
      </c>
      <c r="Z69" s="12" t="e">
        <f t="shared" si="11"/>
        <v>#REF!</v>
      </c>
      <c r="AA69" s="39" t="e">
        <f t="shared" si="15"/>
        <v>#REF!</v>
      </c>
      <c r="AB69" s="2">
        <v>0.95</v>
      </c>
    </row>
    <row r="70" spans="1:28" ht="15">
      <c r="A70" s="2" t="s">
        <v>69</v>
      </c>
      <c r="B70" s="2" t="s">
        <v>33</v>
      </c>
      <c r="C70" s="36">
        <f>IF(Activity!D82&gt;1,Activity!C82,"")</f>
        <v>42309</v>
      </c>
      <c r="D70" s="13">
        <f>VLOOKUP(C70,Activity!$C$19:$O$98,2,FALSE)</f>
        <v>1236294</v>
      </c>
      <c r="E70" s="33">
        <f t="shared" si="0"/>
        <v>1239761</v>
      </c>
      <c r="F70" s="33">
        <f t="shared" si="4"/>
        <v>1217219.4166666663</v>
      </c>
      <c r="G70" s="33">
        <f t="shared" si="16"/>
        <v>1207189.2936507936</v>
      </c>
      <c r="H70" s="12">
        <f aca="true" t="shared" si="20" ref="H70:H85">SUM(D68:D70)/SUM(D56:D58)-1</f>
        <v>0.011385171377176428</v>
      </c>
      <c r="I70" s="14">
        <f aca="true" t="shared" si="21" ref="I70:I85">SUM(D59:D70)/SUM(D47:D58)-1</f>
        <v>0.00030119655656601907</v>
      </c>
      <c r="J70" s="13">
        <f>VLOOKUP(C70,Activity!$C$19:$O$98,5,FALSE)</f>
        <v>1874235</v>
      </c>
      <c r="K70" s="33">
        <f aca="true" t="shared" si="22" ref="K70:K85">SUM(J68:J70)/3</f>
        <v>1885774</v>
      </c>
      <c r="L70" s="34">
        <f aca="true" t="shared" si="23" ref="L70:L85">SUM(J59:J70)/12</f>
        <v>1869025.75</v>
      </c>
      <c r="M70" s="34">
        <f t="shared" si="17"/>
        <v>1847935.099206349</v>
      </c>
      <c r="N70" s="12">
        <f aca="true" t="shared" si="24" ref="N70:N85">SUM(J68:J70)/SUM(J56:J58)-1</f>
        <v>0.014562455614298031</v>
      </c>
      <c r="O70" s="14">
        <f aca="true" t="shared" si="25" ref="O70:O85">SUM(J59:J70)/SUM(J47:J58)-1</f>
        <v>0.004593464582339113</v>
      </c>
      <c r="P70" s="13" t="e">
        <f>VLOOKUP(C70,Activity!$C$19:$O$98,18,FALSE)</f>
        <v>#REF!</v>
      </c>
      <c r="Q70" s="33" t="e">
        <f aca="true" t="shared" si="26" ref="Q70:Q85">SUM(P68:P70)/3</f>
        <v>#REF!</v>
      </c>
      <c r="R70" s="34" t="e">
        <f aca="true" t="shared" si="27" ref="R70:R85">SUM(P59:P70)/12</f>
        <v>#REF!</v>
      </c>
      <c r="S70" s="34" t="e">
        <f t="shared" si="18"/>
        <v>#REF!</v>
      </c>
      <c r="T70" s="12" t="e">
        <f aca="true" t="shared" si="28" ref="T70:T85">SUM(P68:P70)/SUM(P56:P58)-1</f>
        <v>#REF!</v>
      </c>
      <c r="U70" s="14" t="e">
        <f aca="true" t="shared" si="29" ref="U70:U85">SUM(P59:P70)/SUM(P47:P58)-1</f>
        <v>#REF!</v>
      </c>
      <c r="V70" s="13" t="e">
        <f>VLOOKUP(C70,Activity!$C$19:$O$98,23,FALSE)</f>
        <v>#REF!</v>
      </c>
      <c r="W70" s="33" t="e">
        <f aca="true" t="shared" si="30" ref="W70:W85">SUM(V68:V70)/3</f>
        <v>#REF!</v>
      </c>
      <c r="X70" s="33" t="e">
        <f aca="true" t="shared" si="31" ref="X70:X85">SUM(V59:V70)/12</f>
        <v>#REF!</v>
      </c>
      <c r="Y70" s="33" t="e">
        <f t="shared" si="19"/>
        <v>#REF!</v>
      </c>
      <c r="Z70" s="12" t="e">
        <f aca="true" t="shared" si="32" ref="Z70:Z85">SUM(V68:V70)/SUM(V56:V58)-1</f>
        <v>#REF!</v>
      </c>
      <c r="AA70" s="39" t="e">
        <f aca="true" t="shared" si="33" ref="AA70:AA85">SUM(V59:V70)/SUM(V47:V58)-1</f>
        <v>#REF!</v>
      </c>
      <c r="AB70" s="2">
        <v>0.95</v>
      </c>
    </row>
    <row r="71" spans="1:28" s="17" customFormat="1" ht="15">
      <c r="A71" s="2" t="s">
        <v>70</v>
      </c>
      <c r="B71" s="17" t="s">
        <v>34</v>
      </c>
      <c r="C71" s="36">
        <f>IF(Activity!D83&gt;1,Activity!C83,"")</f>
        <v>42339</v>
      </c>
      <c r="D71" s="13">
        <f>VLOOKUP(C71,Activity!$C$19:$O$98,2,FALSE)</f>
        <v>1232965</v>
      </c>
      <c r="E71" s="33">
        <f t="shared" si="0"/>
        <v>1243551.3333333333</v>
      </c>
      <c r="F71" s="33">
        <f t="shared" si="4"/>
        <v>1216475.2738095236</v>
      </c>
      <c r="G71" s="33">
        <f t="shared" si="16"/>
        <v>1208047.2023809524</v>
      </c>
      <c r="H71" s="12">
        <f t="shared" si="20"/>
        <v>0.008958919543817334</v>
      </c>
      <c r="I71" s="14">
        <f t="shared" si="21"/>
        <v>-0.005071874468531745</v>
      </c>
      <c r="J71" s="13">
        <f>VLOOKUP(C71,Activity!$C$19:$O$98,5,FALSE)</f>
        <v>1867652</v>
      </c>
      <c r="K71" s="33">
        <f t="shared" si="22"/>
        <v>1888331.6666666667</v>
      </c>
      <c r="L71" s="34">
        <f t="shared" si="23"/>
        <v>1866227.8333333333</v>
      </c>
      <c r="M71" s="34">
        <f t="shared" si="17"/>
        <v>1849191.388888889</v>
      </c>
      <c r="N71" s="12">
        <f t="shared" si="24"/>
        <v>0.007278319386328391</v>
      </c>
      <c r="O71" s="14">
        <f t="shared" si="25"/>
        <v>-0.0022374866562437923</v>
      </c>
      <c r="P71" s="13" t="e">
        <f>VLOOKUP(C71,Activity!$C$19:$O$98,18,FALSE)</f>
        <v>#REF!</v>
      </c>
      <c r="Q71" s="33" t="e">
        <f t="shared" si="26"/>
        <v>#REF!</v>
      </c>
      <c r="R71" s="34" t="e">
        <f t="shared" si="27"/>
        <v>#REF!</v>
      </c>
      <c r="S71" s="34" t="e">
        <f t="shared" si="18"/>
        <v>#REF!</v>
      </c>
      <c r="T71" s="12" t="e">
        <f t="shared" si="28"/>
        <v>#REF!</v>
      </c>
      <c r="U71" s="14" t="e">
        <f t="shared" si="29"/>
        <v>#REF!</v>
      </c>
      <c r="V71" s="13" t="e">
        <f>VLOOKUP(C71,Activity!$C$19:$O$98,23,FALSE)</f>
        <v>#REF!</v>
      </c>
      <c r="W71" s="33" t="e">
        <f t="shared" si="30"/>
        <v>#REF!</v>
      </c>
      <c r="X71" s="33" t="e">
        <f t="shared" si="31"/>
        <v>#REF!</v>
      </c>
      <c r="Y71" s="33" t="e">
        <f t="shared" si="19"/>
        <v>#REF!</v>
      </c>
      <c r="Z71" s="12" t="e">
        <f t="shared" si="32"/>
        <v>#REF!</v>
      </c>
      <c r="AA71" s="39" t="e">
        <f t="shared" si="33"/>
        <v>#REF!</v>
      </c>
      <c r="AB71" s="2">
        <v>0.95</v>
      </c>
    </row>
    <row r="72" spans="1:28" ht="15">
      <c r="A72" s="2" t="s">
        <v>71</v>
      </c>
      <c r="B72" s="2" t="s">
        <v>35</v>
      </c>
      <c r="C72" s="36">
        <f>IF(Activity!D84&gt;1,Activity!C84,"")</f>
        <v>42370</v>
      </c>
      <c r="D72" s="13">
        <f>VLOOKUP(C72,Activity!$C$19:$O$98,2,FALSE)</f>
        <v>1250005</v>
      </c>
      <c r="E72" s="33">
        <f t="shared" si="0"/>
        <v>1239754.6666666667</v>
      </c>
      <c r="F72" s="33">
        <f t="shared" si="4"/>
        <v>1226972.3214285714</v>
      </c>
      <c r="G72" s="33">
        <f t="shared" si="16"/>
        <v>1210829.6428571427</v>
      </c>
      <c r="H72" s="12">
        <f t="shared" si="20"/>
        <v>0.04138638036260667</v>
      </c>
      <c r="I72" s="14">
        <f t="shared" si="21"/>
        <v>0.00476273818821249</v>
      </c>
      <c r="J72" s="13">
        <f>VLOOKUP(C72,Activity!$C$19:$O$98,5,FALSE)</f>
        <v>1906920.42857143</v>
      </c>
      <c r="K72" s="33">
        <f t="shared" si="22"/>
        <v>1882935.80952381</v>
      </c>
      <c r="L72" s="34">
        <f t="shared" si="23"/>
        <v>1880798.9523809524</v>
      </c>
      <c r="M72" s="34">
        <f t="shared" si="17"/>
        <v>1854019.2222222225</v>
      </c>
      <c r="N72" s="12">
        <f t="shared" si="24"/>
        <v>0.03386922858902919</v>
      </c>
      <c r="O72" s="14">
        <f t="shared" si="25"/>
        <v>0.005887692633099517</v>
      </c>
      <c r="P72" s="13" t="e">
        <f>VLOOKUP(C72,Activity!$C$19:$O$98,18,FALSE)</f>
        <v>#REF!</v>
      </c>
      <c r="Q72" s="33" t="e">
        <f t="shared" si="26"/>
        <v>#REF!</v>
      </c>
      <c r="R72" s="34" t="e">
        <f t="shared" si="27"/>
        <v>#REF!</v>
      </c>
      <c r="S72" s="34" t="e">
        <f t="shared" si="18"/>
        <v>#REF!</v>
      </c>
      <c r="T72" s="12" t="e">
        <f t="shared" si="28"/>
        <v>#REF!</v>
      </c>
      <c r="U72" s="14" t="e">
        <f t="shared" si="29"/>
        <v>#REF!</v>
      </c>
      <c r="V72" s="13" t="e">
        <f>VLOOKUP(C72,Activity!$C$19:$O$98,23,FALSE)</f>
        <v>#REF!</v>
      </c>
      <c r="W72" s="33" t="e">
        <f t="shared" si="30"/>
        <v>#REF!</v>
      </c>
      <c r="X72" s="33" t="e">
        <f t="shared" si="31"/>
        <v>#REF!</v>
      </c>
      <c r="Y72" s="33" t="e">
        <f t="shared" si="19"/>
        <v>#REF!</v>
      </c>
      <c r="Z72" s="12" t="e">
        <f t="shared" si="32"/>
        <v>#REF!</v>
      </c>
      <c r="AA72" s="39" t="e">
        <f t="shared" si="33"/>
        <v>#REF!</v>
      </c>
      <c r="AB72" s="2">
        <v>0.95</v>
      </c>
    </row>
    <row r="73" spans="1:28" ht="15">
      <c r="A73" s="2" t="s">
        <v>69</v>
      </c>
      <c r="B73" s="2" t="s">
        <v>36</v>
      </c>
      <c r="C73" s="36">
        <f>IF(Activity!D85&gt;1,Activity!C85,"")</f>
        <v>42401</v>
      </c>
      <c r="D73" s="13">
        <f>VLOOKUP(C73,Activity!$C$19:$O$98,2,FALSE)</f>
        <v>1218372</v>
      </c>
      <c r="E73" s="33">
        <f t="shared" si="0"/>
        <v>1233780.6666666667</v>
      </c>
      <c r="F73" s="33">
        <f t="shared" si="4"/>
        <v>1239132.357142857</v>
      </c>
      <c r="G73" s="33">
        <f t="shared" si="16"/>
        <v>1214525.1785714284</v>
      </c>
      <c r="H73" s="12">
        <f t="shared" si="20"/>
        <v>0.07647635579260714</v>
      </c>
      <c r="I73" s="14">
        <f t="shared" si="21"/>
        <v>0.0155724378048816</v>
      </c>
      <c r="J73" s="13">
        <f>VLOOKUP(C73,Activity!$C$19:$O$98,5,FALSE)</f>
        <v>1870776</v>
      </c>
      <c r="K73" s="33">
        <f t="shared" si="22"/>
        <v>1881782.80952381</v>
      </c>
      <c r="L73" s="34">
        <f t="shared" si="23"/>
        <v>1898793.0833333337</v>
      </c>
      <c r="M73" s="34">
        <f t="shared" si="17"/>
        <v>1860186.654761905</v>
      </c>
      <c r="N73" s="12">
        <f t="shared" si="24"/>
        <v>0.06754888695278116</v>
      </c>
      <c r="O73" s="14">
        <f t="shared" si="25"/>
        <v>0.01582676904531355</v>
      </c>
      <c r="P73" s="13" t="e">
        <f>VLOOKUP(C73,Activity!$C$19:$O$98,18,FALSE)</f>
        <v>#REF!</v>
      </c>
      <c r="Q73" s="33" t="e">
        <f t="shared" si="26"/>
        <v>#REF!</v>
      </c>
      <c r="R73" s="34" t="e">
        <f t="shared" si="27"/>
        <v>#REF!</v>
      </c>
      <c r="S73" s="34" t="e">
        <f t="shared" si="18"/>
        <v>#REF!</v>
      </c>
      <c r="T73" s="12" t="e">
        <f t="shared" si="28"/>
        <v>#REF!</v>
      </c>
      <c r="U73" s="14" t="e">
        <f t="shared" si="29"/>
        <v>#REF!</v>
      </c>
      <c r="V73" s="13" t="e">
        <f>VLOOKUP(C73,Activity!$C$19:$O$98,23,FALSE)</f>
        <v>#REF!</v>
      </c>
      <c r="W73" s="33" t="e">
        <f t="shared" si="30"/>
        <v>#REF!</v>
      </c>
      <c r="X73" s="33" t="e">
        <f t="shared" si="31"/>
        <v>#REF!</v>
      </c>
      <c r="Y73" s="33" t="e">
        <f t="shared" si="19"/>
        <v>#REF!</v>
      </c>
      <c r="Z73" s="12" t="e">
        <f t="shared" si="32"/>
        <v>#REF!</v>
      </c>
      <c r="AA73" s="39" t="e">
        <f t="shared" si="33"/>
        <v>#REF!</v>
      </c>
      <c r="AB73" s="2" t="s">
        <v>53</v>
      </c>
    </row>
    <row r="74" spans="1:28" ht="15">
      <c r="A74" s="2" t="s">
        <v>70</v>
      </c>
      <c r="B74" s="2" t="s">
        <v>37</v>
      </c>
      <c r="C74" s="36">
        <f>IF(Activity!D86&gt;1,Activity!C86,"")</f>
        <v>42430</v>
      </c>
      <c r="D74" s="13">
        <f>VLOOKUP(C74,Activity!$C$19:$O$98,2,FALSE)</f>
        <v>1350373</v>
      </c>
      <c r="E74" s="33">
        <f aca="true" t="shared" si="34" ref="E74:E85">SUM(D72:D74)/3</f>
        <v>1272916.6666666667</v>
      </c>
      <c r="F74" s="33">
        <f t="shared" si="4"/>
        <v>1247386.3690476192</v>
      </c>
      <c r="G74" s="33">
        <f t="shared" si="16"/>
        <v>1217974.5277777778</v>
      </c>
      <c r="H74" s="12">
        <f t="shared" si="20"/>
        <v>0.10758493221259147</v>
      </c>
      <c r="I74" s="14">
        <f t="shared" si="21"/>
        <v>0.023603462625052307</v>
      </c>
      <c r="J74" s="13">
        <f>VLOOKUP(C74,Activity!$C$19:$O$98,5,FALSE)</f>
        <v>2087553</v>
      </c>
      <c r="K74" s="33">
        <f t="shared" si="22"/>
        <v>1955083.1428571434</v>
      </c>
      <c r="L74" s="34">
        <f t="shared" si="23"/>
        <v>1910841.916666667</v>
      </c>
      <c r="M74" s="34">
        <f t="shared" si="17"/>
        <v>1866366.3452380954</v>
      </c>
      <c r="N74" s="12">
        <f t="shared" si="24"/>
        <v>0.10044671867873345</v>
      </c>
      <c r="O74" s="14">
        <f t="shared" si="25"/>
        <v>0.022928230081967094</v>
      </c>
      <c r="P74" s="13" t="e">
        <f>VLOOKUP(C74,Activity!$C$19:$O$98,18,FALSE)</f>
        <v>#REF!</v>
      </c>
      <c r="Q74" s="33" t="e">
        <f t="shared" si="26"/>
        <v>#REF!</v>
      </c>
      <c r="R74" s="34" t="e">
        <f t="shared" si="27"/>
        <v>#REF!</v>
      </c>
      <c r="S74" s="34" t="e">
        <f t="shared" si="18"/>
        <v>#REF!</v>
      </c>
      <c r="T74" s="12" t="e">
        <f t="shared" si="28"/>
        <v>#REF!</v>
      </c>
      <c r="U74" s="14" t="e">
        <f t="shared" si="29"/>
        <v>#REF!</v>
      </c>
      <c r="V74" s="13" t="e">
        <f>VLOOKUP(C74,Activity!$C$19:$O$98,23,FALSE)</f>
        <v>#REF!</v>
      </c>
      <c r="W74" s="33" t="e">
        <f t="shared" si="30"/>
        <v>#REF!</v>
      </c>
      <c r="X74" s="33" t="e">
        <f t="shared" si="31"/>
        <v>#REF!</v>
      </c>
      <c r="Y74" s="33" t="e">
        <f t="shared" si="19"/>
        <v>#REF!</v>
      </c>
      <c r="Z74" s="12" t="e">
        <f t="shared" si="32"/>
        <v>#REF!</v>
      </c>
      <c r="AA74" s="39" t="e">
        <f t="shared" si="33"/>
        <v>#REF!</v>
      </c>
      <c r="AB74" s="2" t="s">
        <v>53</v>
      </c>
    </row>
    <row r="75" spans="1:28" ht="15">
      <c r="A75" s="2" t="s">
        <v>71</v>
      </c>
      <c r="B75" s="2" t="s">
        <v>38</v>
      </c>
      <c r="C75" s="36">
        <f>IF(Activity!D87&gt;1,Activity!C87,"")</f>
        <v>42461</v>
      </c>
      <c r="D75" s="13">
        <f>VLOOKUP(C75,Activity!$C$19:$O$98,2,FALSE)</f>
        <v>1214057</v>
      </c>
      <c r="E75" s="33">
        <f t="shared" si="34"/>
        <v>1260934</v>
      </c>
      <c r="F75" s="33">
        <f t="shared" si="4"/>
        <v>1248005.1785714284</v>
      </c>
      <c r="G75" s="33">
        <f t="shared" si="16"/>
        <v>1218390.3015873015</v>
      </c>
      <c r="H75" s="12">
        <f t="shared" si="20"/>
        <v>0.07149154039432304</v>
      </c>
      <c r="I75" s="14">
        <f t="shared" si="21"/>
        <v>0.024562081229261734</v>
      </c>
      <c r="J75" s="13">
        <f>VLOOKUP(C75,Activity!$C$19:$O$98,5,FALSE)</f>
        <v>1867781</v>
      </c>
      <c r="K75" s="33">
        <f t="shared" si="22"/>
        <v>1942036.6666666667</v>
      </c>
      <c r="L75" s="34">
        <f t="shared" si="23"/>
        <v>1910393.023809524</v>
      </c>
      <c r="M75" s="34">
        <f t="shared" si="17"/>
        <v>1867376.361111111</v>
      </c>
      <c r="N75" s="12">
        <f t="shared" si="24"/>
        <v>0.06491136559783417</v>
      </c>
      <c r="O75" s="14">
        <f t="shared" si="25"/>
        <v>0.022893640558228734</v>
      </c>
      <c r="P75" s="13" t="e">
        <f>VLOOKUP(C75,Activity!$C$19:$O$98,18,FALSE)</f>
        <v>#REF!</v>
      </c>
      <c r="Q75" s="33" t="e">
        <f t="shared" si="26"/>
        <v>#REF!</v>
      </c>
      <c r="R75" s="34" t="e">
        <f t="shared" si="27"/>
        <v>#REF!</v>
      </c>
      <c r="S75" s="34" t="e">
        <f t="shared" si="18"/>
        <v>#REF!</v>
      </c>
      <c r="T75" s="12" t="e">
        <f t="shared" si="28"/>
        <v>#REF!</v>
      </c>
      <c r="U75" s="14" t="e">
        <f t="shared" si="29"/>
        <v>#REF!</v>
      </c>
      <c r="V75" s="13" t="e">
        <f>VLOOKUP(C75,Activity!$C$19:$O$98,23,FALSE)</f>
        <v>#REF!</v>
      </c>
      <c r="W75" s="33" t="e">
        <f t="shared" si="30"/>
        <v>#REF!</v>
      </c>
      <c r="X75" s="33" t="e">
        <f t="shared" si="31"/>
        <v>#REF!</v>
      </c>
      <c r="Y75" s="33" t="e">
        <f t="shared" si="19"/>
        <v>#REF!</v>
      </c>
      <c r="Z75" s="12" t="e">
        <f t="shared" si="32"/>
        <v>#REF!</v>
      </c>
      <c r="AA75" s="39" t="e">
        <f t="shared" si="33"/>
        <v>#REF!</v>
      </c>
      <c r="AB75" s="2" t="s">
        <v>53</v>
      </c>
    </row>
    <row r="76" spans="1:28" ht="15">
      <c r="A76" s="2" t="s">
        <v>69</v>
      </c>
      <c r="B76" s="2" t="s">
        <v>39</v>
      </c>
      <c r="C76" s="36">
        <f>IF(Activity!D88&gt;1,Activity!C88,"")</f>
        <v>42491</v>
      </c>
      <c r="D76" s="13">
        <f>VLOOKUP(C76,Activity!$C$19:$O$98,2,FALSE)</f>
        <v>1353206</v>
      </c>
      <c r="E76" s="33">
        <f t="shared" si="34"/>
        <v>1305878.6666666667</v>
      </c>
      <c r="F76" s="33">
        <f t="shared" si="4"/>
        <v>1256235.25</v>
      </c>
      <c r="G76" s="33">
        <f t="shared" si="16"/>
        <v>1221819.7063492062</v>
      </c>
      <c r="H76" s="12">
        <f t="shared" si="20"/>
        <v>0.05528354789539569</v>
      </c>
      <c r="I76" s="14">
        <f t="shared" si="21"/>
        <v>0.03364431511725874</v>
      </c>
      <c r="J76" s="13">
        <f>VLOOKUP(C76,Activity!$C$19:$O$98,5,FALSE)</f>
        <v>2070340</v>
      </c>
      <c r="K76" s="33">
        <f t="shared" si="22"/>
        <v>2008558</v>
      </c>
      <c r="L76" s="34">
        <f t="shared" si="23"/>
        <v>1921465.6190476192</v>
      </c>
      <c r="M76" s="34">
        <f t="shared" si="17"/>
        <v>1872339.4087301593</v>
      </c>
      <c r="N76" s="12">
        <f t="shared" si="24"/>
        <v>0.04728696115291697</v>
      </c>
      <c r="O76" s="14">
        <f t="shared" si="25"/>
        <v>0.030687601610012827</v>
      </c>
      <c r="P76" s="13" t="e">
        <f>VLOOKUP(C76,Activity!$C$19:$O$98,18,FALSE)</f>
        <v>#REF!</v>
      </c>
      <c r="Q76" s="33" t="e">
        <f t="shared" si="26"/>
        <v>#REF!</v>
      </c>
      <c r="R76" s="34" t="e">
        <f t="shared" si="27"/>
        <v>#REF!</v>
      </c>
      <c r="S76" s="34" t="e">
        <f t="shared" si="18"/>
        <v>#REF!</v>
      </c>
      <c r="T76" s="12" t="e">
        <f>SUM(P74:P76)/SUM(P62:P64)-1</f>
        <v>#REF!</v>
      </c>
      <c r="U76" s="14" t="e">
        <f t="shared" si="29"/>
        <v>#REF!</v>
      </c>
      <c r="V76" s="13" t="e">
        <f>VLOOKUP(C76,Activity!$C$19:$O$98,23,FALSE)</f>
        <v>#REF!</v>
      </c>
      <c r="W76" s="33" t="e">
        <f t="shared" si="30"/>
        <v>#REF!</v>
      </c>
      <c r="X76" s="33" t="e">
        <f t="shared" si="31"/>
        <v>#REF!</v>
      </c>
      <c r="Y76" s="33" t="e">
        <f t="shared" si="19"/>
        <v>#REF!</v>
      </c>
      <c r="Z76" s="12" t="e">
        <f t="shared" si="32"/>
        <v>#REF!</v>
      </c>
      <c r="AA76" s="39" t="e">
        <f t="shared" si="33"/>
        <v>#REF!</v>
      </c>
      <c r="AB76" s="2" t="s">
        <v>53</v>
      </c>
    </row>
    <row r="77" spans="1:28" ht="15">
      <c r="A77" s="2" t="s">
        <v>70</v>
      </c>
      <c r="C77" s="36">
        <f>IF(Activity!D89&gt;1,Activity!C89,"")</f>
        <v>42522</v>
      </c>
      <c r="D77" s="13">
        <f>VLOOKUP(C77,Activity!$C$19:$O$98,2,FALSE)</f>
        <v>1282499</v>
      </c>
      <c r="E77" s="33">
        <f t="shared" si="34"/>
        <v>1283254</v>
      </c>
      <c r="F77" s="33">
        <f t="shared" si="4"/>
        <v>1259009.0833333333</v>
      </c>
      <c r="G77" s="33">
        <f t="shared" si="16"/>
        <v>1224351.5555555555</v>
      </c>
      <c r="H77" s="12">
        <f t="shared" si="20"/>
        <v>0.03759075245034782</v>
      </c>
      <c r="I77" s="14">
        <f t="shared" si="21"/>
        <v>0.03706426792583106</v>
      </c>
      <c r="J77" s="13">
        <f>VLOOKUP(C77,Activity!$C$19:$O$98,5,FALSE)</f>
        <v>1958802</v>
      </c>
      <c r="K77" s="33">
        <f t="shared" si="22"/>
        <v>1965641</v>
      </c>
      <c r="L77" s="34">
        <f t="shared" si="23"/>
        <v>1925431.7023809524</v>
      </c>
      <c r="M77" s="34">
        <f t="shared" si="17"/>
        <v>1875888.4563492064</v>
      </c>
      <c r="N77" s="12">
        <f t="shared" si="24"/>
        <v>0.03059806951897781</v>
      </c>
      <c r="O77" s="14">
        <f t="shared" si="25"/>
        <v>0.03425094435131326</v>
      </c>
      <c r="P77" s="13" t="e">
        <f>VLOOKUP(C77,Activity!$C$19:$O$98,18,FALSE)</f>
        <v>#REF!</v>
      </c>
      <c r="Q77" s="33" t="e">
        <f t="shared" si="26"/>
        <v>#REF!</v>
      </c>
      <c r="R77" s="34" t="e">
        <f t="shared" si="27"/>
        <v>#REF!</v>
      </c>
      <c r="S77" s="34" t="e">
        <f t="shared" si="18"/>
        <v>#REF!</v>
      </c>
      <c r="T77" s="12" t="e">
        <f t="shared" si="28"/>
        <v>#REF!</v>
      </c>
      <c r="U77" s="14" t="e">
        <f t="shared" si="29"/>
        <v>#REF!</v>
      </c>
      <c r="V77" s="13" t="e">
        <f>VLOOKUP(C77,Activity!$C$19:$O$98,23,FALSE)</f>
        <v>#REF!</v>
      </c>
      <c r="W77" s="33" t="e">
        <f t="shared" si="30"/>
        <v>#REF!</v>
      </c>
      <c r="X77" s="33" t="e">
        <f t="shared" si="31"/>
        <v>#REF!</v>
      </c>
      <c r="Y77" s="33" t="e">
        <f t="shared" si="19"/>
        <v>#REF!</v>
      </c>
      <c r="Z77" s="12" t="e">
        <f t="shared" si="32"/>
        <v>#REF!</v>
      </c>
      <c r="AA77" s="39" t="e">
        <f t="shared" si="33"/>
        <v>#REF!</v>
      </c>
      <c r="AB77" s="2" t="s">
        <v>53</v>
      </c>
    </row>
    <row r="78" spans="1:28" ht="15">
      <c r="A78" s="2" t="s">
        <v>71</v>
      </c>
      <c r="C78" s="36">
        <f>IF(Activity!D90&gt;1,Activity!C90,"")</f>
        <v>42552</v>
      </c>
      <c r="D78" s="13">
        <f>VLOOKUP(C78,Activity!$C$19:$O$98,2,FALSE)</f>
        <v>1353477</v>
      </c>
      <c r="E78" s="33">
        <f t="shared" si="34"/>
        <v>1329727.3333333333</v>
      </c>
      <c r="F78" s="33">
        <f t="shared" si="4"/>
        <v>1265838.5833333333</v>
      </c>
      <c r="G78" s="33">
        <f t="shared" si="16"/>
        <v>1226345.3650793652</v>
      </c>
      <c r="H78" s="12">
        <f t="shared" si="20"/>
        <v>0.05668624869769734</v>
      </c>
      <c r="I78" s="14">
        <f t="shared" si="21"/>
        <v>0.044918032303586264</v>
      </c>
      <c r="J78" s="13">
        <f>VLOOKUP(C78,Activity!$C$19:$O$98,5,FALSE)</f>
        <v>2079034</v>
      </c>
      <c r="K78" s="33">
        <f t="shared" si="22"/>
        <v>2036058.6666666667</v>
      </c>
      <c r="L78" s="34">
        <f t="shared" si="23"/>
        <v>1935943.2857142857</v>
      </c>
      <c r="M78" s="34">
        <f t="shared" si="17"/>
        <v>1878742.4880952383</v>
      </c>
      <c r="N78" s="12">
        <f t="shared" si="24"/>
        <v>0.05284827932129721</v>
      </c>
      <c r="O78" s="14">
        <f t="shared" si="25"/>
        <v>0.04179693300255871</v>
      </c>
      <c r="P78" s="13" t="e">
        <f>VLOOKUP(C78,Activity!$C$19:$O$98,18,FALSE)</f>
        <v>#REF!</v>
      </c>
      <c r="Q78" s="33" t="e">
        <f t="shared" si="26"/>
        <v>#REF!</v>
      </c>
      <c r="R78" s="34" t="e">
        <f t="shared" si="27"/>
        <v>#REF!</v>
      </c>
      <c r="S78" s="34" t="e">
        <f t="shared" si="18"/>
        <v>#REF!</v>
      </c>
      <c r="T78" s="12" t="e">
        <f t="shared" si="28"/>
        <v>#REF!</v>
      </c>
      <c r="U78" s="14" t="e">
        <f t="shared" si="29"/>
        <v>#REF!</v>
      </c>
      <c r="V78" s="13" t="e">
        <f>VLOOKUP(C78,Activity!$C$19:$O$98,23,FALSE)</f>
        <v>#REF!</v>
      </c>
      <c r="W78" s="33" t="e">
        <f t="shared" si="30"/>
        <v>#REF!</v>
      </c>
      <c r="X78" s="33" t="e">
        <f t="shared" si="31"/>
        <v>#REF!</v>
      </c>
      <c r="Y78" s="33" t="e">
        <f t="shared" si="19"/>
        <v>#REF!</v>
      </c>
      <c r="Z78" s="12" t="e">
        <f t="shared" si="32"/>
        <v>#REF!</v>
      </c>
      <c r="AA78" s="39" t="e">
        <f t="shared" si="33"/>
        <v>#REF!</v>
      </c>
      <c r="AB78" s="2" t="s">
        <v>53</v>
      </c>
    </row>
    <row r="79" spans="1:28" ht="15">
      <c r="A79" s="2" t="s">
        <v>69</v>
      </c>
      <c r="C79" s="36">
        <f>IF(Activity!D91&gt;1,Activity!C91,"")</f>
        <v>42583</v>
      </c>
      <c r="D79" s="13">
        <f>VLOOKUP(C79,Activity!$C$19:$O$98,2,FALSE)</f>
        <v>1254439</v>
      </c>
      <c r="E79" s="33">
        <f t="shared" si="34"/>
        <v>1296805</v>
      </c>
      <c r="F79" s="33">
        <f t="shared" si="4"/>
        <v>1269056.3333333333</v>
      </c>
      <c r="G79" s="33">
        <f t="shared" si="16"/>
        <v>1228144.4642857143</v>
      </c>
      <c r="H79" s="12">
        <f t="shared" si="20"/>
        <v>0.04117501596387263</v>
      </c>
      <c r="I79" s="14">
        <f t="shared" si="21"/>
        <v>0.04558336505944305</v>
      </c>
      <c r="J79" s="13">
        <f>VLOOKUP(C79,Activity!$C$19:$O$98,5,FALSE)</f>
        <v>1932901</v>
      </c>
      <c r="K79" s="33">
        <f t="shared" si="22"/>
        <v>1990245.6666666667</v>
      </c>
      <c r="L79" s="34">
        <f t="shared" si="23"/>
        <v>1941590.1190476192</v>
      </c>
      <c r="M79" s="34">
        <f t="shared" si="17"/>
        <v>1881306.650793651</v>
      </c>
      <c r="N79" s="12">
        <f t="shared" si="24"/>
        <v>0.042151118393826126</v>
      </c>
      <c r="O79" s="14">
        <f t="shared" si="25"/>
        <v>0.04259944826734974</v>
      </c>
      <c r="P79" s="13" t="e">
        <f>VLOOKUP(C79,Activity!$C$19:$O$98,18,FALSE)</f>
        <v>#REF!</v>
      </c>
      <c r="Q79" s="33" t="e">
        <f t="shared" si="26"/>
        <v>#REF!</v>
      </c>
      <c r="R79" s="34" t="e">
        <f t="shared" si="27"/>
        <v>#REF!</v>
      </c>
      <c r="S79" s="34" t="e">
        <f t="shared" si="18"/>
        <v>#REF!</v>
      </c>
      <c r="T79" s="12" t="e">
        <f t="shared" si="28"/>
        <v>#REF!</v>
      </c>
      <c r="U79" s="14" t="e">
        <f t="shared" si="29"/>
        <v>#REF!</v>
      </c>
      <c r="V79" s="13" t="e">
        <f>VLOOKUP(C79,Activity!$C$19:$O$98,23,FALSE)</f>
        <v>#REF!</v>
      </c>
      <c r="W79" s="33" t="e">
        <f t="shared" si="30"/>
        <v>#REF!</v>
      </c>
      <c r="X79" s="33" t="e">
        <f t="shared" si="31"/>
        <v>#REF!</v>
      </c>
      <c r="Y79" s="33" t="e">
        <f t="shared" si="19"/>
        <v>#REF!</v>
      </c>
      <c r="Z79" s="12" t="e">
        <f t="shared" si="32"/>
        <v>#REF!</v>
      </c>
      <c r="AA79" s="39" t="e">
        <f t="shared" si="33"/>
        <v>#REF!</v>
      </c>
      <c r="AB79" s="2" t="s">
        <v>53</v>
      </c>
    </row>
    <row r="80" spans="1:28" ht="15">
      <c r="A80" s="2" t="s">
        <v>70</v>
      </c>
      <c r="C80" s="36">
        <f>IF(Activity!D92&gt;1,Activity!C92,"")</f>
        <v>42614</v>
      </c>
      <c r="D80" s="13">
        <f>VLOOKUP(C80,Activity!$C$19:$O$98,2,FALSE)</f>
        <v>1277578</v>
      </c>
      <c r="E80" s="33">
        <f t="shared" si="34"/>
        <v>1295164.6666666667</v>
      </c>
      <c r="F80" s="33">
        <f t="shared" si="4"/>
        <v>1273721.6666666667</v>
      </c>
      <c r="G80" s="33">
        <f t="shared" si="16"/>
        <v>1231505.8214285716</v>
      </c>
      <c r="H80" s="12">
        <f t="shared" si="20"/>
        <v>0.04760143253751803</v>
      </c>
      <c r="I80" s="14">
        <f t="shared" si="21"/>
        <v>0.04944067721566592</v>
      </c>
      <c r="J80" s="13">
        <f>VLOOKUP(C80,Activity!$C$19:$O$98,5,FALSE)</f>
        <v>1952464</v>
      </c>
      <c r="K80" s="33">
        <f t="shared" si="22"/>
        <v>1988133</v>
      </c>
      <c r="L80" s="34">
        <f t="shared" si="23"/>
        <v>1949297.2023809524</v>
      </c>
      <c r="M80" s="34">
        <f t="shared" si="17"/>
        <v>1886409.8531746035</v>
      </c>
      <c r="N80" s="12">
        <f t="shared" si="24"/>
        <v>0.05043771474281589</v>
      </c>
      <c r="O80" s="14">
        <f t="shared" si="25"/>
        <v>0.046424595799952284</v>
      </c>
      <c r="P80" s="13" t="e">
        <f>VLOOKUP(C80,Activity!$C$19:$O$98,18,FALSE)</f>
        <v>#REF!</v>
      </c>
      <c r="Q80" s="33" t="e">
        <f t="shared" si="26"/>
        <v>#REF!</v>
      </c>
      <c r="R80" s="34" t="e">
        <f t="shared" si="27"/>
        <v>#REF!</v>
      </c>
      <c r="S80" s="34" t="e">
        <f t="shared" si="18"/>
        <v>#REF!</v>
      </c>
      <c r="T80" s="12" t="e">
        <f t="shared" si="28"/>
        <v>#REF!</v>
      </c>
      <c r="U80" s="14" t="e">
        <f t="shared" si="29"/>
        <v>#REF!</v>
      </c>
      <c r="V80" s="13" t="e">
        <f>VLOOKUP(C80,Activity!$C$19:$O$98,23,FALSE)</f>
        <v>#REF!</v>
      </c>
      <c r="W80" s="33" t="e">
        <f t="shared" si="30"/>
        <v>#REF!</v>
      </c>
      <c r="X80" s="33" t="e">
        <f t="shared" si="31"/>
        <v>#REF!</v>
      </c>
      <c r="Y80" s="33" t="e">
        <f t="shared" si="19"/>
        <v>#REF!</v>
      </c>
      <c r="Z80" s="12" t="e">
        <f t="shared" si="32"/>
        <v>#REF!</v>
      </c>
      <c r="AA80" s="39" t="e">
        <f t="shared" si="33"/>
        <v>#REF!</v>
      </c>
      <c r="AB80" s="2" t="s">
        <v>53</v>
      </c>
    </row>
    <row r="81" spans="1:28" ht="15">
      <c r="A81" s="2" t="s">
        <v>71</v>
      </c>
      <c r="C81" s="36">
        <f>IF(Activity!D93&gt;1,Activity!C93,"")</f>
        <v>42644</v>
      </c>
      <c r="D81" s="13">
        <f>VLOOKUP(C81,Activity!$C$19:$O$98,2,FALSE)</f>
        <v>1317571</v>
      </c>
      <c r="E81" s="33">
        <f t="shared" si="34"/>
        <v>1283196</v>
      </c>
      <c r="F81" s="33">
        <f t="shared" si="4"/>
        <v>1278403</v>
      </c>
      <c r="G81" s="33">
        <f t="shared" si="16"/>
        <v>1234792.2777777778</v>
      </c>
      <c r="H81" s="12">
        <f t="shared" si="20"/>
        <v>0.04076251448098911</v>
      </c>
      <c r="I81" s="14">
        <f t="shared" si="21"/>
        <v>0.052482515903400806</v>
      </c>
      <c r="J81" s="13">
        <f>VLOOKUP(C81,Activity!$C$19:$O$98,5,FALSE)</f>
        <v>2001816</v>
      </c>
      <c r="K81" s="33">
        <f t="shared" si="22"/>
        <v>1962393.6666666667</v>
      </c>
      <c r="L81" s="34">
        <f t="shared" si="23"/>
        <v>1955856.2023809524</v>
      </c>
      <c r="M81" s="34">
        <f t="shared" si="17"/>
        <v>1891198.3730158731</v>
      </c>
      <c r="N81" s="12">
        <f t="shared" si="24"/>
        <v>0.042306203753178506</v>
      </c>
      <c r="O81" s="14">
        <f t="shared" si="25"/>
        <v>0.04850403090807465</v>
      </c>
      <c r="P81" s="13" t="e">
        <f>VLOOKUP(C81,Activity!$C$19:$O$98,18,FALSE)</f>
        <v>#REF!</v>
      </c>
      <c r="Q81" s="33" t="e">
        <f t="shared" si="26"/>
        <v>#REF!</v>
      </c>
      <c r="R81" s="34" t="e">
        <f t="shared" si="27"/>
        <v>#REF!</v>
      </c>
      <c r="S81" s="34" t="e">
        <f t="shared" si="18"/>
        <v>#REF!</v>
      </c>
      <c r="T81" s="12" t="e">
        <f t="shared" si="28"/>
        <v>#REF!</v>
      </c>
      <c r="U81" s="14" t="e">
        <f t="shared" si="29"/>
        <v>#REF!</v>
      </c>
      <c r="V81" s="13" t="e">
        <f>VLOOKUP(C81,Activity!$C$19:$O$98,23,FALSE)</f>
        <v>#REF!</v>
      </c>
      <c r="W81" s="33" t="e">
        <f t="shared" si="30"/>
        <v>#REF!</v>
      </c>
      <c r="X81" s="33" t="e">
        <f t="shared" si="31"/>
        <v>#REF!</v>
      </c>
      <c r="Y81" s="33" t="e">
        <f t="shared" si="19"/>
        <v>#REF!</v>
      </c>
      <c r="Z81" s="12" t="e">
        <f t="shared" si="32"/>
        <v>#REF!</v>
      </c>
      <c r="AA81" s="39" t="e">
        <f t="shared" si="33"/>
        <v>#REF!</v>
      </c>
      <c r="AB81" s="2" t="s">
        <v>53</v>
      </c>
    </row>
    <row r="82" spans="1:28" ht="15">
      <c r="A82" s="2" t="s">
        <v>69</v>
      </c>
      <c r="C82" s="36">
        <f>IF(Activity!D94&gt;1,Activity!C94,"")</f>
        <v>42675</v>
      </c>
      <c r="D82" s="13">
        <f>VLOOKUP(C82,Activity!$C$19:$O$98,2,FALSE)</f>
        <v>1258205</v>
      </c>
      <c r="E82" s="33">
        <f t="shared" si="34"/>
        <v>1284451.3333333333</v>
      </c>
      <c r="F82" s="33">
        <f t="shared" si="4"/>
        <v>1280228.9166666667</v>
      </c>
      <c r="G82" s="33">
        <f t="shared" si="16"/>
        <v>1238100.4126984128</v>
      </c>
      <c r="H82" s="12">
        <f t="shared" si="20"/>
        <v>0.03604753927033788</v>
      </c>
      <c r="I82" s="14">
        <f t="shared" si="21"/>
        <v>0.051765112466370944</v>
      </c>
      <c r="J82" s="13">
        <f>VLOOKUP(C82,Activity!$C$19:$O$98,5,FALSE)</f>
        <v>1907871</v>
      </c>
      <c r="K82" s="33">
        <f t="shared" si="22"/>
        <v>1954050.3333333333</v>
      </c>
      <c r="L82" s="34">
        <f t="shared" si="23"/>
        <v>1958659.2023809524</v>
      </c>
      <c r="M82" s="34">
        <f t="shared" si="17"/>
        <v>1896054.8849206353</v>
      </c>
      <c r="N82" s="12">
        <f t="shared" si="24"/>
        <v>0.036205999941314904</v>
      </c>
      <c r="O82" s="14">
        <f t="shared" si="25"/>
        <v>0.0479573127234616</v>
      </c>
      <c r="P82" s="13" t="e">
        <f>VLOOKUP(C82,Activity!$C$19:$O$98,18,FALSE)</f>
        <v>#REF!</v>
      </c>
      <c r="Q82" s="33" t="e">
        <f t="shared" si="26"/>
        <v>#REF!</v>
      </c>
      <c r="R82" s="34" t="e">
        <f t="shared" si="27"/>
        <v>#REF!</v>
      </c>
      <c r="S82" s="34" t="e">
        <f t="shared" si="18"/>
        <v>#REF!</v>
      </c>
      <c r="T82" s="12" t="e">
        <f t="shared" si="28"/>
        <v>#REF!</v>
      </c>
      <c r="U82" s="14" t="e">
        <f t="shared" si="29"/>
        <v>#REF!</v>
      </c>
      <c r="V82" s="13" t="e">
        <f>VLOOKUP(C82,Activity!$C$19:$O$98,23,FALSE)</f>
        <v>#REF!</v>
      </c>
      <c r="W82" s="33" t="e">
        <f t="shared" si="30"/>
        <v>#REF!</v>
      </c>
      <c r="X82" s="33" t="e">
        <f t="shared" si="31"/>
        <v>#REF!</v>
      </c>
      <c r="Y82" s="33" t="e">
        <f t="shared" si="19"/>
        <v>#REF!</v>
      </c>
      <c r="Z82" s="12" t="e">
        <f t="shared" si="32"/>
        <v>#REF!</v>
      </c>
      <c r="AA82" s="39" t="e">
        <f t="shared" si="33"/>
        <v>#REF!</v>
      </c>
      <c r="AB82" s="2" t="s">
        <v>53</v>
      </c>
    </row>
    <row r="83" spans="1:28" ht="15">
      <c r="A83" s="2" t="s">
        <v>70</v>
      </c>
      <c r="C83" s="36">
        <f>IF(Activity!D95&gt;1,Activity!C95,"")</f>
        <v>42705</v>
      </c>
      <c r="D83" s="13">
        <f>VLOOKUP(C83,Activity!$C$19:$O$98,2,FALSE)</f>
        <v>1277133</v>
      </c>
      <c r="E83" s="33">
        <f t="shared" si="34"/>
        <v>1284303</v>
      </c>
      <c r="F83" s="33">
        <f>SUM(D72:D83)/12</f>
        <v>1283909.5833333333</v>
      </c>
      <c r="G83" s="33">
        <f t="shared" si="16"/>
        <v>1241020.4642857143</v>
      </c>
      <c r="H83" s="12">
        <f t="shared" si="20"/>
        <v>0.0327703936092707</v>
      </c>
      <c r="I83" s="14">
        <f t="shared" si="21"/>
        <v>0.05543418018899127</v>
      </c>
      <c r="J83" s="13">
        <f>VLOOKUP(C83,Activity!$C$19:$O$98,5,FALSE)</f>
        <v>1944567</v>
      </c>
      <c r="K83" s="33">
        <f t="shared" si="22"/>
        <v>1951418</v>
      </c>
      <c r="L83" s="34">
        <f t="shared" si="23"/>
        <v>1965068.7857142857</v>
      </c>
      <c r="M83" s="34">
        <f t="shared" si="17"/>
        <v>1900569.8253968258</v>
      </c>
      <c r="N83" s="12">
        <f t="shared" si="24"/>
        <v>0.03340850256708072</v>
      </c>
      <c r="O83" s="14">
        <f t="shared" si="25"/>
        <v>0.05296296122880628</v>
      </c>
      <c r="P83" s="13" t="e">
        <f>VLOOKUP(C83,Activity!$C$19:$O$98,18,FALSE)</f>
        <v>#REF!</v>
      </c>
      <c r="Q83" s="33" t="e">
        <f t="shared" si="26"/>
        <v>#REF!</v>
      </c>
      <c r="R83" s="34" t="e">
        <f t="shared" si="27"/>
        <v>#REF!</v>
      </c>
      <c r="S83" s="34" t="e">
        <f t="shared" si="18"/>
        <v>#REF!</v>
      </c>
      <c r="T83" s="12" t="e">
        <f t="shared" si="28"/>
        <v>#REF!</v>
      </c>
      <c r="U83" s="14" t="e">
        <f t="shared" si="29"/>
        <v>#REF!</v>
      </c>
      <c r="V83" s="13" t="e">
        <f>VLOOKUP(C83,Activity!$C$19:$O$98,23,FALSE)</f>
        <v>#REF!</v>
      </c>
      <c r="W83" s="33" t="e">
        <f t="shared" si="30"/>
        <v>#REF!</v>
      </c>
      <c r="X83" s="33" t="e">
        <f t="shared" si="31"/>
        <v>#REF!</v>
      </c>
      <c r="Y83" s="33" t="e">
        <f t="shared" si="19"/>
        <v>#REF!</v>
      </c>
      <c r="Z83" s="12" t="e">
        <f t="shared" si="32"/>
        <v>#REF!</v>
      </c>
      <c r="AA83" s="39" t="e">
        <f t="shared" si="33"/>
        <v>#REF!</v>
      </c>
      <c r="AB83" s="2" t="s">
        <v>53</v>
      </c>
    </row>
    <row r="84" spans="1:28" ht="15">
      <c r="A84" s="2" t="s">
        <v>71</v>
      </c>
      <c r="C84" s="36">
        <f>IF(Activity!D96&gt;1,Activity!C96,"")</f>
        <v>42736</v>
      </c>
      <c r="D84" s="13">
        <f>VLOOKUP(C84,Activity!$C$19:$O$98,2,FALSE)</f>
        <v>1237177</v>
      </c>
      <c r="E84" s="33">
        <f t="shared" si="34"/>
        <v>1257505</v>
      </c>
      <c r="F84" s="33">
        <f>SUM(D73:D84)/12</f>
        <v>1282840.5833333333</v>
      </c>
      <c r="G84" s="33">
        <f t="shared" si="16"/>
        <v>1243656.3928571427</v>
      </c>
      <c r="H84" s="12">
        <f t="shared" si="20"/>
        <v>0.014317617679196815</v>
      </c>
      <c r="I84" s="14">
        <f t="shared" si="21"/>
        <v>0.045533432930022544</v>
      </c>
      <c r="J84" s="13">
        <f>VLOOKUP(C84,Activity!$C$19:$O$98,5,FALSE)</f>
        <v>1895272</v>
      </c>
      <c r="K84" s="33">
        <f t="shared" si="22"/>
        <v>1915903.3333333333</v>
      </c>
      <c r="L84" s="34">
        <f t="shared" si="23"/>
        <v>1964098.0833333333</v>
      </c>
      <c r="M84" s="34">
        <f t="shared" si="17"/>
        <v>1904895.7460317463</v>
      </c>
      <c r="N84" s="12">
        <f t="shared" si="24"/>
        <v>0.017508575514244784</v>
      </c>
      <c r="O84" s="14">
        <f t="shared" si="25"/>
        <v>0.0442892265794439</v>
      </c>
      <c r="P84" s="13" t="e">
        <f>VLOOKUP(C84,Activity!$C$19:$O$98,18,FALSE)</f>
        <v>#REF!</v>
      </c>
      <c r="Q84" s="33" t="e">
        <f t="shared" si="26"/>
        <v>#REF!</v>
      </c>
      <c r="R84" s="34" t="e">
        <f t="shared" si="27"/>
        <v>#REF!</v>
      </c>
      <c r="S84" s="34" t="e">
        <f t="shared" si="18"/>
        <v>#REF!</v>
      </c>
      <c r="T84" s="12" t="e">
        <f t="shared" si="28"/>
        <v>#REF!</v>
      </c>
      <c r="U84" s="14" t="e">
        <f t="shared" si="29"/>
        <v>#REF!</v>
      </c>
      <c r="V84" s="13" t="e">
        <f>VLOOKUP(C84,Activity!$C$19:$O$98,23,FALSE)</f>
        <v>#REF!</v>
      </c>
      <c r="W84" s="33" t="e">
        <f t="shared" si="30"/>
        <v>#REF!</v>
      </c>
      <c r="X84" s="33" t="e">
        <f t="shared" si="31"/>
        <v>#REF!</v>
      </c>
      <c r="Y84" s="33" t="e">
        <f t="shared" si="19"/>
        <v>#REF!</v>
      </c>
      <c r="Z84" s="12" t="e">
        <f t="shared" si="32"/>
        <v>#REF!</v>
      </c>
      <c r="AA84" s="39" t="e">
        <f t="shared" si="33"/>
        <v>#REF!</v>
      </c>
      <c r="AB84" s="2" t="s">
        <v>53</v>
      </c>
    </row>
    <row r="85" spans="1:28" ht="15">
      <c r="A85" s="2" t="s">
        <v>69</v>
      </c>
      <c r="C85" s="36">
        <f>IF(Activity!D97&gt;1,Activity!C97,"")</f>
        <v>42767</v>
      </c>
      <c r="D85" s="13">
        <f>VLOOKUP(C85,Activity!$C$19:$O$98,2,FALSE)</f>
        <v>1127909</v>
      </c>
      <c r="E85" s="33">
        <f t="shared" si="34"/>
        <v>1214073</v>
      </c>
      <c r="F85" s="33">
        <f>SUM(D74:D85)/12</f>
        <v>1275302</v>
      </c>
      <c r="G85" s="33">
        <f t="shared" si="16"/>
        <v>1244855.4285714284</v>
      </c>
      <c r="H85" s="12">
        <f t="shared" si="20"/>
        <v>-0.015973395595435425</v>
      </c>
      <c r="I85" s="14">
        <f t="shared" si="21"/>
        <v>0.029189491056904826</v>
      </c>
      <c r="J85" s="13">
        <f>VLOOKUP(C85,Activity!$C$19:$O$98,5,FALSE)</f>
        <v>1735619</v>
      </c>
      <c r="K85" s="33">
        <f t="shared" si="22"/>
        <v>1858486</v>
      </c>
      <c r="L85" s="34">
        <f t="shared" si="23"/>
        <v>1952835</v>
      </c>
      <c r="M85" s="34">
        <f t="shared" si="17"/>
        <v>1906945.8730158731</v>
      </c>
      <c r="N85" s="12">
        <f t="shared" si="24"/>
        <v>-0.012380179798594959</v>
      </c>
      <c r="O85" s="14">
        <f t="shared" si="25"/>
        <v>0.028461193134217577</v>
      </c>
      <c r="P85" s="13" t="e">
        <f>VLOOKUP(C85,Activity!$C$19:$O$98,18,FALSE)</f>
        <v>#REF!</v>
      </c>
      <c r="Q85" s="33" t="e">
        <f t="shared" si="26"/>
        <v>#REF!</v>
      </c>
      <c r="R85" s="34" t="e">
        <f t="shared" si="27"/>
        <v>#REF!</v>
      </c>
      <c r="S85" s="34" t="e">
        <f t="shared" si="18"/>
        <v>#REF!</v>
      </c>
      <c r="T85" s="12" t="e">
        <f t="shared" si="28"/>
        <v>#REF!</v>
      </c>
      <c r="U85" s="14" t="e">
        <f t="shared" si="29"/>
        <v>#REF!</v>
      </c>
      <c r="V85" s="13" t="e">
        <f>VLOOKUP(C85,Activity!$C$19:$O$98,23,FALSE)</f>
        <v>#REF!</v>
      </c>
      <c r="W85" s="33" t="e">
        <f t="shared" si="30"/>
        <v>#REF!</v>
      </c>
      <c r="X85" s="33" t="e">
        <f t="shared" si="31"/>
        <v>#REF!</v>
      </c>
      <c r="Y85" s="33" t="e">
        <f t="shared" si="19"/>
        <v>#REF!</v>
      </c>
      <c r="Z85" s="12" t="e">
        <f t="shared" si="32"/>
        <v>#REF!</v>
      </c>
      <c r="AA85" s="39" t="e">
        <f t="shared" si="33"/>
        <v>#REF!</v>
      </c>
      <c r="AB85" s="2" t="s">
        <v>53</v>
      </c>
    </row>
    <row r="86" spans="1:27" ht="15">
      <c r="A86" s="2" t="s">
        <v>70</v>
      </c>
      <c r="C86" s="36">
        <f>IF(Activity!D98&gt;1,Activity!C98,"")</f>
        <v>42795</v>
      </c>
      <c r="D86" s="13">
        <f>VLOOKUP(C86,Activity!$C$19:$O$198,2,FALSE)</f>
        <v>1309507</v>
      </c>
      <c r="E86" s="33">
        <f aca="true" t="shared" si="35" ref="E86:E100">SUM(D84:D86)/3</f>
        <v>1224864.3333333333</v>
      </c>
      <c r="F86" s="33">
        <f aca="true" t="shared" si="36" ref="F86:F93">SUM(D75:D86)/12</f>
        <v>1271896.5</v>
      </c>
      <c r="G86" s="33">
        <f aca="true" t="shared" si="37" ref="G86:G93">SUM(D51:D86)/36</f>
        <v>1245968.507936508</v>
      </c>
      <c r="H86" s="12">
        <f aca="true" t="shared" si="38" ref="H86:H93">SUM(D84:D86)/SUM(D72:D74)-1</f>
        <v>-0.03774978723404254</v>
      </c>
      <c r="I86" s="14">
        <f aca="true" t="shared" si="39" ref="I86:I93">SUM(D75:D86)/SUM(D63:D74)-1</f>
        <v>0.01964918934547466</v>
      </c>
      <c r="J86" s="13">
        <f>VLOOKUP(C86,Activity!$C$19:$O$198,5,FALSE)</f>
        <v>2015834</v>
      </c>
      <c r="K86" s="33">
        <f aca="true" t="shared" si="40" ref="K86:K100">SUM(J84:J86)/3</f>
        <v>1882241.6666666667</v>
      </c>
      <c r="L86" s="34">
        <f aca="true" t="shared" si="41" ref="L86:L93">SUM(J75:J86)/12</f>
        <v>1946858.4166666667</v>
      </c>
      <c r="M86" s="34">
        <f aca="true" t="shared" si="42" ref="M86:M93">SUM(J51:J86)/36</f>
        <v>1908570.6825396828</v>
      </c>
      <c r="N86" s="12">
        <f aca="true" t="shared" si="43" ref="N86:N93">SUM(J84:J86)/SUM(J72:J74)-1</f>
        <v>-0.037257482607121584</v>
      </c>
      <c r="O86" s="14">
        <f aca="true" t="shared" si="44" ref="O86:O93">SUM(J75:J86)/SUM(J63:J74)-1</f>
        <v>0.01884849797665522</v>
      </c>
      <c r="P86" s="13" t="e">
        <f>VLOOKUP(C86,Activity!$C$19:$O$198,18,FALSE)</f>
        <v>#REF!</v>
      </c>
      <c r="Q86" s="33" t="e">
        <f aca="true" t="shared" si="45" ref="Q86:Q100">SUM(P84:P86)/3</f>
        <v>#REF!</v>
      </c>
      <c r="R86" s="34" t="e">
        <f aca="true" t="shared" si="46" ref="R86:R93">SUM(P75:P86)/12</f>
        <v>#REF!</v>
      </c>
      <c r="S86" s="34" t="e">
        <f aca="true" t="shared" si="47" ref="S86:S93">SUM(P51:P86)/36</f>
        <v>#REF!</v>
      </c>
      <c r="T86" s="12" t="e">
        <f aca="true" t="shared" si="48" ref="T86:T93">SUM(P84:P86)/SUM(P72:P74)-1</f>
        <v>#REF!</v>
      </c>
      <c r="U86" s="14" t="e">
        <f aca="true" t="shared" si="49" ref="U86:U93">SUM(P75:P86)/SUM(P63:P74)-1</f>
        <v>#REF!</v>
      </c>
      <c r="V86" s="13" t="e">
        <f>VLOOKUP(C86,Activity!$C$19:$O$198,23,FALSE)</f>
        <v>#REF!</v>
      </c>
      <c r="W86" s="33" t="e">
        <f aca="true" t="shared" si="50" ref="W86:W100">SUM(V84:V86)/3</f>
        <v>#REF!</v>
      </c>
      <c r="X86" s="33" t="e">
        <f aca="true" t="shared" si="51" ref="X86:X93">SUM(V75:V86)/12</f>
        <v>#REF!</v>
      </c>
      <c r="Y86" s="33" t="e">
        <f aca="true" t="shared" si="52" ref="Y86:Y93">SUM(V51:V86)/36</f>
        <v>#REF!</v>
      </c>
      <c r="Z86" s="12" t="e">
        <f aca="true" t="shared" si="53" ref="Z86:Z93">SUM(V84:V86)/SUM(V72:V74)-1</f>
        <v>#REF!</v>
      </c>
      <c r="AA86" s="39" t="e">
        <f aca="true" t="shared" si="54" ref="AA86:AA93">SUM(V75:V86)/SUM(V63:V74)-1</f>
        <v>#REF!</v>
      </c>
    </row>
    <row r="87" spans="1:27" ht="15">
      <c r="A87" s="2" t="s">
        <v>71</v>
      </c>
      <c r="C87" s="36">
        <f>IF(Activity!D99&gt;1,Activity!C99,"")</f>
        <v>42826</v>
      </c>
      <c r="D87" s="13">
        <f>VLOOKUP(C87,Activity!$C$19:$O$198,2,FALSE)</f>
        <v>1253743</v>
      </c>
      <c r="E87" s="33">
        <f t="shared" si="35"/>
        <v>1230386.3333333333</v>
      </c>
      <c r="F87" s="33">
        <f t="shared" si="36"/>
        <v>1275203.6666666667</v>
      </c>
      <c r="G87" s="33">
        <f t="shared" si="37"/>
        <v>1247098.4285714284</v>
      </c>
      <c r="H87" s="12">
        <f t="shared" si="38"/>
        <v>-0.024226221726646013</v>
      </c>
      <c r="I87" s="14">
        <f t="shared" si="39"/>
        <v>0.02179356990038439</v>
      </c>
      <c r="J87" s="13">
        <f>VLOOKUP(C87,Activity!$C$19:$O$198,5,FALSE)</f>
        <v>1949762</v>
      </c>
      <c r="K87" s="33">
        <f t="shared" si="40"/>
        <v>1900405</v>
      </c>
      <c r="L87" s="34">
        <f t="shared" si="41"/>
        <v>1953690.1666666667</v>
      </c>
      <c r="M87" s="34">
        <f t="shared" si="42"/>
        <v>1910573.0753968256</v>
      </c>
      <c r="N87" s="12">
        <f t="shared" si="43"/>
        <v>-0.02143711670394144</v>
      </c>
      <c r="O87" s="14">
        <f t="shared" si="44"/>
        <v>0.022663997574071892</v>
      </c>
      <c r="P87" s="13" t="e">
        <f>VLOOKUP(C87,Activity!$C$19:$O$198,18,FALSE)</f>
        <v>#REF!</v>
      </c>
      <c r="Q87" s="33" t="e">
        <f t="shared" si="45"/>
        <v>#REF!</v>
      </c>
      <c r="R87" s="34" t="e">
        <f t="shared" si="46"/>
        <v>#REF!</v>
      </c>
      <c r="S87" s="34" t="e">
        <f t="shared" si="47"/>
        <v>#REF!</v>
      </c>
      <c r="T87" s="12" t="e">
        <f t="shared" si="48"/>
        <v>#REF!</v>
      </c>
      <c r="U87" s="14" t="e">
        <f t="shared" si="49"/>
        <v>#REF!</v>
      </c>
      <c r="V87" s="13" t="e">
        <f>VLOOKUP(C87,Activity!$C$19:$O$198,23,FALSE)</f>
        <v>#REF!</v>
      </c>
      <c r="W87" s="33" t="e">
        <f t="shared" si="50"/>
        <v>#REF!</v>
      </c>
      <c r="X87" s="33" t="e">
        <f t="shared" si="51"/>
        <v>#REF!</v>
      </c>
      <c r="Y87" s="33" t="e">
        <f t="shared" si="52"/>
        <v>#REF!</v>
      </c>
      <c r="Z87" s="12" t="e">
        <f t="shared" si="53"/>
        <v>#REF!</v>
      </c>
      <c r="AA87" s="39" t="e">
        <f t="shared" si="54"/>
        <v>#REF!</v>
      </c>
    </row>
    <row r="88" spans="1:27" ht="15">
      <c r="A88" s="2" t="s">
        <v>69</v>
      </c>
      <c r="C88" s="36">
        <f>IF(Activity!D100&gt;1,Activity!C100,"")</f>
        <v>42856</v>
      </c>
      <c r="D88" s="13">
        <f>VLOOKUP(C88,Activity!$C$19:$O$198,2,FALSE)</f>
        <v>1347297</v>
      </c>
      <c r="E88" s="33">
        <f t="shared" si="35"/>
        <v>1303515.6666666667</v>
      </c>
      <c r="F88" s="33">
        <f t="shared" si="36"/>
        <v>1274711.25</v>
      </c>
      <c r="G88" s="33">
        <f t="shared" si="37"/>
        <v>1248764.0912698412</v>
      </c>
      <c r="H88" s="12">
        <f t="shared" si="38"/>
        <v>-0.0018095096124295384</v>
      </c>
      <c r="I88" s="14">
        <f t="shared" si="39"/>
        <v>0.014707436365919424</v>
      </c>
      <c r="J88" s="13">
        <f>VLOOKUP(C88,Activity!$C$19:$O$198,5,FALSE)</f>
        <v>2066789</v>
      </c>
      <c r="K88" s="33">
        <f t="shared" si="40"/>
        <v>2010795</v>
      </c>
      <c r="L88" s="34">
        <f t="shared" si="41"/>
        <v>1953394.25</v>
      </c>
      <c r="M88" s="34">
        <f t="shared" si="42"/>
        <v>1913038.6468253972</v>
      </c>
      <c r="N88" s="12">
        <f t="shared" si="43"/>
        <v>0.0011137343307985326</v>
      </c>
      <c r="O88" s="14">
        <f t="shared" si="44"/>
        <v>0.01661681095715184</v>
      </c>
      <c r="P88" s="13" t="e">
        <f>VLOOKUP(C88,Activity!$C$19:$O$198,18,FALSE)</f>
        <v>#REF!</v>
      </c>
      <c r="Q88" s="33" t="e">
        <f t="shared" si="45"/>
        <v>#REF!</v>
      </c>
      <c r="R88" s="34" t="e">
        <f t="shared" si="46"/>
        <v>#REF!</v>
      </c>
      <c r="S88" s="34" t="e">
        <f t="shared" si="47"/>
        <v>#REF!</v>
      </c>
      <c r="T88" s="12" t="e">
        <f t="shared" si="48"/>
        <v>#REF!</v>
      </c>
      <c r="U88" s="14" t="e">
        <f t="shared" si="49"/>
        <v>#REF!</v>
      </c>
      <c r="V88" s="13" t="e">
        <f>VLOOKUP(C88,Activity!$C$19:$O$198,23,FALSE)</f>
        <v>#REF!</v>
      </c>
      <c r="W88" s="33" t="e">
        <f t="shared" si="50"/>
        <v>#REF!</v>
      </c>
      <c r="X88" s="33" t="e">
        <f t="shared" si="51"/>
        <v>#REF!</v>
      </c>
      <c r="Y88" s="33" t="e">
        <f t="shared" si="52"/>
        <v>#REF!</v>
      </c>
      <c r="Z88" s="12" t="e">
        <f t="shared" si="53"/>
        <v>#REF!</v>
      </c>
      <c r="AA88" s="39" t="e">
        <f t="shared" si="54"/>
        <v>#REF!</v>
      </c>
    </row>
    <row r="89" spans="1:27" ht="15">
      <c r="A89" s="2" t="s">
        <v>70</v>
      </c>
      <c r="C89" s="36">
        <f>IF(Activity!D101&gt;1,Activity!C101,"")</f>
        <v>42887</v>
      </c>
      <c r="D89" s="13">
        <f>VLOOKUP(C89,Activity!$C$19:$O$198,2,FALSE)</f>
        <v>1296877</v>
      </c>
      <c r="E89" s="33">
        <f t="shared" si="35"/>
        <v>1299305.6666666667</v>
      </c>
      <c r="F89" s="33">
        <f t="shared" si="36"/>
        <v>1275909.4166666667</v>
      </c>
      <c r="G89" s="33">
        <f t="shared" si="37"/>
        <v>1249643.6984126985</v>
      </c>
      <c r="H89" s="12">
        <f t="shared" si="38"/>
        <v>0.012508565464566468</v>
      </c>
      <c r="I89" s="14">
        <f t="shared" si="39"/>
        <v>0.013423519780006776</v>
      </c>
      <c r="J89" s="13">
        <f>VLOOKUP(C89,Activity!$C$19:$O$198,5,FALSE)</f>
        <v>1994056</v>
      </c>
      <c r="K89" s="33">
        <f t="shared" si="40"/>
        <v>2003535.6666666667</v>
      </c>
      <c r="L89" s="34">
        <f t="shared" si="41"/>
        <v>1956332.0833333333</v>
      </c>
      <c r="M89" s="34">
        <f t="shared" si="42"/>
        <v>1914477.2023809527</v>
      </c>
      <c r="N89" s="12">
        <f t="shared" si="43"/>
        <v>0.019278528819182572</v>
      </c>
      <c r="O89" s="14">
        <f t="shared" si="44"/>
        <v>0.016048546886482606</v>
      </c>
      <c r="P89" s="13" t="e">
        <f>VLOOKUP(C89,Activity!$C$19:$O$198,18,FALSE)</f>
        <v>#REF!</v>
      </c>
      <c r="Q89" s="33" t="e">
        <f t="shared" si="45"/>
        <v>#REF!</v>
      </c>
      <c r="R89" s="34" t="e">
        <f t="shared" si="46"/>
        <v>#REF!</v>
      </c>
      <c r="S89" s="34" t="e">
        <f t="shared" si="47"/>
        <v>#REF!</v>
      </c>
      <c r="T89" s="12" t="e">
        <f t="shared" si="48"/>
        <v>#REF!</v>
      </c>
      <c r="U89" s="14" t="e">
        <f t="shared" si="49"/>
        <v>#REF!</v>
      </c>
      <c r="V89" s="13" t="e">
        <f>VLOOKUP(C89,Activity!$C$19:$O$198,23,FALSE)</f>
        <v>#REF!</v>
      </c>
      <c r="W89" s="33" t="e">
        <f t="shared" si="50"/>
        <v>#REF!</v>
      </c>
      <c r="X89" s="33" t="e">
        <f t="shared" si="51"/>
        <v>#REF!</v>
      </c>
      <c r="Y89" s="33" t="e">
        <f t="shared" si="52"/>
        <v>#REF!</v>
      </c>
      <c r="Z89" s="12" t="e">
        <f t="shared" si="53"/>
        <v>#REF!</v>
      </c>
      <c r="AA89" s="39" t="e">
        <f t="shared" si="54"/>
        <v>#REF!</v>
      </c>
    </row>
    <row r="90" spans="1:27" ht="15">
      <c r="A90" s="2" t="s">
        <v>71</v>
      </c>
      <c r="C90" s="36">
        <f>IF(Activity!D102&gt;1,Activity!C102,"")</f>
        <v>42917</v>
      </c>
      <c r="D90" s="13">
        <f>VLOOKUP(C90,Activity!$C$19:$O$198,2,FALSE)</f>
        <v>1348648</v>
      </c>
      <c r="E90" s="33">
        <f t="shared" si="35"/>
        <v>1330940.6666666667</v>
      </c>
      <c r="F90" s="33">
        <f t="shared" si="36"/>
        <v>1275507</v>
      </c>
      <c r="G90" s="33">
        <f t="shared" si="37"/>
        <v>1250923.130952381</v>
      </c>
      <c r="H90" s="12">
        <f t="shared" si="38"/>
        <v>0.0009124677690814931</v>
      </c>
      <c r="I90" s="14">
        <f t="shared" si="39"/>
        <v>0.0076379538386377455</v>
      </c>
      <c r="J90" s="13">
        <f>VLOOKUP(C90,Activity!$C$19:$O$198,5,FALSE)</f>
        <v>2073944</v>
      </c>
      <c r="K90" s="33">
        <f t="shared" si="40"/>
        <v>2044929.6666666667</v>
      </c>
      <c r="L90" s="34">
        <f t="shared" si="41"/>
        <v>1955907.9166666667</v>
      </c>
      <c r="M90" s="34">
        <f t="shared" si="42"/>
        <v>1916708.1230158731</v>
      </c>
      <c r="N90" s="12">
        <f t="shared" si="43"/>
        <v>0.004356947147560852</v>
      </c>
      <c r="O90" s="14">
        <f t="shared" si="44"/>
        <v>0.010312611479739164</v>
      </c>
      <c r="P90" s="13" t="e">
        <f>VLOOKUP(C90,Activity!$C$19:$O$198,18,FALSE)</f>
        <v>#REF!</v>
      </c>
      <c r="Q90" s="33" t="e">
        <f t="shared" si="45"/>
        <v>#REF!</v>
      </c>
      <c r="R90" s="34" t="e">
        <f t="shared" si="46"/>
        <v>#REF!</v>
      </c>
      <c r="S90" s="34" t="e">
        <f t="shared" si="47"/>
        <v>#REF!</v>
      </c>
      <c r="T90" s="12" t="e">
        <f t="shared" si="48"/>
        <v>#REF!</v>
      </c>
      <c r="U90" s="14" t="e">
        <f t="shared" si="49"/>
        <v>#REF!</v>
      </c>
      <c r="V90" s="13" t="e">
        <f>VLOOKUP(C90,Activity!$C$19:$O$198,23,FALSE)</f>
        <v>#REF!</v>
      </c>
      <c r="W90" s="33" t="e">
        <f t="shared" si="50"/>
        <v>#REF!</v>
      </c>
      <c r="X90" s="33" t="e">
        <f t="shared" si="51"/>
        <v>#REF!</v>
      </c>
      <c r="Y90" s="33" t="e">
        <f t="shared" si="52"/>
        <v>#REF!</v>
      </c>
      <c r="Z90" s="12" t="e">
        <f t="shared" si="53"/>
        <v>#REF!</v>
      </c>
      <c r="AA90" s="39" t="e">
        <f t="shared" si="54"/>
        <v>#REF!</v>
      </c>
    </row>
    <row r="91" spans="1:27" ht="15">
      <c r="A91" s="2" t="s">
        <v>69</v>
      </c>
      <c r="C91" s="36">
        <f>IF(Activity!D103&gt;1,Activity!C103,"")</f>
        <v>42948</v>
      </c>
      <c r="D91" s="13">
        <f>VLOOKUP(C91,Activity!$C$19:$O$198,2,FALSE)</f>
        <v>1256655</v>
      </c>
      <c r="E91" s="33">
        <f t="shared" si="35"/>
        <v>1300726.6666666667</v>
      </c>
      <c r="F91" s="33">
        <f t="shared" si="36"/>
        <v>1275691.6666666667</v>
      </c>
      <c r="G91" s="33">
        <f t="shared" si="37"/>
        <v>1252826.138888889</v>
      </c>
      <c r="H91" s="12">
        <f t="shared" si="38"/>
        <v>0.0030240989714465094</v>
      </c>
      <c r="I91" s="14">
        <f t="shared" si="39"/>
        <v>0.005228556967132203</v>
      </c>
      <c r="J91" s="13">
        <f>VLOOKUP(C91,Activity!$C$19:$O$198,5,FALSE)</f>
        <v>1924663</v>
      </c>
      <c r="K91" s="33">
        <f t="shared" si="40"/>
        <v>1997554.3333333333</v>
      </c>
      <c r="L91" s="34">
        <f t="shared" si="41"/>
        <v>1955221.4166666667</v>
      </c>
      <c r="M91" s="34">
        <f t="shared" si="42"/>
        <v>1919690.150793651</v>
      </c>
      <c r="N91" s="12">
        <f t="shared" si="43"/>
        <v>0.0036722434768103884</v>
      </c>
      <c r="O91" s="14">
        <f t="shared" si="44"/>
        <v>0.007020687572171003</v>
      </c>
      <c r="P91" s="13" t="e">
        <f>VLOOKUP(C91,Activity!$C$19:$O$198,18,FALSE)</f>
        <v>#REF!</v>
      </c>
      <c r="Q91" s="33" t="e">
        <f t="shared" si="45"/>
        <v>#REF!</v>
      </c>
      <c r="R91" s="34" t="e">
        <f t="shared" si="46"/>
        <v>#REF!</v>
      </c>
      <c r="S91" s="34" t="e">
        <f t="shared" si="47"/>
        <v>#REF!</v>
      </c>
      <c r="T91" s="12" t="e">
        <f t="shared" si="48"/>
        <v>#REF!</v>
      </c>
      <c r="U91" s="14" t="e">
        <f t="shared" si="49"/>
        <v>#REF!</v>
      </c>
      <c r="V91" s="13" t="e">
        <f>VLOOKUP(C91,Activity!$C$19:$O$198,23,FALSE)</f>
        <v>#REF!</v>
      </c>
      <c r="W91" s="33" t="e">
        <f t="shared" si="50"/>
        <v>#REF!</v>
      </c>
      <c r="X91" s="33" t="e">
        <f t="shared" si="51"/>
        <v>#REF!</v>
      </c>
      <c r="Y91" s="33" t="e">
        <f t="shared" si="52"/>
        <v>#REF!</v>
      </c>
      <c r="Z91" s="12" t="e">
        <f t="shared" si="53"/>
        <v>#REF!</v>
      </c>
      <c r="AA91" s="39" t="e">
        <f t="shared" si="54"/>
        <v>#REF!</v>
      </c>
    </row>
    <row r="92" spans="1:27" ht="15">
      <c r="A92" s="2" t="s">
        <v>70</v>
      </c>
      <c r="C92" s="36">
        <f>IF(Activity!D104&gt;1,Activity!C104,"")</f>
        <v>42979</v>
      </c>
      <c r="D92" s="13">
        <f>VLOOKUP(C92,Activity!$C$19:$O$198,2,FALSE)</f>
        <v>1263957</v>
      </c>
      <c r="E92" s="33">
        <f t="shared" si="35"/>
        <v>1289753.3333333333</v>
      </c>
      <c r="F92" s="33">
        <f t="shared" si="36"/>
        <v>1274556.5833333333</v>
      </c>
      <c r="G92" s="33">
        <f t="shared" si="37"/>
        <v>1253997.6785714284</v>
      </c>
      <c r="H92" s="12">
        <f t="shared" si="38"/>
        <v>-0.004178104508718805</v>
      </c>
      <c r="I92" s="14">
        <f t="shared" si="39"/>
        <v>0.000655493808825236</v>
      </c>
      <c r="J92" s="13">
        <f>VLOOKUP(C92,Activity!$C$19:$O$198,5,FALSE)</f>
        <v>1925961</v>
      </c>
      <c r="K92" s="33">
        <f t="shared" si="40"/>
        <v>1974856</v>
      </c>
      <c r="L92" s="34">
        <f t="shared" si="41"/>
        <v>1953012.8333333333</v>
      </c>
      <c r="M92" s="34">
        <f t="shared" si="42"/>
        <v>1921708.9087301588</v>
      </c>
      <c r="N92" s="12">
        <f t="shared" si="43"/>
        <v>-0.006678124652626405</v>
      </c>
      <c r="O92" s="14">
        <f t="shared" si="44"/>
        <v>0.0019061387600836088</v>
      </c>
      <c r="P92" s="13" t="e">
        <f>VLOOKUP(C92,Activity!$C$19:$O$198,18,FALSE)</f>
        <v>#REF!</v>
      </c>
      <c r="Q92" s="33" t="e">
        <f t="shared" si="45"/>
        <v>#REF!</v>
      </c>
      <c r="R92" s="34" t="e">
        <f t="shared" si="46"/>
        <v>#REF!</v>
      </c>
      <c r="S92" s="34" t="e">
        <f t="shared" si="47"/>
        <v>#REF!</v>
      </c>
      <c r="T92" s="12" t="e">
        <f t="shared" si="48"/>
        <v>#REF!</v>
      </c>
      <c r="U92" s="14" t="e">
        <f t="shared" si="49"/>
        <v>#REF!</v>
      </c>
      <c r="V92" s="13" t="e">
        <f>VLOOKUP(C92,Activity!$C$19:$O$198,23,FALSE)</f>
        <v>#REF!</v>
      </c>
      <c r="W92" s="33" t="e">
        <f t="shared" si="50"/>
        <v>#REF!</v>
      </c>
      <c r="X92" s="33" t="e">
        <f t="shared" si="51"/>
        <v>#REF!</v>
      </c>
      <c r="Y92" s="33" t="e">
        <f t="shared" si="52"/>
        <v>#REF!</v>
      </c>
      <c r="Z92" s="12" t="e">
        <f t="shared" si="53"/>
        <v>#REF!</v>
      </c>
      <c r="AA92" s="39" t="e">
        <f t="shared" si="54"/>
        <v>#REF!</v>
      </c>
    </row>
    <row r="93" spans="1:27" ht="15">
      <c r="A93" s="42" t="s">
        <v>71</v>
      </c>
      <c r="C93" s="36">
        <f>IF(Activity!D105&gt;1,Activity!C105,"")</f>
        <v>43009</v>
      </c>
      <c r="D93" s="13">
        <f>VLOOKUP(C93,Activity!$C$19:$O$198,2,FALSE)</f>
        <v>1325211</v>
      </c>
      <c r="E93" s="33">
        <f t="shared" si="35"/>
        <v>1281941</v>
      </c>
      <c r="F93" s="33">
        <f t="shared" si="36"/>
        <v>1275193.25</v>
      </c>
      <c r="G93" s="33">
        <f t="shared" si="37"/>
        <v>1256083.7023809524</v>
      </c>
      <c r="H93" s="12">
        <f t="shared" si="38"/>
        <v>-0.000978026739484883</v>
      </c>
      <c r="I93" s="14">
        <f t="shared" si="39"/>
        <v>-0.0025107497401054557</v>
      </c>
      <c r="J93" s="13">
        <f>VLOOKUP(C93,Activity!$C$19:$O$198,5,FALSE)</f>
        <v>2044137</v>
      </c>
      <c r="K93" s="33">
        <f t="shared" si="40"/>
        <v>1964920.3333333333</v>
      </c>
      <c r="L93" s="34">
        <f t="shared" si="41"/>
        <v>1956539.5833333333</v>
      </c>
      <c r="M93" s="34">
        <f t="shared" si="42"/>
        <v>1925924.5476190476</v>
      </c>
      <c r="N93" s="12">
        <f t="shared" si="43"/>
        <v>0.0012875432231487238</v>
      </c>
      <c r="O93" s="14">
        <f t="shared" si="44"/>
        <v>0.00034940245174919227</v>
      </c>
      <c r="P93" s="13" t="e">
        <f>VLOOKUP(C93,Activity!$C$19:$O$198,18,FALSE)</f>
        <v>#REF!</v>
      </c>
      <c r="Q93" s="33" t="e">
        <f t="shared" si="45"/>
        <v>#REF!</v>
      </c>
      <c r="R93" s="34" t="e">
        <f t="shared" si="46"/>
        <v>#REF!</v>
      </c>
      <c r="S93" s="34" t="e">
        <f t="shared" si="47"/>
        <v>#REF!</v>
      </c>
      <c r="T93" s="12" t="e">
        <f t="shared" si="48"/>
        <v>#REF!</v>
      </c>
      <c r="U93" s="14" t="e">
        <f t="shared" si="49"/>
        <v>#REF!</v>
      </c>
      <c r="V93" s="13" t="e">
        <f>VLOOKUP(C93,Activity!$C$19:$O$198,23,FALSE)</f>
        <v>#REF!</v>
      </c>
      <c r="W93" s="33" t="e">
        <f t="shared" si="50"/>
        <v>#REF!</v>
      </c>
      <c r="X93" s="33" t="e">
        <f t="shared" si="51"/>
        <v>#REF!</v>
      </c>
      <c r="Y93" s="33" t="e">
        <f t="shared" si="52"/>
        <v>#REF!</v>
      </c>
      <c r="Z93" s="12" t="e">
        <f t="shared" si="53"/>
        <v>#REF!</v>
      </c>
      <c r="AA93" s="39" t="e">
        <f t="shared" si="54"/>
        <v>#REF!</v>
      </c>
    </row>
    <row r="94" spans="1:27" ht="15">
      <c r="A94" s="2" t="s">
        <v>69</v>
      </c>
      <c r="C94" s="36">
        <f>IF(Activity!D106&gt;1,Activity!C106,"")</f>
        <v>43040</v>
      </c>
      <c r="D94" s="13">
        <f>VLOOKUP(C94,Activity!$C$19:$O$198,2,FALSE)</f>
        <v>1281913</v>
      </c>
      <c r="E94" s="33">
        <f t="shared" si="35"/>
        <v>1290360.3333333333</v>
      </c>
      <c r="F94" s="33">
        <f aca="true" t="shared" si="55" ref="F94:F99">SUM(D83:D94)/12</f>
        <v>1277168.9166666667</v>
      </c>
      <c r="G94" s="33">
        <f aca="true" t="shared" si="56" ref="G94:G99">SUM(D59:D94)/36</f>
        <v>1258205.75</v>
      </c>
      <c r="H94" s="12">
        <f aca="true" t="shared" si="57" ref="H94:H99">SUM(D92:D94)/SUM(D80:D82)-1</f>
        <v>0.004600407852483945</v>
      </c>
      <c r="I94" s="14">
        <f aca="true" t="shared" si="58" ref="I94:I99">SUM(D83:D94)/SUM(D71:D82)-1</f>
        <v>-0.0023901975343342263</v>
      </c>
      <c r="J94" s="13">
        <f>VLOOKUP(C94,Activity!$C$19:$O$198,5,FALSE)</f>
        <v>1976971</v>
      </c>
      <c r="K94" s="33">
        <f t="shared" si="40"/>
        <v>1982356.3333333333</v>
      </c>
      <c r="L94" s="34">
        <f aca="true" t="shared" si="59" ref="L94:L99">SUM(J83:J94)/12</f>
        <v>1962297.9166666667</v>
      </c>
      <c r="M94" s="34">
        <f aca="true" t="shared" si="60" ref="M94:M99">SUM(J59:J94)/36</f>
        <v>1929994.2896825399</v>
      </c>
      <c r="N94" s="12">
        <f aca="true" t="shared" si="61" ref="N94:N99">SUM(J92:J94)/SUM(J80:J82)-1</f>
        <v>0.01448580904858976</v>
      </c>
      <c r="O94" s="14">
        <f aca="true" t="shared" si="62" ref="O94:O99">SUM(J83:J94)/SUM(J71:J82)-1</f>
        <v>0.0018577577361549302</v>
      </c>
      <c r="P94" s="13" t="e">
        <f>VLOOKUP(C94,Activity!$C$19:$O$198,18,FALSE)</f>
        <v>#REF!</v>
      </c>
      <c r="Q94" s="33" t="e">
        <f t="shared" si="45"/>
        <v>#REF!</v>
      </c>
      <c r="R94" s="34" t="e">
        <f aca="true" t="shared" si="63" ref="R94:R99">SUM(P83:P94)/12</f>
        <v>#REF!</v>
      </c>
      <c r="S94" s="34" t="e">
        <f aca="true" t="shared" si="64" ref="S94:S99">SUM(P59:P94)/36</f>
        <v>#REF!</v>
      </c>
      <c r="T94" s="12" t="e">
        <f aca="true" t="shared" si="65" ref="T94:T99">SUM(P92:P94)/SUM(P80:P82)-1</f>
        <v>#REF!</v>
      </c>
      <c r="U94" s="14" t="e">
        <f aca="true" t="shared" si="66" ref="U94:U99">SUM(P83:P94)/SUM(P71:P82)-1</f>
        <v>#REF!</v>
      </c>
      <c r="V94" s="13" t="e">
        <f>VLOOKUP(C94,Activity!$C$19:$O$198,23,FALSE)</f>
        <v>#REF!</v>
      </c>
      <c r="W94" s="33" t="e">
        <f t="shared" si="50"/>
        <v>#REF!</v>
      </c>
      <c r="X94" s="33" t="e">
        <f aca="true" t="shared" si="67" ref="X94:X99">SUM(V83:V94)/12</f>
        <v>#REF!</v>
      </c>
      <c r="Y94" s="33" t="e">
        <f aca="true" t="shared" si="68" ref="Y94:Y99">SUM(V59:V94)/36</f>
        <v>#REF!</v>
      </c>
      <c r="Z94" s="12" t="e">
        <f aca="true" t="shared" si="69" ref="Z94:Z99">SUM(V92:V94)/SUM(V80:V82)-1</f>
        <v>#REF!</v>
      </c>
      <c r="AA94" s="39" t="e">
        <f aca="true" t="shared" si="70" ref="AA94:AA99">SUM(V83:V94)/SUM(V71:V82)-1</f>
        <v>#REF!</v>
      </c>
    </row>
    <row r="95" spans="1:27" ht="15">
      <c r="A95" s="2" t="s">
        <v>70</v>
      </c>
      <c r="C95" s="36">
        <f>IF(Activity!D107&gt;1,Activity!C107,"")</f>
        <v>43070</v>
      </c>
      <c r="D95" s="13">
        <f>VLOOKUP(C95,Activity!$C$19:$O$198,2,FALSE)</f>
        <v>1289587</v>
      </c>
      <c r="E95" s="33">
        <f t="shared" si="35"/>
        <v>1298903.6666666667</v>
      </c>
      <c r="F95" s="33">
        <f t="shared" si="55"/>
        <v>1278206.75</v>
      </c>
      <c r="G95" s="33">
        <f t="shared" si="56"/>
        <v>1259530.5357142857</v>
      </c>
      <c r="H95" s="12">
        <f t="shared" si="57"/>
        <v>0.011368552955701716</v>
      </c>
      <c r="I95" s="14">
        <f t="shared" si="58"/>
        <v>-0.0044417717628739695</v>
      </c>
      <c r="J95" s="13">
        <f>VLOOKUP(C95,Activity!$C$19:$O$198,5,FALSE)</f>
        <v>2003954</v>
      </c>
      <c r="K95" s="33">
        <f t="shared" si="40"/>
        <v>2008354</v>
      </c>
      <c r="L95" s="34">
        <f t="shared" si="59"/>
        <v>1967246.8333333333</v>
      </c>
      <c r="M95" s="34">
        <f t="shared" si="60"/>
        <v>1932847.8174603176</v>
      </c>
      <c r="N95" s="12">
        <f t="shared" si="61"/>
        <v>0.0291767319969376</v>
      </c>
      <c r="O95" s="14">
        <f t="shared" si="62"/>
        <v>0.0011083823807500615</v>
      </c>
      <c r="P95" s="13" t="e">
        <f>VLOOKUP(C95,Activity!$C$19:$O$198,18,FALSE)</f>
        <v>#REF!</v>
      </c>
      <c r="Q95" s="33" t="e">
        <f t="shared" si="45"/>
        <v>#REF!</v>
      </c>
      <c r="R95" s="34" t="e">
        <f t="shared" si="63"/>
        <v>#REF!</v>
      </c>
      <c r="S95" s="34" t="e">
        <f t="shared" si="64"/>
        <v>#REF!</v>
      </c>
      <c r="T95" s="12" t="e">
        <f t="shared" si="65"/>
        <v>#REF!</v>
      </c>
      <c r="U95" s="14" t="e">
        <f t="shared" si="66"/>
        <v>#REF!</v>
      </c>
      <c r="V95" s="13" t="e">
        <f>VLOOKUP(C95,Activity!$C$19:$O$198,23,FALSE)</f>
        <v>#REF!</v>
      </c>
      <c r="W95" s="33" t="e">
        <f t="shared" si="50"/>
        <v>#REF!</v>
      </c>
      <c r="X95" s="33" t="e">
        <f t="shared" si="67"/>
        <v>#REF!</v>
      </c>
      <c r="Y95" s="33" t="e">
        <f t="shared" si="68"/>
        <v>#REF!</v>
      </c>
      <c r="Z95" s="12" t="e">
        <f t="shared" si="69"/>
        <v>#REF!</v>
      </c>
      <c r="AA95" s="39" t="e">
        <f t="shared" si="70"/>
        <v>#REF!</v>
      </c>
    </row>
    <row r="96" spans="1:27" ht="15">
      <c r="A96" s="2" t="s">
        <v>71</v>
      </c>
      <c r="C96" s="36">
        <f>IF(Activity!D108&gt;1,Activity!C108,"")</f>
        <v>43101</v>
      </c>
      <c r="D96" s="13">
        <f>VLOOKUP(C96,Activity!$C$19:$O$198,2,FALSE)</f>
        <v>1257026</v>
      </c>
      <c r="E96" s="33">
        <f t="shared" si="35"/>
        <v>1276175.3333333333</v>
      </c>
      <c r="F96" s="33">
        <f t="shared" si="55"/>
        <v>1279860.8333333333</v>
      </c>
      <c r="G96" s="33">
        <f t="shared" si="56"/>
        <v>1263224.5793650793</v>
      </c>
      <c r="H96" s="12">
        <f t="shared" si="57"/>
        <v>0.014847124530982692</v>
      </c>
      <c r="I96" s="14">
        <f t="shared" si="58"/>
        <v>-0.0023227749719746393</v>
      </c>
      <c r="J96" s="13">
        <f>VLOOKUP(C96,Activity!$C$19:$O$198,5,FALSE)</f>
        <v>2000086</v>
      </c>
      <c r="K96" s="33">
        <f t="shared" si="40"/>
        <v>1993670.3333333333</v>
      </c>
      <c r="L96" s="34">
        <f t="shared" si="59"/>
        <v>1975981.3333333333</v>
      </c>
      <c r="M96" s="34">
        <f t="shared" si="60"/>
        <v>1940292.7896825399</v>
      </c>
      <c r="N96" s="12">
        <f t="shared" si="61"/>
        <v>0.04059025246576464</v>
      </c>
      <c r="O96" s="14">
        <f t="shared" si="62"/>
        <v>0.006050232470993899</v>
      </c>
      <c r="P96" s="13" t="e">
        <f>VLOOKUP(C96,Activity!$C$19:$O$198,18,FALSE)</f>
        <v>#REF!</v>
      </c>
      <c r="Q96" s="33" t="e">
        <f t="shared" si="45"/>
        <v>#REF!</v>
      </c>
      <c r="R96" s="34" t="e">
        <f t="shared" si="63"/>
        <v>#REF!</v>
      </c>
      <c r="S96" s="34" t="e">
        <f t="shared" si="64"/>
        <v>#REF!</v>
      </c>
      <c r="T96" s="12" t="e">
        <f t="shared" si="65"/>
        <v>#REF!</v>
      </c>
      <c r="U96" s="14" t="e">
        <f t="shared" si="66"/>
        <v>#REF!</v>
      </c>
      <c r="V96" s="13" t="e">
        <f>VLOOKUP(C96,Activity!$C$19:$O$198,23,FALSE)</f>
        <v>#REF!</v>
      </c>
      <c r="W96" s="33" t="e">
        <f t="shared" si="50"/>
        <v>#REF!</v>
      </c>
      <c r="X96" s="33" t="e">
        <f t="shared" si="67"/>
        <v>#REF!</v>
      </c>
      <c r="Y96" s="33" t="e">
        <f t="shared" si="68"/>
        <v>#REF!</v>
      </c>
      <c r="Z96" s="12" t="e">
        <f t="shared" si="69"/>
        <v>#REF!</v>
      </c>
      <c r="AA96" s="39" t="e">
        <f t="shared" si="70"/>
        <v>#REF!</v>
      </c>
    </row>
    <row r="97" spans="1:27" ht="15">
      <c r="A97" s="2" t="s">
        <v>69</v>
      </c>
      <c r="C97" s="36">
        <f>IF(Activity!D109&gt;1,Activity!C109,"")</f>
        <v>43132</v>
      </c>
      <c r="D97" s="13">
        <f>VLOOKUP(C97,Activity!$C$19:$O$198,2,FALSE)</f>
        <v>1151757</v>
      </c>
      <c r="E97" s="33">
        <f t="shared" si="35"/>
        <v>1232790</v>
      </c>
      <c r="F97" s="33">
        <f t="shared" si="55"/>
        <v>1281848.1666666667</v>
      </c>
      <c r="G97" s="33">
        <f t="shared" si="56"/>
        <v>1265427.507936508</v>
      </c>
      <c r="H97" s="12">
        <f t="shared" si="57"/>
        <v>0.015416700643206882</v>
      </c>
      <c r="I97" s="14">
        <f t="shared" si="58"/>
        <v>0.0051330325418346145</v>
      </c>
      <c r="J97" s="13">
        <f>VLOOKUP(C97,Activity!$C$19:$O$198,5,FALSE)</f>
        <v>1820012</v>
      </c>
      <c r="K97" s="33">
        <f t="shared" si="40"/>
        <v>1941350.6666666667</v>
      </c>
      <c r="L97" s="34">
        <f t="shared" si="59"/>
        <v>1983014.0833333333</v>
      </c>
      <c r="M97" s="34">
        <f t="shared" si="60"/>
        <v>1944880.7222222222</v>
      </c>
      <c r="N97" s="12">
        <f t="shared" si="61"/>
        <v>0.04458718907038661</v>
      </c>
      <c r="O97" s="14">
        <f t="shared" si="62"/>
        <v>0.015453985274400228</v>
      </c>
      <c r="P97" s="13" t="e">
        <f>VLOOKUP(C97,Activity!$C$19:$O$198,18,FALSE)</f>
        <v>#REF!</v>
      </c>
      <c r="Q97" s="33" t="e">
        <f t="shared" si="45"/>
        <v>#REF!</v>
      </c>
      <c r="R97" s="34" t="e">
        <f t="shared" si="63"/>
        <v>#REF!</v>
      </c>
      <c r="S97" s="34" t="e">
        <f t="shared" si="64"/>
        <v>#REF!</v>
      </c>
      <c r="T97" s="12" t="e">
        <f t="shared" si="65"/>
        <v>#REF!</v>
      </c>
      <c r="U97" s="14" t="e">
        <f t="shared" si="66"/>
        <v>#REF!</v>
      </c>
      <c r="V97" s="13" t="e">
        <f>VLOOKUP(C97,Activity!$C$19:$O$198,23,FALSE)</f>
        <v>#REF!</v>
      </c>
      <c r="W97" s="33" t="e">
        <f t="shared" si="50"/>
        <v>#REF!</v>
      </c>
      <c r="X97" s="33" t="e">
        <f t="shared" si="67"/>
        <v>#REF!</v>
      </c>
      <c r="Y97" s="33" t="e">
        <f t="shared" si="68"/>
        <v>#REF!</v>
      </c>
      <c r="Z97" s="12" t="e">
        <f t="shared" si="69"/>
        <v>#REF!</v>
      </c>
      <c r="AA97" s="39" t="e">
        <f t="shared" si="70"/>
        <v>#REF!</v>
      </c>
    </row>
    <row r="98" spans="1:27" ht="15">
      <c r="A98" s="2" t="s">
        <v>70</v>
      </c>
      <c r="C98" s="36">
        <f>IF(Activity!D110&gt;1,Activity!C110,"")</f>
        <v>43160</v>
      </c>
      <c r="D98" s="13">
        <f>VLOOKUP(C98,Activity!$C$19:$O$198,2,FALSE)</f>
        <v>1299796</v>
      </c>
      <c r="E98" s="33">
        <f t="shared" si="35"/>
        <v>1236193</v>
      </c>
      <c r="F98" s="33">
        <f t="shared" si="55"/>
        <v>1281038.9166666667</v>
      </c>
      <c r="G98" s="33">
        <f t="shared" si="56"/>
        <v>1266773.9285714286</v>
      </c>
      <c r="H98" s="12">
        <f t="shared" si="57"/>
        <v>0.009248915458120122</v>
      </c>
      <c r="I98" s="14">
        <f t="shared" si="58"/>
        <v>0.007188019360589992</v>
      </c>
      <c r="J98" s="13">
        <f>VLOOKUP(C98,Activity!$C$19:$O$198,5,FALSE)</f>
        <v>2049785</v>
      </c>
      <c r="K98" s="33">
        <f t="shared" si="40"/>
        <v>1956627.6666666667</v>
      </c>
      <c r="L98" s="34">
        <f t="shared" si="59"/>
        <v>1985843.3333333333</v>
      </c>
      <c r="M98" s="34">
        <f t="shared" si="60"/>
        <v>1947847.888888889</v>
      </c>
      <c r="N98" s="12">
        <f t="shared" si="61"/>
        <v>0.03951989870234507</v>
      </c>
      <c r="O98" s="14">
        <f t="shared" si="62"/>
        <v>0.020024525837587737</v>
      </c>
      <c r="P98" s="13" t="e">
        <f>VLOOKUP(C98,Activity!$C$19:$O$198,18,FALSE)</f>
        <v>#REF!</v>
      </c>
      <c r="Q98" s="33" t="e">
        <f t="shared" si="45"/>
        <v>#REF!</v>
      </c>
      <c r="R98" s="34" t="e">
        <f t="shared" si="63"/>
        <v>#REF!</v>
      </c>
      <c r="S98" s="34" t="e">
        <f t="shared" si="64"/>
        <v>#REF!</v>
      </c>
      <c r="T98" s="12" t="e">
        <f t="shared" si="65"/>
        <v>#REF!</v>
      </c>
      <c r="U98" s="14" t="e">
        <f t="shared" si="66"/>
        <v>#REF!</v>
      </c>
      <c r="V98" s="13" t="e">
        <f>VLOOKUP(C98,Activity!$C$19:$O$198,23,FALSE)</f>
        <v>#REF!</v>
      </c>
      <c r="W98" s="33" t="e">
        <f t="shared" si="50"/>
        <v>#REF!</v>
      </c>
      <c r="X98" s="33" t="e">
        <f t="shared" si="67"/>
        <v>#REF!</v>
      </c>
      <c r="Y98" s="33" t="e">
        <f t="shared" si="68"/>
        <v>#REF!</v>
      </c>
      <c r="Z98" s="12" t="e">
        <f t="shared" si="69"/>
        <v>#REF!</v>
      </c>
      <c r="AA98" s="39" t="e">
        <f t="shared" si="70"/>
        <v>#REF!</v>
      </c>
    </row>
    <row r="99" spans="1:27" ht="15">
      <c r="A99" s="42" t="s">
        <v>71</v>
      </c>
      <c r="C99" s="36">
        <f>IF(Activity!D111&gt;1,Activity!C111,"")</f>
        <v>43191</v>
      </c>
      <c r="D99" s="13">
        <f>VLOOKUP(C99,Activity!$C$19:$O$198,2,FALSE)</f>
        <v>1246348</v>
      </c>
      <c r="E99" s="33">
        <f t="shared" si="35"/>
        <v>1232633.6666666667</v>
      </c>
      <c r="F99" s="33">
        <f t="shared" si="55"/>
        <v>1280422.6666666667</v>
      </c>
      <c r="G99" s="33">
        <f t="shared" si="56"/>
        <v>1267877.1706349207</v>
      </c>
      <c r="H99" s="12">
        <f t="shared" si="57"/>
        <v>0.0018265265733607983</v>
      </c>
      <c r="I99" s="14">
        <f t="shared" si="58"/>
        <v>0.004092679574583036</v>
      </c>
      <c r="J99" s="13">
        <f>VLOOKUP(C99,Activity!$C$19:$O$198,5,FALSE)</f>
        <v>1984369</v>
      </c>
      <c r="K99" s="33">
        <f t="shared" si="40"/>
        <v>1951388.6666666667</v>
      </c>
      <c r="L99" s="34">
        <f t="shared" si="59"/>
        <v>1988727.25</v>
      </c>
      <c r="M99" s="34">
        <f t="shared" si="60"/>
        <v>1950936.8134920634</v>
      </c>
      <c r="N99" s="12">
        <f t="shared" si="61"/>
        <v>0.02682779021664672</v>
      </c>
      <c r="O99" s="14">
        <f t="shared" si="62"/>
        <v>0.017933797247448258</v>
      </c>
      <c r="P99" s="13" t="e">
        <f>VLOOKUP(C99,Activity!$C$19:$O$198,18,FALSE)</f>
        <v>#REF!</v>
      </c>
      <c r="Q99" s="33" t="e">
        <f t="shared" si="45"/>
        <v>#REF!</v>
      </c>
      <c r="R99" s="34" t="e">
        <f t="shared" si="63"/>
        <v>#REF!</v>
      </c>
      <c r="S99" s="34" t="e">
        <f t="shared" si="64"/>
        <v>#REF!</v>
      </c>
      <c r="T99" s="12" t="e">
        <f t="shared" si="65"/>
        <v>#REF!</v>
      </c>
      <c r="U99" s="14" t="e">
        <f t="shared" si="66"/>
        <v>#REF!</v>
      </c>
      <c r="V99" s="13" t="e">
        <f>VLOOKUP(C99,Activity!$C$19:$O$198,23,FALSE)</f>
        <v>#REF!</v>
      </c>
      <c r="W99" s="33" t="e">
        <f t="shared" si="50"/>
        <v>#REF!</v>
      </c>
      <c r="X99" s="33" t="e">
        <f t="shared" si="67"/>
        <v>#REF!</v>
      </c>
      <c r="Y99" s="33" t="e">
        <f t="shared" si="68"/>
        <v>#REF!</v>
      </c>
      <c r="Z99" s="12" t="e">
        <f t="shared" si="69"/>
        <v>#REF!</v>
      </c>
      <c r="AA99" s="39" t="e">
        <f t="shared" si="70"/>
        <v>#REF!</v>
      </c>
    </row>
    <row r="100" spans="1:27" ht="15">
      <c r="A100" s="2" t="s">
        <v>69</v>
      </c>
      <c r="C100" s="36">
        <f>IF(Activity!D112&gt;1,Activity!C112,"")</f>
        <v>43221</v>
      </c>
      <c r="D100" s="13">
        <f>VLOOKUP(C100,Activity!$C$19:$O$198,2,FALSE)</f>
        <v>1354711</v>
      </c>
      <c r="E100" s="33">
        <f t="shared" si="35"/>
        <v>1300285</v>
      </c>
      <c r="F100" s="33">
        <f aca="true" t="shared" si="71" ref="F100:F105">SUM(D89:D100)/12</f>
        <v>1281040.5</v>
      </c>
      <c r="G100" s="33">
        <f aca="true" t="shared" si="72" ref="G100:G105">SUM(D65:D100)/36</f>
        <v>1270662.3333333333</v>
      </c>
      <c r="H100" s="12">
        <f aca="true" t="shared" si="73" ref="H100:H105">SUM(D98:D100)/SUM(D86:D88)-1</f>
        <v>-0.0024784256524726933</v>
      </c>
      <c r="I100" s="14">
        <f aca="true" t="shared" si="74" ref="I100:I105">SUM(D89:D100)/SUM(D77:D88)-1</f>
        <v>0.0049652421283643555</v>
      </c>
      <c r="J100" s="13">
        <f>VLOOKUP(C100,Activity!$C$19:$O$198,5,FALSE)</f>
        <v>2164458</v>
      </c>
      <c r="K100" s="33">
        <f t="shared" si="40"/>
        <v>2066204</v>
      </c>
      <c r="L100" s="34">
        <f aca="true" t="shared" si="75" ref="L100:L105">SUM(J89:J100)/12</f>
        <v>1996866.3333333333</v>
      </c>
      <c r="M100" s="34">
        <f aca="true" t="shared" si="76" ref="M100:M105">SUM(J65:J100)/36</f>
        <v>1957242.0674603176</v>
      </c>
      <c r="N100" s="12">
        <f aca="true" t="shared" si="77" ref="N100:N105">SUM(J98:J100)/SUM(J86:J88)-1</f>
        <v>0.0275557677436038</v>
      </c>
      <c r="O100" s="14">
        <f aca="true" t="shared" si="78" ref="O100:O105">SUM(J89:J100)/SUM(J77:J88)-1</f>
        <v>0.022254638731189713</v>
      </c>
      <c r="P100" s="13" t="e">
        <f>VLOOKUP(C100,Activity!$C$19:$O$198,18,FALSE)</f>
        <v>#REF!</v>
      </c>
      <c r="Q100" s="33" t="e">
        <f t="shared" si="45"/>
        <v>#REF!</v>
      </c>
      <c r="R100" s="34" t="e">
        <f aca="true" t="shared" si="79" ref="R100:R105">SUM(P89:P100)/12</f>
        <v>#REF!</v>
      </c>
      <c r="S100" s="34" t="e">
        <f aca="true" t="shared" si="80" ref="S100:S105">SUM(P65:P100)/36</f>
        <v>#REF!</v>
      </c>
      <c r="T100" s="12" t="e">
        <f aca="true" t="shared" si="81" ref="T100:T105">SUM(P98:P100)/SUM(P86:P88)-1</f>
        <v>#REF!</v>
      </c>
      <c r="U100" s="14" t="e">
        <f aca="true" t="shared" si="82" ref="U100:U105">SUM(P89:P100)/SUM(P77:P88)-1</f>
        <v>#REF!</v>
      </c>
      <c r="V100" s="13" t="e">
        <f>VLOOKUP(C100,Activity!$C$19:$O$198,23,FALSE)</f>
        <v>#REF!</v>
      </c>
      <c r="W100" s="33" t="e">
        <f t="shared" si="50"/>
        <v>#REF!</v>
      </c>
      <c r="X100" s="33" t="e">
        <f aca="true" t="shared" si="83" ref="X100:X105">SUM(V89:V100)/12</f>
        <v>#REF!</v>
      </c>
      <c r="Y100" s="33" t="e">
        <f aca="true" t="shared" si="84" ref="Y100:Y105">SUM(V65:V100)/36</f>
        <v>#REF!</v>
      </c>
      <c r="Z100" s="12" t="e">
        <f aca="true" t="shared" si="85" ref="Z100:Z105">SUM(V98:V100)/SUM(V86:V88)-1</f>
        <v>#REF!</v>
      </c>
      <c r="AA100" s="39" t="e">
        <f aca="true" t="shared" si="86" ref="AA100:AA105">SUM(V89:V100)/SUM(V77:V88)-1</f>
        <v>#REF!</v>
      </c>
    </row>
    <row r="101" spans="1:27" ht="15">
      <c r="A101" s="2" t="s">
        <v>70</v>
      </c>
      <c r="C101" s="36">
        <f>IF(Activity!D113&gt;1,Activity!C113,"")</f>
        <v>43252</v>
      </c>
      <c r="D101" s="13">
        <f>VLOOKUP(C101,Activity!$C$19:$O$198,2,FALSE)</f>
        <v>1306739</v>
      </c>
      <c r="E101" s="33">
        <f aca="true" t="shared" si="87" ref="E101:E106">SUM(D99:D101)/3</f>
        <v>1302599.3333333333</v>
      </c>
      <c r="F101" s="33">
        <f t="shared" si="71"/>
        <v>1281862.3333333333</v>
      </c>
      <c r="G101" s="33">
        <f t="shared" si="72"/>
        <v>1272260.2777777778</v>
      </c>
      <c r="H101" s="12">
        <f t="shared" si="73"/>
        <v>0.0025349436635002665</v>
      </c>
      <c r="I101" s="14">
        <f t="shared" si="74"/>
        <v>0.00466562640647239</v>
      </c>
      <c r="J101" s="13">
        <f>VLOOKUP(C101,Activity!$C$19:$O$198,5,FALSE)</f>
        <v>2093942</v>
      </c>
      <c r="K101" s="33">
        <f aca="true" t="shared" si="88" ref="K101:K106">SUM(J99:J101)/3</f>
        <v>2080923</v>
      </c>
      <c r="L101" s="34">
        <f t="shared" si="75"/>
        <v>2005190.1666666667</v>
      </c>
      <c r="M101" s="34">
        <f t="shared" si="76"/>
        <v>1962317.9841269841</v>
      </c>
      <c r="N101" s="12">
        <f t="shared" si="77"/>
        <v>0.038625383426332816</v>
      </c>
      <c r="O101" s="14">
        <f t="shared" si="78"/>
        <v>0.024974330150577373</v>
      </c>
      <c r="P101" s="13" t="e">
        <f>VLOOKUP(C101,Activity!$C$19:$O$198,18,FALSE)</f>
        <v>#REF!</v>
      </c>
      <c r="Q101" s="33" t="e">
        <f aca="true" t="shared" si="89" ref="Q101:Q106">SUM(P99:P101)/3</f>
        <v>#REF!</v>
      </c>
      <c r="R101" s="34" t="e">
        <f t="shared" si="79"/>
        <v>#REF!</v>
      </c>
      <c r="S101" s="34" t="e">
        <f t="shared" si="80"/>
        <v>#REF!</v>
      </c>
      <c r="T101" s="12" t="e">
        <f t="shared" si="81"/>
        <v>#REF!</v>
      </c>
      <c r="U101" s="14" t="e">
        <f t="shared" si="82"/>
        <v>#REF!</v>
      </c>
      <c r="V101" s="13" t="e">
        <f>VLOOKUP(C101,Activity!$C$19:$O$198,23,FALSE)</f>
        <v>#REF!</v>
      </c>
      <c r="W101" s="33" t="e">
        <f aca="true" t="shared" si="90" ref="W101:W106">SUM(V99:V101)/3</f>
        <v>#REF!</v>
      </c>
      <c r="X101" s="33" t="e">
        <f t="shared" si="83"/>
        <v>#REF!</v>
      </c>
      <c r="Y101" s="33" t="e">
        <f t="shared" si="84"/>
        <v>#REF!</v>
      </c>
      <c r="Z101" s="12" t="e">
        <f t="shared" si="85"/>
        <v>#REF!</v>
      </c>
      <c r="AA101" s="39" t="e">
        <f t="shared" si="86"/>
        <v>#REF!</v>
      </c>
    </row>
    <row r="102" spans="1:30" ht="15">
      <c r="A102" s="2" t="s">
        <v>71</v>
      </c>
      <c r="C102" s="36">
        <f>IF(Activity!D114&gt;1,Activity!C114,"")</f>
        <v>43282</v>
      </c>
      <c r="D102" s="13">
        <f>VLOOKUP(C102,Activity!$C$19:$O$198,2,FALSE)</f>
        <v>1365859</v>
      </c>
      <c r="E102" s="33">
        <f t="shared" si="87"/>
        <v>1342436.3333333333</v>
      </c>
      <c r="F102" s="33">
        <f t="shared" si="71"/>
        <v>1283296.5833333333</v>
      </c>
      <c r="G102" s="33">
        <f t="shared" si="72"/>
        <v>1274880.7222222222</v>
      </c>
      <c r="H102" s="12">
        <f t="shared" si="73"/>
        <v>0.008637249544307224</v>
      </c>
      <c r="I102" s="14">
        <f t="shared" si="74"/>
        <v>0.006107048674239612</v>
      </c>
      <c r="J102" s="13">
        <f>VLOOKUP(C102,Activity!$C$19:$O$198,5,FALSE)</f>
        <v>2179896</v>
      </c>
      <c r="K102" s="33">
        <f t="shared" si="88"/>
        <v>2146098.6666666665</v>
      </c>
      <c r="L102" s="34">
        <f t="shared" si="75"/>
        <v>2014019.5</v>
      </c>
      <c r="M102" s="34">
        <f t="shared" si="76"/>
        <v>1968623.5674603176</v>
      </c>
      <c r="N102" s="12">
        <f t="shared" si="77"/>
        <v>0.049473095162686054</v>
      </c>
      <c r="O102" s="14">
        <f t="shared" si="78"/>
        <v>0.029710797138328138</v>
      </c>
      <c r="P102" s="13" t="e">
        <f>VLOOKUP(C102,Activity!$C$19:$O$198,18,FALSE)</f>
        <v>#REF!</v>
      </c>
      <c r="Q102" s="33" t="e">
        <f t="shared" si="89"/>
        <v>#REF!</v>
      </c>
      <c r="R102" s="34" t="e">
        <f t="shared" si="79"/>
        <v>#REF!</v>
      </c>
      <c r="S102" s="34" t="e">
        <f t="shared" si="80"/>
        <v>#REF!</v>
      </c>
      <c r="T102" s="12" t="e">
        <f t="shared" si="81"/>
        <v>#REF!</v>
      </c>
      <c r="U102" s="14" t="e">
        <f t="shared" si="82"/>
        <v>#REF!</v>
      </c>
      <c r="V102" s="13" t="e">
        <f>VLOOKUP(C102,Activity!$C$19:$O$198,23,FALSE)</f>
        <v>#REF!</v>
      </c>
      <c r="W102" s="33" t="e">
        <f t="shared" si="90"/>
        <v>#REF!</v>
      </c>
      <c r="X102" s="33" t="e">
        <f t="shared" si="83"/>
        <v>#REF!</v>
      </c>
      <c r="Y102" s="33" t="e">
        <f t="shared" si="84"/>
        <v>#REF!</v>
      </c>
      <c r="Z102" s="12" t="e">
        <f t="shared" si="85"/>
        <v>#REF!</v>
      </c>
      <c r="AA102" s="39" t="e">
        <f t="shared" si="86"/>
        <v>#REF!</v>
      </c>
      <c r="AB102" s="13" t="e">
        <f>VLOOKUP(AA102,Activity!$C$19:$O$198,2,FALSE)</f>
        <v>#REF!</v>
      </c>
      <c r="AC102" s="33" t="e">
        <f>SUM(AB100:AB102)/3</f>
        <v>#REF!</v>
      </c>
      <c r="AD102" s="33" t="e">
        <f>SUM(AB91:AB102)/12</f>
        <v>#REF!</v>
      </c>
    </row>
    <row r="103" spans="1:27" ht="15">
      <c r="A103" s="42" t="s">
        <v>69</v>
      </c>
      <c r="C103" s="36">
        <f>IF(Activity!D115&gt;1,Activity!C115,"")</f>
        <v>43313</v>
      </c>
      <c r="D103" s="13">
        <f>VLOOKUP(C103,Activity!$C$19:$O$198,2,FALSE)</f>
        <v>1252767</v>
      </c>
      <c r="E103" s="33">
        <f t="shared" si="87"/>
        <v>1308455</v>
      </c>
      <c r="F103" s="33">
        <f t="shared" si="71"/>
        <v>1282972.5833333333</v>
      </c>
      <c r="G103" s="33">
        <f t="shared" si="72"/>
        <v>1275906.861111111</v>
      </c>
      <c r="H103" s="12">
        <f t="shared" si="73"/>
        <v>0.005941550620422342</v>
      </c>
      <c r="I103" s="14">
        <f t="shared" si="74"/>
        <v>0.005707426690096273</v>
      </c>
      <c r="J103" s="13">
        <f>VLOOKUP(C103,Activity!$C$19:$O$198,5,FALSE)</f>
        <v>1997854</v>
      </c>
      <c r="K103" s="33">
        <f t="shared" si="88"/>
        <v>2090564</v>
      </c>
      <c r="L103" s="34">
        <f t="shared" si="75"/>
        <v>2020118.75</v>
      </c>
      <c r="M103" s="34">
        <f t="shared" si="76"/>
        <v>1972310.0952380954</v>
      </c>
      <c r="N103" s="12">
        <f t="shared" si="77"/>
        <v>0.04656177061850464</v>
      </c>
      <c r="O103" s="14">
        <f t="shared" si="78"/>
        <v>0.03319180773089769</v>
      </c>
      <c r="P103" s="13" t="e">
        <f>VLOOKUP(C103,Activity!$C$19:$O$198,18,FALSE)</f>
        <v>#REF!</v>
      </c>
      <c r="Q103" s="33" t="e">
        <f t="shared" si="89"/>
        <v>#REF!</v>
      </c>
      <c r="R103" s="34" t="e">
        <f t="shared" si="79"/>
        <v>#REF!</v>
      </c>
      <c r="S103" s="34" t="e">
        <f t="shared" si="80"/>
        <v>#REF!</v>
      </c>
      <c r="T103" s="12" t="e">
        <f t="shared" si="81"/>
        <v>#REF!</v>
      </c>
      <c r="U103" s="14" t="e">
        <f t="shared" si="82"/>
        <v>#REF!</v>
      </c>
      <c r="V103" s="13" t="e">
        <f>VLOOKUP(C103,Activity!$C$19:$O$198,23,FALSE)</f>
        <v>#REF!</v>
      </c>
      <c r="W103" s="33" t="e">
        <f t="shared" si="90"/>
        <v>#REF!</v>
      </c>
      <c r="X103" s="33" t="e">
        <f t="shared" si="83"/>
        <v>#REF!</v>
      </c>
      <c r="Y103" s="33" t="e">
        <f t="shared" si="84"/>
        <v>#REF!</v>
      </c>
      <c r="Z103" s="12" t="e">
        <f t="shared" si="85"/>
        <v>#REF!</v>
      </c>
      <c r="AA103" s="39" t="e">
        <f t="shared" si="86"/>
        <v>#REF!</v>
      </c>
    </row>
    <row r="104" spans="1:27" ht="15">
      <c r="A104" s="42" t="s">
        <v>70</v>
      </c>
      <c r="C104" s="36">
        <f>IF(Activity!D116&gt;1,Activity!C116,"")</f>
        <v>43344</v>
      </c>
      <c r="D104" s="13">
        <f>VLOOKUP(C104,Activity!$C$19:$O$198,2,FALSE)</f>
        <v>1269088</v>
      </c>
      <c r="E104" s="33">
        <f t="shared" si="87"/>
        <v>1295904.6666666667</v>
      </c>
      <c r="F104" s="33">
        <f t="shared" si="71"/>
        <v>1283400.1666666667</v>
      </c>
      <c r="G104" s="33">
        <f t="shared" si="72"/>
        <v>1277226.138888889</v>
      </c>
      <c r="H104" s="12">
        <f t="shared" si="73"/>
        <v>0.004769387428086969</v>
      </c>
      <c r="I104" s="14">
        <f t="shared" si="74"/>
        <v>0.006938556866737722</v>
      </c>
      <c r="J104" s="13">
        <f>VLOOKUP(C104,Activity!$C$19:$O$198,5,FALSE)</f>
        <v>2005695</v>
      </c>
      <c r="K104" s="33">
        <f t="shared" si="88"/>
        <v>2061148.3333333333</v>
      </c>
      <c r="L104" s="34">
        <f t="shared" si="75"/>
        <v>2026763.25</v>
      </c>
      <c r="M104" s="34">
        <f t="shared" si="76"/>
        <v>1976357.7619047621</v>
      </c>
      <c r="N104" s="12">
        <f t="shared" si="77"/>
        <v>0.04369550657533172</v>
      </c>
      <c r="O104" s="14">
        <f t="shared" si="78"/>
        <v>0.037762382001756745</v>
      </c>
      <c r="P104" s="13" t="e">
        <f>VLOOKUP(C104,Activity!$C$19:$O$198,18,FALSE)</f>
        <v>#REF!</v>
      </c>
      <c r="Q104" s="33" t="e">
        <f t="shared" si="89"/>
        <v>#REF!</v>
      </c>
      <c r="R104" s="34" t="e">
        <f t="shared" si="79"/>
        <v>#REF!</v>
      </c>
      <c r="S104" s="34" t="e">
        <f t="shared" si="80"/>
        <v>#REF!</v>
      </c>
      <c r="T104" s="12" t="e">
        <f t="shared" si="81"/>
        <v>#REF!</v>
      </c>
      <c r="U104" s="14" t="e">
        <f t="shared" si="82"/>
        <v>#REF!</v>
      </c>
      <c r="V104" s="13" t="e">
        <f>VLOOKUP(C104,Activity!$C$19:$O$198,23,FALSE)</f>
        <v>#REF!</v>
      </c>
      <c r="W104" s="33" t="e">
        <f t="shared" si="90"/>
        <v>#REF!</v>
      </c>
      <c r="X104" s="33" t="e">
        <f t="shared" si="83"/>
        <v>#REF!</v>
      </c>
      <c r="Y104" s="33" t="e">
        <f t="shared" si="84"/>
        <v>#REF!</v>
      </c>
      <c r="Z104" s="12" t="e">
        <f t="shared" si="85"/>
        <v>#REF!</v>
      </c>
      <c r="AA104" s="39" t="e">
        <f t="shared" si="86"/>
        <v>#REF!</v>
      </c>
    </row>
    <row r="105" spans="1:27" ht="15">
      <c r="A105" s="42" t="s">
        <v>71</v>
      </c>
      <c r="C105" s="36">
        <f>IF(Activity!D117&gt;1,Activity!C117,"")</f>
        <v>43374</v>
      </c>
      <c r="D105" s="13">
        <f>VLOOKUP(C105,Activity!$C$19:$O$198,2,FALSE)</f>
        <v>1320032</v>
      </c>
      <c r="E105" s="33">
        <f t="shared" si="87"/>
        <v>1280629</v>
      </c>
      <c r="F105" s="33">
        <f t="shared" si="71"/>
        <v>1282968.5833333333</v>
      </c>
      <c r="G105" s="33">
        <f t="shared" si="72"/>
        <v>1278854.9444444445</v>
      </c>
      <c r="H105" s="12">
        <f t="shared" si="73"/>
        <v>-0.001023448037000163</v>
      </c>
      <c r="I105" s="14">
        <f t="shared" si="74"/>
        <v>0.006097376482610217</v>
      </c>
      <c r="J105" s="13">
        <f>VLOOKUP(C105,Activity!$C$19:$O$198,5,FALSE)</f>
        <v>2079492</v>
      </c>
      <c r="K105" s="33">
        <f t="shared" si="88"/>
        <v>2027680.3333333333</v>
      </c>
      <c r="L105" s="34">
        <f t="shared" si="75"/>
        <v>2029709.5</v>
      </c>
      <c r="M105" s="34">
        <f t="shared" si="76"/>
        <v>1980701.7619047621</v>
      </c>
      <c r="N105" s="12">
        <f t="shared" si="77"/>
        <v>0.03194022624496573</v>
      </c>
      <c r="O105" s="14">
        <f t="shared" si="78"/>
        <v>0.037397616327295546</v>
      </c>
      <c r="P105" s="13" t="e">
        <f>VLOOKUP(C105,Activity!$C$19:$O$198,18,FALSE)</f>
        <v>#REF!</v>
      </c>
      <c r="Q105" s="33" t="e">
        <f t="shared" si="89"/>
        <v>#REF!</v>
      </c>
      <c r="R105" s="34" t="e">
        <f t="shared" si="79"/>
        <v>#REF!</v>
      </c>
      <c r="S105" s="34" t="e">
        <f t="shared" si="80"/>
        <v>#REF!</v>
      </c>
      <c r="T105" s="12" t="e">
        <f t="shared" si="81"/>
        <v>#REF!</v>
      </c>
      <c r="U105" s="14" t="e">
        <f t="shared" si="82"/>
        <v>#REF!</v>
      </c>
      <c r="V105" s="13" t="e">
        <f>VLOOKUP(C105,Activity!$C$19:$O$198,23,FALSE)</f>
        <v>#REF!</v>
      </c>
      <c r="W105" s="33" t="e">
        <f t="shared" si="90"/>
        <v>#REF!</v>
      </c>
      <c r="X105" s="33" t="e">
        <f t="shared" si="83"/>
        <v>#REF!</v>
      </c>
      <c r="Y105" s="33" t="e">
        <f t="shared" si="84"/>
        <v>#REF!</v>
      </c>
      <c r="Z105" s="12" t="e">
        <f t="shared" si="85"/>
        <v>#REF!</v>
      </c>
      <c r="AA105" s="39" t="e">
        <f t="shared" si="86"/>
        <v>#REF!</v>
      </c>
    </row>
    <row r="106" spans="1:27" ht="15">
      <c r="A106" s="42" t="s">
        <v>69</v>
      </c>
      <c r="C106" s="36">
        <f>IF(Activity!D118&gt;1,Activity!C118,"")</f>
        <v>43405</v>
      </c>
      <c r="D106" s="13">
        <f>VLOOKUP(C106,Activity!$C$19:$O$198,2,FALSE)</f>
        <v>1305353</v>
      </c>
      <c r="E106" s="33">
        <f t="shared" si="87"/>
        <v>1298157.6666666667</v>
      </c>
      <c r="F106" s="33">
        <f aca="true" t="shared" si="91" ref="F106:F111">SUM(D95:D106)/12</f>
        <v>1284921.9166666667</v>
      </c>
      <c r="G106" s="33">
        <f aca="true" t="shared" si="92" ref="G106:G111">SUM(D71:D106)/36</f>
        <v>1280773.25</v>
      </c>
      <c r="H106" s="12">
        <f aca="true" t="shared" si="93" ref="H106:H111">SUM(D104:D106)/SUM(D92:D94)-1</f>
        <v>0.006042756532348426</v>
      </c>
      <c r="I106" s="14">
        <f aca="true" t="shared" si="94" ref="I106:I111">SUM(D95:D106)/SUM(D83:D94)-1</f>
        <v>0.006070457790528394</v>
      </c>
      <c r="J106" s="13">
        <f>VLOOKUP(C106,Activity!$C$19:$O$198,5,FALSE)</f>
        <v>2037847</v>
      </c>
      <c r="K106" s="33">
        <f t="shared" si="88"/>
        <v>2041011.3333333333</v>
      </c>
      <c r="L106" s="34">
        <f aca="true" t="shared" si="95" ref="L106:L111">SUM(J95:J106)/12</f>
        <v>2034782.5</v>
      </c>
      <c r="M106" s="34">
        <f aca="true" t="shared" si="96" ref="M106:M111">SUM(J71:J106)/36</f>
        <v>1985246.5396825399</v>
      </c>
      <c r="N106" s="12">
        <f aca="true" t="shared" si="97" ref="N106:N111">SUM(J104:J106)/SUM(J92:J94)-1</f>
        <v>0.029588525036450708</v>
      </c>
      <c r="O106" s="14">
        <f aca="true" t="shared" si="98" ref="O106:O111">SUM(J95:J106)/SUM(J83:J94)-1</f>
        <v>0.03693862319156005</v>
      </c>
      <c r="P106" s="13" t="e">
        <f>VLOOKUP(C106,Activity!$C$19:$O$198,18,FALSE)</f>
        <v>#REF!</v>
      </c>
      <c r="Q106" s="33" t="e">
        <f t="shared" si="89"/>
        <v>#REF!</v>
      </c>
      <c r="R106" s="34" t="e">
        <f aca="true" t="shared" si="99" ref="R106:R111">SUM(P95:P106)/12</f>
        <v>#REF!</v>
      </c>
      <c r="S106" s="34" t="e">
        <f aca="true" t="shared" si="100" ref="S106:S111">SUM(P71:P106)/36</f>
        <v>#REF!</v>
      </c>
      <c r="T106" s="12" t="e">
        <f aca="true" t="shared" si="101" ref="T106:T111">SUM(P104:P106)/SUM(P92:P94)-1</f>
        <v>#REF!</v>
      </c>
      <c r="U106" s="14" t="e">
        <f aca="true" t="shared" si="102" ref="U106:U111">SUM(P95:P106)/SUM(P83:P94)-1</f>
        <v>#REF!</v>
      </c>
      <c r="V106" s="13" t="e">
        <f>VLOOKUP(C106,Activity!$C$19:$O$198,23,FALSE)</f>
        <v>#REF!</v>
      </c>
      <c r="W106" s="33" t="e">
        <f t="shared" si="90"/>
        <v>#REF!</v>
      </c>
      <c r="X106" s="33" t="e">
        <f aca="true" t="shared" si="103" ref="X106:X111">SUM(V95:V106)/12</f>
        <v>#REF!</v>
      </c>
      <c r="Y106" s="33" t="e">
        <f aca="true" t="shared" si="104" ref="Y106:Y111">SUM(V71:V106)/36</f>
        <v>#REF!</v>
      </c>
      <c r="Z106" s="12" t="e">
        <f aca="true" t="shared" si="105" ref="Z106:Z111">SUM(V104:V106)/SUM(V92:V94)-1</f>
        <v>#REF!</v>
      </c>
      <c r="AA106" s="39" t="e">
        <f aca="true" t="shared" si="106" ref="AA106:AA111">SUM(V95:V106)/SUM(V83:V94)-1</f>
        <v>#REF!</v>
      </c>
    </row>
    <row r="107" spans="1:27" ht="15">
      <c r="A107" s="42" t="s">
        <v>70</v>
      </c>
      <c r="C107" s="36">
        <f>IF(Activity!D119&gt;1,Activity!C119,"")</f>
        <v>43435</v>
      </c>
      <c r="D107" s="13">
        <f>VLOOKUP(C107,Activity!$C$19:$O$198,2,FALSE)</f>
        <v>1307359</v>
      </c>
      <c r="E107" s="33">
        <f aca="true" t="shared" si="107" ref="E107:E112">SUM(D105:D107)/3</f>
        <v>1310914.6666666667</v>
      </c>
      <c r="F107" s="33">
        <f t="shared" si="91"/>
        <v>1286402.9166666667</v>
      </c>
      <c r="G107" s="33">
        <f t="shared" si="92"/>
        <v>1282839.75</v>
      </c>
      <c r="H107" s="12">
        <f t="shared" si="93"/>
        <v>0.009247029097102732</v>
      </c>
      <c r="I107" s="14">
        <f t="shared" si="94"/>
        <v>0.006412238604331266</v>
      </c>
      <c r="J107" s="13">
        <f>VLOOKUP(C107,Activity!$C$19:$O$198,5,FALSE)</f>
        <v>2047518</v>
      </c>
      <c r="K107" s="33">
        <f aca="true" t="shared" si="108" ref="K107:K112">SUM(J105:J107)/3</f>
        <v>2054952.3333333333</v>
      </c>
      <c r="L107" s="34">
        <f t="shared" si="95"/>
        <v>2038412.8333333333</v>
      </c>
      <c r="M107" s="34">
        <f t="shared" si="96"/>
        <v>1990242.8174603176</v>
      </c>
      <c r="N107" s="12">
        <f t="shared" si="97"/>
        <v>0.02320225086480443</v>
      </c>
      <c r="O107" s="14">
        <f t="shared" si="98"/>
        <v>0.036175429943082094</v>
      </c>
      <c r="P107" s="13" t="e">
        <f>VLOOKUP(C107,Activity!$C$19:$O$198,18,FALSE)</f>
        <v>#REF!</v>
      </c>
      <c r="Q107" s="33" t="e">
        <f aca="true" t="shared" si="109" ref="Q107:Q112">SUM(P105:P107)/3</f>
        <v>#REF!</v>
      </c>
      <c r="R107" s="34" t="e">
        <f t="shared" si="99"/>
        <v>#REF!</v>
      </c>
      <c r="S107" s="34" t="e">
        <f t="shared" si="100"/>
        <v>#REF!</v>
      </c>
      <c r="T107" s="12" t="e">
        <f t="shared" si="101"/>
        <v>#REF!</v>
      </c>
      <c r="U107" s="14" t="e">
        <f t="shared" si="102"/>
        <v>#REF!</v>
      </c>
      <c r="V107" s="13" t="e">
        <f>VLOOKUP(C107,Activity!$C$19:$O$198,23,FALSE)</f>
        <v>#REF!</v>
      </c>
      <c r="W107" s="33" t="e">
        <f aca="true" t="shared" si="110" ref="W107:W112">SUM(V105:V107)/3</f>
        <v>#REF!</v>
      </c>
      <c r="X107" s="33" t="e">
        <f t="shared" si="103"/>
        <v>#REF!</v>
      </c>
      <c r="Y107" s="33" t="e">
        <f t="shared" si="104"/>
        <v>#REF!</v>
      </c>
      <c r="Z107" s="12" t="e">
        <f t="shared" si="105"/>
        <v>#REF!</v>
      </c>
      <c r="AA107" s="39" t="e">
        <f t="shared" si="106"/>
        <v>#REF!</v>
      </c>
    </row>
    <row r="108" spans="1:27" ht="15">
      <c r="A108" s="42" t="s">
        <v>71</v>
      </c>
      <c r="C108" s="36">
        <f>IF(Activity!D120&gt;1,Activity!C120,"")</f>
        <v>43466</v>
      </c>
      <c r="D108" s="13">
        <f>VLOOKUP(C108,Activity!$C$19:$O$198,2,FALSE)</f>
        <v>1344354</v>
      </c>
      <c r="E108" s="33">
        <f t="shared" si="107"/>
        <v>1319022</v>
      </c>
      <c r="F108" s="33">
        <f t="shared" si="91"/>
        <v>1293680.25</v>
      </c>
      <c r="G108" s="33">
        <f t="shared" si="92"/>
        <v>1285460.5555555555</v>
      </c>
      <c r="H108" s="12">
        <f t="shared" si="93"/>
        <v>0.03357427897838483</v>
      </c>
      <c r="I108" s="14">
        <f t="shared" si="94"/>
        <v>0.01079759322790963</v>
      </c>
      <c r="J108" s="13">
        <f>VLOOKUP(C108,Activity!$C$19:$O$198,5,FALSE)</f>
        <v>2113413</v>
      </c>
      <c r="K108" s="33">
        <f t="shared" si="108"/>
        <v>2066259.3333333333</v>
      </c>
      <c r="L108" s="34">
        <f t="shared" si="95"/>
        <v>2047856.75</v>
      </c>
      <c r="M108" s="34">
        <f t="shared" si="96"/>
        <v>1995978.7222222222</v>
      </c>
      <c r="N108" s="12">
        <f t="shared" si="97"/>
        <v>0.0364097307294704</v>
      </c>
      <c r="O108" s="14">
        <f t="shared" si="98"/>
        <v>0.03637454233710713</v>
      </c>
      <c r="P108" s="13" t="e">
        <f>VLOOKUP(C108,Activity!$C$19:$O$198,18,FALSE)</f>
        <v>#REF!</v>
      </c>
      <c r="Q108" s="33" t="e">
        <f t="shared" si="109"/>
        <v>#REF!</v>
      </c>
      <c r="R108" s="34" t="e">
        <f t="shared" si="99"/>
        <v>#REF!</v>
      </c>
      <c r="S108" s="34" t="e">
        <f t="shared" si="100"/>
        <v>#REF!</v>
      </c>
      <c r="T108" s="12" t="e">
        <f t="shared" si="101"/>
        <v>#REF!</v>
      </c>
      <c r="U108" s="14" t="e">
        <f t="shared" si="102"/>
        <v>#REF!</v>
      </c>
      <c r="V108" s="13" t="e">
        <f>VLOOKUP(C108,Activity!$C$19:$O$198,23,FALSE)</f>
        <v>#REF!</v>
      </c>
      <c r="W108" s="33" t="e">
        <f t="shared" si="110"/>
        <v>#REF!</v>
      </c>
      <c r="X108" s="33" t="e">
        <f t="shared" si="103"/>
        <v>#REF!</v>
      </c>
      <c r="Y108" s="33" t="e">
        <f t="shared" si="104"/>
        <v>#REF!</v>
      </c>
      <c r="Z108" s="12" t="e">
        <f t="shared" si="105"/>
        <v>#REF!</v>
      </c>
      <c r="AA108" s="39" t="e">
        <f t="shared" si="106"/>
        <v>#REF!</v>
      </c>
    </row>
    <row r="109" spans="1:27" ht="15">
      <c r="A109" s="42" t="s">
        <v>69</v>
      </c>
      <c r="C109" s="36">
        <f>IF(Activity!D121&gt;1,Activity!C121,"")</f>
        <v>43497</v>
      </c>
      <c r="D109" s="13">
        <f>VLOOKUP(C109,Activity!$C$19:$O$198,2,FALSE)</f>
        <v>1234328</v>
      </c>
      <c r="E109" s="33">
        <f t="shared" si="107"/>
        <v>1295347</v>
      </c>
      <c r="F109" s="33">
        <f t="shared" si="91"/>
        <v>1300561.1666666667</v>
      </c>
      <c r="G109" s="33">
        <f t="shared" si="92"/>
        <v>1285903.7777777778</v>
      </c>
      <c r="H109" s="12">
        <f t="shared" si="93"/>
        <v>0.05074424678980205</v>
      </c>
      <c r="I109" s="14">
        <f t="shared" si="94"/>
        <v>0.014598452832882414</v>
      </c>
      <c r="J109" s="13">
        <f>VLOOKUP(C109,Activity!$C$19:$O$198,5,FALSE)</f>
        <v>1954947</v>
      </c>
      <c r="K109" s="33">
        <f t="shared" si="108"/>
        <v>2038626</v>
      </c>
      <c r="L109" s="34">
        <f t="shared" si="95"/>
        <v>2059101.3333333333</v>
      </c>
      <c r="M109" s="34">
        <f t="shared" si="96"/>
        <v>1998316.8055555555</v>
      </c>
      <c r="N109" s="12">
        <f t="shared" si="97"/>
        <v>0.050107038879460664</v>
      </c>
      <c r="O109" s="14">
        <f t="shared" si="98"/>
        <v>0.03836949552677993</v>
      </c>
      <c r="P109" s="13" t="e">
        <f>VLOOKUP(C109,Activity!$C$19:$O$198,18,FALSE)</f>
        <v>#REF!</v>
      </c>
      <c r="Q109" s="33" t="e">
        <f t="shared" si="109"/>
        <v>#REF!</v>
      </c>
      <c r="R109" s="34" t="e">
        <f t="shared" si="99"/>
        <v>#REF!</v>
      </c>
      <c r="S109" s="34" t="e">
        <f t="shared" si="100"/>
        <v>#REF!</v>
      </c>
      <c r="T109" s="12" t="e">
        <f t="shared" si="101"/>
        <v>#REF!</v>
      </c>
      <c r="U109" s="14" t="e">
        <f t="shared" si="102"/>
        <v>#REF!</v>
      </c>
      <c r="V109" s="13" t="e">
        <f>VLOOKUP(C109,Activity!$C$19:$O$198,23,FALSE)</f>
        <v>#REF!</v>
      </c>
      <c r="W109" s="33" t="e">
        <f t="shared" si="110"/>
        <v>#REF!</v>
      </c>
      <c r="X109" s="33" t="e">
        <f t="shared" si="103"/>
        <v>#REF!</v>
      </c>
      <c r="Y109" s="33" t="e">
        <f t="shared" si="104"/>
        <v>#REF!</v>
      </c>
      <c r="Z109" s="12" t="e">
        <f t="shared" si="105"/>
        <v>#REF!</v>
      </c>
      <c r="AA109" s="39" t="e">
        <f t="shared" si="106"/>
        <v>#REF!</v>
      </c>
    </row>
    <row r="110" spans="1:27" ht="15">
      <c r="A110" s="42" t="s">
        <v>70</v>
      </c>
      <c r="C110" s="36">
        <f>IF(Activity!D122&gt;1,Activity!C122,"")</f>
        <v>43525</v>
      </c>
      <c r="D110" s="13">
        <f>VLOOKUP(C110,Activity!$C$19:$O$198,2,FALSE)</f>
        <v>1373060</v>
      </c>
      <c r="E110" s="33">
        <f t="shared" si="107"/>
        <v>1317247.3333333333</v>
      </c>
      <c r="F110" s="33">
        <f t="shared" si="91"/>
        <v>1306666.5</v>
      </c>
      <c r="G110" s="33">
        <f t="shared" si="92"/>
        <v>1286533.9722222222</v>
      </c>
      <c r="H110" s="12">
        <f t="shared" si="93"/>
        <v>0.06556770126779021</v>
      </c>
      <c r="I110" s="14">
        <f t="shared" si="94"/>
        <v>0.020005312094669048</v>
      </c>
      <c r="J110" s="13">
        <f>VLOOKUP(C110,Activity!$C$19:$O$198,5,FALSE)</f>
        <v>2167550</v>
      </c>
      <c r="K110" s="33">
        <f t="shared" si="108"/>
        <v>2078636.6666666667</v>
      </c>
      <c r="L110" s="34">
        <f t="shared" si="95"/>
        <v>2068915.0833333333</v>
      </c>
      <c r="M110" s="34">
        <f t="shared" si="96"/>
        <v>2000538.9444444445</v>
      </c>
      <c r="N110" s="12">
        <f t="shared" si="97"/>
        <v>0.06235677951332241</v>
      </c>
      <c r="O110" s="14">
        <f t="shared" si="98"/>
        <v>0.041831975667768306</v>
      </c>
      <c r="P110" s="13" t="e">
        <f>VLOOKUP(C110,Activity!$C$19:$O$198,18,FALSE)</f>
        <v>#REF!</v>
      </c>
      <c r="Q110" s="33" t="e">
        <f t="shared" si="109"/>
        <v>#REF!</v>
      </c>
      <c r="R110" s="34" t="e">
        <f t="shared" si="99"/>
        <v>#REF!</v>
      </c>
      <c r="S110" s="34" t="e">
        <f t="shared" si="100"/>
        <v>#REF!</v>
      </c>
      <c r="T110" s="12" t="e">
        <f t="shared" si="101"/>
        <v>#REF!</v>
      </c>
      <c r="U110" s="14" t="e">
        <f t="shared" si="102"/>
        <v>#REF!</v>
      </c>
      <c r="V110" s="13" t="e">
        <f>VLOOKUP(C110,Activity!$C$19:$O$198,23,FALSE)</f>
        <v>#REF!</v>
      </c>
      <c r="W110" s="33" t="e">
        <f t="shared" si="110"/>
        <v>#REF!</v>
      </c>
      <c r="X110" s="33" t="e">
        <f t="shared" si="103"/>
        <v>#REF!</v>
      </c>
      <c r="Y110" s="33" t="e">
        <f t="shared" si="104"/>
        <v>#REF!</v>
      </c>
      <c r="Z110" s="12" t="e">
        <f t="shared" si="105"/>
        <v>#REF!</v>
      </c>
      <c r="AA110" s="39" t="e">
        <f t="shared" si="106"/>
        <v>#REF!</v>
      </c>
    </row>
    <row r="111" spans="1:27" ht="15">
      <c r="A111" s="42" t="s">
        <v>71</v>
      </c>
      <c r="C111" s="36">
        <f>IF(Activity!D123&gt;1,Activity!C123,"")</f>
        <v>43556</v>
      </c>
      <c r="D111" s="13">
        <f>VLOOKUP(C111,Activity!$C$19:$O$198,2,FALSE)</f>
        <v>1331768</v>
      </c>
      <c r="E111" s="33">
        <f t="shared" si="107"/>
        <v>1313052</v>
      </c>
      <c r="F111" s="33">
        <f t="shared" si="91"/>
        <v>1313784.8333333333</v>
      </c>
      <c r="G111" s="33">
        <f t="shared" si="92"/>
        <v>1289803.7222222222</v>
      </c>
      <c r="H111" s="12">
        <f t="shared" si="93"/>
        <v>0.06524106513397743</v>
      </c>
      <c r="I111" s="14">
        <f t="shared" si="94"/>
        <v>0.026055588935736784</v>
      </c>
      <c r="J111" s="13">
        <f>VLOOKUP(C111,Activity!$C$19:$O$198,5,FALSE)</f>
        <v>2112102</v>
      </c>
      <c r="K111" s="33">
        <f t="shared" si="108"/>
        <v>2078199.6666666667</v>
      </c>
      <c r="L111" s="34">
        <f t="shared" si="95"/>
        <v>2079559.5</v>
      </c>
      <c r="M111" s="34">
        <f t="shared" si="96"/>
        <v>2007325.638888889</v>
      </c>
      <c r="N111" s="12">
        <f t="shared" si="97"/>
        <v>0.06498500384170858</v>
      </c>
      <c r="O111" s="14">
        <f t="shared" si="98"/>
        <v>0.045673558302175454</v>
      </c>
      <c r="P111" s="13" t="e">
        <f>VLOOKUP(C111,Activity!$C$19:$O$198,18,FALSE)</f>
        <v>#REF!</v>
      </c>
      <c r="Q111" s="33" t="e">
        <f t="shared" si="109"/>
        <v>#REF!</v>
      </c>
      <c r="R111" s="34" t="e">
        <f t="shared" si="99"/>
        <v>#REF!</v>
      </c>
      <c r="S111" s="34" t="e">
        <f t="shared" si="100"/>
        <v>#REF!</v>
      </c>
      <c r="T111" s="12" t="e">
        <f t="shared" si="101"/>
        <v>#REF!</v>
      </c>
      <c r="U111" s="14" t="e">
        <f t="shared" si="102"/>
        <v>#REF!</v>
      </c>
      <c r="V111" s="13" t="e">
        <f>VLOOKUP(C111,Activity!$C$19:$O$198,23,FALSE)</f>
        <v>#REF!</v>
      </c>
      <c r="W111" s="33" t="e">
        <f t="shared" si="110"/>
        <v>#REF!</v>
      </c>
      <c r="X111" s="33" t="e">
        <f t="shared" si="103"/>
        <v>#REF!</v>
      </c>
      <c r="Y111" s="33" t="e">
        <f t="shared" si="104"/>
        <v>#REF!</v>
      </c>
      <c r="Z111" s="12" t="e">
        <f t="shared" si="105"/>
        <v>#REF!</v>
      </c>
      <c r="AA111" s="39" t="e">
        <f t="shared" si="106"/>
        <v>#REF!</v>
      </c>
    </row>
    <row r="112" spans="1:27" ht="15">
      <c r="A112" s="42" t="s">
        <v>69</v>
      </c>
      <c r="C112" s="36">
        <f>IF(Activity!D124&gt;1,Activity!C124,"")</f>
        <v>43586</v>
      </c>
      <c r="D112" s="13">
        <f>VLOOKUP(C112,Activity!$C$19:$O$198,2,FALSE)</f>
        <v>1369319</v>
      </c>
      <c r="E112" s="33">
        <f t="shared" si="107"/>
        <v>1358049</v>
      </c>
      <c r="F112" s="33">
        <f>SUM(D101:D112)/12</f>
        <v>1315002.1666666667</v>
      </c>
      <c r="G112" s="33">
        <f>SUM(D77:D112)/36</f>
        <v>1290251.3055555555</v>
      </c>
      <c r="H112" s="12">
        <f>SUM(D110:D112)/SUM(D98:D100)-1</f>
        <v>0.04442410702269117</v>
      </c>
      <c r="I112" s="14">
        <f>SUM(D101:D112)/SUM(D89:D100)-1</f>
        <v>0.0265110015387231</v>
      </c>
      <c r="J112" s="13">
        <f>VLOOKUP(C112,Activity!$C$19:$O$198,5,FALSE)</f>
        <v>2172920</v>
      </c>
      <c r="K112" s="33">
        <f t="shared" si="108"/>
        <v>2150857.3333333335</v>
      </c>
      <c r="L112" s="34">
        <f>SUM(J101:J112)/12</f>
        <v>2080264.6666666667</v>
      </c>
      <c r="M112" s="34">
        <f>SUM(J77:J112)/36</f>
        <v>2010175.0833333333</v>
      </c>
      <c r="N112" s="12">
        <f>SUM(J110:J112)/SUM(J98:J100)-1</f>
        <v>0.04097046241965141</v>
      </c>
      <c r="O112" s="14">
        <f>SUM(J101:J112)/SUM(J89:J100)-1</f>
        <v>0.041764604841686204</v>
      </c>
      <c r="P112" s="13" t="e">
        <f>VLOOKUP(C112,Activity!$C$19:$O$198,18,FALSE)</f>
        <v>#REF!</v>
      </c>
      <c r="Q112" s="33" t="e">
        <f t="shared" si="109"/>
        <v>#REF!</v>
      </c>
      <c r="R112" s="34" t="e">
        <f>SUM(P101:P112)/12</f>
        <v>#REF!</v>
      </c>
      <c r="S112" s="34" t="e">
        <f>SUM(P77:P112)/36</f>
        <v>#REF!</v>
      </c>
      <c r="T112" s="12" t="e">
        <f>SUM(P110:P112)/SUM(P98:P100)-1</f>
        <v>#REF!</v>
      </c>
      <c r="U112" s="14" t="e">
        <f>SUM(P101:P112)/SUM(P89:P100)-1</f>
        <v>#REF!</v>
      </c>
      <c r="V112" s="13" t="e">
        <f>VLOOKUP(C112,Activity!$C$19:$O$198,23,FALSE)</f>
        <v>#REF!</v>
      </c>
      <c r="W112" s="33" t="e">
        <f t="shared" si="110"/>
        <v>#REF!</v>
      </c>
      <c r="X112" s="33" t="e">
        <f>SUM(V101:V112)/12</f>
        <v>#REF!</v>
      </c>
      <c r="Y112" s="33" t="e">
        <f>SUM(V77:V112)/36</f>
        <v>#REF!</v>
      </c>
      <c r="Z112" s="12" t="e">
        <f>SUM(V110:V112)/SUM(V98:V100)-1</f>
        <v>#REF!</v>
      </c>
      <c r="AA112" s="39" t="e">
        <f>SUM(V101:V112)/SUM(V89:V100)-1</f>
        <v>#REF!</v>
      </c>
    </row>
  </sheetData>
  <sheetProtection/>
  <mergeCells count="9">
    <mergeCell ref="T5:U5"/>
    <mergeCell ref="V5:X5"/>
    <mergeCell ref="Z5:AA5"/>
    <mergeCell ref="C4:D4"/>
    <mergeCell ref="D5:F5"/>
    <mergeCell ref="H5:I5"/>
    <mergeCell ref="J5:L5"/>
    <mergeCell ref="N5:O5"/>
    <mergeCell ref="P5:R5"/>
  </mergeCells>
  <printOptions/>
  <pageMargins left="0.7" right="0.7" top="0.75" bottom="0.75" header="0.3" footer="0.3"/>
  <pageSetup horizontalDpi="600" verticalDpi="600" orientation="portrait" paperSize="9" r:id="rId2"/>
  <tableParts>
    <tablePart r:id="rId1"/>
  </tableParts>
</worksheet>
</file>

<file path=xl/worksheets/sheet4.xml><?xml version="1.0" encoding="utf-8"?>
<worksheet xmlns="http://schemas.openxmlformats.org/spreadsheetml/2006/main" xmlns:r="http://schemas.openxmlformats.org/officeDocument/2006/relationships">
  <dimension ref="A1:A1"/>
  <sheetViews>
    <sheetView zoomScale="70" zoomScaleNormal="7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IMS3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Willis, Adam</dc:creator>
  <cp:keywords/>
  <dc:description/>
  <cp:lastModifiedBy>Sykes, Jade</cp:lastModifiedBy>
  <cp:lastPrinted>2015-08-10T10:46:36Z</cp:lastPrinted>
  <dcterms:created xsi:type="dcterms:W3CDTF">2015-07-07T11:27:40Z</dcterms:created>
  <dcterms:modified xsi:type="dcterms:W3CDTF">2019-10-09T08:08:06Z</dcterms:modified>
  <cp:category/>
  <cp:version/>
  <cp:contentType/>
  <cp:contentStatus/>
</cp:coreProperties>
</file>