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mc:AlternateContent xmlns:mc="http://schemas.openxmlformats.org/markup-compatibility/2006">
    <mc:Choice Requires="x15">
      <x15ac:absPath xmlns:x15ac="http://schemas.microsoft.com/office/spreadsheetml/2010/11/ac" url="https://nhs.sharepoint.com/sites/ElectiveRecoveryAnalysis/Shared Documents/03 Projects/202408 40k appointments/"/>
    </mc:Choice>
  </mc:AlternateContent>
  <xr:revisionPtr revIDLastSave="731" documentId="8_{ED9C55E6-BB85-40C0-8C1A-4A57AE76CE31}" xr6:coauthVersionLast="47" xr6:coauthVersionMax="47" xr10:uidLastSave="{1F48DBCD-D844-4D32-B796-7A80009F7BFA}"/>
  <bookViews>
    <workbookView xWindow="-120" yWindow="-120" windowWidth="29040" windowHeight="15720" xr2:uid="{83D139D4-9317-4264-919C-79C5790D7DD4}"/>
  </bookViews>
  <sheets>
    <sheet name="Notes" sheetId="4" r:id="rId1"/>
    <sheet name="Dat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I21" i="1"/>
  <c r="D33" i="1"/>
  <c r="E33" i="1"/>
  <c r="F33" i="1"/>
  <c r="D21" i="1"/>
  <c r="J21" i="1" s="1"/>
  <c r="E21" i="1"/>
  <c r="K21" i="1" s="1"/>
  <c r="F21" i="1"/>
  <c r="L21" i="1" s="1"/>
  <c r="L33" i="1" l="1"/>
  <c r="J33" i="1"/>
  <c r="L37" i="1"/>
  <c r="J37" i="1"/>
  <c r="E34" i="1"/>
  <c r="D34" i="1"/>
  <c r="I34" i="1"/>
  <c r="K33" i="1"/>
  <c r="K37" i="1" s="1"/>
  <c r="F34" i="1"/>
  <c r="D37" i="1" l="1"/>
  <c r="J34" i="1"/>
  <c r="E37" i="1"/>
  <c r="K34" i="1"/>
  <c r="F37" i="1"/>
  <c r="L34" i="1"/>
  <c r="J27" i="1"/>
  <c r="K27" i="1"/>
  <c r="L27" i="1"/>
  <c r="J28" i="1"/>
  <c r="K28" i="1"/>
  <c r="L28" i="1"/>
  <c r="J29" i="1"/>
  <c r="K29" i="1"/>
  <c r="L29" i="1"/>
  <c r="J30" i="1"/>
  <c r="K30" i="1"/>
  <c r="L30" i="1"/>
  <c r="K26" i="1"/>
  <c r="L26" i="1"/>
  <c r="J26" i="1"/>
  <c r="G27" i="1"/>
  <c r="M27" i="1" s="1"/>
  <c r="G28" i="1"/>
  <c r="M28" i="1" s="1"/>
  <c r="G29" i="1"/>
  <c r="M29" i="1" s="1"/>
  <c r="G30" i="1"/>
  <c r="M30" i="1" s="1"/>
  <c r="G26" i="1"/>
  <c r="M26" i="1" s="1"/>
  <c r="J15" i="1"/>
  <c r="K15" i="1"/>
  <c r="L15" i="1"/>
  <c r="J16" i="1"/>
  <c r="K16" i="1"/>
  <c r="L16" i="1"/>
  <c r="J17" i="1"/>
  <c r="K17" i="1"/>
  <c r="L17" i="1"/>
  <c r="J18" i="1"/>
  <c r="K18" i="1"/>
  <c r="L18" i="1"/>
  <c r="K14" i="1"/>
  <c r="L14" i="1"/>
  <c r="J14" i="1"/>
  <c r="G15" i="1"/>
  <c r="M15" i="1" s="1"/>
  <c r="G16" i="1"/>
  <c r="M16" i="1" s="1"/>
  <c r="G17" i="1"/>
  <c r="M17" i="1" s="1"/>
  <c r="G18" i="1"/>
  <c r="M18" i="1" s="1"/>
  <c r="G14" i="1"/>
  <c r="M14" i="1" s="1"/>
  <c r="G33" i="1" l="1"/>
  <c r="M33" i="1" s="1"/>
  <c r="G21" i="1"/>
  <c r="M21" i="1" l="1"/>
  <c r="M37" i="1" s="1"/>
  <c r="G34" i="1"/>
  <c r="M34" i="1" s="1"/>
  <c r="G37" i="1" l="1"/>
  <c r="G40" i="1"/>
  <c r="F40" i="1"/>
  <c r="E40" i="1"/>
  <c r="D40" i="1"/>
</calcChain>
</file>

<file path=xl/sharedStrings.xml><?xml version="1.0" encoding="utf-8"?>
<sst xmlns="http://schemas.openxmlformats.org/spreadsheetml/2006/main" count="69" uniqueCount="51">
  <si>
    <t>Title:</t>
  </si>
  <si>
    <t>Additional elective operations, appointments and tests</t>
  </si>
  <si>
    <t>Period:</t>
  </si>
  <si>
    <t>July to November 2024</t>
  </si>
  <si>
    <t>Source:</t>
  </si>
  <si>
    <t>Secondary Uses Service (SUS) and DM01</t>
  </si>
  <si>
    <t>Basis:</t>
  </si>
  <si>
    <t>Commissioner (England)</t>
  </si>
  <si>
    <t>Published:</t>
  </si>
  <si>
    <t>16 February 2025</t>
  </si>
  <si>
    <t>Status:</t>
  </si>
  <si>
    <t>Management Information</t>
  </si>
  <si>
    <t>Contact:</t>
  </si>
  <si>
    <t>england.electiverecovery-info@nhs.net</t>
  </si>
  <si>
    <t>Baseline period</t>
  </si>
  <si>
    <t>Monthly volume</t>
  </si>
  <si>
    <t>Standardised weekly volume</t>
  </si>
  <si>
    <t>Month</t>
  </si>
  <si>
    <t>Elective operations</t>
  </si>
  <si>
    <t>Outpatient appointments</t>
  </si>
  <si>
    <t>Diagnostic Tests</t>
  </si>
  <si>
    <t>Total</t>
  </si>
  <si>
    <t>Working days</t>
  </si>
  <si>
    <t>Total over period</t>
  </si>
  <si>
    <t>Standardised weekly volume over period</t>
  </si>
  <si>
    <t>Latest data</t>
  </si>
  <si>
    <t>Total additional appointments</t>
  </si>
  <si>
    <t>Additional appointments per week</t>
  </si>
  <si>
    <t>Context</t>
  </si>
  <si>
    <t>This publication contains data relating to the 2024 Labour manifesto commitment to deliver "an extra two million NHS operations, scans and appointments".
This initial publication of the data is released as management information. We will be publishing further information covering the period from Jul-24 to Dec-24 on 13th March 2025 as official statistics.</t>
  </si>
  <si>
    <t>Hospital activity in scope</t>
  </si>
  <si>
    <t xml:space="preserve">As this commitment was presented as a means to “cut NHS waiting times” the scope of these data is limited to elective services consistent with consultant-led referral to treatment waiting times. It excludes emergency care, maternity and mental health services. It includes all English commissioned activity at both NHS and independent sector providers. The data cover the three types of activity referred to in the manifesto: operations, appointments and scans. The source and definition for each is detailed below. The definitions have been set to avoid double counting arising from overlap between the three forms of activity.  
</t>
  </si>
  <si>
    <r>
      <rPr>
        <b/>
        <sz val="11"/>
        <color rgb="FF000000"/>
        <rFont val="Arial"/>
        <family val="2"/>
      </rPr>
      <t xml:space="preserve">Elective operations
</t>
    </r>
    <r>
      <rPr>
        <sz val="11"/>
        <color rgb="FF000000"/>
        <rFont val="Arial"/>
        <family val="2"/>
      </rPr>
      <t xml:space="preserve">This includes inpatient spells (both ordinary elective and day case) where the method of admission was waiting list, booked or planned.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elective inpatient spells please see Appendix 1 of the Elective Recovery Fund Technical Guidance here: https://www.england.nhs.uk/operational-planning-and-contracting/previous-planning-guidance/. The difference with the data covered by this publication is that zero-priced tariff activity (which is not included in Value Weighted Activity) is included. Zero-price tariff activity includes elective admissions for things like chemotherapy and radiotherapy.
This scope also aligns with the Hospital Episode Statistics HES MAR dashboard data for specific acute elective admissions available here: https://digital.nhs.uk/data-and-information/publications/statistical/provisional-monthly-hospital-episode-statistics-for-admitted-patient-care-outpatient-and-accident-and-emergency-data/april-2024---november-2024.
</t>
    </r>
  </si>
  <si>
    <r>
      <rPr>
        <b/>
        <sz val="11"/>
        <color rgb="FF000000"/>
        <rFont val="Arial"/>
        <family val="2"/>
      </rPr>
      <t xml:space="preserve">Outpatient appointments
</t>
    </r>
    <r>
      <rPr>
        <sz val="11"/>
        <color rgb="FF000000"/>
        <rFont val="Arial"/>
        <family val="2"/>
      </rPr>
      <t xml:space="preserve">This includes outpatient first attendances (with and without a procedure) and outpatient follow-up attendances with a procedure. It excludes specialties linked to maternity and mental health services.
The scope of activity included is similar to the Elective Recovery Fund (ERF) Value Weighted Activity metric, which is used to measure elective activity as set out in NHS Operational Planning guidance. For technical details on the activity included under outpatient attendances please see Appendix 1 of the Elective Recovery Fund technical guidance here: https://www.england.nhs.uk/operational-planning-and-contracting/previous-planning-guidance/.
Outpatient follow-up attendances without a procedure are excluded as is the case for the Elective Recovery Fund (ERF) Value Weighted Activity metric. This is to ensure that the activity in scope is of high value to patients as most of these follow-up attendances without a procedure occur after the patient has received treatment.
This scope differs from the outpatient attendances in the Hospital Episode Statistics HES MAR dashboard data as ERF includes some non-consultant led appointments that are not within specific acute and the HES MAR publication does not differentiate between attendances with and without a procedure.
Some patients’ outpatient treatment takes the form of a diagnostic test, followed by a review of the results with a healthcare professional. Those will typically appear in both the diagnostic tests count and the outpatient appointment count. However, as those are genuinely two separate value-adding activities we are including both. That is the case for the baseline and post-election period. A small minority of providers record diagnostic tests as outpatient attendances under the “diagnostic imaging” specialty (Treatment Function Code 812). We exclude these attendances to avoid double counting.
</t>
    </r>
  </si>
  <si>
    <r>
      <t xml:space="preserve">Diagnostic tests
</t>
    </r>
    <r>
      <rPr>
        <sz val="11"/>
        <color rgb="FF000000"/>
        <rFont val="Arial"/>
        <family val="2"/>
      </rPr>
      <t>This includes elective waiting list and planned activity from the key diagnostic tests covered in monthly diagnostics waiting times and activity (DM01) official statistics. The primary purpose of some inpatient spells is to carry out a diagnostic test, in particular endoscopies. These would be picked up in both the inpatient spells count and diagnostic tests count. Therefore, we exclude the following endoscopy tests from the DM01 data source to avoid double counting: colonoscopy, cystoscopy, flexi sigmoidoscopy and gastroscopy.</t>
    </r>
    <r>
      <rPr>
        <b/>
        <sz val="11"/>
        <color rgb="FF000000"/>
        <rFont val="Arial"/>
        <family val="2"/>
      </rPr>
      <t xml:space="preserve">
</t>
    </r>
  </si>
  <si>
    <t>Data sources</t>
  </si>
  <si>
    <t>Secondary Uses Service (SUS)</t>
  </si>
  <si>
    <t>Inpatient spells and outpatient attendances were extracted from SUS on 10th February 2025. These data cover the periods from Jul-23 to Nov-23 and Jul-24 to Nov-24.
NHS England routinely collects data from hospital providers regarding a patient's time at hospital as part of the Commissioning Data Set (CDS). This is then processed and is returned to healthcare providers as the Secondary Uses Service (SUS) data set and is used by the NHS for operational purposes. Most NHS hospital trusts submit data on a monthly basis by deadline following a two-phase reconciliation process to arrive at a final agreed position for each month's activity defined in the NHS Standard Contract for payment purposes. This data is consolidated, validated and cleaned and then used to create the Hospital Episode Statistics (HES) data set which is released on a monthly basis as official statistics. HES data is a snapshot of data taken on the Reconciliation and Post-Reconciliation dates for each month. The SUS database is continually updated so the totals in SUS for a month will only match HES if they are queried on the day the snapshot is taken.
The monthly HES official statistics can be found here: https://digital.nhs.uk/data-and-information/publications/statistical/provisional-monthly-hospital-episode-statistics-for-admitted-patient-care-outpatient-and-accident-and-emergency-data.
For this publication SUS is the preferred data source because it means the metric is aligned with the numbers NHS England and the rest of the NHS are using to monitor and report publicly on the recovery of elective activity, as well as for payment and planning purposes. The management information data on the recovery of elective activity can be found here: https://www.england.nhs.uk/statistics/statistical-work-areas/rtt-waiting-times/recovery-of-elective_activity-mi/.
As SUS and HES are derived from the same source they are both subject to data quality processes such as de-duplication and we are confident that the use of SUS rather than HES makes no material difference to the trends when comparing national volumes of activity over these periods. Both sources suffer from some initial under-reporting so this publication covers the time period up to Nov-24 for which post-reconciliation (also known as freeze) data is the latest available and this ensures better data completeness.</t>
  </si>
  <si>
    <t>Diagnostics Waiting Times and Activity (DM01)</t>
  </si>
  <si>
    <r>
      <rPr>
        <sz val="11"/>
        <color rgb="FF000000"/>
        <rFont val="Arial"/>
        <family val="2"/>
      </rPr>
      <t>The diagnostic tests were extracted from monthly published official statistics on Diagnostic Waiting Times and Activity (DM01) as at the Nov-24 statistics published on 9th January 2025. These data cover the periods from Jul-23 to Nov-23 and Jul-24 to Nov-24.
The monthly DM01 Official Statistics can be found here: https://www.england.nhs.uk/statistics/statistical-work-areas/diagnostics-waiting-times-and-activity/monthly-diagnostics-waiting-times-and-activity/.
From this data source we take figures relating to planned and waiting list activity. We exclude the following endoscopy tests to avoid double counting as they are already included in the SUS activity extract: colonoscopy, cystoscopy, flexi sigmoidoscopy and gastroscopy.</t>
    </r>
    <r>
      <rPr>
        <sz val="11"/>
        <color rgb="FFFF0000"/>
        <rFont val="Arial"/>
        <family val="2"/>
      </rPr>
      <t xml:space="preserve">
</t>
    </r>
  </si>
  <si>
    <t>Method</t>
  </si>
  <si>
    <r>
      <rPr>
        <b/>
        <sz val="11"/>
        <color rgb="FF000000"/>
        <rFont val="Arial"/>
        <family val="2"/>
      </rPr>
      <t xml:space="preserve">Adjustments
</t>
    </r>
    <r>
      <rPr>
        <sz val="11"/>
        <color rgb="FF000000"/>
        <rFont val="Arial"/>
        <family val="2"/>
      </rPr>
      <t xml:space="preserve">No adjustments have been made for missing data. The majority of acute providers submitted data in all periods for SUS and DM01 with the following exceptions:
 </t>
    </r>
    <r>
      <rPr>
        <sz val="11"/>
        <color rgb="FF000000"/>
        <rFont val="Aptos Narrow"/>
        <family val="2"/>
      </rPr>
      <t xml:space="preserve">• </t>
    </r>
    <r>
      <rPr>
        <sz val="11"/>
        <color rgb="FF000000"/>
        <rFont val="Arial"/>
        <family val="2"/>
      </rPr>
      <t>Shrewsbury and Telford Hospital NHS Trust is missing from SUS data from Jul-24 onward. There were no missing acute NHS trusts in the baseline period however, so this will make a small difference to the national comparison by deflating the latest data.
 • Alder Hey Children's NHS Foundation Trust is missing from DM01 data for Sep-23. There are no other missing acute NHS trusts in the baseline or latest data. As this is a small acute trust and only missing from one month of the baseline this will not impact the national comparison significantly.</t>
    </r>
  </si>
  <si>
    <r>
      <t xml:space="preserve">Baseline
</t>
    </r>
    <r>
      <rPr>
        <sz val="11"/>
        <color rgb="FF000000"/>
        <rFont val="Arial"/>
        <family val="2"/>
      </rPr>
      <t>The full baseline period is the 12 months from July 2023 to June 2024. This aligns with the 12 months prior to the Government coming into office. 
To avoid statistical bias due to seasonality it is important to compare months of the year on a like for like basis. Therefore, until we have data for the 12 months following coming into office, the baseline is restricted to the same months as the period covered by the latest data (July to November). The baseline period will expand as further data become available.</t>
    </r>
    <r>
      <rPr>
        <b/>
        <sz val="11"/>
        <color rgb="FF000000"/>
        <rFont val="Arial"/>
        <family val="2"/>
      </rPr>
      <t xml:space="preserve">
</t>
    </r>
  </si>
  <si>
    <r>
      <t xml:space="preserve">Standardisation
</t>
    </r>
    <r>
      <rPr>
        <sz val="11"/>
        <color theme="1"/>
        <rFont val="Arial"/>
        <family val="2"/>
      </rPr>
      <t>Elective activity is highly affected by the number of working days in a month or year. To avoid statistical bias due to working day differences we convert the activity in the baseline period to relate to the same number of working days so that the comparison is made on a like for like basis.</t>
    </r>
    <r>
      <rPr>
        <b/>
        <sz val="11"/>
        <color theme="1"/>
        <rFont val="Arial"/>
        <family val="2"/>
      </rPr>
      <t xml:space="preserve">
</t>
    </r>
    <r>
      <rPr>
        <sz val="11"/>
        <color theme="1"/>
        <rFont val="Arial"/>
        <family val="2"/>
      </rPr>
      <t xml:space="preserve">
Activity in any given week is also affected by working days and converting monthly data to a representative week using the number of days in the month would be volatile. Therefore, to enable a like for like per week comparison a standardised weekly figure has been calculated by taking the activity in the month, dividing by working days and multiplying by 5 working days for a standardised week.</t>
    </r>
    <r>
      <rPr>
        <b/>
        <sz val="11"/>
        <color theme="1"/>
        <rFont val="Arial"/>
        <family val="2"/>
      </rPr>
      <t xml:space="preserve">
</t>
    </r>
  </si>
  <si>
    <t>Jul-23 to Nov-23</t>
  </si>
  <si>
    <t>Jul-24 to Nov-24</t>
  </si>
  <si>
    <t>Standardised baseline</t>
  </si>
  <si>
    <t>Additional</t>
  </si>
  <si>
    <t>Additional share by activity type</t>
  </si>
  <si>
    <t>Proportion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</si>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</sst>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0"/>
      <color rgb="FF000000"/>
      <name val="Arial"/>
      <family val="2"/>
    </font>
    <font>
      <sz val="10"/>
      <color theme="1"/>
      <name val="Arial"/>
      <family val="2"/>
    </font>
    <font>
      <sz val="11"/>
      <color theme="1"/>
      <name val="Arial"/>
      <family val="2"/>
    </font>
    <font>
      <b/>
      <sz val="10"/>
      <name val="Arial"/>
      <family val="2"/>
    </font>
    <font>
      <b/>
      <sz val="11"/>
      <color theme="1"/>
      <name val="Arial"/>
      <family val="2"/>
    </font>
    <font>
      <b/>
      <sz val="12"/>
      <color rgb="FF005EB8"/>
      <name val="Arial"/>
      <family val="2"/>
    </font>
    <font>
      <b/>
      <sz val="11"/>
      <color rgb="FF000000"/>
      <name val="Arial"/>
      <family val="2"/>
    </font>
    <font>
      <sz val="11"/>
      <color rgb="FF000000"/>
      <name val="Arial"/>
      <family val="2"/>
    </font>
    <font>
      <sz val="11"/>
      <color rgb="FFFF0000"/>
      <name val="Arial"/>
      <family val="2"/>
    </font>
    <font>
      <sz val="11"/>
      <color rgb="FF000000"/>
      <name val="Aptos Narrow"/>
      <family val="2"/>
    </font>
    <font>
      <sz val="11"/>
      <color theme="1"/>
      <name val="Aptos Narrow"/>
      <family val="2"/>
      <scheme val="minor"/>
    </font>
  </fonts>
  <fills count="5">
    <fill>
      <patternFill patternType="none"/>
    </fill>
    <fill>
      <patternFill patternType="gray125"/>
    </fill>
    <fill>
      <patternFill patternType="solid">
        <fgColor indexed="9"/>
        <bgColor indexed="64"/>
      </patternFill>
    </fill>
    <fill>
      <patternFill patternType="solid">
        <fgColor rgb="FFECF0F8"/>
        <bgColor indexed="64"/>
      </patternFill>
    </fill>
    <fill>
      <patternFill patternType="solid">
        <fgColor theme="9" tint="0.7999816888943144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11" fillId="0" borderId="0" applyFont="0" applyFill="0" applyBorder="0" applyAlignment="0" applyProtection="0"/>
  </cellStyleXfs>
  <cellXfs count="2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4" fillId="3" borderId="1" xfId="0" applyFont="1" applyFill="1" applyBorder="1" applyAlignment="1">
      <alignment horizontal="center" vertical="center" wrapText="1"/>
    </xf>
    <xf numFmtId="17" fontId="3" fillId="0" borderId="1" xfId="0" applyNumberFormat="1" applyFont="1" applyBorder="1"/>
    <xf numFmtId="3" fontId="3" fillId="0" borderId="1" xfId="0" applyNumberFormat="1" applyFont="1" applyBorder="1"/>
    <xf numFmtId="0" fontId="5" fillId="0" borderId="0" xfId="0" applyFont="1"/>
    <xf numFmtId="0" fontId="5" fillId="0" borderId="0" xfId="0" applyFont="1" applyAlignment="1">
      <alignment wrapText="1"/>
    </xf>
    <xf numFmtId="0" fontId="6" fillId="2" borderId="0" xfId="0" applyFont="1" applyFill="1" applyAlignment="1">
      <alignment horizontal="left"/>
    </xf>
    <xf numFmtId="0" fontId="3" fillId="0" borderId="0" xfId="0" applyFont="1" applyAlignment="1">
      <alignment vertical="top" wrapText="1"/>
    </xf>
    <xf numFmtId="0" fontId="7" fillId="0" borderId="0" xfId="0" applyFont="1" applyAlignment="1">
      <alignment vertical="top" wrapText="1"/>
    </xf>
    <xf numFmtId="0" fontId="8" fillId="0" borderId="0" xfId="0" applyFont="1" applyAlignment="1">
      <alignment wrapText="1"/>
    </xf>
    <xf numFmtId="0" fontId="7" fillId="0" borderId="0" xfId="0" applyFont="1" applyAlignment="1">
      <alignment wrapText="1"/>
    </xf>
    <xf numFmtId="0" fontId="2" fillId="0" borderId="0" xfId="0" quotePrefix="1" applyFont="1"/>
    <xf numFmtId="0" fontId="1" fillId="0" borderId="0" xfId="0" applyFont="1" applyAlignment="1">
      <alignment horizontal="left"/>
    </xf>
    <xf numFmtId="3" fontId="3" fillId="0" borderId="0" xfId="0" applyNumberFormat="1" applyFont="1"/>
    <xf numFmtId="9" fontId="3" fillId="0" borderId="1" xfId="1" applyFont="1" applyBorder="1"/>
    <xf numFmtId="0" fontId="5" fillId="0" borderId="0" xfId="0" applyFont="1" applyAlignment="1">
      <alignment horizontal="left"/>
    </xf>
    <xf numFmtId="0" fontId="3" fillId="0" borderId="1" xfId="0" applyFont="1" applyBorder="1"/>
    <xf numFmtId="3" fontId="5" fillId="4" borderId="1" xfId="0" applyNumberFormat="1" applyFont="1" applyFill="1" applyBorder="1"/>
    <xf numFmtId="3" fontId="3" fillId="0" borderId="1" xfId="0" quotePrefix="1" applyNumberFormat="1" applyFont="1" applyBorder="1" applyAlignment="1">
      <alignment horizontal="center"/>
    </xf>
  </cellXfs>
  <cellStyles count="2">
    <cellStyle name="Normal" xfId="0" builtinId="0"/>
    <cellStyle name="Per cent" xfId="1" builtinId="5"/>
  </cellStyles>
  <dxfs count="0"/>
  <tableStyles count="0" defaultTableStyle="TableStyleMedium2" defaultPivotStyle="PivotStyleLight16"/>
  <colors>
    <mruColors>
      <color rgb="FFECF0F8"/>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3A91-DF0D-4288-A89A-F7AB1486C2C6}">
  <dimension ref="B2:B20"/>
  <sheetViews>
    <sheetView showGridLines="0" tabSelected="1" workbookViewId="0"/>
  </sheetViews>
  <sheetFormatPr defaultRowHeight="14.25" x14ac:dyDescent="0.2"/>
  <cols>
    <col min="1" max="1" width="3.42578125" style="3" customWidth="1"/>
    <col min="2" max="2" width="158.85546875" style="3" customWidth="1"/>
    <col min="3" max="16384" width="9.140625" style="3"/>
  </cols>
  <sheetData>
    <row r="2" spans="2:2" ht="15.75" x14ac:dyDescent="0.25">
      <c r="B2" s="10" t="s">
        <v>28</v>
      </c>
    </row>
    <row r="3" spans="2:2" ht="57" x14ac:dyDescent="0.2">
      <c r="B3" s="4" t="s">
        <v>29</v>
      </c>
    </row>
    <row r="5" spans="2:2" ht="15.75" x14ac:dyDescent="0.25">
      <c r="B5" s="10" t="s">
        <v>30</v>
      </c>
    </row>
    <row r="6" spans="2:2" ht="71.25" x14ac:dyDescent="0.2">
      <c r="B6" s="4" t="s">
        <v>31</v>
      </c>
    </row>
    <row r="7" spans="2:2" ht="200.25" x14ac:dyDescent="0.2">
      <c r="B7" s="12" t="s">
        <v>32</v>
      </c>
    </row>
    <row r="8" spans="2:2" ht="271.5" x14ac:dyDescent="0.2">
      <c r="B8" s="13" t="s">
        <v>33</v>
      </c>
    </row>
    <row r="9" spans="2:2" ht="87.75" x14ac:dyDescent="0.25">
      <c r="B9" s="14" t="s">
        <v>34</v>
      </c>
    </row>
    <row r="11" spans="2:2" ht="15.75" x14ac:dyDescent="0.25">
      <c r="B11" s="10" t="s">
        <v>35</v>
      </c>
    </row>
    <row r="12" spans="2:2" ht="15" x14ac:dyDescent="0.25">
      <c r="B12" s="8" t="s">
        <v>36</v>
      </c>
    </row>
    <row r="13" spans="2:2" ht="299.25" x14ac:dyDescent="0.2">
      <c r="B13" s="11" t="s">
        <v>37</v>
      </c>
    </row>
    <row r="14" spans="2:2" ht="15" x14ac:dyDescent="0.25">
      <c r="B14" s="8" t="s">
        <v>38</v>
      </c>
    </row>
    <row r="15" spans="2:2" ht="128.25" x14ac:dyDescent="0.2">
      <c r="B15" s="11" t="s">
        <v>39</v>
      </c>
    </row>
    <row r="17" spans="2:2" ht="15.75" x14ac:dyDescent="0.25">
      <c r="B17" s="10" t="s">
        <v>40</v>
      </c>
    </row>
    <row r="18" spans="2:2" ht="87.75" x14ac:dyDescent="0.25">
      <c r="B18" s="14" t="s">
        <v>42</v>
      </c>
    </row>
    <row r="19" spans="2:2" ht="117" x14ac:dyDescent="0.25">
      <c r="B19" s="9" t="s">
        <v>43</v>
      </c>
    </row>
    <row r="20" spans="2:2" ht="87" x14ac:dyDescent="0.2">
      <c r="B20" s="13"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85D1B-A49C-4460-BACC-4CAF37AAF203}">
  <dimension ref="B2:M41"/>
  <sheetViews>
    <sheetView showGridLines="0" workbookViewId="0"/>
  </sheetViews>
  <sheetFormatPr defaultRowHeight="14.25" x14ac:dyDescent="0.2"/>
  <cols>
    <col min="1" max="1" width="3.42578125" style="3" customWidth="1"/>
    <col min="2" max="2" width="10.42578125" style="3" customWidth="1"/>
    <col min="3" max="3" width="21.7109375" style="3" customWidth="1"/>
    <col min="4" max="7" width="14.28515625" style="3" customWidth="1"/>
    <col min="8" max="8" width="7.5703125" style="3" customWidth="1"/>
    <col min="9" max="9" width="9.140625" style="3"/>
    <col min="10" max="13" width="14.28515625" style="3" customWidth="1"/>
    <col min="14" max="15" width="13" style="3" customWidth="1"/>
    <col min="16" max="16" width="9.140625" style="3"/>
    <col min="17" max="18" width="9.28515625" style="3" bestFit="1" customWidth="1"/>
    <col min="19" max="19" width="11.5703125" style="3" bestFit="1" customWidth="1"/>
    <col min="20" max="21" width="9.85546875" style="3" bestFit="1" customWidth="1"/>
    <col min="22" max="23" width="11.5703125" style="3" bestFit="1" customWidth="1"/>
    <col min="24" max="16384" width="9.140625" style="3"/>
  </cols>
  <sheetData>
    <row r="2" spans="2:13" ht="15.75" x14ac:dyDescent="0.25">
      <c r="B2" s="1" t="s">
        <v>0</v>
      </c>
      <c r="C2" s="10" t="s">
        <v>1</v>
      </c>
    </row>
    <row r="4" spans="2:13" x14ac:dyDescent="0.2">
      <c r="B4" s="16" t="s">
        <v>2</v>
      </c>
      <c r="C4" s="2" t="s">
        <v>3</v>
      </c>
    </row>
    <row r="5" spans="2:13" x14ac:dyDescent="0.2">
      <c r="B5" s="16" t="s">
        <v>4</v>
      </c>
      <c r="C5" s="2" t="s">
        <v>5</v>
      </c>
    </row>
    <row r="6" spans="2:13" x14ac:dyDescent="0.2">
      <c r="B6" s="16" t="s">
        <v>6</v>
      </c>
      <c r="C6" s="2" t="s">
        <v>7</v>
      </c>
    </row>
    <row r="7" spans="2:13" x14ac:dyDescent="0.2">
      <c r="B7" s="16" t="s">
        <v>8</v>
      </c>
      <c r="C7" s="15" t="s">
        <v>9</v>
      </c>
    </row>
    <row r="8" spans="2:13" x14ac:dyDescent="0.2">
      <c r="B8" s="16" t="s">
        <v>10</v>
      </c>
      <c r="C8" s="2" t="s">
        <v>11</v>
      </c>
    </row>
    <row r="9" spans="2:13" x14ac:dyDescent="0.2">
      <c r="B9" s="16" t="s">
        <v>12</v>
      </c>
      <c r="C9" s="2" t="s">
        <v>13</v>
      </c>
    </row>
    <row r="11" spans="2:13" ht="15.75" x14ac:dyDescent="0.25">
      <c r="C11" s="10" t="s">
        <v>14</v>
      </c>
    </row>
    <row r="12" spans="2:13" x14ac:dyDescent="0.2">
      <c r="C12" s="3" t="s">
        <v>15</v>
      </c>
      <c r="I12" s="3" t="s">
        <v>16</v>
      </c>
    </row>
    <row r="13" spans="2:13" ht="25.5" x14ac:dyDescent="0.2">
      <c r="C13" s="5" t="s">
        <v>17</v>
      </c>
      <c r="D13" s="5" t="s">
        <v>18</v>
      </c>
      <c r="E13" s="5" t="s">
        <v>19</v>
      </c>
      <c r="F13" s="5" t="s">
        <v>20</v>
      </c>
      <c r="G13" s="5" t="s">
        <v>21</v>
      </c>
      <c r="I13" s="5" t="s">
        <v>22</v>
      </c>
      <c r="J13" s="5" t="s">
        <v>18</v>
      </c>
      <c r="K13" s="5" t="s">
        <v>19</v>
      </c>
      <c r="L13" s="5" t="s">
        <v>20</v>
      </c>
      <c r="M13" s="5" t="s">
        <v>21</v>
      </c>
    </row>
    <row r="14" spans="2:13" x14ac:dyDescent="0.2">
      <c r="C14" s="6">
        <v>45108</v>
      </c>
      <c r="D14" s="7">
        <v>732554</v>
      </c>
      <c r="E14" s="7">
        <v>3254880</v>
      </c>
      <c r="F14" s="7">
        <v>1593401</v>
      </c>
      <c r="G14" s="7">
        <f>SUM(D14:F14)</f>
        <v>5580835</v>
      </c>
      <c r="I14" s="7">
        <v>21</v>
      </c>
      <c r="J14" s="7">
        <f>D14/$I14*5</f>
        <v>174417.61904761905</v>
      </c>
      <c r="K14" s="7">
        <f t="shared" ref="K14:M14" si="0">E14/$I14*5</f>
        <v>774971.42857142852</v>
      </c>
      <c r="L14" s="7">
        <f t="shared" si="0"/>
        <v>379381.19047619047</v>
      </c>
      <c r="M14" s="7">
        <f t="shared" si="0"/>
        <v>1328770.2380952381</v>
      </c>
    </row>
    <row r="15" spans="2:13" x14ac:dyDescent="0.2">
      <c r="C15" s="6">
        <v>45139</v>
      </c>
      <c r="D15" s="7">
        <v>752982</v>
      </c>
      <c r="E15" s="7">
        <v>3268656</v>
      </c>
      <c r="F15" s="7">
        <v>1595194</v>
      </c>
      <c r="G15" s="7">
        <f t="shared" ref="G15:G18" si="1">SUM(D15:F15)</f>
        <v>5616832</v>
      </c>
      <c r="I15" s="7">
        <v>22</v>
      </c>
      <c r="J15" s="7">
        <f t="shared" ref="J15:J18" si="2">D15/$I15*5</f>
        <v>171132.27272727271</v>
      </c>
      <c r="K15" s="7">
        <f t="shared" ref="K15:K18" si="3">E15/$I15*5</f>
        <v>742876.36363636365</v>
      </c>
      <c r="L15" s="7">
        <f t="shared" ref="L15:L18" si="4">F15/$I15*5</f>
        <v>362544.09090909088</v>
      </c>
      <c r="M15" s="7">
        <f t="shared" ref="M15:M18" si="5">G15/$I15*5</f>
        <v>1276552.7272727273</v>
      </c>
    </row>
    <row r="16" spans="2:13" x14ac:dyDescent="0.2">
      <c r="C16" s="6">
        <v>45170</v>
      </c>
      <c r="D16" s="7">
        <v>737692</v>
      </c>
      <c r="E16" s="7">
        <v>3263868</v>
      </c>
      <c r="F16" s="7">
        <v>1582498</v>
      </c>
      <c r="G16" s="7">
        <f t="shared" si="1"/>
        <v>5584058</v>
      </c>
      <c r="I16" s="7">
        <v>21</v>
      </c>
      <c r="J16" s="7">
        <f t="shared" si="2"/>
        <v>175640.95238095237</v>
      </c>
      <c r="K16" s="7">
        <f t="shared" si="3"/>
        <v>777111.42857142852</v>
      </c>
      <c r="L16" s="7">
        <f t="shared" si="4"/>
        <v>376785.23809523811</v>
      </c>
      <c r="M16" s="7">
        <f t="shared" si="5"/>
        <v>1329537.6190476189</v>
      </c>
    </row>
    <row r="17" spans="3:13" x14ac:dyDescent="0.2">
      <c r="C17" s="6">
        <v>45200</v>
      </c>
      <c r="D17" s="7">
        <v>773270</v>
      </c>
      <c r="E17" s="7">
        <v>3478468</v>
      </c>
      <c r="F17" s="7">
        <v>1660680</v>
      </c>
      <c r="G17" s="7">
        <f t="shared" si="1"/>
        <v>5912418</v>
      </c>
      <c r="I17" s="7">
        <v>22</v>
      </c>
      <c r="J17" s="7">
        <f t="shared" si="2"/>
        <v>175743.18181818179</v>
      </c>
      <c r="K17" s="7">
        <f t="shared" si="3"/>
        <v>790560.90909090918</v>
      </c>
      <c r="L17" s="7">
        <f t="shared" si="4"/>
        <v>377427.27272727271</v>
      </c>
      <c r="M17" s="7">
        <f t="shared" si="5"/>
        <v>1343731.3636363635</v>
      </c>
    </row>
    <row r="18" spans="3:13" x14ac:dyDescent="0.2">
      <c r="C18" s="6">
        <v>45231</v>
      </c>
      <c r="D18" s="7">
        <v>819390</v>
      </c>
      <c r="E18" s="7">
        <v>3617885</v>
      </c>
      <c r="F18" s="7">
        <v>1723710</v>
      </c>
      <c r="G18" s="7">
        <f t="shared" si="1"/>
        <v>6160985</v>
      </c>
      <c r="I18" s="7">
        <v>22</v>
      </c>
      <c r="J18" s="7">
        <f t="shared" si="2"/>
        <v>186225</v>
      </c>
      <c r="K18" s="7">
        <f t="shared" si="3"/>
        <v>822246.59090909082</v>
      </c>
      <c r="L18" s="7">
        <f t="shared" si="4"/>
        <v>391752.27272727271</v>
      </c>
      <c r="M18" s="7">
        <f t="shared" si="5"/>
        <v>1400223.8636363635</v>
      </c>
    </row>
    <row r="20" spans="3:13" ht="15" x14ac:dyDescent="0.25">
      <c r="C20" s="19" t="s">
        <v>23</v>
      </c>
      <c r="I20" s="19" t="s">
        <v>24</v>
      </c>
    </row>
    <row r="21" spans="3:13" x14ac:dyDescent="0.2">
      <c r="C21" s="20" t="s">
        <v>44</v>
      </c>
      <c r="D21" s="7">
        <f t="shared" ref="D21:F21" si="6">SUM(D14:D18)</f>
        <v>3815888</v>
      </c>
      <c r="E21" s="7">
        <f t="shared" si="6"/>
        <v>16883757</v>
      </c>
      <c r="F21" s="7">
        <f t="shared" si="6"/>
        <v>8155483</v>
      </c>
      <c r="G21" s="7">
        <f>SUM(G14:G18)</f>
        <v>28855128</v>
      </c>
      <c r="I21" s="7">
        <f>SUM(I14:I18)</f>
        <v>108</v>
      </c>
      <c r="J21" s="7">
        <f t="shared" ref="J21:L21" si="7">D21/$I21*5</f>
        <v>176661.48148148149</v>
      </c>
      <c r="K21" s="7">
        <f t="shared" si="7"/>
        <v>781655.41666666674</v>
      </c>
      <c r="L21" s="7">
        <f t="shared" si="7"/>
        <v>377568.65740740736</v>
      </c>
      <c r="M21" s="7">
        <f>G21/$I21*5</f>
        <v>1335885.5555555555</v>
      </c>
    </row>
    <row r="23" spans="3:13" ht="15.75" x14ac:dyDescent="0.25">
      <c r="C23" s="10" t="s">
        <v>25</v>
      </c>
    </row>
    <row r="24" spans="3:13" x14ac:dyDescent="0.2">
      <c r="C24" s="3" t="s">
        <v>15</v>
      </c>
      <c r="I24" s="3" t="s">
        <v>16</v>
      </c>
    </row>
    <row r="25" spans="3:13" ht="25.5" x14ac:dyDescent="0.2">
      <c r="C25" s="5" t="s">
        <v>17</v>
      </c>
      <c r="D25" s="5" t="s">
        <v>18</v>
      </c>
      <c r="E25" s="5" t="s">
        <v>19</v>
      </c>
      <c r="F25" s="5" t="s">
        <v>20</v>
      </c>
      <c r="G25" s="5" t="s">
        <v>21</v>
      </c>
      <c r="I25" s="5" t="s">
        <v>22</v>
      </c>
      <c r="J25" s="5" t="s">
        <v>18</v>
      </c>
      <c r="K25" s="5" t="s">
        <v>19</v>
      </c>
      <c r="L25" s="5" t="s">
        <v>20</v>
      </c>
      <c r="M25" s="5" t="s">
        <v>21</v>
      </c>
    </row>
    <row r="26" spans="3:13" x14ac:dyDescent="0.2">
      <c r="C26" s="6">
        <v>45474</v>
      </c>
      <c r="D26" s="7">
        <v>846609.00000000012</v>
      </c>
      <c r="E26" s="7">
        <v>3838024.9999999995</v>
      </c>
      <c r="F26" s="7">
        <v>1797456.9999999998</v>
      </c>
      <c r="G26" s="7">
        <f>SUM(D26:F26)</f>
        <v>6482091</v>
      </c>
      <c r="I26" s="7">
        <v>23</v>
      </c>
      <c r="J26" s="7">
        <f>D26/$I26*5</f>
        <v>184045.4347826087</v>
      </c>
      <c r="K26" s="7">
        <f t="shared" ref="K26:M26" si="8">E26/$I26*5</f>
        <v>834353.26086956519</v>
      </c>
      <c r="L26" s="7">
        <f t="shared" si="8"/>
        <v>390751.52173913037</v>
      </c>
      <c r="M26" s="7">
        <f t="shared" si="8"/>
        <v>1409150.2173913042</v>
      </c>
    </row>
    <row r="27" spans="3:13" x14ac:dyDescent="0.2">
      <c r="C27" s="6">
        <v>45505</v>
      </c>
      <c r="D27" s="7">
        <v>788000</v>
      </c>
      <c r="E27" s="7">
        <v>3383529</v>
      </c>
      <c r="F27" s="7">
        <v>1678532</v>
      </c>
      <c r="G27" s="7">
        <f t="shared" ref="G27:G30" si="9">SUM(D27:F27)</f>
        <v>5850061</v>
      </c>
      <c r="I27" s="7">
        <v>21</v>
      </c>
      <c r="J27" s="7">
        <f t="shared" ref="J27:J30" si="10">D27/$I27*5</f>
        <v>187619.04761904763</v>
      </c>
      <c r="K27" s="7">
        <f t="shared" ref="K27:K30" si="11">E27/$I27*5</f>
        <v>805602.14285714296</v>
      </c>
      <c r="L27" s="7">
        <f t="shared" ref="L27:L30" si="12">F27/$I27*5</f>
        <v>399650.47619047621</v>
      </c>
      <c r="M27" s="7">
        <f t="shared" ref="M27:M30" si="13">G27/$I27*5</f>
        <v>1392871.6666666665</v>
      </c>
    </row>
    <row r="28" spans="3:13" x14ac:dyDescent="0.2">
      <c r="C28" s="6">
        <v>45536</v>
      </c>
      <c r="D28" s="7">
        <v>793287</v>
      </c>
      <c r="E28" s="7">
        <v>3579083</v>
      </c>
      <c r="F28" s="7">
        <v>1708022</v>
      </c>
      <c r="G28" s="7">
        <f t="shared" si="9"/>
        <v>6080392</v>
      </c>
      <c r="I28" s="7">
        <v>21</v>
      </c>
      <c r="J28" s="7">
        <f t="shared" si="10"/>
        <v>188877.85714285713</v>
      </c>
      <c r="K28" s="7">
        <f t="shared" si="11"/>
        <v>852162.61904761905</v>
      </c>
      <c r="L28" s="7">
        <f t="shared" si="12"/>
        <v>406671.90476190473</v>
      </c>
      <c r="M28" s="7">
        <f t="shared" si="13"/>
        <v>1447712.3809523811</v>
      </c>
    </row>
    <row r="29" spans="3:13" x14ac:dyDescent="0.2">
      <c r="C29" s="6">
        <v>45566</v>
      </c>
      <c r="D29" s="7">
        <v>863540.00000000012</v>
      </c>
      <c r="E29" s="7">
        <v>3944036.9999999995</v>
      </c>
      <c r="F29" s="7">
        <v>1844896</v>
      </c>
      <c r="G29" s="7">
        <f t="shared" si="9"/>
        <v>6652473</v>
      </c>
      <c r="I29" s="7">
        <v>23</v>
      </c>
      <c r="J29" s="7">
        <f t="shared" si="10"/>
        <v>187726.08695652176</v>
      </c>
      <c r="K29" s="7">
        <f t="shared" si="11"/>
        <v>857399.34782608692</v>
      </c>
      <c r="L29" s="7">
        <f t="shared" si="12"/>
        <v>401064.34782608697</v>
      </c>
      <c r="M29" s="7">
        <f t="shared" si="13"/>
        <v>1446189.7826086958</v>
      </c>
    </row>
    <row r="30" spans="3:13" x14ac:dyDescent="0.2">
      <c r="C30" s="6">
        <v>45597</v>
      </c>
      <c r="D30" s="7">
        <v>820332</v>
      </c>
      <c r="E30" s="7">
        <v>3670002</v>
      </c>
      <c r="F30" s="7">
        <v>1766533</v>
      </c>
      <c r="G30" s="7">
        <f t="shared" si="9"/>
        <v>6256867</v>
      </c>
      <c r="I30" s="7">
        <v>21</v>
      </c>
      <c r="J30" s="7">
        <f t="shared" si="10"/>
        <v>195317.14285714287</v>
      </c>
      <c r="K30" s="7">
        <f t="shared" si="11"/>
        <v>873810</v>
      </c>
      <c r="L30" s="7">
        <f t="shared" si="12"/>
        <v>420603.09523809527</v>
      </c>
      <c r="M30" s="7">
        <f t="shared" si="13"/>
        <v>1489730.2380952381</v>
      </c>
    </row>
    <row r="32" spans="3:13" ht="15" x14ac:dyDescent="0.25">
      <c r="C32" s="19" t="s">
        <v>23</v>
      </c>
      <c r="I32" s="19" t="s">
        <v>24</v>
      </c>
    </row>
    <row r="33" spans="3:13" x14ac:dyDescent="0.2">
      <c r="C33" s="20" t="s">
        <v>45</v>
      </c>
      <c r="D33" s="7">
        <f t="shared" ref="D33:F33" si="14">SUM(D26:D30)</f>
        <v>4111768</v>
      </c>
      <c r="E33" s="7">
        <f t="shared" si="14"/>
        <v>18414676</v>
      </c>
      <c r="F33" s="7">
        <f t="shared" si="14"/>
        <v>8795440</v>
      </c>
      <c r="G33" s="7">
        <f>SUM(G26:G30)</f>
        <v>31321884</v>
      </c>
      <c r="I33" s="7">
        <f>SUM(I26:I30)</f>
        <v>109</v>
      </c>
      <c r="J33" s="7">
        <f>D33/$I33*5</f>
        <v>188613.21100917429</v>
      </c>
      <c r="K33" s="7">
        <f>E33/$I33*5</f>
        <v>844709.90825688071</v>
      </c>
      <c r="L33" s="7">
        <f>F33/$I33*5</f>
        <v>403460.55045871559</v>
      </c>
      <c r="M33" s="7">
        <f>G33/$I33*5</f>
        <v>1436783.6697247706</v>
      </c>
    </row>
    <row r="34" spans="3:13" x14ac:dyDescent="0.2">
      <c r="C34" s="20" t="s">
        <v>46</v>
      </c>
      <c r="D34" s="7">
        <f>D21/$I21*$I33</f>
        <v>3851220.2962962966</v>
      </c>
      <c r="E34" s="7">
        <f t="shared" ref="E34:G34" si="15">E21/$I21*$I33</f>
        <v>17040088.083333336</v>
      </c>
      <c r="F34" s="7">
        <f t="shared" si="15"/>
        <v>8230996.7314814804</v>
      </c>
      <c r="G34" s="7">
        <f t="shared" si="15"/>
        <v>29122305.111111112</v>
      </c>
      <c r="I34" s="7">
        <f>$I$33</f>
        <v>109</v>
      </c>
      <c r="J34" s="7">
        <f>D34/$I34*5</f>
        <v>176661.48148148149</v>
      </c>
      <c r="K34" s="7">
        <f t="shared" ref="K34" si="16">E34/$I34*5</f>
        <v>781655.41666666674</v>
      </c>
      <c r="L34" s="7">
        <f t="shared" ref="L34" si="17">F34/$I34*5</f>
        <v>377568.65740740736</v>
      </c>
      <c r="M34" s="7">
        <f t="shared" ref="M34" si="18">G34/$I34*5</f>
        <v>1335885.5555555555</v>
      </c>
    </row>
    <row r="36" spans="3:13" ht="15" x14ac:dyDescent="0.25">
      <c r="C36" s="19" t="s">
        <v>26</v>
      </c>
      <c r="I36" s="19" t="s">
        <v>27</v>
      </c>
    </row>
    <row r="37" spans="3:13" ht="15" x14ac:dyDescent="0.25">
      <c r="C37" s="20" t="s">
        <v>47</v>
      </c>
      <c r="D37" s="7">
        <f t="shared" ref="D37:F37" si="19">D33-D34</f>
        <v>260547.70370370336</v>
      </c>
      <c r="E37" s="7">
        <f t="shared" si="19"/>
        <v>1374587.9166666642</v>
      </c>
      <c r="F37" s="7">
        <f t="shared" si="19"/>
        <v>564443.26851851959</v>
      </c>
      <c r="G37" s="21">
        <f>G33-G34</f>
        <v>2199578.8888888881</v>
      </c>
      <c r="I37" s="22" t="s">
        <v>50</v>
      </c>
      <c r="J37" s="7">
        <f t="shared" ref="J37:L37" si="20">J33-J21</f>
        <v>11951.729527692805</v>
      </c>
      <c r="K37" s="7">
        <f t="shared" si="20"/>
        <v>63054.491590213962</v>
      </c>
      <c r="L37" s="7">
        <f t="shared" si="20"/>
        <v>25891.89305130823</v>
      </c>
      <c r="M37" s="7">
        <f>M33-M21</f>
        <v>100898.11416921508</v>
      </c>
    </row>
    <row r="39" spans="3:13" ht="15" x14ac:dyDescent="0.25">
      <c r="C39" s="19" t="s">
        <v>48</v>
      </c>
    </row>
    <row r="40" spans="3:13" x14ac:dyDescent="0.2">
      <c r="C40" s="20" t="s">
        <v>49</v>
      </c>
      <c r="D40" s="18">
        <f>D37/$G$37</f>
        <v>0.11845344807583529</v>
      </c>
      <c r="E40" s="18">
        <f t="shared" ref="E40:F40" si="21">E37/$G$37</f>
        <v>0.62493231027555185</v>
      </c>
      <c r="F40" s="18">
        <f t="shared" si="21"/>
        <v>0.25661424164861246</v>
      </c>
      <c r="G40" s="18">
        <f>G37/$G$37</f>
        <v>1</v>
      </c>
    </row>
    <row r="41" spans="3:13" x14ac:dyDescent="0.2">
      <c r="G41" s="17"/>
    </row>
  </sheetData>
  <pageMargins left="0.7" right="0.7" top="0.75" bottom="0.75" header="0.3" footer="0.3"/>
  <ignoredErrors>
    <ignoredError sqref="G14:G18 G26:G3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CA8F6-BFC0-40F0-A3B5-8E9E8E29283D}">
  <ds:schemaRefs>
    <ds:schemaRef ds:uri="http://schemas.microsoft.com/sharepoint/v3/contenttype/forms"/>
  </ds:schemaRefs>
</ds:datastoreItem>
</file>

<file path=customXml/itemProps2.xml><?xml version="1.0" encoding="utf-8"?>
<ds:datastoreItem xmlns:ds="http://schemas.openxmlformats.org/officeDocument/2006/customXml" ds:itemID="{9A2D8FCF-0BAE-4773-8CD3-4D8AD25AA911}">
  <ds:schemaRef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http://schemas.microsoft.com/office/infopath/2007/PartnerControls"/>
    <ds:schemaRef ds:uri="cb757152-6290-4f10-9526-458cf73e4534"/>
    <ds:schemaRef ds:uri="http://schemas.microsoft.com/office/2006/metadata/properties"/>
    <ds:schemaRef ds:uri="30dd1bc9-520c-4869-8c8c-9a8c02d447dc"/>
    <ds:schemaRef ds:uri="http://www.w3.org/XML/1998/namespace"/>
  </ds:schemaRefs>
</ds:datastoreItem>
</file>

<file path=customXml/itemProps3.xml><?xml version="1.0" encoding="utf-8"?>
<ds:datastoreItem xmlns:ds="http://schemas.openxmlformats.org/officeDocument/2006/customXml" ds:itemID="{AB63997C-FB21-4874-ABE3-5BBD3AAD5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 Timms;tineke.poot@nhs.net</dc:creator>
  <cp:keywords/>
  <dc:description/>
  <cp:lastModifiedBy>POOT, Tineke (NHS ENGLAND - X24)</cp:lastModifiedBy>
  <cp:revision/>
  <dcterms:created xsi:type="dcterms:W3CDTF">2024-10-15T11:11:21Z</dcterms:created>
  <dcterms:modified xsi:type="dcterms:W3CDTF">2025-02-14T12:03:54Z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