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mc:AlternateContent xmlns:mc="http://schemas.openxmlformats.org/markup-compatibility/2006">
    <mc:Choice Requires="x15">
      <x15ac:absPath xmlns:x15ac="http://schemas.microsoft.com/office/spreadsheetml/2010/11/ac" url="https://nhs.sharepoint.com/sites/ElectiveRecoveryAnalysis/Shared Documents/03 Projects/202408 40k appointments/20250410 Jan-25 publication/"/>
    </mc:Choice>
  </mc:AlternateContent>
  <xr:revisionPtr revIDLastSave="55" documentId="8_{987E134F-0DF8-4EE7-8D90-5ED79E1EA100}" xr6:coauthVersionLast="47" xr6:coauthVersionMax="47" xr10:uidLastSave="{A5D1D038-2E56-4D90-8D16-76B366C0F8C6}"/>
  <bookViews>
    <workbookView xWindow="-120" yWindow="-120" windowWidth="29040" windowHeight="15720" xr2:uid="{83D139D4-9317-4264-919C-79C5790D7DD4}"/>
  </bookViews>
  <sheets>
    <sheet name="Notes" sheetId="4" r:id="rId1"/>
    <sheet name="Method" sheetId="5" r:id="rId2"/>
    <sheet name="Data"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F23" i="1"/>
  <c r="G20" i="1"/>
  <c r="G23" i="1" s="1"/>
  <c r="M20" i="1"/>
  <c r="L20" i="1"/>
  <c r="F37" i="1"/>
  <c r="G34" i="1"/>
  <c r="G37" i="1" s="1"/>
  <c r="M34" i="1"/>
  <c r="L34" i="1"/>
  <c r="I37" i="1"/>
  <c r="J34" i="1"/>
  <c r="K34" i="1"/>
  <c r="J20" i="1"/>
  <c r="K20" i="1"/>
  <c r="E37" i="1"/>
  <c r="D37" i="1"/>
  <c r="E23" i="1"/>
  <c r="D23" i="1"/>
  <c r="J33" i="1"/>
  <c r="K33" i="1"/>
  <c r="L33" i="1"/>
  <c r="G33" i="1"/>
  <c r="M33" i="1" s="1"/>
  <c r="G19" i="1"/>
  <c r="G18" i="1"/>
  <c r="J37" i="1" l="1"/>
  <c r="D38" i="1"/>
  <c r="J38" i="1" s="1"/>
  <c r="D41" i="1" l="1"/>
  <c r="J19" i="1"/>
  <c r="K19" i="1"/>
  <c r="L19" i="1"/>
  <c r="M19" i="1"/>
  <c r="J23" i="1"/>
  <c r="K23" i="1"/>
  <c r="L23" i="1"/>
  <c r="L37" i="1" l="1"/>
  <c r="L41" i="1" s="1"/>
  <c r="J41" i="1"/>
  <c r="E38" i="1"/>
  <c r="I38" i="1"/>
  <c r="K37" i="1"/>
  <c r="K41" i="1" s="1"/>
  <c r="F38" i="1"/>
  <c r="E41" i="1" l="1"/>
  <c r="K38" i="1"/>
  <c r="F41" i="1"/>
  <c r="L38" i="1"/>
  <c r="J29" i="1"/>
  <c r="K29" i="1"/>
  <c r="L29" i="1"/>
  <c r="J30" i="1"/>
  <c r="K30" i="1"/>
  <c r="L30" i="1"/>
  <c r="J31" i="1"/>
  <c r="K31" i="1"/>
  <c r="L31" i="1"/>
  <c r="J32" i="1"/>
  <c r="K32" i="1"/>
  <c r="L32" i="1"/>
  <c r="K28" i="1"/>
  <c r="L28" i="1"/>
  <c r="J28" i="1"/>
  <c r="G29" i="1"/>
  <c r="M29" i="1" s="1"/>
  <c r="G30" i="1"/>
  <c r="M30" i="1" s="1"/>
  <c r="G31" i="1"/>
  <c r="M31" i="1" s="1"/>
  <c r="G32" i="1"/>
  <c r="M32" i="1" s="1"/>
  <c r="G28" i="1"/>
  <c r="J15" i="1"/>
  <c r="K15" i="1"/>
  <c r="L15" i="1"/>
  <c r="J16" i="1"/>
  <c r="K16" i="1"/>
  <c r="L16" i="1"/>
  <c r="J17" i="1"/>
  <c r="K17" i="1"/>
  <c r="L17" i="1"/>
  <c r="J18" i="1"/>
  <c r="K18" i="1"/>
  <c r="L18" i="1"/>
  <c r="K14" i="1"/>
  <c r="L14" i="1"/>
  <c r="J14" i="1"/>
  <c r="G15" i="1"/>
  <c r="M15" i="1" s="1"/>
  <c r="G16" i="1"/>
  <c r="M16" i="1" s="1"/>
  <c r="G17" i="1"/>
  <c r="M17" i="1" s="1"/>
  <c r="M18" i="1"/>
  <c r="G14" i="1"/>
  <c r="M28" i="1" l="1"/>
  <c r="M37" i="1"/>
  <c r="M14" i="1"/>
  <c r="G38" i="1"/>
  <c r="M23" i="1" l="1"/>
  <c r="M41" i="1" s="1"/>
  <c r="M38" i="1"/>
  <c r="G41" i="1" l="1"/>
  <c r="G44" i="1" s="1"/>
  <c r="D44" i="1" l="1"/>
  <c r="E44" i="1"/>
  <c r="F44" i="1"/>
</calcChain>
</file>

<file path=xl/sharedStrings.xml><?xml version="1.0" encoding="utf-8"?>
<sst xmlns="http://schemas.openxmlformats.org/spreadsheetml/2006/main" count="70" uniqueCount="52">
  <si>
    <t>Title:</t>
  </si>
  <si>
    <t>Additional elective operations, appointments and tests</t>
  </si>
  <si>
    <t>Period:</t>
  </si>
  <si>
    <t>Source:</t>
  </si>
  <si>
    <t>Secondary Uses Service (SUS) and DM01</t>
  </si>
  <si>
    <t>Basis:</t>
  </si>
  <si>
    <t>Commissioner (England)</t>
  </si>
  <si>
    <t>Published:</t>
  </si>
  <si>
    <t>Status:</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</si>
  <si>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</si>
  <si>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</si>
  <si>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</si>
  <si>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</si>
  <si>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</si>
  <si>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</si>
  <si>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</si>
  <si>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</si>
  <si>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</si>
  <si>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</si>
  <si>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</si>
  <si>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</si>
  <si>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</si>
  <si>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</si>
  <si>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</si>
  <si>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</si>
  <si>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</si>
  <si>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</si>
  <si>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</si>
  <si>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</si>
  <si>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</si>
  <si>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</si>
  <si>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</si>
  <si>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Diagnostics Waiting Times and Activity (DM01)</t>
  </si>
  <si>
    <t>Method</t>
  </si>
  <si>
    <r>
      <rPr>
        <b/>
        <sz val="11"/>
        <color rgb="FF000000"/>
        <rFont val="Arial"/>
        <family val="2"/>
      </rPr>
      <t xml:space="preserve">Adjustments
</t>
    </r>
    <r>
      <rPr>
        <sz val="11"/>
        <color rgb="FF000000"/>
        <rFont val="Arial"/>
        <family val="2"/>
      </rPr>
      <t xml:space="preserve">No adjustments have been made for missing data. The majority of acute providers submitted data in all periods for SUS and DM01 with the following exceptions:
 </t>
    </r>
    <r>
      <rPr>
        <sz val="11"/>
        <color rgb="FF000000"/>
        <rFont val="Aptos Narrow"/>
        <family val="2"/>
      </rPr>
      <t xml:space="preserve">• </t>
    </r>
    <r>
      <rPr>
        <sz val="11"/>
        <color rgb="FF000000"/>
        <rFont val="Arial"/>
        <family val="2"/>
      </rPr>
      <t>Shrewsbury and Telford Hospital NHS Trust is missing from SUS data from Jul-24 onward. There were no missing acute NHS trusts in the baseline period however, so this will make a small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t>
    </r>
  </si>
  <si>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</si>
  <si>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Standardised baseline</t>
  </si>
  <si>
    <t>Additional</t>
  </si>
  <si>
    <t>Additional share by activity type</t>
  </si>
  <si>
    <t>Proportion</t>
  </si>
  <si>
    <t>-</t>
  </si>
  <si>
    <t>Official Statistics</t>
  </si>
  <si>
    <r>
      <t xml:space="preserve">Additional appointments
</t>
    </r>
    <r>
      <rPr>
        <sz val="11"/>
        <color rgb="FF000000"/>
        <rFont val="Arial"/>
        <family val="2"/>
      </rPr>
      <t>Calculated by subtracting the elective appointments delivered in the baseline period, standardised for working days, from the elective appointments delivered in the latest time period.</t>
    </r>
    <r>
      <rPr>
        <b/>
        <sz val="11"/>
        <color rgb="FF000000"/>
        <rFont val="Arial"/>
        <family val="2"/>
      </rPr>
      <t xml:space="preserve">
</t>
    </r>
  </si>
  <si>
    <t>Jul-24 to Jan-25</t>
  </si>
  <si>
    <t>Jul-23 to Jan-24</t>
  </si>
  <si>
    <t>July to January 2025</t>
  </si>
  <si>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(July to January). The baseline period will expand as further data become available.</t>
    </r>
    <r>
      <rPr>
        <b/>
        <sz val="11"/>
        <color rgb="FF000000"/>
        <rFont val="Arial"/>
        <family val="2"/>
      </rPr>
      <t xml:space="preserve">
</t>
    </r>
  </si>
  <si>
    <t>This publication contains data relating to the 2024 Labour manifesto commitment to deliver "an extra two million NHS operations, scans and appointments".
This initial publication of the data was released as management information on the 16th February 2025. This publication covers the period from Jul-24 to Jan-25 as official statistics.</t>
  </si>
  <si>
    <r>
      <rPr>
        <sz val="11"/>
        <color rgb="FF000000"/>
        <rFont val="Arial"/>
        <family val="2"/>
      </rPr>
      <t>The diagnostic tests were extracted from monthly published official statistics on Diagnostic Waiting Times and Activity (DM01) as at the Jan-25 statistics published on 13th March 2025. These data cover the periods from Jul-23 to Jan-24 and Jul-24 to Jan-25.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</si>
  <si>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Inpatient spells and outpatient attendances were extracted from SUS on April 2025. These data cover the periods from Jul-23 to Jan-24 and Jul-24 to Jan-25.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Jan-25 for which post-reconciliation (also known as freeze) data is the latest available and this ensures better data completeness.</t>
  </si>
  <si>
    <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https://digital.nhs.uk/data-and-information/publications/statistical/provisional-monthly-hospital-episode-statistics-for-admitted-patient-care-outpatient-and-accident-and-emergency-data/april-2024---january-2025.
</t>
    </r>
  </si>
  <si>
    <t>10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</si>
</sst>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rgb="FF000000"/>
      <name val="Aptos Narrow"/>
      <family val="2"/>
    </font>
    <font>
      <sz val="11"/>
      <color theme="1"/>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2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xf numFmtId="0" fontId="5" fillId="0" borderId="0" xfId="0" applyFont="1" applyAlignment="1">
      <alignment wrapText="1"/>
    </xf>
    <xf numFmtId="0" fontId="6" fillId="2" borderId="0" xfId="0" applyFont="1" applyFill="1" applyAlignment="1">
      <alignment horizontal="left"/>
    </xf>
    <xf numFmtId="0" fontId="3"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wrapText="1"/>
    </xf>
    <xf numFmtId="0" fontId="2" fillId="0" borderId="0" xfId="0" quotePrefix="1" applyFont="1"/>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cellXfs>
  <cellStyles count="2">
    <cellStyle name="Normal" xfId="0" builtinId="0"/>
    <cellStyle name="Per cent" xfId="1" builtinId="5"/>
  </cellStyles>
  <dxfs count="0"/>
  <tableStyles count="0" defaultTableStyle="TableStyleMedium2" defaultPivotStyle="PivotStyleLight16"/>
  <colors>
    <mruColors>
      <color rgb="FFECF0F8"/>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dimension ref="B2:B15"/>
  <sheetViews>
    <sheetView showGridLines="0" tabSelected="1"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25</v>
      </c>
    </row>
    <row r="3" spans="2:2" ht="57" x14ac:dyDescent="0.2">
      <c r="B3" s="4" t="s">
        <v>47</v>
      </c>
    </row>
    <row r="5" spans="2:2" ht="15.75" x14ac:dyDescent="0.25">
      <c r="B5" s="10" t="s">
        <v>26</v>
      </c>
    </row>
    <row r="6" spans="2:2" ht="71.25" x14ac:dyDescent="0.2">
      <c r="B6" s="4" t="s">
        <v>27</v>
      </c>
    </row>
    <row r="7" spans="2:2" ht="200.25" x14ac:dyDescent="0.2">
      <c r="B7" s="12" t="s">
        <v>50</v>
      </c>
    </row>
    <row r="8" spans="2:2" ht="271.5" x14ac:dyDescent="0.2">
      <c r="B8" s="13" t="s">
        <v>28</v>
      </c>
    </row>
    <row r="9" spans="2:2" ht="87.75" x14ac:dyDescent="0.25">
      <c r="B9" s="14" t="s">
        <v>29</v>
      </c>
    </row>
    <row r="11" spans="2:2" ht="15.75" x14ac:dyDescent="0.25">
      <c r="B11" s="10" t="s">
        <v>30</v>
      </c>
    </row>
    <row r="12" spans="2:2" ht="15" x14ac:dyDescent="0.25">
      <c r="B12" s="8" t="s">
        <v>31</v>
      </c>
    </row>
    <row r="13" spans="2:2" ht="285" x14ac:dyDescent="0.2">
      <c r="B13" s="11" t="s">
        <v>49</v>
      </c>
    </row>
    <row r="14" spans="2:2" ht="15" x14ac:dyDescent="0.25">
      <c r="B14" s="8" t="s">
        <v>32</v>
      </c>
    </row>
    <row r="15" spans="2:2" ht="128.25" x14ac:dyDescent="0.2">
      <c r="B15" s="1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B139-5E64-4B54-9890-9C505A5215CA}">
  <dimension ref="B2:B7"/>
  <sheetViews>
    <sheetView showGridLines="0" workbookViewId="0"/>
  </sheetViews>
  <sheetFormatPr defaultColWidth="9.140625" defaultRowHeight="14.25" x14ac:dyDescent="0.2"/>
  <cols>
    <col min="1" max="1" width="3.42578125" style="3" customWidth="1"/>
    <col min="2" max="2" width="158.85546875" style="3" customWidth="1"/>
    <col min="3" max="16384" width="9.140625" style="3"/>
  </cols>
  <sheetData>
    <row r="2" spans="2:2" ht="15.75" x14ac:dyDescent="0.25">
      <c r="B2" s="10" t="s">
        <v>33</v>
      </c>
    </row>
    <row r="3" spans="2:2" ht="15.75" x14ac:dyDescent="0.25">
      <c r="B3" s="10"/>
    </row>
    <row r="4" spans="2:2" ht="59.25" x14ac:dyDescent="0.25">
      <c r="B4" s="14" t="s">
        <v>42</v>
      </c>
    </row>
    <row r="5" spans="2:2" ht="87.75" x14ac:dyDescent="0.25">
      <c r="B5" s="14" t="s">
        <v>46</v>
      </c>
    </row>
    <row r="6" spans="2:2" ht="117" x14ac:dyDescent="0.25">
      <c r="B6" s="9" t="s">
        <v>35</v>
      </c>
    </row>
    <row r="7" spans="2:2" ht="87" x14ac:dyDescent="0.2">
      <c r="B7" s="13"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45"/>
  <sheetViews>
    <sheetView showGridLines="0" workbookViewId="0">
      <selection activeCell="I24" sqref="I24"/>
    </sheetView>
  </sheetViews>
  <sheetFormatPr defaultColWidth="9.140625" defaultRowHeight="14.25" x14ac:dyDescent="0.2"/>
  <cols>
    <col min="1" max="1" width="3.42578125" style="3" customWidth="1"/>
    <col min="2" max="2" width="10.42578125" style="3" customWidth="1"/>
    <col min="3" max="3" width="21.7109375" style="3" customWidth="1"/>
    <col min="4" max="7" width="14.28515625" style="3" customWidth="1"/>
    <col min="8" max="8" width="7.5703125" style="3" customWidth="1"/>
    <col min="9" max="9" width="9.140625" style="3"/>
    <col min="10" max="13" width="14.28515625" style="3" customWidth="1"/>
    <col min="14" max="15" width="13" style="3" customWidth="1"/>
    <col min="16" max="16" width="9.140625" style="3"/>
    <col min="17" max="18" width="9.28515625" style="3" bestFit="1" customWidth="1"/>
    <col min="19" max="19" width="11.5703125" style="3" bestFit="1" customWidth="1"/>
    <col min="20" max="21" width="9.85546875" style="3" bestFit="1" customWidth="1"/>
    <col min="22" max="23" width="11.5703125" style="3" bestFit="1" customWidth="1"/>
    <col min="24" max="16384" width="9.140625" style="3"/>
  </cols>
  <sheetData>
    <row r="2" spans="2:13" ht="15.75" x14ac:dyDescent="0.25">
      <c r="B2" s="1" t="s">
        <v>0</v>
      </c>
      <c r="C2" s="10" t="s">
        <v>1</v>
      </c>
    </row>
    <row r="4" spans="2:13" x14ac:dyDescent="0.2">
      <c r="B4" s="16" t="s">
        <v>2</v>
      </c>
      <c r="C4" s="2" t="s">
        <v>45</v>
      </c>
    </row>
    <row r="5" spans="2:13" x14ac:dyDescent="0.2">
      <c r="B5" s="16" t="s">
        <v>3</v>
      </c>
      <c r="C5" s="2" t="s">
        <v>4</v>
      </c>
    </row>
    <row r="6" spans="2:13" x14ac:dyDescent="0.2">
      <c r="B6" s="16" t="s">
        <v>5</v>
      </c>
      <c r="C6" s="2" t="s">
        <v>6</v>
      </c>
    </row>
    <row r="7" spans="2:13" x14ac:dyDescent="0.2">
      <c r="B7" s="16" t="s">
        <v>7</v>
      </c>
      <c r="C7" s="15" t="s">
        <v>51</v>
      </c>
    </row>
    <row r="8" spans="2:13" x14ac:dyDescent="0.2">
      <c r="B8" s="16" t="s">
        <v>8</v>
      </c>
      <c r="C8" s="2" t="s">
        <v>41</v>
      </c>
    </row>
    <row r="9" spans="2:13" x14ac:dyDescent="0.2">
      <c r="B9" s="16" t="s">
        <v>9</v>
      </c>
      <c r="C9" s="2" t="s">
        <v>10</v>
      </c>
    </row>
    <row r="11" spans="2:13" ht="15.75" x14ac:dyDescent="0.25">
      <c r="C11" s="10" t="s">
        <v>11</v>
      </c>
    </row>
    <row r="12" spans="2:13" x14ac:dyDescent="0.2">
      <c r="C12" s="3" t="s">
        <v>12</v>
      </c>
      <c r="I12" s="3" t="s">
        <v>13</v>
      </c>
    </row>
    <row r="13" spans="2:13" ht="25.5" x14ac:dyDescent="0.2">
      <c r="C13" s="5" t="s">
        <v>14</v>
      </c>
      <c r="D13" s="5" t="s">
        <v>15</v>
      </c>
      <c r="E13" s="5" t="s">
        <v>16</v>
      </c>
      <c r="F13" s="5" t="s">
        <v>17</v>
      </c>
      <c r="G13" s="5" t="s">
        <v>18</v>
      </c>
      <c r="I13" s="5" t="s">
        <v>19</v>
      </c>
      <c r="J13" s="5" t="s">
        <v>15</v>
      </c>
      <c r="K13" s="5" t="s">
        <v>16</v>
      </c>
      <c r="L13" s="5" t="s">
        <v>17</v>
      </c>
      <c r="M13" s="5" t="s">
        <v>18</v>
      </c>
    </row>
    <row r="14" spans="2:13" x14ac:dyDescent="0.2">
      <c r="C14" s="6">
        <v>45108</v>
      </c>
      <c r="D14" s="7">
        <v>731594</v>
      </c>
      <c r="E14" s="7">
        <v>3255875</v>
      </c>
      <c r="F14" s="7">
        <v>1593401</v>
      </c>
      <c r="G14" s="7">
        <f>SUM(D14:F14)</f>
        <v>5580870</v>
      </c>
      <c r="I14" s="7">
        <v>21</v>
      </c>
      <c r="J14" s="7">
        <f>D14/$I14*5</f>
        <v>174189.04761904763</v>
      </c>
      <c r="K14" s="7">
        <f t="shared" ref="K14:M14" si="0">E14/$I14*5</f>
        <v>775208.33333333326</v>
      </c>
      <c r="L14" s="7">
        <f t="shared" si="0"/>
        <v>379381.19047619047</v>
      </c>
      <c r="M14" s="7">
        <f t="shared" si="0"/>
        <v>1328778.5714285714</v>
      </c>
    </row>
    <row r="15" spans="2:13" x14ac:dyDescent="0.2">
      <c r="C15" s="6">
        <v>45139</v>
      </c>
      <c r="D15" s="7">
        <v>751942</v>
      </c>
      <c r="E15" s="7">
        <v>3269116</v>
      </c>
      <c r="F15" s="7">
        <v>1595194</v>
      </c>
      <c r="G15" s="7">
        <f t="shared" ref="G15:G17" si="1">SUM(D15:F15)</f>
        <v>5616252</v>
      </c>
      <c r="I15" s="7">
        <v>22</v>
      </c>
      <c r="J15" s="7">
        <f t="shared" ref="J15:J18" si="2">D15/$I15*5</f>
        <v>170895.90909090909</v>
      </c>
      <c r="K15" s="7">
        <f t="shared" ref="K15:K18" si="3">E15/$I15*5</f>
        <v>742980.90909090918</v>
      </c>
      <c r="L15" s="7">
        <f t="shared" ref="L15:L18" si="4">F15/$I15*5</f>
        <v>362544.09090909088</v>
      </c>
      <c r="M15" s="7">
        <f t="shared" ref="M15:M18" si="5">G15/$I15*5</f>
        <v>1276420.9090909092</v>
      </c>
    </row>
    <row r="16" spans="2:13" x14ac:dyDescent="0.2">
      <c r="C16" s="6">
        <v>45170</v>
      </c>
      <c r="D16" s="7">
        <v>736451</v>
      </c>
      <c r="E16" s="7">
        <v>3264611</v>
      </c>
      <c r="F16" s="7">
        <v>1582498</v>
      </c>
      <c r="G16" s="7">
        <f t="shared" si="1"/>
        <v>5583560</v>
      </c>
      <c r="I16" s="7">
        <v>21</v>
      </c>
      <c r="J16" s="7">
        <f t="shared" si="2"/>
        <v>175345.47619047618</v>
      </c>
      <c r="K16" s="7">
        <f t="shared" si="3"/>
        <v>777288.33333333326</v>
      </c>
      <c r="L16" s="7">
        <f t="shared" si="4"/>
        <v>376785.23809523811</v>
      </c>
      <c r="M16" s="7">
        <f t="shared" si="5"/>
        <v>1329419.0476190476</v>
      </c>
    </row>
    <row r="17" spans="3:13" x14ac:dyDescent="0.2">
      <c r="C17" s="6">
        <v>45200</v>
      </c>
      <c r="D17" s="7">
        <v>771906</v>
      </c>
      <c r="E17" s="7">
        <v>3479382</v>
      </c>
      <c r="F17" s="7">
        <v>1660680</v>
      </c>
      <c r="G17" s="7">
        <f t="shared" si="1"/>
        <v>5911968</v>
      </c>
      <c r="I17" s="7">
        <v>22</v>
      </c>
      <c r="J17" s="7">
        <f t="shared" si="2"/>
        <v>175433.18181818179</v>
      </c>
      <c r="K17" s="7">
        <f t="shared" si="3"/>
        <v>790768.63636363635</v>
      </c>
      <c r="L17" s="7">
        <f t="shared" si="4"/>
        <v>377427.27272727271</v>
      </c>
      <c r="M17" s="7">
        <f t="shared" si="5"/>
        <v>1343629.0909090908</v>
      </c>
    </row>
    <row r="18" spans="3:13" x14ac:dyDescent="0.2">
      <c r="C18" s="6">
        <v>45231</v>
      </c>
      <c r="D18" s="7">
        <v>817867</v>
      </c>
      <c r="E18" s="7">
        <v>3618897</v>
      </c>
      <c r="F18" s="7">
        <v>1723710</v>
      </c>
      <c r="G18" s="7">
        <f>SUM(D18:F18)</f>
        <v>6160474</v>
      </c>
      <c r="I18" s="7">
        <v>22</v>
      </c>
      <c r="J18" s="7">
        <f t="shared" si="2"/>
        <v>185878.86363636365</v>
      </c>
      <c r="K18" s="7">
        <f t="shared" si="3"/>
        <v>822476.59090909082</v>
      </c>
      <c r="L18" s="7">
        <f t="shared" si="4"/>
        <v>391752.27272727271</v>
      </c>
      <c r="M18" s="7">
        <f t="shared" si="5"/>
        <v>1400107.7272727273</v>
      </c>
    </row>
    <row r="19" spans="3:13" x14ac:dyDescent="0.2">
      <c r="C19" s="6">
        <v>45261</v>
      </c>
      <c r="D19" s="7">
        <v>677069</v>
      </c>
      <c r="E19" s="7">
        <v>2874192</v>
      </c>
      <c r="F19" s="7">
        <v>1492103</v>
      </c>
      <c r="G19" s="7">
        <f>SUM(D19:F19)</f>
        <v>5043364</v>
      </c>
      <c r="I19" s="7">
        <v>19</v>
      </c>
      <c r="J19" s="7">
        <f t="shared" ref="J19:J20" si="6">D19/$I19*5</f>
        <v>178176.05263157893</v>
      </c>
      <c r="K19" s="7">
        <f t="shared" ref="K19:K20" si="7">E19/$I19*5</f>
        <v>756366.31578947371</v>
      </c>
      <c r="L19" s="7">
        <f t="shared" ref="L19:L20" si="8">F19/$I19*5</f>
        <v>392658.68421052635</v>
      </c>
      <c r="M19" s="7">
        <f t="shared" ref="M19:M20" si="9">G19/$I19*5</f>
        <v>1327201.0526315789</v>
      </c>
    </row>
    <row r="20" spans="3:13" x14ac:dyDescent="0.2">
      <c r="C20" s="6">
        <v>45292</v>
      </c>
      <c r="D20" s="7">
        <v>801088</v>
      </c>
      <c r="E20" s="7">
        <v>3569057</v>
      </c>
      <c r="F20" s="7">
        <v>1727507</v>
      </c>
      <c r="G20" s="7">
        <f>SUM(D20:F20)</f>
        <v>6097652</v>
      </c>
      <c r="I20" s="7">
        <v>22</v>
      </c>
      <c r="J20" s="7">
        <f t="shared" si="6"/>
        <v>182065.45454545456</v>
      </c>
      <c r="K20" s="7">
        <f t="shared" si="7"/>
        <v>811149.31818181823</v>
      </c>
      <c r="L20" s="7">
        <f t="shared" si="8"/>
        <v>392615.22727272729</v>
      </c>
      <c r="M20" s="7">
        <f t="shared" si="9"/>
        <v>1385830</v>
      </c>
    </row>
    <row r="22" spans="3:13" ht="15" x14ac:dyDescent="0.25">
      <c r="C22" s="19" t="s">
        <v>20</v>
      </c>
      <c r="I22" s="19" t="s">
        <v>21</v>
      </c>
    </row>
    <row r="23" spans="3:13" x14ac:dyDescent="0.2">
      <c r="C23" s="20" t="s">
        <v>44</v>
      </c>
      <c r="D23" s="7">
        <f>SUM(D14:D20)</f>
        <v>5287917</v>
      </c>
      <c r="E23" s="7">
        <f>SUM(E14:E20)</f>
        <v>23331130</v>
      </c>
      <c r="F23" s="7">
        <f>SUM(F14:F20)</f>
        <v>11375093</v>
      </c>
      <c r="G23" s="7">
        <f>SUM(G14:G20)</f>
        <v>39994140</v>
      </c>
      <c r="I23" s="7">
        <f>SUM(I14:I20)</f>
        <v>149</v>
      </c>
      <c r="J23" s="7">
        <f t="shared" ref="J23:L23" si="10">D23/$I23*5</f>
        <v>177446.87919463086</v>
      </c>
      <c r="K23" s="7">
        <f t="shared" si="10"/>
        <v>782923.82550335582</v>
      </c>
      <c r="L23" s="7">
        <f t="shared" si="10"/>
        <v>381714.53020134231</v>
      </c>
      <c r="M23" s="7">
        <f>G23/$I23*5</f>
        <v>1342085.2348993288</v>
      </c>
    </row>
    <row r="25" spans="3:13" ht="15.75" x14ac:dyDescent="0.25">
      <c r="C25" s="10" t="s">
        <v>22</v>
      </c>
    </row>
    <row r="26" spans="3:13" x14ac:dyDescent="0.2">
      <c r="C26" s="3" t="s">
        <v>12</v>
      </c>
      <c r="I26" s="3" t="s">
        <v>13</v>
      </c>
    </row>
    <row r="27" spans="3:13" ht="25.5" x14ac:dyDescent="0.2">
      <c r="C27" s="5" t="s">
        <v>14</v>
      </c>
      <c r="D27" s="5" t="s">
        <v>15</v>
      </c>
      <c r="E27" s="5" t="s">
        <v>16</v>
      </c>
      <c r="F27" s="5" t="s">
        <v>17</v>
      </c>
      <c r="G27" s="5" t="s">
        <v>18</v>
      </c>
      <c r="I27" s="5" t="s">
        <v>19</v>
      </c>
      <c r="J27" s="5" t="s">
        <v>15</v>
      </c>
      <c r="K27" s="5" t="s">
        <v>16</v>
      </c>
      <c r="L27" s="5" t="s">
        <v>17</v>
      </c>
      <c r="M27" s="5" t="s">
        <v>18</v>
      </c>
    </row>
    <row r="28" spans="3:13" x14ac:dyDescent="0.2">
      <c r="C28" s="6">
        <v>45474</v>
      </c>
      <c r="D28" s="7">
        <v>848605</v>
      </c>
      <c r="E28" s="7">
        <v>3867667</v>
      </c>
      <c r="F28" s="7">
        <v>1797457</v>
      </c>
      <c r="G28" s="7">
        <f>SUM(D28:F28)</f>
        <v>6513729</v>
      </c>
      <c r="I28" s="7">
        <v>23</v>
      </c>
      <c r="J28" s="7">
        <f>D28/$I28*5</f>
        <v>184479.34782608697</v>
      </c>
      <c r="K28" s="7">
        <f t="shared" ref="K28:M28" si="11">E28/$I28*5</f>
        <v>840797.17391304346</v>
      </c>
      <c r="L28" s="7">
        <f t="shared" si="11"/>
        <v>390751.52173913037</v>
      </c>
      <c r="M28" s="7">
        <f t="shared" si="11"/>
        <v>1416028.0434782607</v>
      </c>
    </row>
    <row r="29" spans="3:13" x14ac:dyDescent="0.2">
      <c r="C29" s="6">
        <v>45505</v>
      </c>
      <c r="D29" s="7">
        <v>789052</v>
      </c>
      <c r="E29" s="7">
        <v>3414041</v>
      </c>
      <c r="F29" s="7">
        <v>1678532</v>
      </c>
      <c r="G29" s="7">
        <f t="shared" ref="G29:G32" si="12">SUM(D29:F29)</f>
        <v>5881625</v>
      </c>
      <c r="I29" s="7">
        <v>21</v>
      </c>
      <c r="J29" s="7">
        <f t="shared" ref="J29:J32" si="13">D29/$I29*5</f>
        <v>187869.52380952382</v>
      </c>
      <c r="K29" s="7">
        <f t="shared" ref="K29:K32" si="14">E29/$I29*5</f>
        <v>812866.90476190473</v>
      </c>
      <c r="L29" s="7">
        <f t="shared" ref="L29:L32" si="15">F29/$I29*5</f>
        <v>399650.47619047621</v>
      </c>
      <c r="M29" s="7">
        <f t="shared" ref="M29:M32" si="16">G29/$I29*5</f>
        <v>1400386.9047619049</v>
      </c>
    </row>
    <row r="30" spans="3:13" x14ac:dyDescent="0.2">
      <c r="C30" s="6">
        <v>45536</v>
      </c>
      <c r="D30" s="7">
        <v>794021</v>
      </c>
      <c r="E30" s="7">
        <v>3620759</v>
      </c>
      <c r="F30" s="7">
        <v>1708022</v>
      </c>
      <c r="G30" s="7">
        <f t="shared" si="12"/>
        <v>6122802</v>
      </c>
      <c r="I30" s="7">
        <v>21</v>
      </c>
      <c r="J30" s="7">
        <f t="shared" si="13"/>
        <v>189052.61904761905</v>
      </c>
      <c r="K30" s="7">
        <f t="shared" si="14"/>
        <v>862085.47619047621</v>
      </c>
      <c r="L30" s="7">
        <f t="shared" si="15"/>
        <v>406671.90476190473</v>
      </c>
      <c r="M30" s="7">
        <f t="shared" si="16"/>
        <v>1457810</v>
      </c>
    </row>
    <row r="31" spans="3:13" x14ac:dyDescent="0.2">
      <c r="C31" s="6">
        <v>45566</v>
      </c>
      <c r="D31" s="7">
        <v>866953</v>
      </c>
      <c r="E31" s="7">
        <v>3996028</v>
      </c>
      <c r="F31" s="7">
        <v>1844896</v>
      </c>
      <c r="G31" s="7">
        <f t="shared" si="12"/>
        <v>6707877</v>
      </c>
      <c r="I31" s="7">
        <v>23</v>
      </c>
      <c r="J31" s="7">
        <f t="shared" si="13"/>
        <v>188468.04347826086</v>
      </c>
      <c r="K31" s="7">
        <f t="shared" si="14"/>
        <v>868701.7391304347</v>
      </c>
      <c r="L31" s="7">
        <f t="shared" si="15"/>
        <v>401064.34782608697</v>
      </c>
      <c r="M31" s="7">
        <f t="shared" si="16"/>
        <v>1458234.1304347827</v>
      </c>
    </row>
    <row r="32" spans="3:13" x14ac:dyDescent="0.2">
      <c r="C32" s="6">
        <v>45597</v>
      </c>
      <c r="D32" s="7">
        <v>822239</v>
      </c>
      <c r="E32" s="7">
        <v>3735737</v>
      </c>
      <c r="F32" s="7">
        <v>1766533</v>
      </c>
      <c r="G32" s="7">
        <f t="shared" si="12"/>
        <v>6324509</v>
      </c>
      <c r="I32" s="7">
        <v>21</v>
      </c>
      <c r="J32" s="7">
        <f t="shared" si="13"/>
        <v>195771.19047619047</v>
      </c>
      <c r="K32" s="7">
        <f t="shared" si="14"/>
        <v>889461.19047619053</v>
      </c>
      <c r="L32" s="7">
        <f t="shared" si="15"/>
        <v>420603.09523809527</v>
      </c>
      <c r="M32" s="7">
        <f t="shared" si="16"/>
        <v>1505835.4761904762</v>
      </c>
    </row>
    <row r="33" spans="3:13" x14ac:dyDescent="0.2">
      <c r="C33" s="6">
        <v>45627</v>
      </c>
      <c r="D33" s="7">
        <v>726051</v>
      </c>
      <c r="E33" s="7">
        <v>3287697</v>
      </c>
      <c r="F33" s="7">
        <v>1598504</v>
      </c>
      <c r="G33" s="7">
        <f t="shared" ref="G33:G34" si="17">SUM(D33:F33)</f>
        <v>5612252</v>
      </c>
      <c r="I33" s="7">
        <v>20</v>
      </c>
      <c r="J33" s="7">
        <f t="shared" ref="J33:J34" si="18">D33/$I33*5</f>
        <v>181512.75</v>
      </c>
      <c r="K33" s="7">
        <f t="shared" ref="K33:K34" si="19">E33/$I33*5</f>
        <v>821924.25</v>
      </c>
      <c r="L33" s="7">
        <f t="shared" ref="L33:L34" si="20">F33/$I33*5</f>
        <v>399626</v>
      </c>
      <c r="M33" s="7">
        <f t="shared" ref="M33:M34" si="21">G33/$I33*5</f>
        <v>1403063</v>
      </c>
    </row>
    <row r="34" spans="3:13" x14ac:dyDescent="0.2">
      <c r="C34" s="6">
        <v>45658</v>
      </c>
      <c r="D34" s="7">
        <v>831847</v>
      </c>
      <c r="E34" s="7">
        <v>3825239</v>
      </c>
      <c r="F34" s="7">
        <v>1817518</v>
      </c>
      <c r="G34" s="7">
        <f t="shared" si="17"/>
        <v>6474604</v>
      </c>
      <c r="I34" s="7">
        <v>22</v>
      </c>
      <c r="J34" s="7">
        <f t="shared" si="18"/>
        <v>189056.13636363635</v>
      </c>
      <c r="K34" s="7">
        <f t="shared" si="19"/>
        <v>869372.5</v>
      </c>
      <c r="L34" s="7">
        <f t="shared" si="20"/>
        <v>413072.27272727271</v>
      </c>
      <c r="M34" s="7">
        <f t="shared" si="21"/>
        <v>1471500.9090909092</v>
      </c>
    </row>
    <row r="36" spans="3:13" ht="15" x14ac:dyDescent="0.25">
      <c r="C36" s="19" t="s">
        <v>20</v>
      </c>
      <c r="I36" s="19" t="s">
        <v>21</v>
      </c>
    </row>
    <row r="37" spans="3:13" x14ac:dyDescent="0.2">
      <c r="C37" s="20" t="s">
        <v>43</v>
      </c>
      <c r="D37" s="7">
        <f>SUM(D28:D34)</f>
        <v>5678768</v>
      </c>
      <c r="E37" s="7">
        <f>SUM(E28:E34)</f>
        <v>25747168</v>
      </c>
      <c r="F37" s="7">
        <f>SUM(F28:F34)</f>
        <v>12211462</v>
      </c>
      <c r="G37" s="7">
        <f>SUM(G28:G34)</f>
        <v>43637398</v>
      </c>
      <c r="I37" s="7">
        <f>SUM(I28:I34)</f>
        <v>151</v>
      </c>
      <c r="J37" s="7">
        <f>D37/$I37*5</f>
        <v>188038.67549668875</v>
      </c>
      <c r="K37" s="7">
        <f>E37/$I37*5</f>
        <v>852555.23178807937</v>
      </c>
      <c r="L37" s="7">
        <f>F37/$I37*5</f>
        <v>404353.04635761591</v>
      </c>
      <c r="M37" s="7">
        <f>G37/$I37*5</f>
        <v>1444946.9536423841</v>
      </c>
    </row>
    <row r="38" spans="3:13" x14ac:dyDescent="0.2">
      <c r="C38" s="20" t="s">
        <v>36</v>
      </c>
      <c r="D38" s="7">
        <f>D23/$I23*$I37</f>
        <v>5358895.7516778521</v>
      </c>
      <c r="E38" s="7">
        <f t="shared" ref="E38:F38" si="22">E23/$I23*$I37</f>
        <v>23644299.530201346</v>
      </c>
      <c r="F38" s="7">
        <f t="shared" si="22"/>
        <v>11527778.812080536</v>
      </c>
      <c r="G38" s="7">
        <f>G23/$I23*$I37</f>
        <v>40530974.093959726</v>
      </c>
      <c r="I38" s="7">
        <f>$I$37</f>
        <v>151</v>
      </c>
      <c r="J38" s="7">
        <f>D38/$I38*5</f>
        <v>177446.87919463086</v>
      </c>
      <c r="K38" s="7">
        <f t="shared" ref="K38" si="23">E38/$I38*5</f>
        <v>782923.82550335582</v>
      </c>
      <c r="L38" s="7">
        <f t="shared" ref="L38" si="24">F38/$I38*5</f>
        <v>381714.53020134231</v>
      </c>
      <c r="M38" s="7">
        <f t="shared" ref="M38" si="25">G38/$I38*5</f>
        <v>1342085.2348993288</v>
      </c>
    </row>
    <row r="40" spans="3:13" ht="15" x14ac:dyDescent="0.25">
      <c r="C40" s="19" t="s">
        <v>23</v>
      </c>
      <c r="I40" s="19" t="s">
        <v>24</v>
      </c>
    </row>
    <row r="41" spans="3:13" ht="15" x14ac:dyDescent="0.25">
      <c r="C41" s="20" t="s">
        <v>37</v>
      </c>
      <c r="D41" s="7">
        <f>D37-D38</f>
        <v>319872.24832214788</v>
      </c>
      <c r="E41" s="7">
        <f t="shared" ref="E41:F41" si="26">E37-E38</f>
        <v>2102868.4697986543</v>
      </c>
      <c r="F41" s="7">
        <f t="shared" si="26"/>
        <v>683683.18791946396</v>
      </c>
      <c r="G41" s="21">
        <f>G37-G38</f>
        <v>3106423.9060402736</v>
      </c>
      <c r="I41" s="22" t="s">
        <v>40</v>
      </c>
      <c r="J41" s="7">
        <f t="shared" ref="J41:L41" si="27">J37-J23</f>
        <v>10591.79630205789</v>
      </c>
      <c r="K41" s="7">
        <f t="shared" si="27"/>
        <v>69631.406284723547</v>
      </c>
      <c r="L41" s="7">
        <f t="shared" si="27"/>
        <v>22638.516156273603</v>
      </c>
      <c r="M41" s="7">
        <f>M37-M23</f>
        <v>102861.71874305536</v>
      </c>
    </row>
    <row r="43" spans="3:13" ht="15" x14ac:dyDescent="0.25">
      <c r="C43" s="19" t="s">
        <v>38</v>
      </c>
    </row>
    <row r="44" spans="3:13" x14ac:dyDescent="0.2">
      <c r="C44" s="20" t="s">
        <v>39</v>
      </c>
      <c r="D44" s="18">
        <f>D41/$G$41</f>
        <v>0.10297121642032614</v>
      </c>
      <c r="E44" s="18">
        <f t="shared" ref="E44:F44" si="28">E41/$G$41</f>
        <v>0.67694188990425297</v>
      </c>
      <c r="F44" s="18">
        <f t="shared" si="28"/>
        <v>0.2200868936754185</v>
      </c>
      <c r="G44" s="18">
        <f>G41/$G$41</f>
        <v>1</v>
      </c>
    </row>
    <row r="45" spans="3:13" x14ac:dyDescent="0.2">
      <c r="G45" s="17"/>
    </row>
  </sheetData>
  <pageMargins left="0.7" right="0.7" top="0.75" bottom="0.75" header="0.3" footer="0.3"/>
  <ignoredErrors>
    <ignoredError sqref="G14:G17 G28:G34 G18:G2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CA8F6-BFC0-40F0-A3B5-8E9E8E29283D}">
  <ds:schemaRefs>
    <ds:schemaRef ds:uri="http://schemas.microsoft.com/sharepoint/v3/contenttype/forms"/>
  </ds:schemaRefs>
</ds:datastoreItem>
</file>

<file path=customXml/itemProps2.xml><?xml version="1.0" encoding="utf-8"?>
<ds:datastoreItem xmlns:ds="http://schemas.openxmlformats.org/officeDocument/2006/customXml" ds:itemID="{9A2D8FCF-0BAE-4773-8CD3-4D8AD25AA911}">
  <ds:schemaRefs>
    <ds:schemaRef ds:uri="http://purl.org/dc/elements/1.1/"/>
    <ds:schemaRef ds:uri="30dd1bc9-520c-4869-8c8c-9a8c02d447dc"/>
    <ds:schemaRef ds:uri="http://schemas.microsoft.com/office/2006/documentManagement/types"/>
    <ds:schemaRef ds:uri="http://schemas.microsoft.com/office/infopath/2007/PartnerControls"/>
    <ds:schemaRef ds:uri="http://purl.org/dc/dcmitype/"/>
    <ds:schemaRef ds:uri="cb757152-6290-4f10-9526-458cf73e4534"/>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Notes</vt:lpstr>
      <vt:lpstr>Method</vt:lpstr>
      <vt:lpstr>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POOT, Tineke (NHS ENGLAND)</cp:lastModifiedBy>
  <cp:revision/>
  <dcterms:created xsi:type="dcterms:W3CDTF">2024-10-15T11:11:21Z</dcterms:created>
  <dcterms:modified xsi:type="dcterms:W3CDTF">2025-04-09T08:38:00Z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