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nhs-my.sharepoint.com/personal/emlynjones_nhs_net/Documents/Downloads/"/>
    </mc:Choice>
  </mc:AlternateContent>
  <xr:revisionPtr revIDLastSave="0" documentId="8_{F901D693-5D85-4C31-95BA-1C5925249FB3}" xr6:coauthVersionLast="47" xr6:coauthVersionMax="47" xr10:uidLastSave="{00000000-0000-0000-0000-000000000000}"/>
  <bookViews>
    <workbookView xWindow="2640" yWindow="2640" windowWidth="21600" windowHeight="11295" activeTab="2" xr2:uid="{83D139D4-9317-4264-919C-79C5790D7DD4}"/>
  </bookViews>
  <sheets>
    <sheet name="Notes" sheetId="4" r:id="rId1"/>
    <sheet name="Method" sheetId="5" r:id="rId2"/>
    <sheet name="Dat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9" i="1" s="1"/>
  <c r="G43" i="1" s="1"/>
  <c r="G40" i="1"/>
  <c r="G21" i="1"/>
  <c r="M21" i="1" s="1"/>
  <c r="L21" i="1"/>
  <c r="G36" i="1"/>
  <c r="L36" i="1"/>
  <c r="I39" i="1"/>
  <c r="J36" i="1"/>
  <c r="K36" i="1"/>
  <c r="I24" i="1"/>
  <c r="J21" i="1"/>
  <c r="K21" i="1"/>
  <c r="E39" i="1"/>
  <c r="F39" i="1"/>
  <c r="E24" i="1"/>
  <c r="F24" i="1"/>
  <c r="G24" i="1"/>
  <c r="D24" i="1"/>
  <c r="D39" i="1"/>
  <c r="G20" i="1"/>
  <c r="M20" i="1" s="1"/>
  <c r="L20" i="1"/>
  <c r="G35" i="1"/>
  <c r="L35" i="1"/>
  <c r="J35" i="1"/>
  <c r="K35" i="1"/>
  <c r="J20" i="1"/>
  <c r="K20" i="1"/>
  <c r="J34" i="1"/>
  <c r="K34" i="1"/>
  <c r="L34" i="1"/>
  <c r="G34" i="1"/>
  <c r="M34" i="1" s="1"/>
  <c r="G19" i="1"/>
  <c r="G18" i="1"/>
  <c r="M36" i="1" l="1"/>
  <c r="M35" i="1"/>
  <c r="J39" i="1"/>
  <c r="D40" i="1"/>
  <c r="D43" i="1" l="1"/>
  <c r="J19" i="1"/>
  <c r="K19" i="1"/>
  <c r="L19" i="1"/>
  <c r="M19" i="1"/>
  <c r="J24" i="1"/>
  <c r="K24" i="1"/>
  <c r="L24" i="1"/>
  <c r="L39" i="1" l="1"/>
  <c r="L43" i="1" s="1"/>
  <c r="J43" i="1"/>
  <c r="E40" i="1"/>
  <c r="I40" i="1"/>
  <c r="J40" i="1" s="1"/>
  <c r="K39" i="1"/>
  <c r="K43" i="1" s="1"/>
  <c r="F40" i="1"/>
  <c r="E43" i="1" l="1"/>
  <c r="K40" i="1"/>
  <c r="F43" i="1"/>
  <c r="L40" i="1"/>
  <c r="J30" i="1"/>
  <c r="K30" i="1"/>
  <c r="L30" i="1"/>
  <c r="J31" i="1"/>
  <c r="K31" i="1"/>
  <c r="L31" i="1"/>
  <c r="J32" i="1"/>
  <c r="K32" i="1"/>
  <c r="L32" i="1"/>
  <c r="J33" i="1"/>
  <c r="K33" i="1"/>
  <c r="L33" i="1"/>
  <c r="K29" i="1"/>
  <c r="L29" i="1"/>
  <c r="J29" i="1"/>
  <c r="G30" i="1"/>
  <c r="M30" i="1" s="1"/>
  <c r="G31" i="1"/>
  <c r="M31" i="1" s="1"/>
  <c r="G32" i="1"/>
  <c r="M32" i="1" s="1"/>
  <c r="M33" i="1"/>
  <c r="G29" i="1"/>
  <c r="J15" i="1"/>
  <c r="K15" i="1"/>
  <c r="L15" i="1"/>
  <c r="J16" i="1"/>
  <c r="K16" i="1"/>
  <c r="L16" i="1"/>
  <c r="J17" i="1"/>
  <c r="K17" i="1"/>
  <c r="L17" i="1"/>
  <c r="J18" i="1"/>
  <c r="K18" i="1"/>
  <c r="L18" i="1"/>
  <c r="K14" i="1"/>
  <c r="L14" i="1"/>
  <c r="J14" i="1"/>
  <c r="G15" i="1"/>
  <c r="M15" i="1" s="1"/>
  <c r="G16" i="1"/>
  <c r="M16" i="1" s="1"/>
  <c r="G17" i="1"/>
  <c r="M17" i="1" s="1"/>
  <c r="M18" i="1"/>
  <c r="G14" i="1"/>
  <c r="M29" i="1" l="1"/>
  <c r="M39" i="1"/>
  <c r="M14" i="1"/>
  <c r="M24" i="1" l="1"/>
  <c r="M43" i="1" s="1"/>
  <c r="M40" i="1"/>
  <c r="G46" i="1" l="1"/>
  <c r="D46" i="1" l="1"/>
  <c r="E46" i="1"/>
  <c r="F46" i="1"/>
</calcChain>
</file>

<file path=xl/sharedStrings.xml><?xml version="1.0" encoding="utf-8"?>
<sst xmlns="http://schemas.openxmlformats.org/spreadsheetml/2006/main" count="70" uniqueCount="52">
  <si>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</si>
  <si>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</si>
  <si>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</si>
  <si>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</si>
  <si>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</si>
  <si>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</si>
  <si>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</si>
  <si>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</si>
  <si>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</si>
  <si>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</si>
  <si>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</si>
  <si>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</si>
  <si>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</si>
  <si>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</si>
  <si>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</si>
  <si>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</si>
  <si>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</si>
  <si>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</si>
  <si>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</si>
  <si>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</si>
  <si>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</si>
  <si>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</si>
  <si>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</si>
  <si>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</si>
  <si>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</si>
  <si>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</si>
  <si>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</si>
  <si>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</si>
  <si>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</si>
  <si>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</si>
  <si>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</si>
  <si>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</si>
  <si>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</si>
  <si>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</si>
  <si>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</si>
  <si>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</si>
  <si>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</si>
  <si>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</si>
  <si>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</si>
  <si>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</si>
  <si>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</si>
  <si>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</si>
  <si>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</si>
  <si>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t>Jul-24 to Jan-25</t>
  </si>
  <si>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(July to January). The baseline period will expand as further data become available.</t>
    </r>
    <r>
      <rPr>
        <b/>
        <sz val="11"/>
        <color rgb="FF000000"/>
        <rFont val="Arial"/>
        <family val="2"/>
      </rPr>
      <t xml:space="preserve">
</t>
    </r>
  </si>
  <si>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</si>
  <si>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Jul-23 to Feb-24</t>
  </si>
  <si>
    <t>July 2024 to February 2025</t>
  </si>
  <si>
    <t>15 May 2025</t>
  </si>
  <si>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Feb-25 as official statistics.</t>
  </si>
  <si>
    <r>
      <rPr>
        <sz val="11"/>
        <color rgb="FF000000"/>
        <rFont val="Arial"/>
        <family val="2"/>
      </rPr>
      <t>The diagnostic tests were extracted from monthly published official statistics on Diagnostic Waiting Times and Activity (DM01) as at the Feb-25 statistics published on 10th April 2025. These data cover the periods from Jul-23 to Feb-24 and Jul-24 to Feb-25.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</si>
  <si>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Inpatient spells and outpatient attendances were extracted from SUS on 7 May 2025. These data cover the periods from Jul-23 to Feb-24 and Jul-24 to Feb-25.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Feb-25 for which post-reconciliation (also known as freeze) data is the latest available and this ensures better data completeness.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</si>
</sst>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2" fillId="0" borderId="0" xfId="0" quotePrefix="1" applyFont="1"/>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dimension ref="B2:B15"/>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25</v>
      </c>
    </row>
    <row r="3" spans="2:2" ht="57" x14ac:dyDescent="0.2">
      <c r="B3" s="4" t="s">
        <v>49</v>
      </c>
    </row>
    <row r="5" spans="2:2" ht="15.75" x14ac:dyDescent="0.25">
      <c r="B5" s="10" t="s">
        <v>26</v>
      </c>
    </row>
    <row r="6" spans="2:2" ht="71.25" x14ac:dyDescent="0.2">
      <c r="B6" s="4" t="s">
        <v>27</v>
      </c>
    </row>
    <row r="7" spans="2:2" ht="200.25" x14ac:dyDescent="0.2">
      <c r="B7" s="12" t="s">
        <v>45</v>
      </c>
    </row>
    <row r="8" spans="2:2" ht="271.5" x14ac:dyDescent="0.2">
      <c r="B8" s="13" t="s">
        <v>28</v>
      </c>
    </row>
    <row r="9" spans="2:2" ht="87.75" x14ac:dyDescent="0.25">
      <c r="B9" s="14" t="s">
        <v>29</v>
      </c>
    </row>
    <row r="11" spans="2:2" ht="15.75" x14ac:dyDescent="0.25">
      <c r="B11" s="10" t="s">
        <v>30</v>
      </c>
    </row>
    <row r="12" spans="2:2" ht="15" x14ac:dyDescent="0.25">
      <c r="B12" s="8" t="s">
        <v>31</v>
      </c>
    </row>
    <row r="13" spans="2:2" ht="285" x14ac:dyDescent="0.2">
      <c r="B13" s="11" t="s">
        <v>51</v>
      </c>
    </row>
    <row r="14" spans="2:2" ht="15" x14ac:dyDescent="0.25">
      <c r="B14" s="8" t="s">
        <v>32</v>
      </c>
    </row>
    <row r="15" spans="2:2" ht="128.25" x14ac:dyDescent="0.2">
      <c r="B15" s="11"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dimension ref="B2:B7"/>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33</v>
      </c>
    </row>
    <row r="3" spans="2:2" ht="15.75" x14ac:dyDescent="0.25">
      <c r="B3" s="10"/>
    </row>
    <row r="4" spans="2:2" ht="59.25" x14ac:dyDescent="0.25">
      <c r="B4" s="14" t="s">
        <v>42</v>
      </c>
    </row>
    <row r="5" spans="2:2" ht="87.75" x14ac:dyDescent="0.25">
      <c r="B5" s="14" t="s">
        <v>44</v>
      </c>
    </row>
    <row r="6" spans="2:2" ht="117" x14ac:dyDescent="0.25">
      <c r="B6" s="9" t="s">
        <v>35</v>
      </c>
    </row>
    <row r="7" spans="2:2" ht="87" x14ac:dyDescent="0.2">
      <c r="B7" s="13"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47"/>
  <sheetViews>
    <sheetView showGridLines="0" tabSelected="1" workbookViewId="0"/>
  </sheetViews>
  <sheetFormatPr defaultColWidth="9.140625"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6" t="s">
        <v>2</v>
      </c>
      <c r="C4" s="2" t="s">
        <v>47</v>
      </c>
    </row>
    <row r="5" spans="2:13" x14ac:dyDescent="0.2">
      <c r="B5" s="16" t="s">
        <v>3</v>
      </c>
      <c r="C5" s="2" t="s">
        <v>4</v>
      </c>
    </row>
    <row r="6" spans="2:13" x14ac:dyDescent="0.2">
      <c r="B6" s="16" t="s">
        <v>5</v>
      </c>
      <c r="C6" s="2" t="s">
        <v>6</v>
      </c>
    </row>
    <row r="7" spans="2:13" x14ac:dyDescent="0.2">
      <c r="B7" s="16" t="s">
        <v>7</v>
      </c>
      <c r="C7" s="15" t="s">
        <v>48</v>
      </c>
    </row>
    <row r="8" spans="2:13" x14ac:dyDescent="0.2">
      <c r="B8" s="16" t="s">
        <v>8</v>
      </c>
      <c r="C8" s="2" t="s">
        <v>41</v>
      </c>
    </row>
    <row r="9" spans="2:13" x14ac:dyDescent="0.2">
      <c r="B9" s="16" t="s">
        <v>9</v>
      </c>
      <c r="C9" s="2" t="s">
        <v>10</v>
      </c>
    </row>
    <row r="11" spans="2:13" ht="15.75" x14ac:dyDescent="0.25">
      <c r="C11" s="10" t="s">
        <v>11</v>
      </c>
    </row>
    <row r="12" spans="2:13" x14ac:dyDescent="0.2">
      <c r="C12" s="3" t="s">
        <v>12</v>
      </c>
      <c r="I12" s="3" t="s">
        <v>13</v>
      </c>
    </row>
    <row r="13" spans="2:13" ht="25.5" x14ac:dyDescent="0.2">
      <c r="C13" s="5" t="s">
        <v>14</v>
      </c>
      <c r="D13" s="5" t="s">
        <v>15</v>
      </c>
      <c r="E13" s="5" t="s">
        <v>16</v>
      </c>
      <c r="F13" s="5" t="s">
        <v>17</v>
      </c>
      <c r="G13" s="5" t="s">
        <v>18</v>
      </c>
      <c r="I13" s="5" t="s">
        <v>19</v>
      </c>
      <c r="J13" s="5" t="s">
        <v>15</v>
      </c>
      <c r="K13" s="5" t="s">
        <v>16</v>
      </c>
      <c r="L13" s="5" t="s">
        <v>17</v>
      </c>
      <c r="M13" s="5" t="s">
        <v>18</v>
      </c>
    </row>
    <row r="14" spans="2:13" x14ac:dyDescent="0.2">
      <c r="C14" s="6">
        <v>45108</v>
      </c>
      <c r="D14" s="7">
        <v>731589</v>
      </c>
      <c r="E14" s="7">
        <v>3255911</v>
      </c>
      <c r="F14" s="7">
        <v>1593401</v>
      </c>
      <c r="G14" s="7">
        <f>SUM(D14:F14)</f>
        <v>5580901</v>
      </c>
      <c r="I14" s="7">
        <v>21</v>
      </c>
      <c r="J14" s="7">
        <f>D14/$I14*5</f>
        <v>174187.85714285713</v>
      </c>
      <c r="K14" s="7">
        <f t="shared" ref="K14:M14" si="0">E14/$I14*5</f>
        <v>775216.90476190473</v>
      </c>
      <c r="L14" s="7">
        <f t="shared" si="0"/>
        <v>379381.19047619047</v>
      </c>
      <c r="M14" s="7">
        <f t="shared" si="0"/>
        <v>1328785.9523809524</v>
      </c>
    </row>
    <row r="15" spans="2:13" x14ac:dyDescent="0.2">
      <c r="C15" s="6">
        <v>45139</v>
      </c>
      <c r="D15" s="7">
        <v>751946</v>
      </c>
      <c r="E15" s="7">
        <v>3269142</v>
      </c>
      <c r="F15" s="7">
        <v>1595194</v>
      </c>
      <c r="G15" s="7">
        <f t="shared" ref="G15:G17" si="1">SUM(D15:F15)</f>
        <v>5616282</v>
      </c>
      <c r="I15" s="7">
        <v>22</v>
      </c>
      <c r="J15" s="7">
        <f t="shared" ref="J15:J18" si="2">D15/$I15*5</f>
        <v>170896.81818181821</v>
      </c>
      <c r="K15" s="7">
        <f t="shared" ref="K15:K18" si="3">E15/$I15*5</f>
        <v>742986.81818181823</v>
      </c>
      <c r="L15" s="7">
        <f t="shared" ref="L15:L18" si="4">F15/$I15*5</f>
        <v>362544.09090909088</v>
      </c>
      <c r="M15" s="7">
        <f t="shared" ref="M15:M18" si="5">G15/$I15*5</f>
        <v>1276427.7272727273</v>
      </c>
    </row>
    <row r="16" spans="2:13" x14ac:dyDescent="0.2">
      <c r="C16" s="6">
        <v>45170</v>
      </c>
      <c r="D16" s="7">
        <v>736454</v>
      </c>
      <c r="E16" s="7">
        <v>3264644</v>
      </c>
      <c r="F16" s="7">
        <v>1582498</v>
      </c>
      <c r="G16" s="7">
        <f t="shared" si="1"/>
        <v>5583596</v>
      </c>
      <c r="I16" s="7">
        <v>21</v>
      </c>
      <c r="J16" s="7">
        <f t="shared" si="2"/>
        <v>175346.19047619047</v>
      </c>
      <c r="K16" s="7">
        <f t="shared" si="3"/>
        <v>777296.19047619053</v>
      </c>
      <c r="L16" s="7">
        <f t="shared" si="4"/>
        <v>376785.23809523811</v>
      </c>
      <c r="M16" s="7">
        <f t="shared" si="5"/>
        <v>1329427.6190476189</v>
      </c>
    </row>
    <row r="17" spans="3:13" x14ac:dyDescent="0.2">
      <c r="C17" s="6">
        <v>45200</v>
      </c>
      <c r="D17" s="7">
        <v>771902</v>
      </c>
      <c r="E17" s="7">
        <v>3479253</v>
      </c>
      <c r="F17" s="7">
        <v>1660680</v>
      </c>
      <c r="G17" s="7">
        <f t="shared" si="1"/>
        <v>5911835</v>
      </c>
      <c r="I17" s="7">
        <v>22</v>
      </c>
      <c r="J17" s="7">
        <f t="shared" si="2"/>
        <v>175432.27272727271</v>
      </c>
      <c r="K17" s="7">
        <f t="shared" si="3"/>
        <v>790739.31818181823</v>
      </c>
      <c r="L17" s="7">
        <f t="shared" si="4"/>
        <v>377427.27272727271</v>
      </c>
      <c r="M17" s="7">
        <f t="shared" si="5"/>
        <v>1343598.8636363635</v>
      </c>
    </row>
    <row r="18" spans="3:13" x14ac:dyDescent="0.2">
      <c r="C18" s="6">
        <v>45231</v>
      </c>
      <c r="D18" s="7">
        <v>817864</v>
      </c>
      <c r="E18" s="7">
        <v>3618763</v>
      </c>
      <c r="F18" s="7">
        <v>1723710</v>
      </c>
      <c r="G18" s="7">
        <f>SUM(D18:F18)</f>
        <v>6160337</v>
      </c>
      <c r="I18" s="7">
        <v>22</v>
      </c>
      <c r="J18" s="7">
        <f t="shared" si="2"/>
        <v>185878.18181818179</v>
      </c>
      <c r="K18" s="7">
        <f t="shared" si="3"/>
        <v>822446.13636363635</v>
      </c>
      <c r="L18" s="7">
        <f t="shared" si="4"/>
        <v>391752.27272727271</v>
      </c>
      <c r="M18" s="7">
        <f t="shared" si="5"/>
        <v>1400076.5909090908</v>
      </c>
    </row>
    <row r="19" spans="3:13" x14ac:dyDescent="0.2">
      <c r="C19" s="6">
        <v>45261</v>
      </c>
      <c r="D19" s="7">
        <v>677067</v>
      </c>
      <c r="E19" s="7">
        <v>2874092</v>
      </c>
      <c r="F19" s="7">
        <v>1492103</v>
      </c>
      <c r="G19" s="7">
        <f>SUM(D19:F19)</f>
        <v>5043262</v>
      </c>
      <c r="I19" s="7">
        <v>19</v>
      </c>
      <c r="J19" s="7">
        <f t="shared" ref="J19:J21" si="6">D19/$I19*5</f>
        <v>178175.52631578947</v>
      </c>
      <c r="K19" s="7">
        <f t="shared" ref="K19:K21" si="7">E19/$I19*5</f>
        <v>756340</v>
      </c>
      <c r="L19" s="7">
        <f t="shared" ref="L19:L21" si="8">F19/$I19*5</f>
        <v>392658.68421052635</v>
      </c>
      <c r="M19" s="7">
        <f t="shared" ref="M19:M21" si="9">G19/$I19*5</f>
        <v>1327174.2105263157</v>
      </c>
    </row>
    <row r="20" spans="3:13" x14ac:dyDescent="0.2">
      <c r="C20" s="6">
        <v>45292</v>
      </c>
      <c r="D20" s="7">
        <v>801084</v>
      </c>
      <c r="E20" s="7">
        <v>3568791</v>
      </c>
      <c r="F20" s="7">
        <v>1727507</v>
      </c>
      <c r="G20" s="7">
        <f>SUM(D20:F20)</f>
        <v>6097382</v>
      </c>
      <c r="I20" s="7">
        <v>22</v>
      </c>
      <c r="J20" s="7">
        <f t="shared" si="6"/>
        <v>182064.54545454544</v>
      </c>
      <c r="K20" s="7">
        <f t="shared" si="7"/>
        <v>811088.86363636365</v>
      </c>
      <c r="L20" s="7">
        <f t="shared" si="8"/>
        <v>392615.22727272729</v>
      </c>
      <c r="M20" s="7">
        <f t="shared" si="9"/>
        <v>1385768.6363636365</v>
      </c>
    </row>
    <row r="21" spans="3:13" x14ac:dyDescent="0.2">
      <c r="C21" s="6">
        <v>45323</v>
      </c>
      <c r="D21" s="7">
        <v>781731</v>
      </c>
      <c r="E21" s="7">
        <v>3422642</v>
      </c>
      <c r="F21" s="7">
        <v>1610197</v>
      </c>
      <c r="G21" s="7">
        <f>SUM(D21:F21)</f>
        <v>5814570</v>
      </c>
      <c r="I21" s="7">
        <v>21</v>
      </c>
      <c r="J21" s="7">
        <f t="shared" si="6"/>
        <v>186126.42857142858</v>
      </c>
      <c r="K21" s="7">
        <f t="shared" si="7"/>
        <v>814914.76190476189</v>
      </c>
      <c r="L21" s="7">
        <f t="shared" si="8"/>
        <v>383380.23809523811</v>
      </c>
      <c r="M21" s="7">
        <f t="shared" si="9"/>
        <v>1384421.4285714286</v>
      </c>
    </row>
    <row r="23" spans="3:13" ht="15" x14ac:dyDescent="0.25">
      <c r="C23" s="19" t="s">
        <v>20</v>
      </c>
      <c r="I23" s="19" t="s">
        <v>21</v>
      </c>
    </row>
    <row r="24" spans="3:13" x14ac:dyDescent="0.2">
      <c r="C24" s="20" t="s">
        <v>46</v>
      </c>
      <c r="D24" s="7">
        <f>SUM(D14:D21)</f>
        <v>6069637</v>
      </c>
      <c r="E24" s="7">
        <f t="shared" ref="E24:G24" si="10">SUM(E14:E21)</f>
        <v>26753238</v>
      </c>
      <c r="F24" s="7">
        <f t="shared" si="10"/>
        <v>12985290</v>
      </c>
      <c r="G24" s="7">
        <f t="shared" si="10"/>
        <v>45808165</v>
      </c>
      <c r="I24" s="7">
        <f>SUM(I14:I21)</f>
        <v>170</v>
      </c>
      <c r="J24" s="7">
        <f t="shared" ref="J24:L24" si="11">D24/$I24*5</f>
        <v>178518.73529411765</v>
      </c>
      <c r="K24" s="7">
        <f t="shared" si="11"/>
        <v>786859.9411764706</v>
      </c>
      <c r="L24" s="7">
        <f t="shared" si="11"/>
        <v>381920.29411764705</v>
      </c>
      <c r="M24" s="7">
        <f>G24/$I24*5</f>
        <v>1347298.9705882352</v>
      </c>
    </row>
    <row r="26" spans="3:13" ht="15.75" x14ac:dyDescent="0.25">
      <c r="C26" s="10" t="s">
        <v>22</v>
      </c>
    </row>
    <row r="27" spans="3:13" x14ac:dyDescent="0.2">
      <c r="C27" s="3" t="s">
        <v>12</v>
      </c>
      <c r="I27" s="3" t="s">
        <v>13</v>
      </c>
    </row>
    <row r="28" spans="3:13" ht="25.5" x14ac:dyDescent="0.2">
      <c r="C28" s="5" t="s">
        <v>14</v>
      </c>
      <c r="D28" s="5" t="s">
        <v>15</v>
      </c>
      <c r="E28" s="5" t="s">
        <v>16</v>
      </c>
      <c r="F28" s="5" t="s">
        <v>17</v>
      </c>
      <c r="G28" s="5" t="s">
        <v>18</v>
      </c>
      <c r="I28" s="5" t="s">
        <v>19</v>
      </c>
      <c r="J28" s="5" t="s">
        <v>15</v>
      </c>
      <c r="K28" s="5" t="s">
        <v>16</v>
      </c>
      <c r="L28" s="5" t="s">
        <v>17</v>
      </c>
      <c r="M28" s="5" t="s">
        <v>18</v>
      </c>
    </row>
    <row r="29" spans="3:13" x14ac:dyDescent="0.2">
      <c r="C29" s="6">
        <v>45474</v>
      </c>
      <c r="D29" s="7">
        <v>848368</v>
      </c>
      <c r="E29" s="7">
        <v>3867926</v>
      </c>
      <c r="F29" s="7">
        <v>1797457</v>
      </c>
      <c r="G29" s="7">
        <f>SUM(D29:F29)</f>
        <v>6513751</v>
      </c>
      <c r="I29" s="7">
        <v>23</v>
      </c>
      <c r="J29" s="7">
        <f>D29/$I29*5</f>
        <v>184427.82608695651</v>
      </c>
      <c r="K29" s="7">
        <f t="shared" ref="K29:M29" si="12">E29/$I29*5</f>
        <v>840853.47826086963</v>
      </c>
      <c r="L29" s="7">
        <f t="shared" si="12"/>
        <v>390751.52173913037</v>
      </c>
      <c r="M29" s="7">
        <f t="shared" si="12"/>
        <v>1416032.8260869565</v>
      </c>
    </row>
    <row r="30" spans="3:13" x14ac:dyDescent="0.2">
      <c r="C30" s="6">
        <v>45505</v>
      </c>
      <c r="D30" s="7">
        <v>788891</v>
      </c>
      <c r="E30" s="7">
        <v>3416887</v>
      </c>
      <c r="F30" s="7">
        <v>1678532</v>
      </c>
      <c r="G30" s="7">
        <f t="shared" ref="G30:G32" si="13">SUM(D30:F30)</f>
        <v>5884310</v>
      </c>
      <c r="I30" s="7">
        <v>21</v>
      </c>
      <c r="J30" s="7">
        <f t="shared" ref="J30:J33" si="14">D30/$I30*5</f>
        <v>187831.19047619047</v>
      </c>
      <c r="K30" s="7">
        <f t="shared" ref="K30:K33" si="15">E30/$I30*5</f>
        <v>813544.52380952379</v>
      </c>
      <c r="L30" s="7">
        <f t="shared" ref="L30:L33" si="16">F30/$I30*5</f>
        <v>399650.47619047621</v>
      </c>
      <c r="M30" s="7">
        <f t="shared" ref="M30:M33" si="17">G30/$I30*5</f>
        <v>1401026.1904761905</v>
      </c>
    </row>
    <row r="31" spans="3:13" x14ac:dyDescent="0.2">
      <c r="C31" s="6">
        <v>45536</v>
      </c>
      <c r="D31" s="7">
        <v>793872</v>
      </c>
      <c r="E31" s="7">
        <v>3621661</v>
      </c>
      <c r="F31" s="7">
        <v>1708022</v>
      </c>
      <c r="G31" s="7">
        <f t="shared" si="13"/>
        <v>6123555</v>
      </c>
      <c r="I31" s="7">
        <v>21</v>
      </c>
      <c r="J31" s="7">
        <f t="shared" si="14"/>
        <v>189017.14285714287</v>
      </c>
      <c r="K31" s="7">
        <f t="shared" si="15"/>
        <v>862300.23809523811</v>
      </c>
      <c r="L31" s="7">
        <f t="shared" si="16"/>
        <v>406671.90476190473</v>
      </c>
      <c r="M31" s="7">
        <f t="shared" si="17"/>
        <v>1457989.2857142859</v>
      </c>
    </row>
    <row r="32" spans="3:13" x14ac:dyDescent="0.2">
      <c r="C32" s="6">
        <v>45566</v>
      </c>
      <c r="D32" s="7">
        <v>867119</v>
      </c>
      <c r="E32" s="7">
        <v>3997781</v>
      </c>
      <c r="F32" s="7">
        <v>1844896</v>
      </c>
      <c r="G32" s="7">
        <f t="shared" si="13"/>
        <v>6709796</v>
      </c>
      <c r="I32" s="7">
        <v>23</v>
      </c>
      <c r="J32" s="7">
        <f t="shared" si="14"/>
        <v>188504.13043478259</v>
      </c>
      <c r="K32" s="7">
        <f t="shared" si="15"/>
        <v>869082.82608695654</v>
      </c>
      <c r="L32" s="7">
        <f t="shared" si="16"/>
        <v>401064.34782608697</v>
      </c>
      <c r="M32" s="7">
        <f t="shared" si="17"/>
        <v>1458651.3043478262</v>
      </c>
    </row>
    <row r="33" spans="3:13" x14ac:dyDescent="0.2">
      <c r="C33" s="6">
        <v>45597</v>
      </c>
      <c r="D33" s="7">
        <v>822550</v>
      </c>
      <c r="E33" s="7">
        <v>3739086</v>
      </c>
      <c r="F33" s="7">
        <v>1766533</v>
      </c>
      <c r="G33" s="7">
        <f>SUM(D33:F33)</f>
        <v>6328169</v>
      </c>
      <c r="I33" s="7">
        <v>21</v>
      </c>
      <c r="J33" s="7">
        <f t="shared" si="14"/>
        <v>195845.23809523811</v>
      </c>
      <c r="K33" s="7">
        <f t="shared" si="15"/>
        <v>890258.57142857148</v>
      </c>
      <c r="L33" s="7">
        <f t="shared" si="16"/>
        <v>420603.09523809527</v>
      </c>
      <c r="M33" s="7">
        <f t="shared" si="17"/>
        <v>1506706.9047619049</v>
      </c>
    </row>
    <row r="34" spans="3:13" x14ac:dyDescent="0.2">
      <c r="C34" s="6">
        <v>45627</v>
      </c>
      <c r="D34" s="7">
        <v>726322</v>
      </c>
      <c r="E34" s="7">
        <v>3288992</v>
      </c>
      <c r="F34" s="7">
        <v>1598504</v>
      </c>
      <c r="G34" s="7">
        <f t="shared" ref="G34:G36" si="18">SUM(D34:F34)</f>
        <v>5613818</v>
      </c>
      <c r="I34" s="7">
        <v>20</v>
      </c>
      <c r="J34" s="7">
        <f t="shared" ref="J34:J36" si="19">D34/$I34*5</f>
        <v>181580.5</v>
      </c>
      <c r="K34" s="7">
        <f t="shared" ref="K34:K36" si="20">E34/$I34*5</f>
        <v>822248</v>
      </c>
      <c r="L34" s="7">
        <f t="shared" ref="L34:L36" si="21">F34/$I34*5</f>
        <v>399626</v>
      </c>
      <c r="M34" s="7">
        <f t="shared" ref="M34:M36" si="22">G34/$I34*5</f>
        <v>1403454.5</v>
      </c>
    </row>
    <row r="35" spans="3:13" x14ac:dyDescent="0.2">
      <c r="C35" s="6">
        <v>45658</v>
      </c>
      <c r="D35" s="7">
        <v>840817</v>
      </c>
      <c r="E35" s="7">
        <v>3845724</v>
      </c>
      <c r="F35" s="7">
        <v>1817518</v>
      </c>
      <c r="G35" s="7">
        <f t="shared" si="18"/>
        <v>6504059</v>
      </c>
      <c r="I35" s="7">
        <v>22</v>
      </c>
      <c r="J35" s="7">
        <f t="shared" si="19"/>
        <v>191094.77272727271</v>
      </c>
      <c r="K35" s="7">
        <f t="shared" si="20"/>
        <v>874028.18181818177</v>
      </c>
      <c r="L35" s="7">
        <f t="shared" si="21"/>
        <v>413072.27272727271</v>
      </c>
      <c r="M35" s="7">
        <f t="shared" si="22"/>
        <v>1478195.2272727273</v>
      </c>
    </row>
    <row r="36" spans="3:13" x14ac:dyDescent="0.2">
      <c r="C36" s="6">
        <v>45689</v>
      </c>
      <c r="D36" s="7">
        <v>779197</v>
      </c>
      <c r="E36" s="7">
        <v>3491876</v>
      </c>
      <c r="F36" s="7">
        <v>1686169</v>
      </c>
      <c r="G36" s="7">
        <f t="shared" si="18"/>
        <v>5957242</v>
      </c>
      <c r="I36" s="7">
        <v>20</v>
      </c>
      <c r="J36" s="7">
        <f t="shared" si="19"/>
        <v>194799.25</v>
      </c>
      <c r="K36" s="7">
        <f t="shared" si="20"/>
        <v>872969</v>
      </c>
      <c r="L36" s="7">
        <f t="shared" si="21"/>
        <v>421542.25</v>
      </c>
      <c r="M36" s="7">
        <f t="shared" si="22"/>
        <v>1489310.5</v>
      </c>
    </row>
    <row r="38" spans="3:13" ht="15" x14ac:dyDescent="0.25">
      <c r="C38" s="19" t="s">
        <v>20</v>
      </c>
      <c r="I38" s="19" t="s">
        <v>21</v>
      </c>
    </row>
    <row r="39" spans="3:13" x14ac:dyDescent="0.2">
      <c r="C39" s="20" t="s">
        <v>43</v>
      </c>
      <c r="D39" s="7">
        <f>SUM(D29:D36)</f>
        <v>6467136</v>
      </c>
      <c r="E39" s="7">
        <f t="shared" ref="E39:F39" si="23">SUM(E29:E36)</f>
        <v>29269933</v>
      </c>
      <c r="F39" s="7">
        <f t="shared" si="23"/>
        <v>13897631</v>
      </c>
      <c r="G39" s="7">
        <f>SUM(G29:G36)</f>
        <v>49634700</v>
      </c>
      <c r="I39" s="7">
        <f>SUM(I29:I36)</f>
        <v>171</v>
      </c>
      <c r="J39" s="7">
        <f>D39/$I39*5</f>
        <v>189097.54385964913</v>
      </c>
      <c r="K39" s="7">
        <f>E39/$I39*5</f>
        <v>855845.99415204674</v>
      </c>
      <c r="L39" s="7">
        <f>F39/$I39*5</f>
        <v>406363.47953216376</v>
      </c>
      <c r="M39" s="7">
        <f>G39/$I39*5</f>
        <v>1451307.0175438595</v>
      </c>
    </row>
    <row r="40" spans="3:13" x14ac:dyDescent="0.2">
      <c r="C40" s="20" t="s">
        <v>36</v>
      </c>
      <c r="D40" s="7">
        <f>D24/$I24*$I39</f>
        <v>6105340.7470588237</v>
      </c>
      <c r="E40" s="7">
        <f t="shared" ref="E40:F40" si="24">E24/$I24*$I39</f>
        <v>26910609.988235295</v>
      </c>
      <c r="F40" s="7">
        <f t="shared" si="24"/>
        <v>13061674.05882353</v>
      </c>
      <c r="G40" s="7">
        <f>G24/$I24*$I39</f>
        <v>46077624.794117644</v>
      </c>
      <c r="I40" s="7">
        <f>$I$39</f>
        <v>171</v>
      </c>
      <c r="J40" s="7">
        <f>D40/$I40*5</f>
        <v>178518.73529411765</v>
      </c>
      <c r="K40" s="7">
        <f t="shared" ref="K40" si="25">E40/$I40*5</f>
        <v>786859.9411764706</v>
      </c>
      <c r="L40" s="7">
        <f t="shared" ref="L40" si="26">F40/$I40*5</f>
        <v>381920.29411764705</v>
      </c>
      <c r="M40" s="7">
        <f t="shared" ref="M40" si="27">G40/$I40*5</f>
        <v>1347298.9705882352</v>
      </c>
    </row>
    <row r="42" spans="3:13" ht="15" x14ac:dyDescent="0.25">
      <c r="C42" s="19" t="s">
        <v>23</v>
      </c>
      <c r="I42" s="19" t="s">
        <v>24</v>
      </c>
    </row>
    <row r="43" spans="3:13" ht="15" x14ac:dyDescent="0.25">
      <c r="C43" s="20" t="s">
        <v>37</v>
      </c>
      <c r="D43" s="7">
        <f>D39-D40</f>
        <v>361795.2529411763</v>
      </c>
      <c r="E43" s="7">
        <f t="shared" ref="E43:F43" si="28">E39-E40</f>
        <v>2359323.0117647052</v>
      </c>
      <c r="F43" s="7">
        <f t="shared" si="28"/>
        <v>835956.94117647037</v>
      </c>
      <c r="G43" s="21">
        <f>G39-G40</f>
        <v>3557075.2058823556</v>
      </c>
      <c r="I43" s="22" t="s">
        <v>40</v>
      </c>
      <c r="J43" s="7">
        <f t="shared" ref="J43:L43" si="29">J39-J24</f>
        <v>10578.808565531479</v>
      </c>
      <c r="K43" s="7">
        <f t="shared" si="29"/>
        <v>68986.052975576138</v>
      </c>
      <c r="L43" s="7">
        <f t="shared" si="29"/>
        <v>24443.185414516716</v>
      </c>
      <c r="M43" s="7">
        <f>M39-M24</f>
        <v>104008.04695562436</v>
      </c>
    </row>
    <row r="45" spans="3:13" ht="15" x14ac:dyDescent="0.25">
      <c r="C45" s="19" t="s">
        <v>38</v>
      </c>
    </row>
    <row r="46" spans="3:13" x14ac:dyDescent="0.2">
      <c r="C46" s="20" t="s">
        <v>39</v>
      </c>
      <c r="D46" s="18">
        <f>D43/$G$43</f>
        <v>0.10171144325058785</v>
      </c>
      <c r="E46" s="18">
        <f t="shared" ref="E46:F46" si="30">E43/$G$43</f>
        <v>0.6632761117513285</v>
      </c>
      <c r="F46" s="18">
        <f t="shared" si="30"/>
        <v>0.23501244499808258</v>
      </c>
      <c r="G46" s="18">
        <f>G43/$G$43</f>
        <v>1</v>
      </c>
    </row>
    <row r="47" spans="3:13" x14ac:dyDescent="0.2">
      <c r="G47" s="17"/>
    </row>
  </sheetData>
  <pageMargins left="0.7" right="0.7" top="0.75" bottom="0.75" header="0.3" footer="0.3"/>
  <ignoredErrors>
    <ignoredError sqref="G14:G17 G29:G32 G18:G19 G34 G33 G35:G36 G20:G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2.xml><?xml version="1.0" encoding="utf-8"?>
<ds:datastoreItem xmlns:ds="http://schemas.openxmlformats.org/officeDocument/2006/customXml" ds:itemID="{9A2D8FCF-0BAE-4773-8CD3-4D8AD25AA911}">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cb757152-6290-4f10-9526-458cf73e4534"/>
    <ds:schemaRef ds:uri="http://purl.org/dc/elements/1.1/"/>
    <ds:schemaRef ds:uri="30dd1bc9-520c-4869-8c8c-9a8c02d447dc"/>
    <ds:schemaRef ds:uri="http://www.w3.org/XML/1998/namespace"/>
    <ds:schemaRef ds:uri="http://purl.org/dc/terms/"/>
  </ds:schemaRefs>
</ds:datastoreItem>
</file>

<file path=customXml/itemProps3.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Notes</vt:lpstr>
      <vt:lpstr>Method</vt:lpstr>
      <vt:lpstr>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JONES, Emlyn (NHS ENGLAND)</cp:lastModifiedBy>
  <cp:revision/>
  <dcterms:created xsi:type="dcterms:W3CDTF">2024-10-15T11:11:21Z</dcterms:created>
  <dcterms:modified xsi:type="dcterms:W3CDTF">2025-05-15T10:15:44Z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