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606 Mar-25 publication/"/>
    </mc:Choice>
  </mc:AlternateContent>
  <xr:revisionPtr revIDLastSave="32" documentId="8_{C8E0C8AE-0BA0-491D-93DD-E8FD680E38AD}" xr6:coauthVersionLast="47" xr6:coauthVersionMax="47" xr10:uidLastSave="{4F246A32-50FA-4896-9A08-22B9C2AEC6C5}"/>
  <bookViews>
    <workbookView xWindow="-120" yWindow="-120" windowWidth="29040" windowHeight="15720" activeTab="2" xr2:uid="{83D139D4-9317-4264-919C-79C5790D7DD4}"/>
  </bookViews>
  <sheets>
    <sheet name="Notes" sheetId="4" r:id="rId1"/>
    <sheet name="Method" sheetId="5" r:id="rId2"/>
    <sheet name="Dat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K38" i="1"/>
  <c r="C41" i="1" l="1"/>
  <c r="C25" i="1"/>
  <c r="G38" i="1"/>
  <c r="J22" i="1"/>
  <c r="K22" i="1"/>
  <c r="G22" i="1"/>
  <c r="M22" i="1" s="1"/>
  <c r="L22" i="1"/>
  <c r="L38" i="1"/>
  <c r="I41" i="1"/>
  <c r="E41" i="1"/>
  <c r="F41" i="1"/>
  <c r="D41" i="1"/>
  <c r="E25" i="1"/>
  <c r="F25" i="1"/>
  <c r="D25" i="1"/>
  <c r="I25" i="1"/>
  <c r="G34" i="1"/>
  <c r="G21" i="1"/>
  <c r="M21" i="1" s="1"/>
  <c r="L21" i="1"/>
  <c r="G37" i="1"/>
  <c r="L37" i="1"/>
  <c r="J37" i="1"/>
  <c r="K37" i="1"/>
  <c r="J21" i="1"/>
  <c r="K21" i="1"/>
  <c r="G20" i="1"/>
  <c r="M20" i="1" s="1"/>
  <c r="L20" i="1"/>
  <c r="G36" i="1"/>
  <c r="L36" i="1"/>
  <c r="J36" i="1"/>
  <c r="K36" i="1"/>
  <c r="J20" i="1"/>
  <c r="K20" i="1"/>
  <c r="J35" i="1"/>
  <c r="K35" i="1"/>
  <c r="L35" i="1"/>
  <c r="G35" i="1"/>
  <c r="M35" i="1" s="1"/>
  <c r="G19" i="1"/>
  <c r="G18" i="1"/>
  <c r="M38" i="1" l="1"/>
  <c r="M37" i="1"/>
  <c r="M36" i="1"/>
  <c r="J41" i="1"/>
  <c r="D42" i="1"/>
  <c r="D45" i="1" l="1"/>
  <c r="J19" i="1"/>
  <c r="K19" i="1"/>
  <c r="L19" i="1"/>
  <c r="M19" i="1"/>
  <c r="J25" i="1"/>
  <c r="K25" i="1"/>
  <c r="L25" i="1"/>
  <c r="L41" i="1" l="1"/>
  <c r="L45" i="1" s="1"/>
  <c r="J45" i="1"/>
  <c r="E42" i="1"/>
  <c r="I42" i="1"/>
  <c r="J42" i="1" s="1"/>
  <c r="K41" i="1"/>
  <c r="K45" i="1" s="1"/>
  <c r="F42" i="1"/>
  <c r="E45" i="1" l="1"/>
  <c r="K42" i="1"/>
  <c r="F45" i="1"/>
  <c r="L42" i="1"/>
  <c r="J31" i="1"/>
  <c r="K31" i="1"/>
  <c r="L31" i="1"/>
  <c r="J32" i="1"/>
  <c r="K32" i="1"/>
  <c r="L32" i="1"/>
  <c r="J33" i="1"/>
  <c r="K33" i="1"/>
  <c r="L33" i="1"/>
  <c r="J34" i="1"/>
  <c r="K34" i="1"/>
  <c r="L34" i="1"/>
  <c r="K30" i="1"/>
  <c r="L30" i="1"/>
  <c r="J30" i="1"/>
  <c r="G31" i="1"/>
  <c r="M31" i="1" s="1"/>
  <c r="G32" i="1"/>
  <c r="M32" i="1" s="1"/>
  <c r="G33" i="1"/>
  <c r="M33" i="1" s="1"/>
  <c r="M34" i="1"/>
  <c r="G30" i="1"/>
  <c r="J15" i="1"/>
  <c r="K15" i="1"/>
  <c r="L15" i="1"/>
  <c r="J16" i="1"/>
  <c r="K16" i="1"/>
  <c r="L16" i="1"/>
  <c r="J17" i="1"/>
  <c r="K17" i="1"/>
  <c r="L17" i="1"/>
  <c r="J18" i="1"/>
  <c r="K18" i="1"/>
  <c r="L18" i="1"/>
  <c r="K14" i="1"/>
  <c r="L14" i="1"/>
  <c r="J14" i="1"/>
  <c r="G15" i="1"/>
  <c r="M15" i="1" s="1"/>
  <c r="G16" i="1"/>
  <c r="M16" i="1" s="1"/>
  <c r="G17" i="1"/>
  <c r="M17" i="1" s="1"/>
  <c r="M18" i="1"/>
  <c r="G14" i="1"/>
  <c r="G41" i="1" l="1"/>
  <c r="M41" i="1" s="1"/>
  <c r="G25" i="1"/>
  <c r="G42" i="1" s="1"/>
  <c r="M30" i="1"/>
  <c r="M14" i="1"/>
  <c r="G45" i="1" l="1"/>
  <c r="M25" i="1"/>
  <c r="M45" i="1" s="1"/>
  <c r="M42" i="1"/>
  <c r="G48" i="1" l="1"/>
  <c r="D48" i="1" l="1"/>
  <c r="E48" i="1"/>
  <c r="F48" i="1"/>
</calcChain>
</file>

<file path=xl/sharedStrings.xml><?xml version="1.0" encoding="utf-8"?>
<sst xmlns="http://schemas.openxmlformats.org/spreadsheetml/2006/main" count="68" uniqueCount="50">
  <si>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</si>
  <si>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</si>
  <si>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</si>
  <si>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</si>
  <si>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</si>
  <si>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</si>
  <si>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</si>
  <si>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</si>
  <si>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</si>
  <si>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</si>
  <si>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</si>
  <si>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</si>
  <si>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</si>
  <si>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</si>
  <si>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</si>
  <si>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</si>
  <si>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</si>
  <si>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</si>
  <si>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</si>
  <si>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</si>
  <si>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</si>
  <si>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</si>
  <si>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</si>
  <si>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</si>
  <si>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</si>
  <si>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</si>
  <si>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</si>
  <si>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</si>
  <si>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</si>
  <si>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</si>
  <si>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</si>
  <si>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</si>
  <si>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</si>
  <si>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</si>
  <si>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</si>
  <si>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</si>
  <si>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</si>
  <si>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</si>
  <si>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</si>
  <si>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</si>
  <si>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</si>
  <si>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</si>
  <si>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</si>
  <si>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(July to January). The baseline period will expand as further data become available.</t>
    </r>
    <r>
      <rPr>
        <b/>
        <sz val="11"/>
        <color rgb="FF000000"/>
        <rFont val="Arial"/>
        <family val="2"/>
      </rPr>
      <t xml:space="preserve">
</t>
    </r>
  </si>
  <si>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</si>
  <si>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Feb-25 as official statistics.</t>
  </si>
  <si>
    <r>
      <rPr>
        <sz val="11"/>
        <color rgb="FF000000"/>
        <rFont val="Arial"/>
        <family val="2"/>
      </rPr>
      <t>The diagnostic tests were extracted from monthly published official statistics on Diagnostic Waiting Times and Activity (DM01) as at the Feb-25 statistics published on 10th April 2025. These data cover the periods from Jul-23 to Feb-24 and Jul-24 to Feb-25.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</si>
  <si>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Inpatient spells and outpatient attendances were extracted from SUS on 7 May 2025. These data cover the periods from Jul-23 to Feb-24 and Jul-24 to Feb-25.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Feb-25 for which post-reconciliation (also known as freeze) data is the latest available and this ensures better data completeness.</t>
  </si>
  <si>
    <t>July 2024 to March 2025</t>
  </si>
  <si>
    <t>26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</si>
</sst>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0.0"/>
  </numFmts>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xf numFmtId="17" fontId="3" fillId="5" borderId="1" xfId="0" applyNumberFormat="1" applyFont="1" applyFill="1" applyBorder="1"/>
    <xf numFmtId="3" fontId="3" fillId="5" borderId="1" xfId="0" applyNumberFormat="1" applyFont="1" applyFill="1" applyBorder="1"/>
    <xf numFmtId="3" fontId="3" fillId="5" borderId="0" xfId="0" applyNumberFormat="1" applyFont="1" applyFill="1"/>
    <xf numFmtId="0" fontId="2" fillId="5" borderId="0" xfId="0" applyFont="1" applyFill="1"/>
    <xf numFmtId="0" fontId="2" fillId="5" borderId="0" xfId="0" quotePrefix="1" applyFont="1" applyFill="1"/>
    <xf numFmtId="170" fontId="3" fillId="0" borderId="0" xfId="0" applyNumberFormat="1" applyFont="1"/>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dimension ref="B2:B15"/>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25</v>
      </c>
    </row>
    <row r="3" spans="2:2" ht="57" x14ac:dyDescent="0.2">
      <c r="B3" s="4" t="s">
        <v>45</v>
      </c>
    </row>
    <row r="5" spans="2:2" ht="15.75" x14ac:dyDescent="0.25">
      <c r="B5" s="10" t="s">
        <v>26</v>
      </c>
    </row>
    <row r="6" spans="2:2" ht="71.25" x14ac:dyDescent="0.2">
      <c r="B6" s="4" t="s">
        <v>27</v>
      </c>
    </row>
    <row r="7" spans="2:2" ht="200.25" x14ac:dyDescent="0.2">
      <c r="B7" s="12" t="s">
        <v>44</v>
      </c>
    </row>
    <row r="8" spans="2:2" ht="271.5" x14ac:dyDescent="0.2">
      <c r="B8" s="13" t="s">
        <v>28</v>
      </c>
    </row>
    <row r="9" spans="2:2" ht="87.75" x14ac:dyDescent="0.25">
      <c r="B9" s="14" t="s">
        <v>29</v>
      </c>
    </row>
    <row r="11" spans="2:2" ht="15.75" x14ac:dyDescent="0.25">
      <c r="B11" s="10" t="s">
        <v>30</v>
      </c>
    </row>
    <row r="12" spans="2:2" ht="15" x14ac:dyDescent="0.25">
      <c r="B12" s="8" t="s">
        <v>31</v>
      </c>
    </row>
    <row r="13" spans="2:2" ht="285" x14ac:dyDescent="0.2">
      <c r="B13" s="11" t="s">
        <v>47</v>
      </c>
    </row>
    <row r="14" spans="2:2" ht="15" x14ac:dyDescent="0.25">
      <c r="B14" s="8" t="s">
        <v>32</v>
      </c>
    </row>
    <row r="15" spans="2:2" ht="128.25" x14ac:dyDescent="0.2">
      <c r="B15" s="1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dimension ref="B2:B7"/>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33</v>
      </c>
    </row>
    <row r="3" spans="2:2" ht="15.75" x14ac:dyDescent="0.25">
      <c r="B3" s="10"/>
    </row>
    <row r="4" spans="2:2" ht="59.25" x14ac:dyDescent="0.25">
      <c r="B4" s="14" t="s">
        <v>42</v>
      </c>
    </row>
    <row r="5" spans="2:2" ht="87.75" x14ac:dyDescent="0.25">
      <c r="B5" s="14" t="s">
        <v>43</v>
      </c>
    </row>
    <row r="6" spans="2:2" ht="117" x14ac:dyDescent="0.25">
      <c r="B6" s="9" t="s">
        <v>35</v>
      </c>
    </row>
    <row r="7" spans="2:2" ht="87" x14ac:dyDescent="0.2">
      <c r="B7" s="13"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51"/>
  <sheetViews>
    <sheetView showGridLines="0" tabSelected="1" workbookViewId="0"/>
  </sheetViews>
  <sheetFormatPr defaultColWidth="9.140625"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5" t="s">
        <v>2</v>
      </c>
      <c r="C4" s="25" t="s">
        <v>48</v>
      </c>
    </row>
    <row r="5" spans="2:13" x14ac:dyDescent="0.2">
      <c r="B5" s="15" t="s">
        <v>3</v>
      </c>
      <c r="C5" s="2" t="s">
        <v>4</v>
      </c>
    </row>
    <row r="6" spans="2:13" x14ac:dyDescent="0.2">
      <c r="B6" s="15" t="s">
        <v>5</v>
      </c>
      <c r="C6" s="2" t="s">
        <v>6</v>
      </c>
    </row>
    <row r="7" spans="2:13" x14ac:dyDescent="0.2">
      <c r="B7" s="15" t="s">
        <v>7</v>
      </c>
      <c r="C7" s="26" t="s">
        <v>49</v>
      </c>
    </row>
    <row r="8" spans="2:13" x14ac:dyDescent="0.2">
      <c r="B8" s="15" t="s">
        <v>8</v>
      </c>
      <c r="C8" s="2" t="s">
        <v>41</v>
      </c>
    </row>
    <row r="9" spans="2:13" x14ac:dyDescent="0.2">
      <c r="B9" s="15" t="s">
        <v>9</v>
      </c>
      <c r="C9" s="2" t="s">
        <v>10</v>
      </c>
    </row>
    <row r="11" spans="2:13" ht="15.75" x14ac:dyDescent="0.25">
      <c r="C11" s="10" t="s">
        <v>11</v>
      </c>
    </row>
    <row r="12" spans="2:13" x14ac:dyDescent="0.2">
      <c r="C12" s="3" t="s">
        <v>12</v>
      </c>
      <c r="I12" s="3" t="s">
        <v>13</v>
      </c>
    </row>
    <row r="13" spans="2:13" ht="25.5" x14ac:dyDescent="0.2">
      <c r="C13" s="5" t="s">
        <v>14</v>
      </c>
      <c r="D13" s="5" t="s">
        <v>15</v>
      </c>
      <c r="E13" s="5" t="s">
        <v>16</v>
      </c>
      <c r="F13" s="5" t="s">
        <v>17</v>
      </c>
      <c r="G13" s="5" t="s">
        <v>18</v>
      </c>
      <c r="I13" s="5" t="s">
        <v>19</v>
      </c>
      <c r="J13" s="5" t="s">
        <v>15</v>
      </c>
      <c r="K13" s="5" t="s">
        <v>16</v>
      </c>
      <c r="L13" s="5" t="s">
        <v>17</v>
      </c>
      <c r="M13" s="5" t="s">
        <v>18</v>
      </c>
    </row>
    <row r="14" spans="2:13" x14ac:dyDescent="0.2">
      <c r="C14" s="6">
        <v>45108</v>
      </c>
      <c r="D14" s="23">
        <v>731460</v>
      </c>
      <c r="E14" s="23">
        <v>3257841</v>
      </c>
      <c r="F14" s="23">
        <v>1593401</v>
      </c>
      <c r="G14" s="7">
        <f>SUM(D14:F14)</f>
        <v>5582702</v>
      </c>
      <c r="I14" s="23">
        <v>21</v>
      </c>
      <c r="J14" s="23">
        <f>D14/$I14*5</f>
        <v>174157.14285714287</v>
      </c>
      <c r="K14" s="23">
        <f t="shared" ref="K14:M14" si="0">E14/$I14*5</f>
        <v>775676.42857142852</v>
      </c>
      <c r="L14" s="23">
        <f t="shared" si="0"/>
        <v>379381.19047619047</v>
      </c>
      <c r="M14" s="7">
        <f t="shared" si="0"/>
        <v>1329214.7619047619</v>
      </c>
    </row>
    <row r="15" spans="2:13" x14ac:dyDescent="0.2">
      <c r="C15" s="6">
        <v>45139</v>
      </c>
      <c r="D15" s="23">
        <v>751809</v>
      </c>
      <c r="E15" s="23">
        <v>3271058</v>
      </c>
      <c r="F15" s="23">
        <v>1595194</v>
      </c>
      <c r="G15" s="7">
        <f t="shared" ref="G15:G17" si="1">SUM(D15:F15)</f>
        <v>5618061</v>
      </c>
      <c r="I15" s="23">
        <v>22</v>
      </c>
      <c r="J15" s="23">
        <f t="shared" ref="J15:J18" si="2">D15/$I15*5</f>
        <v>170865.68181818179</v>
      </c>
      <c r="K15" s="23">
        <f t="shared" ref="K15:K18" si="3">E15/$I15*5</f>
        <v>743422.27272727282</v>
      </c>
      <c r="L15" s="23">
        <f t="shared" ref="L15:L18" si="4">F15/$I15*5</f>
        <v>362544.09090909088</v>
      </c>
      <c r="M15" s="7">
        <f t="shared" ref="M15:M18" si="5">G15/$I15*5</f>
        <v>1276832.0454545454</v>
      </c>
    </row>
    <row r="16" spans="2:13" x14ac:dyDescent="0.2">
      <c r="C16" s="6">
        <v>45170</v>
      </c>
      <c r="D16" s="23">
        <v>736315</v>
      </c>
      <c r="E16" s="23">
        <v>3266390</v>
      </c>
      <c r="F16" s="23">
        <v>1582498</v>
      </c>
      <c r="G16" s="7">
        <f t="shared" si="1"/>
        <v>5585203</v>
      </c>
      <c r="I16" s="23">
        <v>21</v>
      </c>
      <c r="J16" s="23">
        <f t="shared" si="2"/>
        <v>175313.09523809524</v>
      </c>
      <c r="K16" s="23">
        <f t="shared" si="3"/>
        <v>777711.90476190473</v>
      </c>
      <c r="L16" s="23">
        <f t="shared" si="4"/>
        <v>376785.23809523811</v>
      </c>
      <c r="M16" s="7">
        <f t="shared" si="5"/>
        <v>1329810.2380952381</v>
      </c>
    </row>
    <row r="17" spans="3:13" x14ac:dyDescent="0.2">
      <c r="C17" s="6">
        <v>45200</v>
      </c>
      <c r="D17" s="23">
        <v>771749</v>
      </c>
      <c r="E17" s="23">
        <v>3481375</v>
      </c>
      <c r="F17" s="23">
        <v>1660680</v>
      </c>
      <c r="G17" s="7">
        <f t="shared" si="1"/>
        <v>5913804</v>
      </c>
      <c r="I17" s="23">
        <v>22</v>
      </c>
      <c r="J17" s="23">
        <f t="shared" si="2"/>
        <v>175397.5</v>
      </c>
      <c r="K17" s="23">
        <f t="shared" si="3"/>
        <v>791221.59090909082</v>
      </c>
      <c r="L17" s="23">
        <f t="shared" si="4"/>
        <v>377427.27272727271</v>
      </c>
      <c r="M17" s="7">
        <f t="shared" si="5"/>
        <v>1344046.3636363635</v>
      </c>
    </row>
    <row r="18" spans="3:13" x14ac:dyDescent="0.2">
      <c r="C18" s="6">
        <v>45231</v>
      </c>
      <c r="D18" s="23">
        <v>817715</v>
      </c>
      <c r="E18" s="23">
        <v>3620793</v>
      </c>
      <c r="F18" s="23">
        <v>1723710</v>
      </c>
      <c r="G18" s="7">
        <f>SUM(D18:F18)</f>
        <v>6162218</v>
      </c>
      <c r="I18" s="23">
        <v>22</v>
      </c>
      <c r="J18" s="23">
        <f t="shared" si="2"/>
        <v>185844.31818181821</v>
      </c>
      <c r="K18" s="23">
        <f t="shared" si="3"/>
        <v>822907.5</v>
      </c>
      <c r="L18" s="23">
        <f t="shared" si="4"/>
        <v>391752.27272727271</v>
      </c>
      <c r="M18" s="7">
        <f t="shared" si="5"/>
        <v>1400504.0909090908</v>
      </c>
    </row>
    <row r="19" spans="3:13" x14ac:dyDescent="0.2">
      <c r="C19" s="6">
        <v>45261</v>
      </c>
      <c r="D19" s="23">
        <v>677012</v>
      </c>
      <c r="E19" s="23">
        <v>2875921</v>
      </c>
      <c r="F19" s="23">
        <v>1492103</v>
      </c>
      <c r="G19" s="7">
        <f>SUM(D19:F19)</f>
        <v>5045036</v>
      </c>
      <c r="I19" s="23">
        <v>19</v>
      </c>
      <c r="J19" s="23">
        <f t="shared" ref="J19:J21" si="6">D19/$I19*5</f>
        <v>178161.05263157893</v>
      </c>
      <c r="K19" s="23">
        <f t="shared" ref="K19:K21" si="7">E19/$I19*5</f>
        <v>756821.31578947371</v>
      </c>
      <c r="L19" s="23">
        <f t="shared" ref="L19:L22" si="8">F19/$I19*5</f>
        <v>392658.68421052635</v>
      </c>
      <c r="M19" s="7">
        <f t="shared" ref="M19:M22" si="9">G19/$I19*5</f>
        <v>1327641.0526315789</v>
      </c>
    </row>
    <row r="20" spans="3:13" x14ac:dyDescent="0.2">
      <c r="C20" s="6">
        <v>45292</v>
      </c>
      <c r="D20" s="23">
        <v>800955</v>
      </c>
      <c r="E20" s="23">
        <v>3570933</v>
      </c>
      <c r="F20" s="23">
        <v>1727507</v>
      </c>
      <c r="G20" s="7">
        <f>SUM(D20:F20)</f>
        <v>6099395</v>
      </c>
      <c r="I20" s="23">
        <v>22</v>
      </c>
      <c r="J20" s="23">
        <f t="shared" si="6"/>
        <v>182035.22727272729</v>
      </c>
      <c r="K20" s="23">
        <f t="shared" si="7"/>
        <v>811575.68181818177</v>
      </c>
      <c r="L20" s="23">
        <f t="shared" si="8"/>
        <v>392615.22727272729</v>
      </c>
      <c r="M20" s="7">
        <f t="shared" si="9"/>
        <v>1386226.1363636365</v>
      </c>
    </row>
    <row r="21" spans="3:13" x14ac:dyDescent="0.2">
      <c r="C21" s="6">
        <v>45323</v>
      </c>
      <c r="D21" s="23">
        <v>781617</v>
      </c>
      <c r="E21" s="23">
        <v>3424759</v>
      </c>
      <c r="F21" s="23">
        <v>1610197</v>
      </c>
      <c r="G21" s="7">
        <f>SUM(D21:F21)</f>
        <v>5816573</v>
      </c>
      <c r="I21" s="23">
        <v>21</v>
      </c>
      <c r="J21" s="23">
        <f t="shared" si="6"/>
        <v>186099.28571428574</v>
      </c>
      <c r="K21" s="23">
        <f t="shared" si="7"/>
        <v>815418.80952380947</v>
      </c>
      <c r="L21" s="23">
        <f t="shared" si="8"/>
        <v>383380.23809523811</v>
      </c>
      <c r="M21" s="7">
        <f t="shared" si="9"/>
        <v>1384898.3333333335</v>
      </c>
    </row>
    <row r="22" spans="3:13" x14ac:dyDescent="0.2">
      <c r="C22" s="6">
        <v>45352</v>
      </c>
      <c r="D22" s="23">
        <v>790691</v>
      </c>
      <c r="E22" s="23">
        <v>3321051</v>
      </c>
      <c r="F22" s="23">
        <v>1607890</v>
      </c>
      <c r="G22" s="7">
        <f>SUM(D22:F22)</f>
        <v>5719632</v>
      </c>
      <c r="I22" s="24">
        <v>20</v>
      </c>
      <c r="J22" s="23">
        <f t="shared" ref="J22" si="10">D22/$I22*5</f>
        <v>197672.75</v>
      </c>
      <c r="K22" s="23">
        <f t="shared" ref="K22" si="11">E22/$I22*5</f>
        <v>830262.75</v>
      </c>
      <c r="L22" s="23">
        <f t="shared" si="8"/>
        <v>401972.5</v>
      </c>
      <c r="M22" s="7">
        <f t="shared" si="9"/>
        <v>1429908</v>
      </c>
    </row>
    <row r="24" spans="3:13" ht="15" x14ac:dyDescent="0.25">
      <c r="C24" s="18" t="s">
        <v>20</v>
      </c>
      <c r="I24" s="18" t="s">
        <v>21</v>
      </c>
    </row>
    <row r="25" spans="3:13" x14ac:dyDescent="0.2">
      <c r="C25" s="22" t="str">
        <f>TEXT(C14,"mmm-yy")&amp;" to "&amp;TEXT(C22,"mmm-yy")</f>
        <v>Jul-23 to Mar-24</v>
      </c>
      <c r="D25" s="7">
        <f>SUM(D14:D22)</f>
        <v>6859323</v>
      </c>
      <c r="E25" s="7">
        <f t="shared" ref="E25:G25" si="12">SUM(E14:E22)</f>
        <v>30090121</v>
      </c>
      <c r="F25" s="7">
        <f t="shared" si="12"/>
        <v>14593180</v>
      </c>
      <c r="G25" s="7">
        <f t="shared" si="12"/>
        <v>51542624</v>
      </c>
      <c r="I25" s="7">
        <f>SUM(I14:I22)</f>
        <v>190</v>
      </c>
      <c r="J25" s="7">
        <f t="shared" ref="J25:L25" si="13">D25/$I25*5</f>
        <v>180508.5</v>
      </c>
      <c r="K25" s="7">
        <f t="shared" si="13"/>
        <v>791845.28947368427</v>
      </c>
      <c r="L25" s="7">
        <f t="shared" si="13"/>
        <v>384031.05263157893</v>
      </c>
      <c r="M25" s="7">
        <f>G25/$I25*5</f>
        <v>1356384.8421052631</v>
      </c>
    </row>
    <row r="27" spans="3:13" ht="15.75" x14ac:dyDescent="0.25">
      <c r="C27" s="10" t="s">
        <v>22</v>
      </c>
    </row>
    <row r="28" spans="3:13" x14ac:dyDescent="0.2">
      <c r="C28" s="3" t="s">
        <v>12</v>
      </c>
      <c r="I28" s="3" t="s">
        <v>13</v>
      </c>
    </row>
    <row r="29" spans="3:13" ht="25.5" x14ac:dyDescent="0.2">
      <c r="C29" s="5" t="s">
        <v>14</v>
      </c>
      <c r="D29" s="5" t="s">
        <v>15</v>
      </c>
      <c r="E29" s="5" t="s">
        <v>16</v>
      </c>
      <c r="F29" s="5" t="s">
        <v>17</v>
      </c>
      <c r="G29" s="5" t="s">
        <v>18</v>
      </c>
      <c r="I29" s="5" t="s">
        <v>19</v>
      </c>
      <c r="J29" s="5" t="s">
        <v>15</v>
      </c>
      <c r="K29" s="5" t="s">
        <v>16</v>
      </c>
      <c r="L29" s="5" t="s">
        <v>17</v>
      </c>
      <c r="M29" s="5" t="s">
        <v>18</v>
      </c>
    </row>
    <row r="30" spans="3:13" x14ac:dyDescent="0.2">
      <c r="C30" s="6">
        <v>45474</v>
      </c>
      <c r="D30" s="23">
        <v>855805</v>
      </c>
      <c r="E30" s="23">
        <v>3895583</v>
      </c>
      <c r="F30" s="23">
        <v>1797457</v>
      </c>
      <c r="G30" s="7">
        <f>SUM(D30:F30)</f>
        <v>6548845</v>
      </c>
      <c r="I30" s="23">
        <v>23</v>
      </c>
      <c r="J30" s="23">
        <f>D30/$I30*5</f>
        <v>186044.56521739133</v>
      </c>
      <c r="K30" s="23">
        <f t="shared" ref="K30:M30" si="14">E30/$I30*5</f>
        <v>846865.86956521741</v>
      </c>
      <c r="L30" s="23">
        <f t="shared" si="14"/>
        <v>390751.52173913037</v>
      </c>
      <c r="M30" s="7">
        <f t="shared" si="14"/>
        <v>1423661.9565217393</v>
      </c>
    </row>
    <row r="31" spans="3:13" x14ac:dyDescent="0.2">
      <c r="C31" s="6">
        <v>45505</v>
      </c>
      <c r="D31" s="23">
        <v>796592</v>
      </c>
      <c r="E31" s="23">
        <v>3439549</v>
      </c>
      <c r="F31" s="23">
        <v>1678532</v>
      </c>
      <c r="G31" s="7">
        <f t="shared" ref="G31:G33" si="15">SUM(D31:F31)</f>
        <v>5914673</v>
      </c>
      <c r="I31" s="23">
        <v>21</v>
      </c>
      <c r="J31" s="23">
        <f t="shared" ref="J31:J34" si="16">D31/$I31*5</f>
        <v>189664.76190476189</v>
      </c>
      <c r="K31" s="23">
        <f t="shared" ref="K31:K34" si="17">E31/$I31*5</f>
        <v>818940.23809523811</v>
      </c>
      <c r="L31" s="23">
        <f t="shared" ref="L31:L34" si="18">F31/$I31*5</f>
        <v>399650.47619047621</v>
      </c>
      <c r="M31" s="7">
        <f t="shared" ref="M31:M34" si="19">G31/$I31*5</f>
        <v>1408255.4761904762</v>
      </c>
    </row>
    <row r="32" spans="3:13" x14ac:dyDescent="0.2">
      <c r="C32" s="6">
        <v>45536</v>
      </c>
      <c r="D32" s="23">
        <v>801524</v>
      </c>
      <c r="E32" s="23">
        <v>3638383</v>
      </c>
      <c r="F32" s="23">
        <v>1708022</v>
      </c>
      <c r="G32" s="7">
        <f t="shared" si="15"/>
        <v>6147929</v>
      </c>
      <c r="I32" s="23">
        <v>21</v>
      </c>
      <c r="J32" s="23">
        <f t="shared" si="16"/>
        <v>190839.04761904763</v>
      </c>
      <c r="K32" s="23">
        <f t="shared" si="17"/>
        <v>866281.66666666674</v>
      </c>
      <c r="L32" s="23">
        <f t="shared" si="18"/>
        <v>406671.90476190473</v>
      </c>
      <c r="M32" s="7">
        <f t="shared" si="19"/>
        <v>1463792.6190476189</v>
      </c>
    </row>
    <row r="33" spans="3:13" x14ac:dyDescent="0.2">
      <c r="C33" s="6">
        <v>45566</v>
      </c>
      <c r="D33" s="23">
        <v>875636</v>
      </c>
      <c r="E33" s="23">
        <v>4009329</v>
      </c>
      <c r="F33" s="23">
        <v>1844896</v>
      </c>
      <c r="G33" s="7">
        <f t="shared" si="15"/>
        <v>6729861</v>
      </c>
      <c r="I33" s="23">
        <v>23</v>
      </c>
      <c r="J33" s="23">
        <f t="shared" si="16"/>
        <v>190355.65217391303</v>
      </c>
      <c r="K33" s="23">
        <f t="shared" si="17"/>
        <v>871593.2608695653</v>
      </c>
      <c r="L33" s="23">
        <f t="shared" si="18"/>
        <v>401064.34782608697</v>
      </c>
      <c r="M33" s="7">
        <f t="shared" si="19"/>
        <v>1463013.2608695652</v>
      </c>
    </row>
    <row r="34" spans="3:13" x14ac:dyDescent="0.2">
      <c r="C34" s="6">
        <v>45597</v>
      </c>
      <c r="D34" s="23">
        <v>831040</v>
      </c>
      <c r="E34" s="23">
        <v>3754431</v>
      </c>
      <c r="F34" s="23">
        <v>1766533</v>
      </c>
      <c r="G34" s="7">
        <f>SUM(D34:F34)</f>
        <v>6352004</v>
      </c>
      <c r="I34" s="23">
        <v>21</v>
      </c>
      <c r="J34" s="23">
        <f t="shared" si="16"/>
        <v>197866.66666666669</v>
      </c>
      <c r="K34" s="23">
        <f t="shared" si="17"/>
        <v>893912.14285714296</v>
      </c>
      <c r="L34" s="23">
        <f t="shared" si="18"/>
        <v>420603.09523809527</v>
      </c>
      <c r="M34" s="7">
        <f t="shared" si="19"/>
        <v>1512381.9047619049</v>
      </c>
    </row>
    <row r="35" spans="3:13" x14ac:dyDescent="0.2">
      <c r="C35" s="6">
        <v>45627</v>
      </c>
      <c r="D35" s="23">
        <v>734030</v>
      </c>
      <c r="E35" s="23">
        <v>3300868</v>
      </c>
      <c r="F35" s="23">
        <v>1598504</v>
      </c>
      <c r="G35" s="7">
        <f t="shared" ref="G35:G38" si="20">SUM(D35:F35)</f>
        <v>5633402</v>
      </c>
      <c r="I35" s="23">
        <v>20</v>
      </c>
      <c r="J35" s="23">
        <f t="shared" ref="J35:J37" si="21">D35/$I35*5</f>
        <v>183507.5</v>
      </c>
      <c r="K35" s="23">
        <f t="shared" ref="K35:K37" si="22">E35/$I35*5</f>
        <v>825217</v>
      </c>
      <c r="L35" s="23">
        <f t="shared" ref="L35:L38" si="23">F35/$I35*5</f>
        <v>399626</v>
      </c>
      <c r="M35" s="7">
        <f t="shared" ref="M35:M38" si="24">G35/$I35*5</f>
        <v>1408350.5</v>
      </c>
    </row>
    <row r="36" spans="3:13" x14ac:dyDescent="0.2">
      <c r="C36" s="6">
        <v>45658</v>
      </c>
      <c r="D36" s="23">
        <v>848798</v>
      </c>
      <c r="E36" s="23">
        <v>3865213</v>
      </c>
      <c r="F36" s="23">
        <v>1817518</v>
      </c>
      <c r="G36" s="7">
        <f t="shared" si="20"/>
        <v>6531529</v>
      </c>
      <c r="I36" s="23">
        <v>22</v>
      </c>
      <c r="J36" s="23">
        <f t="shared" si="21"/>
        <v>192908.63636363635</v>
      </c>
      <c r="K36" s="23">
        <f t="shared" si="22"/>
        <v>878457.5</v>
      </c>
      <c r="L36" s="23">
        <f t="shared" si="23"/>
        <v>413072.27272727271</v>
      </c>
      <c r="M36" s="7">
        <f t="shared" si="24"/>
        <v>1484438.4090909092</v>
      </c>
    </row>
    <row r="37" spans="3:13" x14ac:dyDescent="0.2">
      <c r="C37" s="22">
        <v>45689</v>
      </c>
      <c r="D37" s="23">
        <v>787911</v>
      </c>
      <c r="E37" s="23">
        <v>3546118</v>
      </c>
      <c r="F37" s="23">
        <v>1686169</v>
      </c>
      <c r="G37" s="7">
        <f t="shared" si="20"/>
        <v>6020198</v>
      </c>
      <c r="I37" s="23">
        <v>20</v>
      </c>
      <c r="J37" s="23">
        <f t="shared" si="21"/>
        <v>196977.75</v>
      </c>
      <c r="K37" s="23">
        <f t="shared" si="22"/>
        <v>886529.5</v>
      </c>
      <c r="L37" s="23">
        <f t="shared" si="23"/>
        <v>421542.25</v>
      </c>
      <c r="M37" s="7">
        <f t="shared" si="24"/>
        <v>1505049.5</v>
      </c>
    </row>
    <row r="38" spans="3:13" x14ac:dyDescent="0.2">
      <c r="C38" s="22">
        <v>45717</v>
      </c>
      <c r="D38" s="23">
        <v>835193</v>
      </c>
      <c r="E38" s="23">
        <v>3737197</v>
      </c>
      <c r="F38" s="23">
        <v>1799068</v>
      </c>
      <c r="G38" s="7">
        <f t="shared" si="20"/>
        <v>6371458</v>
      </c>
      <c r="I38" s="23">
        <v>21</v>
      </c>
      <c r="J38" s="23">
        <f t="shared" ref="J38" si="25">D38/$I38*5</f>
        <v>198855.47619047618</v>
      </c>
      <c r="K38" s="23">
        <f t="shared" ref="K38" si="26">E38/$I38*5</f>
        <v>889808.80952380947</v>
      </c>
      <c r="L38" s="23">
        <f t="shared" si="23"/>
        <v>428349.52380952379</v>
      </c>
      <c r="M38" s="7">
        <f t="shared" si="24"/>
        <v>1517013.8095238095</v>
      </c>
    </row>
    <row r="40" spans="3:13" ht="15" x14ac:dyDescent="0.25">
      <c r="C40" s="18" t="s">
        <v>20</v>
      </c>
      <c r="I40" s="18" t="s">
        <v>21</v>
      </c>
    </row>
    <row r="41" spans="3:13" x14ac:dyDescent="0.2">
      <c r="C41" s="22" t="str">
        <f>TEXT(C30,"mmm-yy")&amp;" to "&amp;TEXT(C38,"mmm-yy")</f>
        <v>Jul-24 to Mar-25</v>
      </c>
      <c r="D41" s="7">
        <f>SUM(D30:D38)</f>
        <v>7366529</v>
      </c>
      <c r="E41" s="7">
        <f t="shared" ref="E41:G41" si="27">SUM(E30:E38)</f>
        <v>33186671</v>
      </c>
      <c r="F41" s="7">
        <f t="shared" si="27"/>
        <v>15696699</v>
      </c>
      <c r="G41" s="7">
        <f t="shared" si="27"/>
        <v>56249899</v>
      </c>
      <c r="I41" s="7">
        <f>SUM(I30:I38)</f>
        <v>192</v>
      </c>
      <c r="J41" s="7">
        <f>D41/$I41*5</f>
        <v>191836.69270833331</v>
      </c>
      <c r="K41" s="7">
        <f>E41/$I41*5</f>
        <v>864236.22395833326</v>
      </c>
      <c r="L41" s="7">
        <f>F41/$I41*5</f>
        <v>408768.203125</v>
      </c>
      <c r="M41" s="7">
        <f>G41/$I41*5</f>
        <v>1464841.1197916665</v>
      </c>
    </row>
    <row r="42" spans="3:13" x14ac:dyDescent="0.2">
      <c r="C42" s="19" t="s">
        <v>36</v>
      </c>
      <c r="D42" s="7">
        <f>D25/$I25*$I41</f>
        <v>6931526.3999999994</v>
      </c>
      <c r="E42" s="7">
        <f t="shared" ref="E42:F42" si="28">E25/$I25*$I41</f>
        <v>30406859.115789473</v>
      </c>
      <c r="F42" s="7">
        <f t="shared" si="28"/>
        <v>14746792.421052631</v>
      </c>
      <c r="G42" s="7">
        <f>G25/$I25*$I41</f>
        <v>52085177.936842099</v>
      </c>
      <c r="I42" s="7">
        <f>$I$41</f>
        <v>192</v>
      </c>
      <c r="J42" s="7">
        <f>D42/$I42*5</f>
        <v>180508.5</v>
      </c>
      <c r="K42" s="7">
        <f t="shared" ref="K42" si="29">E42/$I42*5</f>
        <v>791845.28947368427</v>
      </c>
      <c r="L42" s="7">
        <f t="shared" ref="L42" si="30">F42/$I42*5</f>
        <v>384031.05263157893</v>
      </c>
      <c r="M42" s="7">
        <f t="shared" ref="M42" si="31">G42/$I42*5</f>
        <v>1356384.8421052631</v>
      </c>
    </row>
    <row r="44" spans="3:13" ht="15" x14ac:dyDescent="0.25">
      <c r="C44" s="18" t="s">
        <v>23</v>
      </c>
      <c r="I44" s="18" t="s">
        <v>24</v>
      </c>
    </row>
    <row r="45" spans="3:13" ht="15" x14ac:dyDescent="0.25">
      <c r="C45" s="19" t="s">
        <v>37</v>
      </c>
      <c r="D45" s="7">
        <f>D41-D42</f>
        <v>435002.60000000056</v>
      </c>
      <c r="E45" s="7">
        <f t="shared" ref="E45:F45" si="32">E41-E42</f>
        <v>2779811.8842105269</v>
      </c>
      <c r="F45" s="7">
        <f t="shared" si="32"/>
        <v>949906.57894736901</v>
      </c>
      <c r="G45" s="20">
        <f>G41-G42</f>
        <v>4164721.0631579012</v>
      </c>
      <c r="I45" s="21" t="s">
        <v>40</v>
      </c>
      <c r="J45" s="7">
        <f t="shared" ref="J45:L45" si="33">J41-J25</f>
        <v>11328.192708333314</v>
      </c>
      <c r="K45" s="7">
        <f t="shared" si="33"/>
        <v>72390.934484648984</v>
      </c>
      <c r="L45" s="7">
        <f t="shared" si="33"/>
        <v>24737.150493421068</v>
      </c>
      <c r="M45" s="7">
        <f>M41-M25</f>
        <v>108456.27768640337</v>
      </c>
    </row>
    <row r="47" spans="3:13" ht="15" x14ac:dyDescent="0.25">
      <c r="C47" s="18" t="s">
        <v>38</v>
      </c>
    </row>
    <row r="48" spans="3:13" x14ac:dyDescent="0.2">
      <c r="C48" s="19" t="s">
        <v>39</v>
      </c>
      <c r="D48" s="17">
        <f>D45/$G$45</f>
        <v>0.10444939610677303</v>
      </c>
      <c r="E48" s="17">
        <f t="shared" ref="E48:F48" si="34">E45/$G$45</f>
        <v>0.66746652226037284</v>
      </c>
      <c r="F48" s="17">
        <f t="shared" si="34"/>
        <v>0.22808408163285299</v>
      </c>
      <c r="G48" s="17">
        <f>G45/$G$45</f>
        <v>1</v>
      </c>
    </row>
    <row r="49" spans="7:7" x14ac:dyDescent="0.2">
      <c r="G49" s="16"/>
    </row>
    <row r="51" spans="7:7" x14ac:dyDescent="0.2">
      <c r="G51" s="27"/>
    </row>
  </sheetData>
  <pageMargins left="0.7" right="0.7" top="0.75" bottom="0.75" header="0.3" footer="0.3"/>
  <ignoredErrors>
    <ignoredError sqref="G14:G17 G30:G33 G18:G19 G35 G34 G36:G38 G20:G2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D8FCF-0BAE-4773-8CD3-4D8AD25AA911}">
  <ds:schemaRefs>
    <ds:schemaRef ds:uri="http://schemas.microsoft.com/office/2006/documentManagement/types"/>
    <ds:schemaRef ds:uri="http://purl.org/dc/terms/"/>
    <ds:schemaRef ds:uri="http://www.w3.org/XML/1998/namespace"/>
    <ds:schemaRef ds:uri="cb757152-6290-4f10-9526-458cf73e4534"/>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30dd1bc9-520c-4869-8c8c-9a8c02d447dc"/>
  </ds:schemaRefs>
</ds:datastoreItem>
</file>

<file path=customXml/itemProps2.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CA8F6-BFC0-40F0-A3B5-8E9E8E29283D}">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Notes</vt:lpstr>
      <vt:lpstr>Method</vt:lpstr>
      <vt:lpstr>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POOT, Tineke (NHS ENGLAND)</cp:lastModifiedBy>
  <cp:revision/>
  <dcterms:created xsi:type="dcterms:W3CDTF">2024-10-15T11:11:21Z</dcterms:created>
  <dcterms:modified xsi:type="dcterms:W3CDTF">2025-06-20T08:50:35Z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