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110" yWindow="105" windowWidth="17490" windowHeight="7755"/>
  </bookViews>
  <sheets>
    <sheet name="Notes" sheetId="1" r:id="rId1"/>
    <sheet name="LA152 - LA326" sheetId="3" state="hidden" r:id="rId2"/>
    <sheet name="LA-CCG mapper" sheetId="5" state="hidden" r:id="rId3"/>
    <sheet name="Better Care Fund LAs" sheetId="20" r:id="rId4"/>
    <sheet name="From CCG allocations" sheetId="15" r:id="rId5"/>
    <sheet name="RNF (Social Care)" sheetId="16" r:id="rId6"/>
    <sheet name="DFG" sheetId="19" r:id="rId7"/>
    <sheet name="CCG Summary" sheetId="10" state="hidden" r:id="rId8"/>
  </sheets>
  <definedNames>
    <definedName name="_xlnm._FilterDatabase" localSheetId="6" hidden="1">DFG!#REF!</definedName>
    <definedName name="_xlnm.Print_Titles" localSheetId="3">'Better Care Fund LAs'!$4:$5</definedName>
    <definedName name="_xlnm.Print_Titles" localSheetId="6">DFG!$7:$8</definedName>
    <definedName name="_xlnm.Print_Titles" localSheetId="4">'From CCG allocations'!$5:$6</definedName>
    <definedName name="_xlnm.Print_Titles" localSheetId="5">'RNF (Social Care)'!$4:$5</definedName>
  </definedNames>
  <calcPr calcId="145621"/>
</workbook>
</file>

<file path=xl/calcChain.xml><?xml version="1.0" encoding="utf-8"?>
<calcChain xmlns="http://schemas.openxmlformats.org/spreadsheetml/2006/main">
  <c r="E245" i="20" l="1"/>
  <c r="E244" i="20"/>
  <c r="E239" i="20"/>
  <c r="E235" i="20"/>
  <c r="E233" i="20"/>
  <c r="E232" i="20"/>
  <c r="E230" i="20"/>
  <c r="E228" i="20"/>
  <c r="E227" i="20"/>
  <c r="E212" i="20"/>
  <c r="E211" i="20"/>
  <c r="E210" i="20"/>
  <c r="E209" i="20"/>
  <c r="E208" i="20"/>
  <c r="E207" i="20"/>
  <c r="E204" i="20"/>
  <c r="E203" i="20"/>
  <c r="E198" i="20"/>
  <c r="E197" i="20"/>
  <c r="E196" i="20"/>
  <c r="E195" i="20"/>
  <c r="E194" i="20"/>
  <c r="E181" i="20"/>
  <c r="E171" i="20"/>
  <c r="E165" i="20"/>
  <c r="E164" i="20"/>
  <c r="E161" i="20"/>
  <c r="E160" i="20"/>
  <c r="E159" i="20"/>
  <c r="E158" i="20"/>
  <c r="E157" i="20"/>
  <c r="E153" i="20"/>
  <c r="E152" i="20"/>
  <c r="E150" i="20"/>
  <c r="E149" i="20"/>
  <c r="E148" i="20"/>
  <c r="E147" i="20"/>
  <c r="E146" i="20"/>
  <c r="E140" i="20"/>
  <c r="E139" i="20"/>
  <c r="E138" i="20"/>
  <c r="E137" i="20"/>
  <c r="E129" i="20"/>
  <c r="E128" i="20"/>
  <c r="E124" i="20"/>
  <c r="E123" i="20"/>
  <c r="E122" i="20"/>
  <c r="E119" i="20"/>
  <c r="E116" i="20"/>
  <c r="E115" i="20"/>
  <c r="E113" i="20"/>
  <c r="E112" i="20"/>
  <c r="E111" i="20"/>
  <c r="E110" i="20"/>
  <c r="E109" i="20"/>
  <c r="E105" i="20"/>
  <c r="E101" i="20"/>
  <c r="E100" i="20"/>
  <c r="E99" i="20"/>
  <c r="E98" i="20"/>
  <c r="E97" i="20"/>
  <c r="E96" i="20"/>
  <c r="E88" i="20"/>
  <c r="E87" i="20"/>
  <c r="E80" i="20"/>
  <c r="E79" i="20"/>
  <c r="E78" i="20"/>
  <c r="E77" i="20"/>
  <c r="E69" i="20"/>
  <c r="E68" i="20"/>
  <c r="E67" i="20"/>
  <c r="E66" i="20"/>
  <c r="E63" i="20"/>
  <c r="E62" i="20"/>
  <c r="E60" i="20"/>
  <c r="E54" i="20"/>
  <c r="E52" i="20"/>
  <c r="E51" i="20"/>
  <c r="E50" i="20"/>
  <c r="E49" i="20"/>
  <c r="E42" i="20"/>
  <c r="E13" i="20"/>
  <c r="E14" i="20"/>
  <c r="E21" i="20"/>
  <c r="E22" i="20"/>
  <c r="E28" i="20"/>
  <c r="E29" i="20"/>
  <c r="E36" i="20"/>
  <c r="E38" i="20"/>
  <c r="C245" i="20" l="1"/>
  <c r="C244" i="20"/>
  <c r="C239" i="20"/>
  <c r="C235" i="20"/>
  <c r="C233" i="20"/>
  <c r="C232" i="20"/>
  <c r="C230" i="20"/>
  <c r="C228" i="20"/>
  <c r="C227" i="20"/>
  <c r="C212" i="20"/>
  <c r="C211" i="20"/>
  <c r="C210" i="20"/>
  <c r="C209" i="20"/>
  <c r="C208" i="20"/>
  <c r="C207" i="20"/>
  <c r="C204" i="20"/>
  <c r="C203" i="20"/>
  <c r="C198" i="20"/>
  <c r="C197" i="20"/>
  <c r="C196" i="20"/>
  <c r="C195" i="20"/>
  <c r="C194" i="20"/>
  <c r="C181" i="20"/>
  <c r="C171" i="20"/>
  <c r="C165" i="20"/>
  <c r="C164" i="20"/>
  <c r="C161" i="20"/>
  <c r="C160" i="20"/>
  <c r="C159" i="20"/>
  <c r="C158" i="20"/>
  <c r="C157" i="20"/>
  <c r="C153" i="20"/>
  <c r="C152" i="20"/>
  <c r="C150" i="20"/>
  <c r="C149" i="20"/>
  <c r="C148" i="20"/>
  <c r="C147" i="20"/>
  <c r="C146" i="20"/>
  <c r="C140" i="20"/>
  <c r="C139" i="20"/>
  <c r="C138" i="20"/>
  <c r="C137" i="20"/>
  <c r="C129" i="20"/>
  <c r="C128" i="20"/>
  <c r="C124" i="20"/>
  <c r="C123" i="20"/>
  <c r="C122" i="20"/>
  <c r="C119" i="20"/>
  <c r="C116" i="20"/>
  <c r="C115" i="20"/>
  <c r="C113" i="20"/>
  <c r="C112" i="20"/>
  <c r="C111" i="20"/>
  <c r="C110" i="20"/>
  <c r="C109" i="20"/>
  <c r="C105" i="20"/>
  <c r="C101" i="20"/>
  <c r="C100" i="20"/>
  <c r="C99" i="20"/>
  <c r="C98" i="20"/>
  <c r="C97" i="20"/>
  <c r="C96" i="20"/>
  <c r="C88" i="20"/>
  <c r="C87" i="20"/>
  <c r="C80" i="20"/>
  <c r="C79" i="20"/>
  <c r="C78" i="20"/>
  <c r="C77" i="20"/>
  <c r="C69" i="20"/>
  <c r="C68" i="20"/>
  <c r="C67" i="20"/>
  <c r="C66" i="20"/>
  <c r="C63" i="20"/>
  <c r="C62" i="20"/>
  <c r="C60" i="20"/>
  <c r="C54" i="20"/>
  <c r="C52" i="20"/>
  <c r="C51" i="20"/>
  <c r="C50" i="20"/>
  <c r="C49" i="20"/>
  <c r="C42" i="20"/>
  <c r="C38" i="20"/>
  <c r="C36" i="20"/>
  <c r="C29" i="20"/>
  <c r="C28" i="20"/>
  <c r="C22" i="20"/>
  <c r="C21" i="20"/>
  <c r="C14" i="20"/>
  <c r="C13" i="20"/>
  <c r="O249" i="15" l="1"/>
  <c r="J248" i="16"/>
  <c r="G36" i="20" l="1"/>
  <c r="G38" i="20"/>
  <c r="G42" i="20"/>
  <c r="G49" i="20"/>
  <c r="G50" i="20"/>
  <c r="G51" i="20"/>
  <c r="G52" i="20"/>
  <c r="G54" i="20"/>
  <c r="G60" i="20"/>
  <c r="G62" i="20"/>
  <c r="G63" i="20"/>
  <c r="G66" i="20"/>
  <c r="G67" i="20"/>
  <c r="G68" i="20"/>
  <c r="G69" i="20"/>
  <c r="G77" i="20"/>
  <c r="G78" i="20"/>
  <c r="G79" i="20"/>
  <c r="G80" i="20"/>
  <c r="G87" i="20"/>
  <c r="G88" i="20"/>
  <c r="G96" i="20"/>
  <c r="G97" i="20"/>
  <c r="G98" i="20"/>
  <c r="G99" i="20"/>
  <c r="G100" i="20"/>
  <c r="G101" i="20"/>
  <c r="G105" i="20"/>
  <c r="G109" i="20"/>
  <c r="G110" i="20"/>
  <c r="G111" i="20"/>
  <c r="G112" i="20"/>
  <c r="G113" i="20"/>
  <c r="G115" i="20"/>
  <c r="G116" i="20"/>
  <c r="G119" i="20"/>
  <c r="G122" i="20"/>
  <c r="G123" i="20"/>
  <c r="G124" i="20"/>
  <c r="G128" i="20"/>
  <c r="G129" i="20"/>
  <c r="G137" i="20"/>
  <c r="G138" i="20"/>
  <c r="G139" i="20"/>
  <c r="G140" i="20"/>
  <c r="G146" i="20"/>
  <c r="G147" i="20"/>
  <c r="G148" i="20"/>
  <c r="G149" i="20"/>
  <c r="G150" i="20"/>
  <c r="G152" i="20"/>
  <c r="G153" i="20"/>
  <c r="G157" i="20"/>
  <c r="G158" i="20"/>
  <c r="G159" i="20"/>
  <c r="G160" i="20"/>
  <c r="G161" i="20"/>
  <c r="G164" i="20"/>
  <c r="G165" i="20"/>
  <c r="G171" i="20"/>
  <c r="G181" i="20"/>
  <c r="G194" i="20"/>
  <c r="G195" i="20"/>
  <c r="G196" i="20"/>
  <c r="G197" i="20"/>
  <c r="G198" i="20"/>
  <c r="G203" i="20"/>
  <c r="G204" i="20"/>
  <c r="G207" i="20"/>
  <c r="G208" i="20"/>
  <c r="G209" i="20"/>
  <c r="G210" i="20"/>
  <c r="G211" i="20"/>
  <c r="G212" i="20"/>
  <c r="G227" i="20"/>
  <c r="G228" i="20"/>
  <c r="G230" i="20"/>
  <c r="G232" i="20"/>
  <c r="G233" i="20"/>
  <c r="G235" i="20"/>
  <c r="G239" i="20"/>
  <c r="G244" i="20"/>
  <c r="G245" i="20"/>
  <c r="G13" i="20"/>
  <c r="G14" i="20"/>
  <c r="G21" i="20"/>
  <c r="G22" i="20"/>
  <c r="G28" i="20"/>
  <c r="G29" i="20"/>
  <c r="I13" i="20" l="1"/>
  <c r="I14" i="20"/>
  <c r="I21" i="20"/>
  <c r="I22" i="20"/>
  <c r="I28" i="20"/>
  <c r="I29" i="20"/>
  <c r="I36" i="20"/>
  <c r="I38" i="20"/>
  <c r="I42" i="20"/>
  <c r="I49" i="20"/>
  <c r="I50" i="20"/>
  <c r="I51" i="20"/>
  <c r="I52" i="20"/>
  <c r="I54" i="20"/>
  <c r="I60" i="20"/>
  <c r="I62" i="20"/>
  <c r="I63" i="20"/>
  <c r="I66" i="20"/>
  <c r="I67" i="20"/>
  <c r="I68" i="20"/>
  <c r="I69" i="20"/>
  <c r="I77" i="20"/>
  <c r="I78" i="20"/>
  <c r="I79" i="20"/>
  <c r="I80" i="20"/>
  <c r="I87" i="20"/>
  <c r="I88" i="20"/>
  <c r="I96" i="20"/>
  <c r="I97" i="20"/>
  <c r="I98" i="20"/>
  <c r="I99" i="20"/>
  <c r="I100" i="20"/>
  <c r="I101" i="20"/>
  <c r="I105" i="20"/>
  <c r="I109" i="20"/>
  <c r="I110" i="20"/>
  <c r="I111" i="20"/>
  <c r="I112" i="20"/>
  <c r="I113" i="20"/>
  <c r="I115" i="20"/>
  <c r="I116" i="20"/>
  <c r="I119" i="20"/>
  <c r="I122" i="20"/>
  <c r="I123" i="20"/>
  <c r="I124" i="20"/>
  <c r="I128" i="20"/>
  <c r="I129" i="20"/>
  <c r="I137" i="20"/>
  <c r="I138" i="20"/>
  <c r="I139" i="20"/>
  <c r="I140" i="20"/>
  <c r="I146" i="20"/>
  <c r="I147" i="20"/>
  <c r="I148" i="20"/>
  <c r="I149" i="20"/>
  <c r="I150" i="20"/>
  <c r="I152" i="20"/>
  <c r="I153" i="20"/>
  <c r="I157" i="20"/>
  <c r="I158" i="20"/>
  <c r="I159" i="20"/>
  <c r="I160" i="20"/>
  <c r="I161" i="20"/>
  <c r="I164" i="20"/>
  <c r="I165" i="20"/>
  <c r="I171" i="20"/>
  <c r="I181" i="20"/>
  <c r="I194" i="20"/>
  <c r="I195" i="20"/>
  <c r="I196" i="20"/>
  <c r="I197" i="20"/>
  <c r="I198" i="20"/>
  <c r="I203" i="20"/>
  <c r="I204" i="20"/>
  <c r="I207" i="20"/>
  <c r="I208" i="20"/>
  <c r="I209" i="20"/>
  <c r="I210" i="20"/>
  <c r="I211" i="20"/>
  <c r="I212" i="20"/>
  <c r="I227" i="20"/>
  <c r="I228" i="20"/>
  <c r="I230" i="20"/>
  <c r="I232" i="20"/>
  <c r="I233" i="20"/>
  <c r="I235" i="20"/>
  <c r="I239" i="20"/>
  <c r="I244" i="20"/>
  <c r="I245" i="20"/>
  <c r="C217" i="15" l="1"/>
  <c r="C340" i="19"/>
  <c r="F211" i="19"/>
  <c r="C204" i="19"/>
  <c r="G243" i="20" s="1"/>
  <c r="C197" i="19"/>
  <c r="G231" i="20" s="1"/>
  <c r="C192" i="19"/>
  <c r="G226" i="20" s="1"/>
  <c r="C181" i="19"/>
  <c r="G206" i="20" s="1"/>
  <c r="C174" i="19"/>
  <c r="G202" i="20" s="1"/>
  <c r="C166" i="19"/>
  <c r="G193" i="20" s="1"/>
  <c r="C161" i="19"/>
  <c r="G186" i="20" s="1"/>
  <c r="C156" i="19"/>
  <c r="G163" i="20" s="1"/>
  <c r="C149" i="19"/>
  <c r="G156" i="20" s="1"/>
  <c r="C142" i="19"/>
  <c r="G145" i="20" s="1"/>
  <c r="C135" i="19"/>
  <c r="G151" i="20" s="1"/>
  <c r="C128" i="19"/>
  <c r="G136" i="20" s="1"/>
  <c r="C121" i="19"/>
  <c r="G121" i="20" s="1"/>
  <c r="C114" i="19"/>
  <c r="G118" i="20" s="1"/>
  <c r="C102" i="19"/>
  <c r="G108" i="20" s="1"/>
  <c r="C90" i="19"/>
  <c r="G95" i="20" s="1"/>
  <c r="C80" i="19"/>
  <c r="G86" i="20" s="1"/>
  <c r="C69" i="19"/>
  <c r="G76" i="20" s="1"/>
  <c r="C63" i="19"/>
  <c r="G71" i="20" s="1"/>
  <c r="C51" i="19"/>
  <c r="G65" i="20" s="1"/>
  <c r="C46" i="19"/>
  <c r="G61" i="20" s="1"/>
  <c r="C40" i="19"/>
  <c r="G56" i="20" s="1"/>
  <c r="C32" i="19"/>
  <c r="G53" i="20" s="1"/>
  <c r="C24" i="19"/>
  <c r="G48" i="20" s="1"/>
  <c r="C18" i="19"/>
  <c r="G45" i="20" s="1"/>
  <c r="C13" i="19"/>
  <c r="G32" i="20" s="1"/>
  <c r="C9" i="19"/>
  <c r="C211" i="19" s="1"/>
  <c r="K246" i="16"/>
  <c r="K245" i="16"/>
  <c r="K244" i="16"/>
  <c r="K243" i="16"/>
  <c r="K242" i="16"/>
  <c r="K241" i="16"/>
  <c r="K240" i="16"/>
  <c r="K239" i="16"/>
  <c r="K238" i="16"/>
  <c r="K237" i="16"/>
  <c r="K236" i="16"/>
  <c r="K235" i="16"/>
  <c r="K234" i="16"/>
  <c r="K233" i="16"/>
  <c r="K232" i="16"/>
  <c r="K231" i="16"/>
  <c r="K230" i="16"/>
  <c r="K229" i="16"/>
  <c r="K228" i="16"/>
  <c r="K227" i="16"/>
  <c r="K226" i="16"/>
  <c r="K225" i="16"/>
  <c r="K224" i="16"/>
  <c r="K223" i="16"/>
  <c r="K222" i="16"/>
  <c r="K221" i="16"/>
  <c r="K220" i="16"/>
  <c r="K219" i="16"/>
  <c r="K218" i="16"/>
  <c r="K217" i="16"/>
  <c r="K216" i="16"/>
  <c r="K215" i="16"/>
  <c r="K214" i="16"/>
  <c r="K213" i="16"/>
  <c r="K212" i="16"/>
  <c r="K211" i="16"/>
  <c r="K210" i="16"/>
  <c r="K209" i="16"/>
  <c r="K208" i="16"/>
  <c r="K207" i="16"/>
  <c r="K206" i="16"/>
  <c r="K205" i="16"/>
  <c r="K204" i="16"/>
  <c r="K203" i="16"/>
  <c r="K202" i="16"/>
  <c r="K201" i="16"/>
  <c r="K200" i="16"/>
  <c r="K199" i="16"/>
  <c r="K198" i="16"/>
  <c r="K197" i="16"/>
  <c r="K196" i="16"/>
  <c r="K195" i="16"/>
  <c r="K194" i="16"/>
  <c r="K193" i="16"/>
  <c r="K192" i="16"/>
  <c r="K191" i="16"/>
  <c r="K190" i="16"/>
  <c r="K189" i="16"/>
  <c r="K188" i="16"/>
  <c r="K187" i="16"/>
  <c r="K186" i="16"/>
  <c r="K185" i="16"/>
  <c r="K184" i="16"/>
  <c r="K183" i="16"/>
  <c r="K182" i="16"/>
  <c r="K181" i="16"/>
  <c r="K180" i="16"/>
  <c r="K179" i="16"/>
  <c r="K178" i="16"/>
  <c r="K177" i="16"/>
  <c r="K176" i="16"/>
  <c r="K175" i="16"/>
  <c r="K174" i="16"/>
  <c r="K173" i="16"/>
  <c r="K172" i="16"/>
  <c r="K171" i="16"/>
  <c r="K170" i="16"/>
  <c r="K169" i="16"/>
  <c r="K168" i="16"/>
  <c r="K167" i="16"/>
  <c r="K166" i="16"/>
  <c r="K165" i="16"/>
  <c r="K164" i="16"/>
  <c r="K163" i="16"/>
  <c r="K162" i="16"/>
  <c r="K161" i="16"/>
  <c r="K160" i="16"/>
  <c r="K159" i="16"/>
  <c r="K158" i="16"/>
  <c r="K157" i="16"/>
  <c r="K156" i="16"/>
  <c r="K155" i="16"/>
  <c r="K154" i="16"/>
  <c r="K153" i="16"/>
  <c r="K152" i="16"/>
  <c r="K151" i="16"/>
  <c r="K150" i="16"/>
  <c r="K149" i="16"/>
  <c r="K148" i="16"/>
  <c r="K147" i="16"/>
  <c r="K146" i="16"/>
  <c r="K145" i="16"/>
  <c r="K144" i="16"/>
  <c r="K143" i="16"/>
  <c r="K142" i="16"/>
  <c r="K141" i="16"/>
  <c r="K140" i="16"/>
  <c r="K139" i="16"/>
  <c r="K138" i="16"/>
  <c r="K137" i="16"/>
  <c r="K136" i="16"/>
  <c r="K135" i="16"/>
  <c r="K134" i="16"/>
  <c r="K133" i="16"/>
  <c r="K132" i="16"/>
  <c r="K131" i="16"/>
  <c r="K130" i="16"/>
  <c r="K129" i="16"/>
  <c r="K128" i="16"/>
  <c r="K127" i="16"/>
  <c r="K126" i="16"/>
  <c r="K125" i="16"/>
  <c r="K124" i="16"/>
  <c r="K123" i="16"/>
  <c r="K122" i="16"/>
  <c r="K121" i="16"/>
  <c r="K120" i="16"/>
  <c r="K119" i="16"/>
  <c r="K118" i="16"/>
  <c r="K117" i="16"/>
  <c r="K116" i="16"/>
  <c r="K115" i="16"/>
  <c r="K114" i="16"/>
  <c r="K113" i="16"/>
  <c r="K112" i="16"/>
  <c r="K111" i="16"/>
  <c r="K110" i="16"/>
  <c r="K109" i="16"/>
  <c r="K108" i="16"/>
  <c r="K107" i="16"/>
  <c r="K106" i="16"/>
  <c r="K105" i="16"/>
  <c r="K104" i="16"/>
  <c r="K103" i="16"/>
  <c r="K102" i="16"/>
  <c r="K101" i="16"/>
  <c r="K100" i="16"/>
  <c r="K99" i="16"/>
  <c r="K98" i="16"/>
  <c r="K97" i="16"/>
  <c r="K96" i="16"/>
  <c r="K95" i="16"/>
  <c r="K94" i="16"/>
  <c r="K93" i="16"/>
  <c r="K92" i="16"/>
  <c r="K91" i="16"/>
  <c r="K90" i="16"/>
  <c r="K89" i="16"/>
  <c r="K88" i="16"/>
  <c r="K87" i="16"/>
  <c r="K86" i="16"/>
  <c r="K85" i="16"/>
  <c r="K84" i="16"/>
  <c r="K83" i="16"/>
  <c r="K82" i="16"/>
  <c r="K81" i="16"/>
  <c r="K80" i="16"/>
  <c r="K79" i="16"/>
  <c r="K78" i="16"/>
  <c r="K77" i="16"/>
  <c r="K76" i="16"/>
  <c r="K75" i="16"/>
  <c r="K74" i="16"/>
  <c r="K73" i="16"/>
  <c r="K72" i="16"/>
  <c r="K71" i="16"/>
  <c r="K70" i="16"/>
  <c r="K69" i="16"/>
  <c r="K68" i="16"/>
  <c r="K67" i="16"/>
  <c r="K66" i="16"/>
  <c r="K65" i="16"/>
  <c r="K64" i="16"/>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P247" i="15"/>
  <c r="P246" i="15"/>
  <c r="P245" i="15"/>
  <c r="P244" i="15"/>
  <c r="P243" i="15"/>
  <c r="P242" i="15"/>
  <c r="P241" i="15"/>
  <c r="P240" i="15"/>
  <c r="P239" i="15"/>
  <c r="P238" i="15"/>
  <c r="P237" i="15"/>
  <c r="P236" i="15"/>
  <c r="P235" i="15"/>
  <c r="P234" i="15"/>
  <c r="P233" i="15"/>
  <c r="P232" i="15"/>
  <c r="P231" i="15"/>
  <c r="P230" i="15"/>
  <c r="P229" i="15"/>
  <c r="P228" i="15"/>
  <c r="P227" i="15"/>
  <c r="P226" i="15"/>
  <c r="P225" i="15"/>
  <c r="P224" i="15"/>
  <c r="P223" i="15"/>
  <c r="P222" i="15"/>
  <c r="P221" i="15"/>
  <c r="P220" i="15"/>
  <c r="P219" i="15"/>
  <c r="P218" i="15"/>
  <c r="P217" i="15"/>
  <c r="P216" i="15"/>
  <c r="P215" i="15"/>
  <c r="P214" i="15"/>
  <c r="P213" i="15"/>
  <c r="P212" i="15"/>
  <c r="P211" i="15"/>
  <c r="P210" i="15"/>
  <c r="P209" i="15"/>
  <c r="P208" i="15"/>
  <c r="P207" i="15"/>
  <c r="P206" i="15"/>
  <c r="P205" i="15"/>
  <c r="P204" i="15"/>
  <c r="P203" i="15"/>
  <c r="P202" i="15"/>
  <c r="P201" i="15"/>
  <c r="P200" i="15"/>
  <c r="P199" i="15"/>
  <c r="P198" i="15"/>
  <c r="P197" i="15"/>
  <c r="P196" i="15"/>
  <c r="P195" i="15"/>
  <c r="P194" i="15"/>
  <c r="P193" i="15"/>
  <c r="P192" i="15"/>
  <c r="P191" i="15"/>
  <c r="P190" i="15"/>
  <c r="P189" i="15"/>
  <c r="P188" i="15"/>
  <c r="P187" i="15"/>
  <c r="P186" i="15"/>
  <c r="P185" i="15"/>
  <c r="P184" i="15"/>
  <c r="P183" i="15"/>
  <c r="P182" i="15"/>
  <c r="P181" i="15"/>
  <c r="P180" i="15"/>
  <c r="P179" i="15"/>
  <c r="P178" i="15"/>
  <c r="P177" i="15"/>
  <c r="P176" i="15"/>
  <c r="P175" i="15"/>
  <c r="P174" i="15"/>
  <c r="P173" i="15"/>
  <c r="P172" i="15"/>
  <c r="P171" i="15"/>
  <c r="P170" i="15"/>
  <c r="P169" i="15"/>
  <c r="P168" i="15"/>
  <c r="P167" i="15"/>
  <c r="P166" i="15"/>
  <c r="P165" i="15"/>
  <c r="P164" i="15"/>
  <c r="P163" i="15"/>
  <c r="P162" i="15"/>
  <c r="P161" i="15"/>
  <c r="P160" i="15"/>
  <c r="P159" i="15"/>
  <c r="P158" i="15"/>
  <c r="P157" i="15"/>
  <c r="P156" i="15"/>
  <c r="P155" i="15"/>
  <c r="P154" i="15"/>
  <c r="P153" i="15"/>
  <c r="P152" i="15"/>
  <c r="P151" i="15"/>
  <c r="P150" i="15"/>
  <c r="P149" i="15"/>
  <c r="P148" i="15"/>
  <c r="P147" i="15"/>
  <c r="P146" i="15"/>
  <c r="P145" i="15"/>
  <c r="P144" i="15"/>
  <c r="P143" i="15"/>
  <c r="P142" i="15"/>
  <c r="P141" i="15"/>
  <c r="P140" i="15"/>
  <c r="P139" i="15"/>
  <c r="P138" i="15"/>
  <c r="P137" i="15"/>
  <c r="P136" i="15"/>
  <c r="P135" i="15"/>
  <c r="P134" i="15"/>
  <c r="P133" i="15"/>
  <c r="P132" i="15"/>
  <c r="P131" i="15"/>
  <c r="P130" i="15"/>
  <c r="P129" i="15"/>
  <c r="P128" i="15"/>
  <c r="P127" i="15"/>
  <c r="P126" i="15"/>
  <c r="P125" i="15"/>
  <c r="P124" i="15"/>
  <c r="P123" i="15"/>
  <c r="P122" i="15"/>
  <c r="P121" i="15"/>
  <c r="P120" i="15"/>
  <c r="P119" i="15"/>
  <c r="P118" i="15"/>
  <c r="P117" i="15"/>
  <c r="P116" i="15"/>
  <c r="P115" i="15"/>
  <c r="P114" i="15"/>
  <c r="P113" i="15"/>
  <c r="P112" i="15"/>
  <c r="P111" i="15"/>
  <c r="P110" i="15"/>
  <c r="P109" i="15"/>
  <c r="P108" i="15"/>
  <c r="P107" i="15"/>
  <c r="P106" i="15"/>
  <c r="P105" i="15"/>
  <c r="P104" i="15"/>
  <c r="P103" i="15"/>
  <c r="P102" i="15"/>
  <c r="P101" i="15"/>
  <c r="P100" i="15"/>
  <c r="P99" i="15"/>
  <c r="P98" i="15"/>
  <c r="P97" i="15"/>
  <c r="P96" i="15"/>
  <c r="P95" i="15"/>
  <c r="P94" i="15"/>
  <c r="P93" i="15"/>
  <c r="P92" i="15"/>
  <c r="P91" i="15"/>
  <c r="P90" i="15"/>
  <c r="P89" i="15"/>
  <c r="P88" i="15"/>
  <c r="P87" i="15"/>
  <c r="P86" i="15"/>
  <c r="P85" i="15"/>
  <c r="P84" i="15"/>
  <c r="P83" i="15"/>
  <c r="P82" i="15"/>
  <c r="P81" i="15"/>
  <c r="P80" i="15"/>
  <c r="P79" i="15"/>
  <c r="P78" i="15"/>
  <c r="P77" i="15"/>
  <c r="P76" i="15"/>
  <c r="P75" i="15"/>
  <c r="P74" i="15"/>
  <c r="P73" i="15"/>
  <c r="P72" i="15"/>
  <c r="P71" i="15"/>
  <c r="P70" i="15"/>
  <c r="P69" i="15"/>
  <c r="P68" i="15"/>
  <c r="P67" i="15"/>
  <c r="P66" i="15"/>
  <c r="P65" i="15"/>
  <c r="P64" i="15"/>
  <c r="P63" i="15"/>
  <c r="P62" i="15"/>
  <c r="P61" i="15"/>
  <c r="P60" i="15"/>
  <c r="P59" i="15"/>
  <c r="P58" i="15"/>
  <c r="P57" i="15"/>
  <c r="P56" i="15"/>
  <c r="P55" i="15"/>
  <c r="P54" i="15"/>
  <c r="P53" i="15"/>
  <c r="P52" i="15"/>
  <c r="P51" i="15"/>
  <c r="P50" i="15"/>
  <c r="P49" i="15"/>
  <c r="P48" i="15"/>
  <c r="P47" i="15"/>
  <c r="P46" i="15"/>
  <c r="P45"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9" i="15"/>
  <c r="P8" i="15"/>
  <c r="P7" i="15"/>
  <c r="G27" i="20" l="1"/>
  <c r="G107" i="20"/>
  <c r="G214" i="20"/>
  <c r="G176" i="20"/>
  <c r="G120" i="20"/>
  <c r="G103" i="20"/>
  <c r="G89" i="20"/>
  <c r="G75" i="20"/>
  <c r="G47" i="20"/>
  <c r="G37" i="20"/>
  <c r="G16" i="20"/>
  <c r="G10" i="20"/>
  <c r="G201" i="20"/>
  <c r="G184" i="20"/>
  <c r="G126" i="20"/>
  <c r="G55" i="20"/>
  <c r="G35" i="20"/>
  <c r="G220" i="20"/>
  <c r="G70" i="20"/>
  <c r="G31" i="20"/>
  <c r="G6" i="20"/>
  <c r="G222" i="20"/>
  <c r="G172" i="20"/>
  <c r="G141" i="20"/>
  <c r="G127" i="20"/>
  <c r="G43" i="20"/>
  <c r="G26" i="20"/>
  <c r="G144" i="20"/>
  <c r="G102" i="20"/>
  <c r="G9" i="20"/>
  <c r="G216" i="20"/>
  <c r="G246" i="20"/>
  <c r="G213" i="20"/>
  <c r="G19" i="20"/>
  <c r="G241" i="20"/>
  <c r="G218" i="20"/>
  <c r="G185" i="20"/>
  <c r="G180" i="20"/>
  <c r="G93" i="20"/>
  <c r="G83" i="20"/>
  <c r="G20" i="20"/>
  <c r="G221" i="20"/>
  <c r="G170" i="20"/>
  <c r="G238" i="20"/>
  <c r="G224" i="20"/>
  <c r="G200" i="20"/>
  <c r="G135" i="20"/>
  <c r="G125" i="20"/>
  <c r="G179" i="20"/>
  <c r="G167" i="20"/>
  <c r="G178" i="20"/>
  <c r="G174" i="20"/>
  <c r="G143" i="20"/>
  <c r="G34" i="20"/>
  <c r="G175" i="20"/>
  <c r="G59" i="20"/>
  <c r="G15" i="20"/>
  <c r="G173" i="20"/>
  <c r="G142" i="20"/>
  <c r="G114" i="20"/>
  <c r="G225" i="20"/>
  <c r="G166" i="20"/>
  <c r="G46" i="20"/>
  <c r="G189" i="20"/>
  <c r="G183" i="20"/>
  <c r="G117" i="20"/>
  <c r="G85" i="20"/>
  <c r="G30" i="20"/>
  <c r="G12" i="20"/>
  <c r="G155" i="20"/>
  <c r="G132" i="20"/>
  <c r="G25" i="20"/>
  <c r="G229" i="20"/>
  <c r="G223" i="20"/>
  <c r="G199" i="20"/>
  <c r="G190" i="20"/>
  <c r="G236" i="20"/>
  <c r="G74" i="20"/>
  <c r="G169" i="20"/>
  <c r="G154" i="20"/>
  <c r="G131" i="20"/>
  <c r="G91" i="20"/>
  <c r="G73" i="20"/>
  <c r="G40" i="20"/>
  <c r="G24" i="20"/>
  <c r="G18" i="20"/>
  <c r="G240" i="20"/>
  <c r="G188" i="20"/>
  <c r="G92" i="20"/>
  <c r="G41" i="20"/>
  <c r="G215" i="20"/>
  <c r="G182" i="20"/>
  <c r="G177" i="20"/>
  <c r="G162" i="20"/>
  <c r="G104" i="20"/>
  <c r="G90" i="20"/>
  <c r="G84" i="20"/>
  <c r="G57" i="20"/>
  <c r="G11" i="20"/>
  <c r="G168" i="20"/>
  <c r="G106" i="20"/>
  <c r="G192" i="20"/>
  <c r="G82" i="20"/>
  <c r="G44" i="20"/>
  <c r="G64" i="20"/>
  <c r="G234" i="20"/>
  <c r="G7" i="20"/>
  <c r="G205" i="20"/>
  <c r="G130" i="20"/>
  <c r="G94" i="20"/>
  <c r="G191" i="20"/>
  <c r="G58" i="20"/>
  <c r="G134" i="20"/>
  <c r="G72" i="20"/>
  <c r="G133" i="20"/>
  <c r="G187" i="20"/>
  <c r="G81" i="20"/>
  <c r="G8" i="20"/>
  <c r="G217" i="20"/>
  <c r="G237" i="20"/>
  <c r="G219" i="20"/>
  <c r="G39" i="20"/>
  <c r="G33" i="20"/>
  <c r="G23" i="20"/>
  <c r="G17" i="20"/>
  <c r="G242" i="20"/>
  <c r="C342" i="19"/>
  <c r="G248" i="20" l="1"/>
  <c r="G218" i="10" l="1"/>
  <c r="I218" i="10"/>
  <c r="J218" i="10"/>
  <c r="K218" i="10"/>
  <c r="L218" i="10"/>
  <c r="N3" i="10"/>
  <c r="O3" i="10"/>
  <c r="P3" i="10"/>
  <c r="M3" i="10"/>
  <c r="H9" i="10" l="1"/>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C9" i="10"/>
  <c r="R9" i="10" s="1"/>
  <c r="C10" i="10"/>
  <c r="R10" i="10" s="1"/>
  <c r="C11" i="10"/>
  <c r="R11" i="10" s="1"/>
  <c r="C12" i="10"/>
  <c r="R12" i="10" s="1"/>
  <c r="C13" i="10"/>
  <c r="R13" i="10" s="1"/>
  <c r="C14" i="10"/>
  <c r="R14" i="10" s="1"/>
  <c r="C15" i="10"/>
  <c r="R15" i="10" s="1"/>
  <c r="C16" i="10"/>
  <c r="R16" i="10" s="1"/>
  <c r="C17" i="10"/>
  <c r="R17" i="10" s="1"/>
  <c r="C18" i="10"/>
  <c r="R18" i="10" s="1"/>
  <c r="C19" i="10"/>
  <c r="R19" i="10" s="1"/>
  <c r="C20" i="10"/>
  <c r="R20" i="10" s="1"/>
  <c r="C21" i="10"/>
  <c r="R21" i="10" s="1"/>
  <c r="C22" i="10"/>
  <c r="R22" i="10" s="1"/>
  <c r="C23" i="10"/>
  <c r="R23" i="10" s="1"/>
  <c r="C24" i="10"/>
  <c r="R24" i="10" s="1"/>
  <c r="C25" i="10"/>
  <c r="R25" i="10" s="1"/>
  <c r="C26" i="10"/>
  <c r="R26" i="10" s="1"/>
  <c r="C27" i="10"/>
  <c r="R27" i="10" s="1"/>
  <c r="C28" i="10"/>
  <c r="R28" i="10" s="1"/>
  <c r="C29" i="10"/>
  <c r="R29" i="10" s="1"/>
  <c r="C30" i="10"/>
  <c r="R30" i="10" s="1"/>
  <c r="C31" i="10"/>
  <c r="R31" i="10" s="1"/>
  <c r="C32" i="10"/>
  <c r="R32" i="10" s="1"/>
  <c r="C33" i="10"/>
  <c r="R33" i="10" s="1"/>
  <c r="C34" i="10"/>
  <c r="R34" i="10" s="1"/>
  <c r="C35" i="10"/>
  <c r="R35" i="10" s="1"/>
  <c r="C36" i="10"/>
  <c r="R36" i="10" s="1"/>
  <c r="C37" i="10"/>
  <c r="R37" i="10" s="1"/>
  <c r="C38" i="10"/>
  <c r="R38" i="10" s="1"/>
  <c r="C39" i="10"/>
  <c r="R39" i="10" s="1"/>
  <c r="C40" i="10"/>
  <c r="R40" i="10" s="1"/>
  <c r="C41" i="10"/>
  <c r="R41" i="10" s="1"/>
  <c r="C42" i="10"/>
  <c r="R42" i="10" s="1"/>
  <c r="C43" i="10"/>
  <c r="R43" i="10" s="1"/>
  <c r="C44" i="10"/>
  <c r="R44" i="10" s="1"/>
  <c r="C45" i="10"/>
  <c r="R45" i="10" s="1"/>
  <c r="C46" i="10"/>
  <c r="R46" i="10" s="1"/>
  <c r="C47" i="10"/>
  <c r="R47" i="10" s="1"/>
  <c r="C48" i="10"/>
  <c r="R48" i="10" s="1"/>
  <c r="C49" i="10"/>
  <c r="R49" i="10" s="1"/>
  <c r="C50" i="10"/>
  <c r="R50" i="10" s="1"/>
  <c r="C51" i="10"/>
  <c r="R51" i="10" s="1"/>
  <c r="C52" i="10"/>
  <c r="R52" i="10" s="1"/>
  <c r="C53" i="10"/>
  <c r="R53" i="10" s="1"/>
  <c r="C54" i="10"/>
  <c r="R54" i="10" s="1"/>
  <c r="C55" i="10"/>
  <c r="R55" i="10" s="1"/>
  <c r="C56" i="10"/>
  <c r="R56" i="10" s="1"/>
  <c r="C57" i="10"/>
  <c r="R57" i="10" s="1"/>
  <c r="C58" i="10"/>
  <c r="R58" i="10" s="1"/>
  <c r="C59" i="10"/>
  <c r="R59" i="10" s="1"/>
  <c r="C60" i="10"/>
  <c r="R60" i="10" s="1"/>
  <c r="C61" i="10"/>
  <c r="R61" i="10" s="1"/>
  <c r="C62" i="10"/>
  <c r="R62" i="10" s="1"/>
  <c r="C63" i="10"/>
  <c r="R63" i="10" s="1"/>
  <c r="C64" i="10"/>
  <c r="R64" i="10" s="1"/>
  <c r="C65" i="10"/>
  <c r="R65" i="10" s="1"/>
  <c r="C66" i="10"/>
  <c r="R66" i="10" s="1"/>
  <c r="C67" i="10"/>
  <c r="R67" i="10" s="1"/>
  <c r="C68" i="10"/>
  <c r="R68" i="10" s="1"/>
  <c r="C69" i="10"/>
  <c r="R69" i="10" s="1"/>
  <c r="C70" i="10"/>
  <c r="R70" i="10" s="1"/>
  <c r="C71" i="10"/>
  <c r="R71" i="10" s="1"/>
  <c r="C72" i="10"/>
  <c r="R72" i="10" s="1"/>
  <c r="C73" i="10"/>
  <c r="R73" i="10" s="1"/>
  <c r="C74" i="10"/>
  <c r="R74" i="10" s="1"/>
  <c r="C75" i="10"/>
  <c r="R75" i="10" s="1"/>
  <c r="C76" i="10"/>
  <c r="R76" i="10" s="1"/>
  <c r="C77" i="10"/>
  <c r="R77" i="10" s="1"/>
  <c r="C78" i="10"/>
  <c r="R78" i="10" s="1"/>
  <c r="C79" i="10"/>
  <c r="R79" i="10" s="1"/>
  <c r="C80" i="10"/>
  <c r="R80" i="10" s="1"/>
  <c r="C81" i="10"/>
  <c r="R81" i="10" s="1"/>
  <c r="C82" i="10"/>
  <c r="R82" i="10" s="1"/>
  <c r="C83" i="10"/>
  <c r="R83" i="10" s="1"/>
  <c r="C84" i="10"/>
  <c r="R84" i="10" s="1"/>
  <c r="C85" i="10"/>
  <c r="R85" i="10" s="1"/>
  <c r="C86" i="10"/>
  <c r="R86" i="10" s="1"/>
  <c r="C87" i="10"/>
  <c r="R87" i="10" s="1"/>
  <c r="C88" i="10"/>
  <c r="R88" i="10" s="1"/>
  <c r="C89" i="10"/>
  <c r="R89" i="10" s="1"/>
  <c r="C90" i="10"/>
  <c r="R90" i="10" s="1"/>
  <c r="C91" i="10"/>
  <c r="R91" i="10" s="1"/>
  <c r="C92" i="10"/>
  <c r="R92" i="10" s="1"/>
  <c r="C93" i="10"/>
  <c r="R93" i="10" s="1"/>
  <c r="C94" i="10"/>
  <c r="R94" i="10" s="1"/>
  <c r="C95" i="10"/>
  <c r="R95" i="10" s="1"/>
  <c r="C96" i="10"/>
  <c r="R96" i="10" s="1"/>
  <c r="C97" i="10"/>
  <c r="R97" i="10" s="1"/>
  <c r="C98" i="10"/>
  <c r="R98" i="10" s="1"/>
  <c r="C99" i="10"/>
  <c r="R99" i="10" s="1"/>
  <c r="C100" i="10"/>
  <c r="R100" i="10" s="1"/>
  <c r="C101" i="10"/>
  <c r="R101" i="10" s="1"/>
  <c r="C102" i="10"/>
  <c r="R102" i="10" s="1"/>
  <c r="C103" i="10"/>
  <c r="R103" i="10" s="1"/>
  <c r="C104" i="10"/>
  <c r="R104" i="10" s="1"/>
  <c r="C105" i="10"/>
  <c r="R105" i="10" s="1"/>
  <c r="C106" i="10"/>
  <c r="R106" i="10" s="1"/>
  <c r="C107" i="10"/>
  <c r="R107" i="10" s="1"/>
  <c r="C108" i="10"/>
  <c r="R108" i="10" s="1"/>
  <c r="C109" i="10"/>
  <c r="R109" i="10" s="1"/>
  <c r="C110" i="10"/>
  <c r="R110" i="10" s="1"/>
  <c r="C111" i="10"/>
  <c r="R111" i="10" s="1"/>
  <c r="C112" i="10"/>
  <c r="R112" i="10" s="1"/>
  <c r="C113" i="10"/>
  <c r="R113" i="10" s="1"/>
  <c r="C114" i="10"/>
  <c r="R114" i="10" s="1"/>
  <c r="C115" i="10"/>
  <c r="R115" i="10" s="1"/>
  <c r="C116" i="10"/>
  <c r="R116" i="10" s="1"/>
  <c r="C117" i="10"/>
  <c r="R117" i="10" s="1"/>
  <c r="C118" i="10"/>
  <c r="R118" i="10" s="1"/>
  <c r="C119" i="10"/>
  <c r="R119" i="10" s="1"/>
  <c r="C120" i="10"/>
  <c r="R120" i="10" s="1"/>
  <c r="C121" i="10"/>
  <c r="R121" i="10" s="1"/>
  <c r="C122" i="10"/>
  <c r="R122" i="10" s="1"/>
  <c r="C123" i="10"/>
  <c r="R123" i="10" s="1"/>
  <c r="C124" i="10"/>
  <c r="R124" i="10" s="1"/>
  <c r="C125" i="10"/>
  <c r="R125" i="10" s="1"/>
  <c r="C126" i="10"/>
  <c r="R126" i="10" s="1"/>
  <c r="C127" i="10"/>
  <c r="R127" i="10" s="1"/>
  <c r="C128" i="10"/>
  <c r="R128" i="10" s="1"/>
  <c r="C129" i="10"/>
  <c r="R129" i="10" s="1"/>
  <c r="C130" i="10"/>
  <c r="R130" i="10" s="1"/>
  <c r="C131" i="10"/>
  <c r="R131" i="10" s="1"/>
  <c r="C132" i="10"/>
  <c r="R132" i="10" s="1"/>
  <c r="C133" i="10"/>
  <c r="R133" i="10" s="1"/>
  <c r="C134" i="10"/>
  <c r="R134" i="10" s="1"/>
  <c r="C135" i="10"/>
  <c r="R135" i="10" s="1"/>
  <c r="C136" i="10"/>
  <c r="R136" i="10" s="1"/>
  <c r="C137" i="10"/>
  <c r="R137" i="10" s="1"/>
  <c r="C138" i="10"/>
  <c r="R138" i="10" s="1"/>
  <c r="C139" i="10"/>
  <c r="R139" i="10" s="1"/>
  <c r="C140" i="10"/>
  <c r="R140" i="10" s="1"/>
  <c r="C141" i="10"/>
  <c r="R141" i="10" s="1"/>
  <c r="C142" i="10"/>
  <c r="R142" i="10" s="1"/>
  <c r="C143" i="10"/>
  <c r="R143" i="10" s="1"/>
  <c r="C144" i="10"/>
  <c r="R144" i="10" s="1"/>
  <c r="C145" i="10"/>
  <c r="C146" i="10"/>
  <c r="R146" i="10" s="1"/>
  <c r="C147" i="10"/>
  <c r="R147" i="10" s="1"/>
  <c r="C148" i="10"/>
  <c r="R148" i="10" s="1"/>
  <c r="C149" i="10"/>
  <c r="R149" i="10" s="1"/>
  <c r="C150" i="10"/>
  <c r="R150" i="10" s="1"/>
  <c r="C151" i="10"/>
  <c r="R151" i="10" s="1"/>
  <c r="C152" i="10"/>
  <c r="R152" i="10" s="1"/>
  <c r="C153" i="10"/>
  <c r="R153" i="10" s="1"/>
  <c r="C154" i="10"/>
  <c r="R154" i="10" s="1"/>
  <c r="C155" i="10"/>
  <c r="R155" i="10" s="1"/>
  <c r="C156" i="10"/>
  <c r="R156" i="10" s="1"/>
  <c r="C157" i="10"/>
  <c r="R157" i="10" s="1"/>
  <c r="C158" i="10"/>
  <c r="R158" i="10" s="1"/>
  <c r="C159" i="10"/>
  <c r="R159" i="10" s="1"/>
  <c r="C160" i="10"/>
  <c r="R160" i="10" s="1"/>
  <c r="C161" i="10"/>
  <c r="R161" i="10" s="1"/>
  <c r="C162" i="10"/>
  <c r="R162" i="10" s="1"/>
  <c r="C163" i="10"/>
  <c r="R163" i="10" s="1"/>
  <c r="C164" i="10"/>
  <c r="R164" i="10" s="1"/>
  <c r="C165" i="10"/>
  <c r="R165" i="10" s="1"/>
  <c r="C166" i="10"/>
  <c r="R166" i="10" s="1"/>
  <c r="C167" i="10"/>
  <c r="R167" i="10" s="1"/>
  <c r="C168" i="10"/>
  <c r="R168" i="10" s="1"/>
  <c r="C169" i="10"/>
  <c r="R169" i="10" s="1"/>
  <c r="C170" i="10"/>
  <c r="R170" i="10" s="1"/>
  <c r="C171" i="10"/>
  <c r="R171" i="10" s="1"/>
  <c r="C172" i="10"/>
  <c r="R172" i="10" s="1"/>
  <c r="C173" i="10"/>
  <c r="R173" i="10" s="1"/>
  <c r="C174" i="10"/>
  <c r="R174" i="10" s="1"/>
  <c r="C175" i="10"/>
  <c r="R175" i="10" s="1"/>
  <c r="C176" i="10"/>
  <c r="R176" i="10" s="1"/>
  <c r="C177" i="10"/>
  <c r="R177" i="10" s="1"/>
  <c r="C178" i="10"/>
  <c r="R178" i="10" s="1"/>
  <c r="C179" i="10"/>
  <c r="R179" i="10" s="1"/>
  <c r="C180" i="10"/>
  <c r="R180" i="10" s="1"/>
  <c r="C181" i="10"/>
  <c r="R181" i="10" s="1"/>
  <c r="C182" i="10"/>
  <c r="R182" i="10" s="1"/>
  <c r="C183" i="10"/>
  <c r="R183" i="10" s="1"/>
  <c r="C184" i="10"/>
  <c r="R184" i="10" s="1"/>
  <c r="C185" i="10"/>
  <c r="R185" i="10" s="1"/>
  <c r="C186" i="10"/>
  <c r="R186" i="10" s="1"/>
  <c r="C187" i="10"/>
  <c r="R187" i="10" s="1"/>
  <c r="C188" i="10"/>
  <c r="R188" i="10" s="1"/>
  <c r="C189" i="10"/>
  <c r="R189" i="10" s="1"/>
  <c r="C190" i="10"/>
  <c r="R190" i="10" s="1"/>
  <c r="C191" i="10"/>
  <c r="R191" i="10" s="1"/>
  <c r="C192" i="10"/>
  <c r="R192" i="10" s="1"/>
  <c r="C193" i="10"/>
  <c r="R193" i="10" s="1"/>
  <c r="C194" i="10"/>
  <c r="R194" i="10" s="1"/>
  <c r="C195" i="10"/>
  <c r="R195" i="10" s="1"/>
  <c r="C196" i="10"/>
  <c r="R196" i="10" s="1"/>
  <c r="C197" i="10"/>
  <c r="R197" i="10" s="1"/>
  <c r="C198" i="10"/>
  <c r="R198" i="10" s="1"/>
  <c r="C199" i="10"/>
  <c r="R199" i="10" s="1"/>
  <c r="C200" i="10"/>
  <c r="R200" i="10" s="1"/>
  <c r="C201" i="10"/>
  <c r="R201" i="10" s="1"/>
  <c r="C202" i="10"/>
  <c r="R202" i="10" s="1"/>
  <c r="C203" i="10"/>
  <c r="R203" i="10" s="1"/>
  <c r="C204" i="10"/>
  <c r="R204" i="10" s="1"/>
  <c r="C205" i="10"/>
  <c r="R205" i="10" s="1"/>
  <c r="C206" i="10"/>
  <c r="R206" i="10" s="1"/>
  <c r="C207" i="10"/>
  <c r="R207" i="10" s="1"/>
  <c r="C208" i="10"/>
  <c r="R208" i="10" s="1"/>
  <c r="C209" i="10"/>
  <c r="R209" i="10" s="1"/>
  <c r="C210" i="10"/>
  <c r="R210" i="10" s="1"/>
  <c r="C211" i="10"/>
  <c r="R211" i="10" s="1"/>
  <c r="C212" i="10"/>
  <c r="R212" i="10" s="1"/>
  <c r="C213" i="10"/>
  <c r="C214" i="10"/>
  <c r="R214" i="10" s="1"/>
  <c r="C215" i="10"/>
  <c r="R215" i="10" s="1"/>
  <c r="C216" i="10"/>
  <c r="C8" i="10"/>
  <c r="M14" i="10"/>
  <c r="H8" i="10"/>
  <c r="R216" i="10" l="1"/>
  <c r="M78" i="10"/>
  <c r="M206" i="10"/>
  <c r="M166" i="10"/>
  <c r="M122" i="10"/>
  <c r="M106" i="10"/>
  <c r="M90" i="10"/>
  <c r="M86" i="10"/>
  <c r="M82" i="10"/>
  <c r="M58" i="10"/>
  <c r="M50" i="10"/>
  <c r="M46" i="10"/>
  <c r="M26" i="10"/>
  <c r="M22" i="10"/>
  <c r="M18" i="10"/>
  <c r="M73" i="10"/>
  <c r="M49" i="10"/>
  <c r="M37" i="10"/>
  <c r="M25" i="10"/>
  <c r="M17" i="10"/>
  <c r="R213" i="10"/>
  <c r="R145" i="10"/>
  <c r="M89" i="10"/>
  <c r="M81" i="10"/>
  <c r="M57" i="10"/>
  <c r="M33" i="10"/>
  <c r="M117" i="10"/>
  <c r="M97" i="10"/>
  <c r="M65" i="10"/>
  <c r="M53" i="10"/>
  <c r="M45" i="10"/>
  <c r="M29" i="10"/>
  <c r="M21" i="10"/>
  <c r="M13" i="10"/>
  <c r="M101" i="10"/>
  <c r="M69" i="10"/>
  <c r="M113" i="10"/>
  <c r="M93" i="10"/>
  <c r="M85" i="10"/>
  <c r="M77" i="10"/>
  <c r="M61" i="10"/>
  <c r="M41" i="10"/>
  <c r="M9" i="10"/>
  <c r="M109" i="10"/>
  <c r="M54" i="10"/>
  <c r="M142" i="10"/>
  <c r="M186" i="10"/>
  <c r="M214" i="10"/>
  <c r="M174" i="10"/>
  <c r="M134" i="10"/>
  <c r="M198" i="10"/>
  <c r="M154" i="10"/>
  <c r="M210" i="10"/>
  <c r="M190" i="10"/>
  <c r="M170" i="10"/>
  <c r="M146" i="10"/>
  <c r="M126" i="10"/>
  <c r="M202" i="10"/>
  <c r="M178" i="10"/>
  <c r="M158" i="10"/>
  <c r="M138" i="10"/>
  <c r="M196" i="10"/>
  <c r="M172" i="10"/>
  <c r="M156" i="10"/>
  <c r="M124" i="10"/>
  <c r="M108" i="10"/>
  <c r="M60" i="10"/>
  <c r="M12" i="10"/>
  <c r="M44" i="10"/>
  <c r="M194" i="10"/>
  <c r="M182" i="10"/>
  <c r="M162" i="10"/>
  <c r="M150" i="10"/>
  <c r="M130" i="10"/>
  <c r="M118" i="10"/>
  <c r="M114" i="10"/>
  <c r="M110" i="10"/>
  <c r="M102" i="10"/>
  <c r="M98" i="10"/>
  <c r="M94" i="10"/>
  <c r="M74" i="10"/>
  <c r="M70" i="10"/>
  <c r="M66" i="10"/>
  <c r="M62" i="10"/>
  <c r="M42" i="10"/>
  <c r="M38" i="10"/>
  <c r="M34" i="10"/>
  <c r="M30" i="10"/>
  <c r="M10" i="10"/>
  <c r="M204" i="10"/>
  <c r="M180" i="10"/>
  <c r="M164" i="10"/>
  <c r="M148" i="10"/>
  <c r="M140" i="10"/>
  <c r="M92" i="10"/>
  <c r="M76" i="10"/>
  <c r="M28" i="10"/>
  <c r="M188" i="10"/>
  <c r="M132" i="10"/>
  <c r="M112" i="10"/>
  <c r="M96" i="10"/>
  <c r="M80" i="10"/>
  <c r="M64" i="10"/>
  <c r="M48" i="10"/>
  <c r="M32" i="10"/>
  <c r="M16" i="10"/>
  <c r="M200" i="10"/>
  <c r="M192" i="10"/>
  <c r="M184" i="10"/>
  <c r="M176" i="10"/>
  <c r="M168" i="10"/>
  <c r="M160" i="10"/>
  <c r="M152" i="10"/>
  <c r="M144" i="10"/>
  <c r="M136" i="10"/>
  <c r="M128" i="10"/>
  <c r="M121" i="10"/>
  <c r="M116" i="10"/>
  <c r="M105" i="10"/>
  <c r="M100" i="10"/>
  <c r="M84" i="10"/>
  <c r="M68" i="10"/>
  <c r="M52" i="10"/>
  <c r="M36" i="10"/>
  <c r="M20" i="10"/>
  <c r="M120" i="10"/>
  <c r="M104" i="10"/>
  <c r="M88" i="10"/>
  <c r="M72" i="10"/>
  <c r="M56" i="10"/>
  <c r="M40" i="10"/>
  <c r="M24" i="10"/>
  <c r="M215" i="10"/>
  <c r="M211" i="10"/>
  <c r="M207" i="10"/>
  <c r="M203" i="10"/>
  <c r="M199" i="10"/>
  <c r="M195" i="10"/>
  <c r="M191" i="10"/>
  <c r="M187" i="10"/>
  <c r="M183" i="10"/>
  <c r="M179" i="10"/>
  <c r="M175" i="10"/>
  <c r="M171" i="10"/>
  <c r="M167" i="10"/>
  <c r="M163" i="10"/>
  <c r="M159" i="10"/>
  <c r="M155" i="10"/>
  <c r="M151" i="10"/>
  <c r="M147" i="10"/>
  <c r="M143" i="10"/>
  <c r="M139" i="10"/>
  <c r="M135" i="10"/>
  <c r="M131" i="10"/>
  <c r="M127" i="10"/>
  <c r="M123" i="10"/>
  <c r="M119" i="10"/>
  <c r="M115" i="10"/>
  <c r="M111" i="10"/>
  <c r="M107" i="10"/>
  <c r="M103" i="10"/>
  <c r="M99" i="10"/>
  <c r="M95" i="10"/>
  <c r="M91" i="10"/>
  <c r="M87" i="10"/>
  <c r="M83" i="10"/>
  <c r="M79" i="10"/>
  <c r="M75" i="10"/>
  <c r="M71" i="10"/>
  <c r="M67" i="10"/>
  <c r="M63" i="10"/>
  <c r="M59" i="10"/>
  <c r="M55" i="10"/>
  <c r="M51" i="10"/>
  <c r="M47" i="10"/>
  <c r="M43" i="10"/>
  <c r="M39" i="10"/>
  <c r="M35" i="10"/>
  <c r="M31" i="10"/>
  <c r="M27" i="10"/>
  <c r="M23" i="10"/>
  <c r="M19" i="10"/>
  <c r="M15" i="10"/>
  <c r="M11" i="10"/>
  <c r="M213" i="10"/>
  <c r="M209" i="10"/>
  <c r="M205" i="10"/>
  <c r="M201" i="10"/>
  <c r="M197" i="10"/>
  <c r="M193" i="10"/>
  <c r="M189" i="10"/>
  <c r="M185" i="10"/>
  <c r="M181" i="10"/>
  <c r="M177" i="10"/>
  <c r="M173" i="10"/>
  <c r="M169" i="10"/>
  <c r="M165" i="10"/>
  <c r="M161" i="10"/>
  <c r="M157" i="10"/>
  <c r="M153" i="10"/>
  <c r="M149" i="10"/>
  <c r="M145" i="10"/>
  <c r="M141" i="10"/>
  <c r="M137" i="10"/>
  <c r="M133" i="10"/>
  <c r="M129" i="10"/>
  <c r="M125" i="10"/>
  <c r="M216" i="10"/>
  <c r="M212" i="10"/>
  <c r="M208" i="10"/>
  <c r="C218" i="10"/>
  <c r="R8" i="10"/>
  <c r="H218" i="10"/>
  <c r="M8" i="10"/>
  <c r="R3" i="10" l="1"/>
  <c r="M21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8" i="10"/>
  <c r="F9" i="10"/>
  <c r="U9" i="10" s="1"/>
  <c r="F10" i="10"/>
  <c r="U10" i="10" s="1"/>
  <c r="F11" i="10"/>
  <c r="U11" i="10" s="1"/>
  <c r="F12" i="10"/>
  <c r="U12" i="10" s="1"/>
  <c r="F13" i="10"/>
  <c r="U13" i="10" s="1"/>
  <c r="F14" i="10"/>
  <c r="U14" i="10" s="1"/>
  <c r="F15" i="10"/>
  <c r="U15" i="10" s="1"/>
  <c r="F16" i="10"/>
  <c r="U16" i="10" s="1"/>
  <c r="F17" i="10"/>
  <c r="U17" i="10" s="1"/>
  <c r="F18" i="10"/>
  <c r="U18" i="10" s="1"/>
  <c r="F19" i="10"/>
  <c r="U19" i="10" s="1"/>
  <c r="F20" i="10"/>
  <c r="U20" i="10" s="1"/>
  <c r="F21" i="10"/>
  <c r="U21" i="10" s="1"/>
  <c r="F22" i="10"/>
  <c r="U22" i="10" s="1"/>
  <c r="F23" i="10"/>
  <c r="U23" i="10" s="1"/>
  <c r="F24" i="10"/>
  <c r="U24" i="10" s="1"/>
  <c r="F25" i="10"/>
  <c r="U25" i="10" s="1"/>
  <c r="F26" i="10"/>
  <c r="U26" i="10" s="1"/>
  <c r="F27" i="10"/>
  <c r="U27" i="10" s="1"/>
  <c r="F28" i="10"/>
  <c r="U28" i="10" s="1"/>
  <c r="F29" i="10"/>
  <c r="U29" i="10" s="1"/>
  <c r="F30" i="10"/>
  <c r="U30" i="10" s="1"/>
  <c r="F31" i="10"/>
  <c r="U31" i="10" s="1"/>
  <c r="F32" i="10"/>
  <c r="U32" i="10" s="1"/>
  <c r="F33" i="10"/>
  <c r="U33" i="10" s="1"/>
  <c r="F34" i="10"/>
  <c r="U34" i="10" s="1"/>
  <c r="F35" i="10"/>
  <c r="U35" i="10" s="1"/>
  <c r="F36" i="10"/>
  <c r="U36" i="10" s="1"/>
  <c r="F37" i="10"/>
  <c r="U37" i="10" s="1"/>
  <c r="F38" i="10"/>
  <c r="U38" i="10" s="1"/>
  <c r="F39" i="10"/>
  <c r="U39" i="10" s="1"/>
  <c r="F40" i="10"/>
  <c r="U40" i="10" s="1"/>
  <c r="F41" i="10"/>
  <c r="U41" i="10" s="1"/>
  <c r="F42" i="10"/>
  <c r="U42" i="10" s="1"/>
  <c r="F43" i="10"/>
  <c r="U43" i="10" s="1"/>
  <c r="F44" i="10"/>
  <c r="U44" i="10" s="1"/>
  <c r="F45" i="10"/>
  <c r="U45" i="10" s="1"/>
  <c r="F46" i="10"/>
  <c r="U46" i="10" s="1"/>
  <c r="F47" i="10"/>
  <c r="U47" i="10" s="1"/>
  <c r="F48" i="10"/>
  <c r="U48" i="10" s="1"/>
  <c r="F49" i="10"/>
  <c r="U49" i="10" s="1"/>
  <c r="F50" i="10"/>
  <c r="U50" i="10" s="1"/>
  <c r="F51" i="10"/>
  <c r="U51" i="10" s="1"/>
  <c r="F52" i="10"/>
  <c r="U52" i="10" s="1"/>
  <c r="F53" i="10"/>
  <c r="U53" i="10" s="1"/>
  <c r="F54" i="10"/>
  <c r="U54" i="10" s="1"/>
  <c r="F55" i="10"/>
  <c r="U55" i="10" s="1"/>
  <c r="F56" i="10"/>
  <c r="U56" i="10" s="1"/>
  <c r="F57" i="10"/>
  <c r="U57" i="10" s="1"/>
  <c r="F58" i="10"/>
  <c r="U58" i="10" s="1"/>
  <c r="F59" i="10"/>
  <c r="U59" i="10" s="1"/>
  <c r="F60" i="10"/>
  <c r="U60" i="10" s="1"/>
  <c r="F61" i="10"/>
  <c r="U61" i="10" s="1"/>
  <c r="F62" i="10"/>
  <c r="U62" i="10" s="1"/>
  <c r="F63" i="10"/>
  <c r="U63" i="10" s="1"/>
  <c r="F64" i="10"/>
  <c r="U64" i="10" s="1"/>
  <c r="F65" i="10"/>
  <c r="U65" i="10" s="1"/>
  <c r="F66" i="10"/>
  <c r="U66" i="10" s="1"/>
  <c r="F67" i="10"/>
  <c r="U67" i="10" s="1"/>
  <c r="F68" i="10"/>
  <c r="U68" i="10" s="1"/>
  <c r="F69" i="10"/>
  <c r="U69" i="10" s="1"/>
  <c r="F70" i="10"/>
  <c r="U70" i="10" s="1"/>
  <c r="F71" i="10"/>
  <c r="U71" i="10" s="1"/>
  <c r="F72" i="10"/>
  <c r="U72" i="10" s="1"/>
  <c r="F73" i="10"/>
  <c r="U73" i="10" s="1"/>
  <c r="F74" i="10"/>
  <c r="U74" i="10" s="1"/>
  <c r="F75" i="10"/>
  <c r="U75" i="10" s="1"/>
  <c r="F76" i="10"/>
  <c r="U76" i="10" s="1"/>
  <c r="F77" i="10"/>
  <c r="U77" i="10" s="1"/>
  <c r="F78" i="10"/>
  <c r="U78" i="10" s="1"/>
  <c r="F79" i="10"/>
  <c r="U79" i="10" s="1"/>
  <c r="F80" i="10"/>
  <c r="U80" i="10" s="1"/>
  <c r="F81" i="10"/>
  <c r="U81" i="10" s="1"/>
  <c r="F82" i="10"/>
  <c r="U82" i="10" s="1"/>
  <c r="F83" i="10"/>
  <c r="U83" i="10" s="1"/>
  <c r="F84" i="10"/>
  <c r="U84" i="10" s="1"/>
  <c r="F85" i="10"/>
  <c r="U85" i="10" s="1"/>
  <c r="F86" i="10"/>
  <c r="U86" i="10" s="1"/>
  <c r="F87" i="10"/>
  <c r="U87" i="10" s="1"/>
  <c r="F88" i="10"/>
  <c r="U88" i="10" s="1"/>
  <c r="F89" i="10"/>
  <c r="U89" i="10" s="1"/>
  <c r="F90" i="10"/>
  <c r="U90" i="10" s="1"/>
  <c r="F91" i="10"/>
  <c r="U91" i="10" s="1"/>
  <c r="F92" i="10"/>
  <c r="U92" i="10" s="1"/>
  <c r="F93" i="10"/>
  <c r="U93" i="10" s="1"/>
  <c r="F94" i="10"/>
  <c r="U94" i="10" s="1"/>
  <c r="F95" i="10"/>
  <c r="U95" i="10" s="1"/>
  <c r="F96" i="10"/>
  <c r="U96" i="10" s="1"/>
  <c r="F97" i="10"/>
  <c r="U97" i="10" s="1"/>
  <c r="F98" i="10"/>
  <c r="U98" i="10" s="1"/>
  <c r="F99" i="10"/>
  <c r="U99" i="10" s="1"/>
  <c r="F100" i="10"/>
  <c r="U100" i="10" s="1"/>
  <c r="F101" i="10"/>
  <c r="U101" i="10" s="1"/>
  <c r="F102" i="10"/>
  <c r="U102" i="10" s="1"/>
  <c r="F103" i="10"/>
  <c r="U103" i="10" s="1"/>
  <c r="F104" i="10"/>
  <c r="U104" i="10" s="1"/>
  <c r="F105" i="10"/>
  <c r="U105" i="10" s="1"/>
  <c r="F106" i="10"/>
  <c r="U106" i="10" s="1"/>
  <c r="F107" i="10"/>
  <c r="U107" i="10" s="1"/>
  <c r="F108" i="10"/>
  <c r="U108" i="10" s="1"/>
  <c r="F109" i="10"/>
  <c r="U109" i="10" s="1"/>
  <c r="F110" i="10"/>
  <c r="U110" i="10" s="1"/>
  <c r="F111" i="10"/>
  <c r="U111" i="10" s="1"/>
  <c r="F112" i="10"/>
  <c r="U112" i="10" s="1"/>
  <c r="F113" i="10"/>
  <c r="U113" i="10" s="1"/>
  <c r="F114" i="10"/>
  <c r="U114" i="10" s="1"/>
  <c r="F115" i="10"/>
  <c r="U115" i="10" s="1"/>
  <c r="F116" i="10"/>
  <c r="U116" i="10" s="1"/>
  <c r="F117" i="10"/>
  <c r="U117" i="10" s="1"/>
  <c r="F118" i="10"/>
  <c r="U118" i="10" s="1"/>
  <c r="F119" i="10"/>
  <c r="U119" i="10" s="1"/>
  <c r="F120" i="10"/>
  <c r="U120" i="10" s="1"/>
  <c r="F121" i="10"/>
  <c r="U121" i="10" s="1"/>
  <c r="F122" i="10"/>
  <c r="U122" i="10" s="1"/>
  <c r="F123" i="10"/>
  <c r="U123" i="10" s="1"/>
  <c r="F124" i="10"/>
  <c r="U124" i="10" s="1"/>
  <c r="F125" i="10"/>
  <c r="U125" i="10" s="1"/>
  <c r="F126" i="10"/>
  <c r="U126" i="10" s="1"/>
  <c r="F127" i="10"/>
  <c r="U127" i="10" s="1"/>
  <c r="F128" i="10"/>
  <c r="U128" i="10" s="1"/>
  <c r="F129" i="10"/>
  <c r="U129" i="10" s="1"/>
  <c r="F130" i="10"/>
  <c r="U130" i="10" s="1"/>
  <c r="F131" i="10"/>
  <c r="U131" i="10" s="1"/>
  <c r="F132" i="10"/>
  <c r="U132" i="10" s="1"/>
  <c r="F133" i="10"/>
  <c r="U133" i="10" s="1"/>
  <c r="F134" i="10"/>
  <c r="U134" i="10" s="1"/>
  <c r="F135" i="10"/>
  <c r="U135" i="10" s="1"/>
  <c r="F136" i="10"/>
  <c r="U136" i="10" s="1"/>
  <c r="F137" i="10"/>
  <c r="U137" i="10" s="1"/>
  <c r="F138" i="10"/>
  <c r="U138" i="10" s="1"/>
  <c r="F139" i="10"/>
  <c r="U139" i="10" s="1"/>
  <c r="F140" i="10"/>
  <c r="U140" i="10" s="1"/>
  <c r="F141" i="10"/>
  <c r="U141" i="10" s="1"/>
  <c r="F142" i="10"/>
  <c r="U142" i="10" s="1"/>
  <c r="F143" i="10"/>
  <c r="U143" i="10" s="1"/>
  <c r="F144" i="10"/>
  <c r="U144" i="10" s="1"/>
  <c r="F145" i="10"/>
  <c r="U145" i="10" s="1"/>
  <c r="F146" i="10"/>
  <c r="U146" i="10" s="1"/>
  <c r="F147" i="10"/>
  <c r="U147" i="10" s="1"/>
  <c r="F148" i="10"/>
  <c r="U148" i="10" s="1"/>
  <c r="F149" i="10"/>
  <c r="U149" i="10" s="1"/>
  <c r="F150" i="10"/>
  <c r="U150" i="10" s="1"/>
  <c r="F151" i="10"/>
  <c r="U151" i="10" s="1"/>
  <c r="F152" i="10"/>
  <c r="U152" i="10" s="1"/>
  <c r="F153" i="10"/>
  <c r="U153" i="10" s="1"/>
  <c r="F154" i="10"/>
  <c r="U154" i="10" s="1"/>
  <c r="F155" i="10"/>
  <c r="U155" i="10" s="1"/>
  <c r="F156" i="10"/>
  <c r="U156" i="10" s="1"/>
  <c r="F157" i="10"/>
  <c r="U157" i="10" s="1"/>
  <c r="F158" i="10"/>
  <c r="U158" i="10" s="1"/>
  <c r="F159" i="10"/>
  <c r="U159" i="10" s="1"/>
  <c r="F160" i="10"/>
  <c r="U160" i="10" s="1"/>
  <c r="F161" i="10"/>
  <c r="U161" i="10" s="1"/>
  <c r="F162" i="10"/>
  <c r="U162" i="10" s="1"/>
  <c r="F163" i="10"/>
  <c r="U163" i="10" s="1"/>
  <c r="F164" i="10"/>
  <c r="U164" i="10" s="1"/>
  <c r="F165" i="10"/>
  <c r="U165" i="10" s="1"/>
  <c r="F166" i="10"/>
  <c r="U166" i="10" s="1"/>
  <c r="F167" i="10"/>
  <c r="U167" i="10" s="1"/>
  <c r="F168" i="10"/>
  <c r="U168" i="10" s="1"/>
  <c r="F169" i="10"/>
  <c r="U169" i="10" s="1"/>
  <c r="F170" i="10"/>
  <c r="U170" i="10" s="1"/>
  <c r="F171" i="10"/>
  <c r="U171" i="10" s="1"/>
  <c r="F172" i="10"/>
  <c r="U172" i="10" s="1"/>
  <c r="F173" i="10"/>
  <c r="U173" i="10" s="1"/>
  <c r="F174" i="10"/>
  <c r="U174" i="10" s="1"/>
  <c r="F175" i="10"/>
  <c r="U175" i="10" s="1"/>
  <c r="F176" i="10"/>
  <c r="U176" i="10" s="1"/>
  <c r="F177" i="10"/>
  <c r="U177" i="10" s="1"/>
  <c r="F178" i="10"/>
  <c r="U178" i="10" s="1"/>
  <c r="F179" i="10"/>
  <c r="U179" i="10" s="1"/>
  <c r="F180" i="10"/>
  <c r="U180" i="10" s="1"/>
  <c r="F181" i="10"/>
  <c r="U181" i="10" s="1"/>
  <c r="F182" i="10"/>
  <c r="U182" i="10" s="1"/>
  <c r="F183" i="10"/>
  <c r="U183" i="10" s="1"/>
  <c r="F184" i="10"/>
  <c r="U184" i="10" s="1"/>
  <c r="F185" i="10"/>
  <c r="U185" i="10" s="1"/>
  <c r="F186" i="10"/>
  <c r="U186" i="10" s="1"/>
  <c r="F187" i="10"/>
  <c r="U187" i="10" s="1"/>
  <c r="F188" i="10"/>
  <c r="U188" i="10" s="1"/>
  <c r="F189" i="10"/>
  <c r="U189" i="10" s="1"/>
  <c r="F190" i="10"/>
  <c r="U190" i="10" s="1"/>
  <c r="F191" i="10"/>
  <c r="U191" i="10" s="1"/>
  <c r="F192" i="10"/>
  <c r="U192" i="10" s="1"/>
  <c r="F193" i="10"/>
  <c r="U193" i="10" s="1"/>
  <c r="F194" i="10"/>
  <c r="U194" i="10" s="1"/>
  <c r="F195" i="10"/>
  <c r="U195" i="10" s="1"/>
  <c r="F196" i="10"/>
  <c r="U196" i="10" s="1"/>
  <c r="F197" i="10"/>
  <c r="U197" i="10" s="1"/>
  <c r="F198" i="10"/>
  <c r="U198" i="10" s="1"/>
  <c r="F199" i="10"/>
  <c r="U199" i="10" s="1"/>
  <c r="F200" i="10"/>
  <c r="U200" i="10" s="1"/>
  <c r="F201" i="10"/>
  <c r="U201" i="10" s="1"/>
  <c r="F202" i="10"/>
  <c r="U202" i="10" s="1"/>
  <c r="F203" i="10"/>
  <c r="U203" i="10" s="1"/>
  <c r="F204" i="10"/>
  <c r="U204" i="10" s="1"/>
  <c r="F205" i="10"/>
  <c r="U205" i="10" s="1"/>
  <c r="F206" i="10"/>
  <c r="U206" i="10" s="1"/>
  <c r="F207" i="10"/>
  <c r="U207" i="10" s="1"/>
  <c r="F208" i="10"/>
  <c r="U208" i="10" s="1"/>
  <c r="F209" i="10"/>
  <c r="U209" i="10" s="1"/>
  <c r="F210" i="10"/>
  <c r="U210" i="10" s="1"/>
  <c r="F211" i="10"/>
  <c r="U211" i="10" s="1"/>
  <c r="F212" i="10"/>
  <c r="U212" i="10" s="1"/>
  <c r="F213" i="10"/>
  <c r="U213" i="10" s="1"/>
  <c r="F214" i="10"/>
  <c r="U214" i="10" s="1"/>
  <c r="F215" i="10"/>
  <c r="U215" i="10" s="1"/>
  <c r="F216" i="10"/>
  <c r="U216" i="10" s="1"/>
  <c r="F8" i="10"/>
  <c r="U8" i="10" s="1"/>
  <c r="E9" i="10"/>
  <c r="T9" i="10" s="1"/>
  <c r="E10" i="10"/>
  <c r="T10" i="10" s="1"/>
  <c r="E11" i="10"/>
  <c r="T11" i="10" s="1"/>
  <c r="E12" i="10"/>
  <c r="T12" i="10" s="1"/>
  <c r="E13" i="10"/>
  <c r="T13" i="10" s="1"/>
  <c r="E14" i="10"/>
  <c r="T14" i="10" s="1"/>
  <c r="E15" i="10"/>
  <c r="T15" i="10" s="1"/>
  <c r="E16" i="10"/>
  <c r="T16" i="10" s="1"/>
  <c r="E17" i="10"/>
  <c r="T17" i="10" s="1"/>
  <c r="E18" i="10"/>
  <c r="T18" i="10" s="1"/>
  <c r="E19" i="10"/>
  <c r="T19" i="10" s="1"/>
  <c r="E20" i="10"/>
  <c r="T20" i="10" s="1"/>
  <c r="E21" i="10"/>
  <c r="T21" i="10" s="1"/>
  <c r="E22" i="10"/>
  <c r="T22" i="10" s="1"/>
  <c r="E23" i="10"/>
  <c r="T23" i="10" s="1"/>
  <c r="E24" i="10"/>
  <c r="T24" i="10" s="1"/>
  <c r="E25" i="10"/>
  <c r="T25" i="10" s="1"/>
  <c r="E26" i="10"/>
  <c r="T26" i="10" s="1"/>
  <c r="E27" i="10"/>
  <c r="T27" i="10" s="1"/>
  <c r="E28" i="10"/>
  <c r="T28" i="10" s="1"/>
  <c r="E29" i="10"/>
  <c r="T29" i="10" s="1"/>
  <c r="E30" i="10"/>
  <c r="T30" i="10" s="1"/>
  <c r="E31" i="10"/>
  <c r="T31" i="10" s="1"/>
  <c r="E32" i="10"/>
  <c r="T32" i="10" s="1"/>
  <c r="E33" i="10"/>
  <c r="T33" i="10" s="1"/>
  <c r="E34" i="10"/>
  <c r="T34" i="10" s="1"/>
  <c r="E35" i="10"/>
  <c r="T35" i="10" s="1"/>
  <c r="E36" i="10"/>
  <c r="T36" i="10" s="1"/>
  <c r="E37" i="10"/>
  <c r="T37" i="10" s="1"/>
  <c r="E38" i="10"/>
  <c r="T38" i="10" s="1"/>
  <c r="E39" i="10"/>
  <c r="T39" i="10" s="1"/>
  <c r="E40" i="10"/>
  <c r="T40" i="10" s="1"/>
  <c r="E41" i="10"/>
  <c r="T41" i="10" s="1"/>
  <c r="E42" i="10"/>
  <c r="T42" i="10" s="1"/>
  <c r="E43" i="10"/>
  <c r="T43" i="10" s="1"/>
  <c r="E44" i="10"/>
  <c r="T44" i="10" s="1"/>
  <c r="E45" i="10"/>
  <c r="T45" i="10" s="1"/>
  <c r="E46" i="10"/>
  <c r="T46" i="10" s="1"/>
  <c r="E47" i="10"/>
  <c r="T47" i="10" s="1"/>
  <c r="E48" i="10"/>
  <c r="T48" i="10" s="1"/>
  <c r="E49" i="10"/>
  <c r="T49" i="10" s="1"/>
  <c r="E50" i="10"/>
  <c r="T50" i="10" s="1"/>
  <c r="E51" i="10"/>
  <c r="T51" i="10" s="1"/>
  <c r="E52" i="10"/>
  <c r="T52" i="10" s="1"/>
  <c r="E53" i="10"/>
  <c r="T53" i="10" s="1"/>
  <c r="E54" i="10"/>
  <c r="T54" i="10" s="1"/>
  <c r="E55" i="10"/>
  <c r="T55" i="10" s="1"/>
  <c r="E56" i="10"/>
  <c r="T56" i="10" s="1"/>
  <c r="E57" i="10"/>
  <c r="T57" i="10" s="1"/>
  <c r="E58" i="10"/>
  <c r="T58" i="10" s="1"/>
  <c r="E59" i="10"/>
  <c r="T59" i="10" s="1"/>
  <c r="E60" i="10"/>
  <c r="T60" i="10" s="1"/>
  <c r="E61" i="10"/>
  <c r="T61" i="10" s="1"/>
  <c r="E62" i="10"/>
  <c r="T62" i="10" s="1"/>
  <c r="E63" i="10"/>
  <c r="T63" i="10" s="1"/>
  <c r="E64" i="10"/>
  <c r="T64" i="10" s="1"/>
  <c r="E65" i="10"/>
  <c r="T65" i="10" s="1"/>
  <c r="E66" i="10"/>
  <c r="T66" i="10" s="1"/>
  <c r="E67" i="10"/>
  <c r="T67" i="10" s="1"/>
  <c r="E68" i="10"/>
  <c r="T68" i="10" s="1"/>
  <c r="E69" i="10"/>
  <c r="T69" i="10" s="1"/>
  <c r="E70" i="10"/>
  <c r="T70" i="10" s="1"/>
  <c r="E71" i="10"/>
  <c r="T71" i="10" s="1"/>
  <c r="E72" i="10"/>
  <c r="T72" i="10" s="1"/>
  <c r="E73" i="10"/>
  <c r="T73" i="10" s="1"/>
  <c r="E74" i="10"/>
  <c r="T74" i="10" s="1"/>
  <c r="E75" i="10"/>
  <c r="T75" i="10" s="1"/>
  <c r="E76" i="10"/>
  <c r="T76" i="10" s="1"/>
  <c r="E77" i="10"/>
  <c r="T77" i="10" s="1"/>
  <c r="E78" i="10"/>
  <c r="T78" i="10" s="1"/>
  <c r="E79" i="10"/>
  <c r="T79" i="10" s="1"/>
  <c r="E80" i="10"/>
  <c r="T80" i="10" s="1"/>
  <c r="E81" i="10"/>
  <c r="T81" i="10" s="1"/>
  <c r="E82" i="10"/>
  <c r="T82" i="10" s="1"/>
  <c r="E83" i="10"/>
  <c r="T83" i="10" s="1"/>
  <c r="E84" i="10"/>
  <c r="T84" i="10" s="1"/>
  <c r="E85" i="10"/>
  <c r="T85" i="10" s="1"/>
  <c r="E86" i="10"/>
  <c r="T86" i="10" s="1"/>
  <c r="E87" i="10"/>
  <c r="T87" i="10" s="1"/>
  <c r="E88" i="10"/>
  <c r="T88" i="10" s="1"/>
  <c r="E89" i="10"/>
  <c r="T89" i="10" s="1"/>
  <c r="E90" i="10"/>
  <c r="T90" i="10" s="1"/>
  <c r="E91" i="10"/>
  <c r="T91" i="10" s="1"/>
  <c r="E92" i="10"/>
  <c r="T92" i="10" s="1"/>
  <c r="E93" i="10"/>
  <c r="T93" i="10" s="1"/>
  <c r="E94" i="10"/>
  <c r="T94" i="10" s="1"/>
  <c r="E95" i="10"/>
  <c r="T95" i="10" s="1"/>
  <c r="E96" i="10"/>
  <c r="T96" i="10" s="1"/>
  <c r="E97" i="10"/>
  <c r="T97" i="10" s="1"/>
  <c r="E98" i="10"/>
  <c r="T98" i="10" s="1"/>
  <c r="E99" i="10"/>
  <c r="T99" i="10" s="1"/>
  <c r="E100" i="10"/>
  <c r="T100" i="10" s="1"/>
  <c r="E101" i="10"/>
  <c r="T101" i="10" s="1"/>
  <c r="E102" i="10"/>
  <c r="T102" i="10" s="1"/>
  <c r="E103" i="10"/>
  <c r="T103" i="10" s="1"/>
  <c r="E104" i="10"/>
  <c r="T104" i="10" s="1"/>
  <c r="E105" i="10"/>
  <c r="T105" i="10" s="1"/>
  <c r="E106" i="10"/>
  <c r="T106" i="10" s="1"/>
  <c r="E107" i="10"/>
  <c r="T107" i="10" s="1"/>
  <c r="E108" i="10"/>
  <c r="T108" i="10" s="1"/>
  <c r="E109" i="10"/>
  <c r="T109" i="10" s="1"/>
  <c r="E110" i="10"/>
  <c r="T110" i="10" s="1"/>
  <c r="E111" i="10"/>
  <c r="T111" i="10" s="1"/>
  <c r="E112" i="10"/>
  <c r="T112" i="10" s="1"/>
  <c r="E113" i="10"/>
  <c r="T113" i="10" s="1"/>
  <c r="E114" i="10"/>
  <c r="T114" i="10" s="1"/>
  <c r="E115" i="10"/>
  <c r="T115" i="10" s="1"/>
  <c r="E116" i="10"/>
  <c r="T116" i="10" s="1"/>
  <c r="E117" i="10"/>
  <c r="T117" i="10" s="1"/>
  <c r="E118" i="10"/>
  <c r="T118" i="10" s="1"/>
  <c r="E119" i="10"/>
  <c r="T119" i="10" s="1"/>
  <c r="E120" i="10"/>
  <c r="T120" i="10" s="1"/>
  <c r="E121" i="10"/>
  <c r="T121" i="10" s="1"/>
  <c r="E122" i="10"/>
  <c r="T122" i="10" s="1"/>
  <c r="E123" i="10"/>
  <c r="T123" i="10" s="1"/>
  <c r="E124" i="10"/>
  <c r="T124" i="10" s="1"/>
  <c r="E125" i="10"/>
  <c r="T125" i="10" s="1"/>
  <c r="E126" i="10"/>
  <c r="T126" i="10" s="1"/>
  <c r="E127" i="10"/>
  <c r="T127" i="10" s="1"/>
  <c r="E128" i="10"/>
  <c r="T128" i="10" s="1"/>
  <c r="E129" i="10"/>
  <c r="T129" i="10" s="1"/>
  <c r="E130" i="10"/>
  <c r="T130" i="10" s="1"/>
  <c r="E131" i="10"/>
  <c r="T131" i="10" s="1"/>
  <c r="E132" i="10"/>
  <c r="T132" i="10" s="1"/>
  <c r="E133" i="10"/>
  <c r="T133" i="10" s="1"/>
  <c r="E134" i="10"/>
  <c r="T134" i="10" s="1"/>
  <c r="E135" i="10"/>
  <c r="T135" i="10" s="1"/>
  <c r="E136" i="10"/>
  <c r="T136" i="10" s="1"/>
  <c r="E137" i="10"/>
  <c r="T137" i="10" s="1"/>
  <c r="E138" i="10"/>
  <c r="T138" i="10" s="1"/>
  <c r="E139" i="10"/>
  <c r="T139" i="10" s="1"/>
  <c r="E140" i="10"/>
  <c r="T140" i="10" s="1"/>
  <c r="E141" i="10"/>
  <c r="T141" i="10" s="1"/>
  <c r="E142" i="10"/>
  <c r="T142" i="10" s="1"/>
  <c r="E143" i="10"/>
  <c r="T143" i="10" s="1"/>
  <c r="E144" i="10"/>
  <c r="T144" i="10" s="1"/>
  <c r="E145" i="10"/>
  <c r="T145" i="10" s="1"/>
  <c r="E146" i="10"/>
  <c r="T146" i="10" s="1"/>
  <c r="E147" i="10"/>
  <c r="T147" i="10" s="1"/>
  <c r="E148" i="10"/>
  <c r="T148" i="10" s="1"/>
  <c r="E149" i="10"/>
  <c r="T149" i="10" s="1"/>
  <c r="E150" i="10"/>
  <c r="T150" i="10" s="1"/>
  <c r="E151" i="10"/>
  <c r="T151" i="10" s="1"/>
  <c r="E152" i="10"/>
  <c r="T152" i="10" s="1"/>
  <c r="E153" i="10"/>
  <c r="T153" i="10" s="1"/>
  <c r="E154" i="10"/>
  <c r="T154" i="10" s="1"/>
  <c r="E155" i="10"/>
  <c r="T155" i="10" s="1"/>
  <c r="E156" i="10"/>
  <c r="T156" i="10" s="1"/>
  <c r="E157" i="10"/>
  <c r="T157" i="10" s="1"/>
  <c r="E158" i="10"/>
  <c r="T158" i="10" s="1"/>
  <c r="E159" i="10"/>
  <c r="T159" i="10" s="1"/>
  <c r="E160" i="10"/>
  <c r="T160" i="10" s="1"/>
  <c r="E161" i="10"/>
  <c r="T161" i="10" s="1"/>
  <c r="E162" i="10"/>
  <c r="T162" i="10" s="1"/>
  <c r="E163" i="10"/>
  <c r="T163" i="10" s="1"/>
  <c r="E164" i="10"/>
  <c r="T164" i="10" s="1"/>
  <c r="E165" i="10"/>
  <c r="T165" i="10" s="1"/>
  <c r="E166" i="10"/>
  <c r="T166" i="10" s="1"/>
  <c r="E167" i="10"/>
  <c r="T167" i="10" s="1"/>
  <c r="E168" i="10"/>
  <c r="T168" i="10" s="1"/>
  <c r="E169" i="10"/>
  <c r="T169" i="10" s="1"/>
  <c r="E170" i="10"/>
  <c r="T170" i="10" s="1"/>
  <c r="E171" i="10"/>
  <c r="T171" i="10" s="1"/>
  <c r="E172" i="10"/>
  <c r="T172" i="10" s="1"/>
  <c r="E173" i="10"/>
  <c r="T173" i="10" s="1"/>
  <c r="E174" i="10"/>
  <c r="T174" i="10" s="1"/>
  <c r="E175" i="10"/>
  <c r="T175" i="10" s="1"/>
  <c r="E176" i="10"/>
  <c r="T176" i="10" s="1"/>
  <c r="E177" i="10"/>
  <c r="T177" i="10" s="1"/>
  <c r="E178" i="10"/>
  <c r="T178" i="10" s="1"/>
  <c r="E179" i="10"/>
  <c r="T179" i="10" s="1"/>
  <c r="E180" i="10"/>
  <c r="T180" i="10" s="1"/>
  <c r="E181" i="10"/>
  <c r="T181" i="10" s="1"/>
  <c r="E182" i="10"/>
  <c r="T182" i="10" s="1"/>
  <c r="E183" i="10"/>
  <c r="T183" i="10" s="1"/>
  <c r="E184" i="10"/>
  <c r="T184" i="10" s="1"/>
  <c r="E185" i="10"/>
  <c r="T185" i="10" s="1"/>
  <c r="E186" i="10"/>
  <c r="T186" i="10" s="1"/>
  <c r="E187" i="10"/>
  <c r="T187" i="10" s="1"/>
  <c r="E188" i="10"/>
  <c r="T188" i="10" s="1"/>
  <c r="E189" i="10"/>
  <c r="T189" i="10" s="1"/>
  <c r="E190" i="10"/>
  <c r="T190" i="10" s="1"/>
  <c r="E191" i="10"/>
  <c r="T191" i="10" s="1"/>
  <c r="E192" i="10"/>
  <c r="T192" i="10" s="1"/>
  <c r="E193" i="10"/>
  <c r="T193" i="10" s="1"/>
  <c r="E194" i="10"/>
  <c r="T194" i="10" s="1"/>
  <c r="E195" i="10"/>
  <c r="T195" i="10" s="1"/>
  <c r="E196" i="10"/>
  <c r="T196" i="10" s="1"/>
  <c r="E197" i="10"/>
  <c r="T197" i="10" s="1"/>
  <c r="E198" i="10"/>
  <c r="T198" i="10" s="1"/>
  <c r="E199" i="10"/>
  <c r="T199" i="10" s="1"/>
  <c r="E200" i="10"/>
  <c r="T200" i="10" s="1"/>
  <c r="E201" i="10"/>
  <c r="T201" i="10" s="1"/>
  <c r="E202" i="10"/>
  <c r="T202" i="10" s="1"/>
  <c r="E203" i="10"/>
  <c r="T203" i="10" s="1"/>
  <c r="E204" i="10"/>
  <c r="T204" i="10" s="1"/>
  <c r="E205" i="10"/>
  <c r="T205" i="10" s="1"/>
  <c r="E206" i="10"/>
  <c r="T206" i="10" s="1"/>
  <c r="E207" i="10"/>
  <c r="T207" i="10" s="1"/>
  <c r="E208" i="10"/>
  <c r="T208" i="10" s="1"/>
  <c r="E209" i="10"/>
  <c r="T209" i="10" s="1"/>
  <c r="E210" i="10"/>
  <c r="T210" i="10" s="1"/>
  <c r="E211" i="10"/>
  <c r="T211" i="10" s="1"/>
  <c r="E212" i="10"/>
  <c r="T212" i="10" s="1"/>
  <c r="E213" i="10"/>
  <c r="T213" i="10" s="1"/>
  <c r="E214" i="10"/>
  <c r="T214" i="10" s="1"/>
  <c r="E215" i="10"/>
  <c r="T215" i="10" s="1"/>
  <c r="E216" i="10"/>
  <c r="T216" i="10" s="1"/>
  <c r="E8" i="10"/>
  <c r="T8" i="10" s="1"/>
  <c r="O10" i="10"/>
  <c r="P126" i="10" l="1"/>
  <c r="P61" i="10"/>
  <c r="O140" i="10"/>
  <c r="P113" i="10"/>
  <c r="O104" i="10"/>
  <c r="P37" i="10"/>
  <c r="P177" i="10"/>
  <c r="P81" i="10"/>
  <c r="P17" i="10"/>
  <c r="O40" i="10"/>
  <c r="P141" i="10"/>
  <c r="P62" i="10"/>
  <c r="O188" i="10"/>
  <c r="O118" i="10"/>
  <c r="P213" i="10"/>
  <c r="P165" i="10"/>
  <c r="P133" i="10"/>
  <c r="P105" i="10"/>
  <c r="P73" i="10"/>
  <c r="P53" i="10"/>
  <c r="P33" i="10"/>
  <c r="P13" i="10"/>
  <c r="O172" i="10"/>
  <c r="O128" i="10"/>
  <c r="O92" i="10"/>
  <c r="O28" i="10"/>
  <c r="P205" i="10"/>
  <c r="P157" i="10"/>
  <c r="P97" i="10"/>
  <c r="P65" i="10"/>
  <c r="P49" i="10"/>
  <c r="P29" i="10"/>
  <c r="O212" i="10"/>
  <c r="O160" i="10"/>
  <c r="O72" i="10"/>
  <c r="P193" i="10"/>
  <c r="P149" i="10"/>
  <c r="P121" i="10"/>
  <c r="P89" i="10"/>
  <c r="P45" i="10"/>
  <c r="P21" i="10"/>
  <c r="O204" i="10"/>
  <c r="O148" i="10"/>
  <c r="O112" i="10"/>
  <c r="O60" i="10"/>
  <c r="P184" i="10"/>
  <c r="P172" i="10"/>
  <c r="P209" i="10"/>
  <c r="P169" i="10"/>
  <c r="P153" i="10"/>
  <c r="P137" i="10"/>
  <c r="P125" i="10"/>
  <c r="P109" i="10"/>
  <c r="P93" i="10"/>
  <c r="P77" i="10"/>
  <c r="O208" i="10"/>
  <c r="O180" i="10"/>
  <c r="O156" i="10"/>
  <c r="O136" i="10"/>
  <c r="O116" i="10"/>
  <c r="O96" i="10"/>
  <c r="O64" i="10"/>
  <c r="O32" i="10"/>
  <c r="P201" i="10"/>
  <c r="P173" i="10"/>
  <c r="P161" i="10"/>
  <c r="P145" i="10"/>
  <c r="P129" i="10"/>
  <c r="P117" i="10"/>
  <c r="P101" i="10"/>
  <c r="P85" i="10"/>
  <c r="P69" i="10"/>
  <c r="P57" i="10"/>
  <c r="P41" i="10"/>
  <c r="P25" i="10"/>
  <c r="P9" i="10"/>
  <c r="O192" i="10"/>
  <c r="O168" i="10"/>
  <c r="O144" i="10"/>
  <c r="O124" i="10"/>
  <c r="O108" i="10"/>
  <c r="O80" i="10"/>
  <c r="O48" i="10"/>
  <c r="O16" i="10"/>
  <c r="P200" i="10"/>
  <c r="O85" i="10"/>
  <c r="P208" i="10"/>
  <c r="P152" i="10"/>
  <c r="P176" i="10"/>
  <c r="P160" i="10"/>
  <c r="P192" i="10"/>
  <c r="P168" i="10"/>
  <c r="P188" i="10"/>
  <c r="P156" i="10"/>
  <c r="P115" i="10"/>
  <c r="P51" i="10"/>
  <c r="O150" i="10"/>
  <c r="O54" i="10"/>
  <c r="P114" i="10"/>
  <c r="P50" i="10"/>
  <c r="O53" i="10"/>
  <c r="P147" i="10"/>
  <c r="P83" i="10"/>
  <c r="P19" i="10"/>
  <c r="O86" i="10"/>
  <c r="P194" i="10"/>
  <c r="P158" i="10"/>
  <c r="P142" i="10"/>
  <c r="P131" i="10"/>
  <c r="P99" i="10"/>
  <c r="P78" i="10"/>
  <c r="P67" i="10"/>
  <c r="P35" i="10"/>
  <c r="P14" i="10"/>
  <c r="O158" i="10"/>
  <c r="O126" i="10"/>
  <c r="O94" i="10"/>
  <c r="O61" i="10"/>
  <c r="O21" i="10"/>
  <c r="O34" i="10"/>
  <c r="O22" i="10"/>
  <c r="P170" i="10"/>
  <c r="P162" i="10"/>
  <c r="P98" i="10"/>
  <c r="P34" i="10"/>
  <c r="O74" i="10"/>
  <c r="O42" i="10"/>
  <c r="O29" i="10"/>
  <c r="P182" i="10"/>
  <c r="P174" i="10"/>
  <c r="P130" i="10"/>
  <c r="P94" i="10"/>
  <c r="P66" i="10"/>
  <c r="P30" i="10"/>
  <c r="O166" i="10"/>
  <c r="O134" i="10"/>
  <c r="O102" i="10"/>
  <c r="O66" i="10"/>
  <c r="P197" i="10"/>
  <c r="P189" i="10"/>
  <c r="P181" i="10"/>
  <c r="P146" i="10"/>
  <c r="P110" i="10"/>
  <c r="P82" i="10"/>
  <c r="P46" i="10"/>
  <c r="P18" i="10"/>
  <c r="O196" i="10"/>
  <c r="O176" i="10"/>
  <c r="O164" i="10"/>
  <c r="O152" i="10"/>
  <c r="O142" i="10"/>
  <c r="O132" i="10"/>
  <c r="O120" i="10"/>
  <c r="O110" i="10"/>
  <c r="O100" i="10"/>
  <c r="O88" i="10"/>
  <c r="O76" i="10"/>
  <c r="O65" i="10"/>
  <c r="O56" i="10"/>
  <c r="O44" i="10"/>
  <c r="O33" i="10"/>
  <c r="O24" i="10"/>
  <c r="O12" i="10"/>
  <c r="P119" i="10"/>
  <c r="P87" i="10"/>
  <c r="P71" i="10"/>
  <c r="P39" i="10"/>
  <c r="O78" i="10"/>
  <c r="O46" i="10"/>
  <c r="O14" i="10"/>
  <c r="P186" i="10"/>
  <c r="P178" i="10"/>
  <c r="P150" i="10"/>
  <c r="P139" i="10"/>
  <c r="P134" i="10"/>
  <c r="P123" i="10"/>
  <c r="P118" i="10"/>
  <c r="P107" i="10"/>
  <c r="P102" i="10"/>
  <c r="P91" i="10"/>
  <c r="P86" i="10"/>
  <c r="P75" i="10"/>
  <c r="P70" i="10"/>
  <c r="P59" i="10"/>
  <c r="P54" i="10"/>
  <c r="P43" i="10"/>
  <c r="P38" i="10"/>
  <c r="P27" i="10"/>
  <c r="P22" i="10"/>
  <c r="P11" i="10"/>
  <c r="O170" i="10"/>
  <c r="O162" i="10"/>
  <c r="O154" i="10"/>
  <c r="O146" i="10"/>
  <c r="O138" i="10"/>
  <c r="O130" i="10"/>
  <c r="O122" i="10"/>
  <c r="O114" i="10"/>
  <c r="O106" i="10"/>
  <c r="O98" i="10"/>
  <c r="O90" i="10"/>
  <c r="O82" i="10"/>
  <c r="O77" i="10"/>
  <c r="O70" i="10"/>
  <c r="O58" i="10"/>
  <c r="O50" i="10"/>
  <c r="O45" i="10"/>
  <c r="O38" i="10"/>
  <c r="O26" i="10"/>
  <c r="O18" i="10"/>
  <c r="O13" i="10"/>
  <c r="P135" i="10"/>
  <c r="P103" i="10"/>
  <c r="P55" i="10"/>
  <c r="P23" i="10"/>
  <c r="P166" i="10"/>
  <c r="P154" i="10"/>
  <c r="P143" i="10"/>
  <c r="P138" i="10"/>
  <c r="P127" i="10"/>
  <c r="P122" i="10"/>
  <c r="P111" i="10"/>
  <c r="P106" i="10"/>
  <c r="P95" i="10"/>
  <c r="P90" i="10"/>
  <c r="P79" i="10"/>
  <c r="P74" i="10"/>
  <c r="P63" i="10"/>
  <c r="P58" i="10"/>
  <c r="P47" i="10"/>
  <c r="P42" i="10"/>
  <c r="P31" i="10"/>
  <c r="P26" i="10"/>
  <c r="P15" i="10"/>
  <c r="P10" i="10"/>
  <c r="O81" i="10"/>
  <c r="O69" i="10"/>
  <c r="O62" i="10"/>
  <c r="O49" i="10"/>
  <c r="O37" i="10"/>
  <c r="O30" i="10"/>
  <c r="O17" i="10"/>
  <c r="P212" i="10"/>
  <c r="P204" i="10"/>
  <c r="P196" i="10"/>
  <c r="P190" i="10"/>
  <c r="P185" i="10"/>
  <c r="P180" i="10"/>
  <c r="P164" i="10"/>
  <c r="P148" i="10"/>
  <c r="P144" i="10"/>
  <c r="P140" i="10"/>
  <c r="P136" i="10"/>
  <c r="P132" i="10"/>
  <c r="P128" i="10"/>
  <c r="P124" i="10"/>
  <c r="P120" i="10"/>
  <c r="P116" i="10"/>
  <c r="P112" i="10"/>
  <c r="P108" i="10"/>
  <c r="P104" i="10"/>
  <c r="P100" i="10"/>
  <c r="P96" i="10"/>
  <c r="P92" i="10"/>
  <c r="P88" i="10"/>
  <c r="P84" i="10"/>
  <c r="P80" i="10"/>
  <c r="P76" i="10"/>
  <c r="P72" i="10"/>
  <c r="P68" i="10"/>
  <c r="P64" i="10"/>
  <c r="P60" i="10"/>
  <c r="P56" i="10"/>
  <c r="P52" i="10"/>
  <c r="P48" i="10"/>
  <c r="P44" i="10"/>
  <c r="P40" i="10"/>
  <c r="P36" i="10"/>
  <c r="P32" i="10"/>
  <c r="P28" i="10"/>
  <c r="P24" i="10"/>
  <c r="P20" i="10"/>
  <c r="P16" i="10"/>
  <c r="P12" i="10"/>
  <c r="O216" i="10"/>
  <c r="O200" i="10"/>
  <c r="O184" i="10"/>
  <c r="O84" i="10"/>
  <c r="O73" i="10"/>
  <c r="O68" i="10"/>
  <c r="O57" i="10"/>
  <c r="O52" i="10"/>
  <c r="O41" i="10"/>
  <c r="O36" i="10"/>
  <c r="O25" i="10"/>
  <c r="O20" i="10"/>
  <c r="O9" i="10"/>
  <c r="T3" i="10"/>
  <c r="P216" i="10"/>
  <c r="O213" i="10"/>
  <c r="O209" i="10"/>
  <c r="O205" i="10"/>
  <c r="O201" i="10"/>
  <c r="O197" i="10"/>
  <c r="O193" i="10"/>
  <c r="O189" i="10"/>
  <c r="O185" i="10"/>
  <c r="O181" i="10"/>
  <c r="O177" i="10"/>
  <c r="O173" i="10"/>
  <c r="O169" i="10"/>
  <c r="O165" i="10"/>
  <c r="O161" i="10"/>
  <c r="O157" i="10"/>
  <c r="O153" i="10"/>
  <c r="O149" i="10"/>
  <c r="O145" i="10"/>
  <c r="O141" i="10"/>
  <c r="O137" i="10"/>
  <c r="O133" i="10"/>
  <c r="O129" i="10"/>
  <c r="O125" i="10"/>
  <c r="O121" i="10"/>
  <c r="O117" i="10"/>
  <c r="O113" i="10"/>
  <c r="O109" i="10"/>
  <c r="O105" i="10"/>
  <c r="O101" i="10"/>
  <c r="O97" i="10"/>
  <c r="O93" i="10"/>
  <c r="O89" i="10"/>
  <c r="P215" i="10"/>
  <c r="P211" i="10"/>
  <c r="P207" i="10"/>
  <c r="P203" i="10"/>
  <c r="P199" i="10"/>
  <c r="P195" i="10"/>
  <c r="P191" i="10"/>
  <c r="P187" i="10"/>
  <c r="P183" i="10"/>
  <c r="P179" i="10"/>
  <c r="P175" i="10"/>
  <c r="P171" i="10"/>
  <c r="P167" i="10"/>
  <c r="P163" i="10"/>
  <c r="P159" i="10"/>
  <c r="P155" i="10"/>
  <c r="P151" i="10"/>
  <c r="O215" i="10"/>
  <c r="O211" i="10"/>
  <c r="O207" i="10"/>
  <c r="O203" i="10"/>
  <c r="O199" i="10"/>
  <c r="O195" i="10"/>
  <c r="O191" i="10"/>
  <c r="O187" i="10"/>
  <c r="O183" i="10"/>
  <c r="O179" i="10"/>
  <c r="O175" i="10"/>
  <c r="O171" i="10"/>
  <c r="O167" i="10"/>
  <c r="O163" i="10"/>
  <c r="O159" i="10"/>
  <c r="O155" i="10"/>
  <c r="O151" i="10"/>
  <c r="O147" i="10"/>
  <c r="O143" i="10"/>
  <c r="O139" i="10"/>
  <c r="O135" i="10"/>
  <c r="O131" i="10"/>
  <c r="O127" i="10"/>
  <c r="O123" i="10"/>
  <c r="O119" i="10"/>
  <c r="O115" i="10"/>
  <c r="O111" i="10"/>
  <c r="O107" i="10"/>
  <c r="O103" i="10"/>
  <c r="O99" i="10"/>
  <c r="O95" i="10"/>
  <c r="O91" i="10"/>
  <c r="O87" i="10"/>
  <c r="O83" i="10"/>
  <c r="O79" i="10"/>
  <c r="O75" i="10"/>
  <c r="O71" i="10"/>
  <c r="O67" i="10"/>
  <c r="O63" i="10"/>
  <c r="O59" i="10"/>
  <c r="O55" i="10"/>
  <c r="O51" i="10"/>
  <c r="O47" i="10"/>
  <c r="O43" i="10"/>
  <c r="O39" i="10"/>
  <c r="O35" i="10"/>
  <c r="O31" i="10"/>
  <c r="O27" i="10"/>
  <c r="O23" i="10"/>
  <c r="O19" i="10"/>
  <c r="O15" i="10"/>
  <c r="O11" i="10"/>
  <c r="U3" i="10"/>
  <c r="P214" i="10"/>
  <c r="P210" i="10"/>
  <c r="P206" i="10"/>
  <c r="P202" i="10"/>
  <c r="P198" i="10"/>
  <c r="O214" i="10"/>
  <c r="O210" i="10"/>
  <c r="O206" i="10"/>
  <c r="O202" i="10"/>
  <c r="O198" i="10"/>
  <c r="O194" i="10"/>
  <c r="O190" i="10"/>
  <c r="O186" i="10"/>
  <c r="O182" i="10"/>
  <c r="O178" i="10"/>
  <c r="O174" i="10"/>
  <c r="S8" i="10"/>
  <c r="D218" i="10"/>
  <c r="N8" i="10"/>
  <c r="S216" i="10"/>
  <c r="N216" i="10"/>
  <c r="S215" i="10"/>
  <c r="N215" i="10"/>
  <c r="S214" i="10"/>
  <c r="N214" i="10"/>
  <c r="S213" i="10"/>
  <c r="N213" i="10"/>
  <c r="S212" i="10"/>
  <c r="N212" i="10"/>
  <c r="S211" i="10"/>
  <c r="N211" i="10"/>
  <c r="S210" i="10"/>
  <c r="N210" i="10"/>
  <c r="S209" i="10"/>
  <c r="N209" i="10"/>
  <c r="S208" i="10"/>
  <c r="N208" i="10"/>
  <c r="S207" i="10"/>
  <c r="N207" i="10"/>
  <c r="S206" i="10"/>
  <c r="N206" i="10"/>
  <c r="S205" i="10"/>
  <c r="N205" i="10"/>
  <c r="S204" i="10"/>
  <c r="N204" i="10"/>
  <c r="S203" i="10"/>
  <c r="N203" i="10"/>
  <c r="S202" i="10"/>
  <c r="N202" i="10"/>
  <c r="S201" i="10"/>
  <c r="N201" i="10"/>
  <c r="S200" i="10"/>
  <c r="N200" i="10"/>
  <c r="S199" i="10"/>
  <c r="N199" i="10"/>
  <c r="S198" i="10"/>
  <c r="N198" i="10"/>
  <c r="S197" i="10"/>
  <c r="N197" i="10"/>
  <c r="S196" i="10"/>
  <c r="N196" i="10"/>
  <c r="S195" i="10"/>
  <c r="N195" i="10"/>
  <c r="S194" i="10"/>
  <c r="N194" i="10"/>
  <c r="S193" i="10"/>
  <c r="N193" i="10"/>
  <c r="S192" i="10"/>
  <c r="N192" i="10"/>
  <c r="S191" i="10"/>
  <c r="N191" i="10"/>
  <c r="S190" i="10"/>
  <c r="N190" i="10"/>
  <c r="S189" i="10"/>
  <c r="N189" i="10"/>
  <c r="S188" i="10"/>
  <c r="N188" i="10"/>
  <c r="S187" i="10"/>
  <c r="N187" i="10"/>
  <c r="S186" i="10"/>
  <c r="N186" i="10"/>
  <c r="S185" i="10"/>
  <c r="N185" i="10"/>
  <c r="S184" i="10"/>
  <c r="N184" i="10"/>
  <c r="S183" i="10"/>
  <c r="N183" i="10"/>
  <c r="S182" i="10"/>
  <c r="N182" i="10"/>
  <c r="S181" i="10"/>
  <c r="N181" i="10"/>
  <c r="S180" i="10"/>
  <c r="N180" i="10"/>
  <c r="S179" i="10"/>
  <c r="N179" i="10"/>
  <c r="S178" i="10"/>
  <c r="N178" i="10"/>
  <c r="S177" i="10"/>
  <c r="N177" i="10"/>
  <c r="S176" i="10"/>
  <c r="N176" i="10"/>
  <c r="S175" i="10"/>
  <c r="N175" i="10"/>
  <c r="S174" i="10"/>
  <c r="N174" i="10"/>
  <c r="S173" i="10"/>
  <c r="N173" i="10"/>
  <c r="S172" i="10"/>
  <c r="N172" i="10"/>
  <c r="S171" i="10"/>
  <c r="N171" i="10"/>
  <c r="S170" i="10"/>
  <c r="N170" i="10"/>
  <c r="S169" i="10"/>
  <c r="N169" i="10"/>
  <c r="S168" i="10"/>
  <c r="N168" i="10"/>
  <c r="S167" i="10"/>
  <c r="N167" i="10"/>
  <c r="S166" i="10"/>
  <c r="N166" i="10"/>
  <c r="S165" i="10"/>
  <c r="N165" i="10"/>
  <c r="S164" i="10"/>
  <c r="N164" i="10"/>
  <c r="S163" i="10"/>
  <c r="N163" i="10"/>
  <c r="S162" i="10"/>
  <c r="N162" i="10"/>
  <c r="S161" i="10"/>
  <c r="N161" i="10"/>
  <c r="S160" i="10"/>
  <c r="N160" i="10"/>
  <c r="S159" i="10"/>
  <c r="N159" i="10"/>
  <c r="S158" i="10"/>
  <c r="N158" i="10"/>
  <c r="S157" i="10"/>
  <c r="N157" i="10"/>
  <c r="S156" i="10"/>
  <c r="N156" i="10"/>
  <c r="S155" i="10"/>
  <c r="N155" i="10"/>
  <c r="S154" i="10"/>
  <c r="N154" i="10"/>
  <c r="S153" i="10"/>
  <c r="N153" i="10"/>
  <c r="S152" i="10"/>
  <c r="N152" i="10"/>
  <c r="S151" i="10"/>
  <c r="N151" i="10"/>
  <c r="S150" i="10"/>
  <c r="N150" i="10"/>
  <c r="S149" i="10"/>
  <c r="N149" i="10"/>
  <c r="S148" i="10"/>
  <c r="N148" i="10"/>
  <c r="S147" i="10"/>
  <c r="N147" i="10"/>
  <c r="S146" i="10"/>
  <c r="N146" i="10"/>
  <c r="S145" i="10"/>
  <c r="N145" i="10"/>
  <c r="S144" i="10"/>
  <c r="N144" i="10"/>
  <c r="S143" i="10"/>
  <c r="N143" i="10"/>
  <c r="S142" i="10"/>
  <c r="N142" i="10"/>
  <c r="S141" i="10"/>
  <c r="N141" i="10"/>
  <c r="S140" i="10"/>
  <c r="N140" i="10"/>
  <c r="S139" i="10"/>
  <c r="N139" i="10"/>
  <c r="S138" i="10"/>
  <c r="N138" i="10"/>
  <c r="S137" i="10"/>
  <c r="N137" i="10"/>
  <c r="S136" i="10"/>
  <c r="N136" i="10"/>
  <c r="S135" i="10"/>
  <c r="N135" i="10"/>
  <c r="S134" i="10"/>
  <c r="N134" i="10"/>
  <c r="S133" i="10"/>
  <c r="N133" i="10"/>
  <c r="S132" i="10"/>
  <c r="N132" i="10"/>
  <c r="S131" i="10"/>
  <c r="N131" i="10"/>
  <c r="S130" i="10"/>
  <c r="N130" i="10"/>
  <c r="S129" i="10"/>
  <c r="N129" i="10"/>
  <c r="S128" i="10"/>
  <c r="N128" i="10"/>
  <c r="S127" i="10"/>
  <c r="N127" i="10"/>
  <c r="S126" i="10"/>
  <c r="N126" i="10"/>
  <c r="S125" i="10"/>
  <c r="N125" i="10"/>
  <c r="S124" i="10"/>
  <c r="N124" i="10"/>
  <c r="S123" i="10"/>
  <c r="N123" i="10"/>
  <c r="S122" i="10"/>
  <c r="N122" i="10"/>
  <c r="S121" i="10"/>
  <c r="N121" i="10"/>
  <c r="S120" i="10"/>
  <c r="N120" i="10"/>
  <c r="S119" i="10"/>
  <c r="N119" i="10"/>
  <c r="S118" i="10"/>
  <c r="N118" i="10"/>
  <c r="S117" i="10"/>
  <c r="N117" i="10"/>
  <c r="S116" i="10"/>
  <c r="N116" i="10"/>
  <c r="S115" i="10"/>
  <c r="N115" i="10"/>
  <c r="S114" i="10"/>
  <c r="N114" i="10"/>
  <c r="S113" i="10"/>
  <c r="N113" i="10"/>
  <c r="S112" i="10"/>
  <c r="N112" i="10"/>
  <c r="S111" i="10"/>
  <c r="N111" i="10"/>
  <c r="S110" i="10"/>
  <c r="N110" i="10"/>
  <c r="S109" i="10"/>
  <c r="N109" i="10"/>
  <c r="S108" i="10"/>
  <c r="N108" i="10"/>
  <c r="S107" i="10"/>
  <c r="N107" i="10"/>
  <c r="S106" i="10"/>
  <c r="N106" i="10"/>
  <c r="S105" i="10"/>
  <c r="N105" i="10"/>
  <c r="S104" i="10"/>
  <c r="N104" i="10"/>
  <c r="S103" i="10"/>
  <c r="N103" i="10"/>
  <c r="S102" i="10"/>
  <c r="N102" i="10"/>
  <c r="S101" i="10"/>
  <c r="N101" i="10"/>
  <c r="S100" i="10"/>
  <c r="N100" i="10"/>
  <c r="S99" i="10"/>
  <c r="N99" i="10"/>
  <c r="S98" i="10"/>
  <c r="N98" i="10"/>
  <c r="S97" i="10"/>
  <c r="N97" i="10"/>
  <c r="S96" i="10"/>
  <c r="N96" i="10"/>
  <c r="S95" i="10"/>
  <c r="N95" i="10"/>
  <c r="S94" i="10"/>
  <c r="N94" i="10"/>
  <c r="S93" i="10"/>
  <c r="N93" i="10"/>
  <c r="S92" i="10"/>
  <c r="N92" i="10"/>
  <c r="S91" i="10"/>
  <c r="N91" i="10"/>
  <c r="S90" i="10"/>
  <c r="N90" i="10"/>
  <c r="S89" i="10"/>
  <c r="N89" i="10"/>
  <c r="S88" i="10"/>
  <c r="N88" i="10"/>
  <c r="S87" i="10"/>
  <c r="N87" i="10"/>
  <c r="S86" i="10"/>
  <c r="N86" i="10"/>
  <c r="S85" i="10"/>
  <c r="N85" i="10"/>
  <c r="S84" i="10"/>
  <c r="N84" i="10"/>
  <c r="S83" i="10"/>
  <c r="N83" i="10"/>
  <c r="S82" i="10"/>
  <c r="N82" i="10"/>
  <c r="S81" i="10"/>
  <c r="N81" i="10"/>
  <c r="S80" i="10"/>
  <c r="N80" i="10"/>
  <c r="S79" i="10"/>
  <c r="N79" i="10"/>
  <c r="S78" i="10"/>
  <c r="N78" i="10"/>
  <c r="S77" i="10"/>
  <c r="N77" i="10"/>
  <c r="S76" i="10"/>
  <c r="N76" i="10"/>
  <c r="S75" i="10"/>
  <c r="N75" i="10"/>
  <c r="S74" i="10"/>
  <c r="N74" i="10"/>
  <c r="S73" i="10"/>
  <c r="N73" i="10"/>
  <c r="S72" i="10"/>
  <c r="N72" i="10"/>
  <c r="S71" i="10"/>
  <c r="N71" i="10"/>
  <c r="S70" i="10"/>
  <c r="N70" i="10"/>
  <c r="S69" i="10"/>
  <c r="N69" i="10"/>
  <c r="S68" i="10"/>
  <c r="N68" i="10"/>
  <c r="S67" i="10"/>
  <c r="N67" i="10"/>
  <c r="S66" i="10"/>
  <c r="N66" i="10"/>
  <c r="S65" i="10"/>
  <c r="N65" i="10"/>
  <c r="S64" i="10"/>
  <c r="N64" i="10"/>
  <c r="S63" i="10"/>
  <c r="N63" i="10"/>
  <c r="S62" i="10"/>
  <c r="N62" i="10"/>
  <c r="S61" i="10"/>
  <c r="N61" i="10"/>
  <c r="S60" i="10"/>
  <c r="N60" i="10"/>
  <c r="S59" i="10"/>
  <c r="N59" i="10"/>
  <c r="S58" i="10"/>
  <c r="N58" i="10"/>
  <c r="S57" i="10"/>
  <c r="N57" i="10"/>
  <c r="S56" i="10"/>
  <c r="N56" i="10"/>
  <c r="S55" i="10"/>
  <c r="N55" i="10"/>
  <c r="S54" i="10"/>
  <c r="N54" i="10"/>
  <c r="S53" i="10"/>
  <c r="N53" i="10"/>
  <c r="S52" i="10"/>
  <c r="N52" i="10"/>
  <c r="S51" i="10"/>
  <c r="N51" i="10"/>
  <c r="S50" i="10"/>
  <c r="N50" i="10"/>
  <c r="S49" i="10"/>
  <c r="N49" i="10"/>
  <c r="S48" i="10"/>
  <c r="N48" i="10"/>
  <c r="S47" i="10"/>
  <c r="N47" i="10"/>
  <c r="S46" i="10"/>
  <c r="N46" i="10"/>
  <c r="S45" i="10"/>
  <c r="N45" i="10"/>
  <c r="S44" i="10"/>
  <c r="N44" i="10"/>
  <c r="S43" i="10"/>
  <c r="N43" i="10"/>
  <c r="S42" i="10"/>
  <c r="N42" i="10"/>
  <c r="S41" i="10"/>
  <c r="N41" i="10"/>
  <c r="S40" i="10"/>
  <c r="N40" i="10"/>
  <c r="S39" i="10"/>
  <c r="N39" i="10"/>
  <c r="S38" i="10"/>
  <c r="N38" i="10"/>
  <c r="S37" i="10"/>
  <c r="N37" i="10"/>
  <c r="S36" i="10"/>
  <c r="N36" i="10"/>
  <c r="S35" i="10"/>
  <c r="N35" i="10"/>
  <c r="S34" i="10"/>
  <c r="N34" i="10"/>
  <c r="S33" i="10"/>
  <c r="N33" i="10"/>
  <c r="S32" i="10"/>
  <c r="N32" i="10"/>
  <c r="S31" i="10"/>
  <c r="N31" i="10"/>
  <c r="S30" i="10"/>
  <c r="N30" i="10"/>
  <c r="S29" i="10"/>
  <c r="N29" i="10"/>
  <c r="S28" i="10"/>
  <c r="N28" i="10"/>
  <c r="S27" i="10"/>
  <c r="N27" i="10"/>
  <c r="S26" i="10"/>
  <c r="N26" i="10"/>
  <c r="S25" i="10"/>
  <c r="N25" i="10"/>
  <c r="S24" i="10"/>
  <c r="N24" i="10"/>
  <c r="S23" i="10"/>
  <c r="N23" i="10"/>
  <c r="S22" i="10"/>
  <c r="N22" i="10"/>
  <c r="S21" i="10"/>
  <c r="N21" i="10"/>
  <c r="S20" i="10"/>
  <c r="N20" i="10"/>
  <c r="S19" i="10"/>
  <c r="N19" i="10"/>
  <c r="S18" i="10"/>
  <c r="N18" i="10"/>
  <c r="S17" i="10"/>
  <c r="N17" i="10"/>
  <c r="S16" i="10"/>
  <c r="N16" i="10"/>
  <c r="S15" i="10"/>
  <c r="N15" i="10"/>
  <c r="S14" i="10"/>
  <c r="N14" i="10"/>
  <c r="S13" i="10"/>
  <c r="N13" i="10"/>
  <c r="S12" i="10"/>
  <c r="N12" i="10"/>
  <c r="S11" i="10"/>
  <c r="N11" i="10"/>
  <c r="S10" i="10"/>
  <c r="N10" i="10"/>
  <c r="S9" i="10"/>
  <c r="N9" i="10"/>
  <c r="F218" i="10"/>
  <c r="P8" i="10"/>
  <c r="E218" i="10"/>
  <c r="O8" i="10"/>
  <c r="P218" i="10" l="1"/>
  <c r="O218" i="10"/>
  <c r="N218" i="10"/>
  <c r="S3" i="10"/>
  <c r="L246" i="16" l="1"/>
  <c r="L225" i="16"/>
  <c r="L217" i="16"/>
  <c r="L201" i="16"/>
  <c r="L188" i="16"/>
  <c r="L179" i="16"/>
  <c r="L171" i="16"/>
  <c r="L170" i="16"/>
  <c r="L166" i="16"/>
  <c r="L144" i="16"/>
  <c r="L136" i="16"/>
  <c r="L137" i="16"/>
  <c r="L138" i="16"/>
  <c r="L139" i="16"/>
  <c r="L140" i="16"/>
  <c r="L132" i="16"/>
  <c r="L107" i="16"/>
  <c r="L92" i="16"/>
  <c r="L86" i="16"/>
  <c r="L87" i="16"/>
  <c r="L88" i="16"/>
  <c r="L82" i="16"/>
  <c r="L70" i="16"/>
  <c r="L60" i="16"/>
  <c r="L59" i="16"/>
  <c r="L46" i="16"/>
  <c r="L42" i="16"/>
  <c r="L41" i="16"/>
  <c r="L36" i="16"/>
  <c r="L35" i="16"/>
  <c r="L25" i="16"/>
  <c r="L15" i="16"/>
  <c r="L244" i="16"/>
  <c r="L243" i="16"/>
  <c r="L245" i="16"/>
  <c r="L239" i="16"/>
  <c r="L238" i="16"/>
  <c r="L232" i="16"/>
  <c r="L231" i="16"/>
  <c r="L233" i="16"/>
  <c r="L224" i="16"/>
  <c r="L216" i="16"/>
  <c r="L206" i="16"/>
  <c r="L207" i="16"/>
  <c r="L212" i="16"/>
  <c r="L209" i="16"/>
  <c r="L210" i="16"/>
  <c r="L211" i="16"/>
  <c r="L208" i="16"/>
  <c r="L200" i="16"/>
  <c r="L187" i="16"/>
  <c r="L178" i="16"/>
  <c r="L169" i="16"/>
  <c r="L164" i="16"/>
  <c r="L165" i="16"/>
  <c r="L163" i="16"/>
  <c r="L154" i="16"/>
  <c r="L135" i="16"/>
  <c r="L125" i="16"/>
  <c r="L106" i="16"/>
  <c r="L240" i="16"/>
  <c r="L234" i="16"/>
  <c r="L235" i="16"/>
  <c r="L221" i="16"/>
  <c r="L213" i="16"/>
  <c r="L192" i="16"/>
  <c r="L184" i="16"/>
  <c r="L175" i="16"/>
  <c r="L155" i="16"/>
  <c r="L126" i="16"/>
  <c r="L119" i="16"/>
  <c r="L118" i="16"/>
  <c r="L102" i="16"/>
  <c r="L74" i="16"/>
  <c r="L55" i="16"/>
  <c r="L31" i="16"/>
  <c r="L19" i="16"/>
  <c r="L9" i="16"/>
  <c r="L220" i="16"/>
  <c r="L191" i="16"/>
  <c r="L183" i="16"/>
  <c r="L174" i="16"/>
  <c r="L143" i="16"/>
  <c r="L131" i="16"/>
  <c r="L117" i="16"/>
  <c r="L95" i="16"/>
  <c r="L98" i="16"/>
  <c r="L97" i="16"/>
  <c r="L101" i="16"/>
  <c r="L96" i="16"/>
  <c r="L100" i="16"/>
  <c r="L99" i="16"/>
  <c r="L85" i="16"/>
  <c r="L73" i="16"/>
  <c r="L65" i="16"/>
  <c r="L69" i="16"/>
  <c r="L67" i="16"/>
  <c r="L66" i="16"/>
  <c r="L68" i="16"/>
  <c r="L58" i="16"/>
  <c r="L54" i="16"/>
  <c r="L53" i="16"/>
  <c r="L40" i="16"/>
  <c r="L30" i="16"/>
  <c r="L18" i="16"/>
  <c r="L12" i="16"/>
  <c r="L14" i="16"/>
  <c r="L13" i="16"/>
  <c r="L8" i="16"/>
  <c r="L237" i="16"/>
  <c r="L229" i="16"/>
  <c r="L230" i="16"/>
  <c r="L219" i="16"/>
  <c r="L205" i="16"/>
  <c r="L190" i="16"/>
  <c r="L182" i="16"/>
  <c r="L173" i="16"/>
  <c r="L162" i="16"/>
  <c r="L142" i="16"/>
  <c r="L130" i="16"/>
  <c r="L122" i="16"/>
  <c r="L121" i="16"/>
  <c r="L124" i="16"/>
  <c r="L123" i="16"/>
  <c r="L91" i="16"/>
  <c r="L34" i="16"/>
  <c r="L24" i="16"/>
  <c r="L242" i="16"/>
  <c r="L223" i="16"/>
  <c r="L215" i="16"/>
  <c r="L186" i="16"/>
  <c r="L177" i="16"/>
  <c r="L153" i="16"/>
  <c r="L151" i="16"/>
  <c r="L152" i="16"/>
  <c r="L116" i="16"/>
  <c r="L115" i="16"/>
  <c r="L114" i="16"/>
  <c r="L105" i="16"/>
  <c r="L104" i="16"/>
  <c r="L90" i="16"/>
  <c r="L79" i="16"/>
  <c r="L80" i="16"/>
  <c r="L76" i="16"/>
  <c r="L77" i="16"/>
  <c r="L78" i="16"/>
  <c r="L64" i="16"/>
  <c r="L51" i="16"/>
  <c r="L50" i="16"/>
  <c r="L48" i="16"/>
  <c r="L52" i="16"/>
  <c r="L49" i="16"/>
  <c r="L39" i="16"/>
  <c r="L27" i="16"/>
  <c r="L28" i="16"/>
  <c r="L29" i="16"/>
  <c r="L17" i="16"/>
  <c r="L7" i="16"/>
  <c r="L236" i="16"/>
  <c r="L226" i="16"/>
  <c r="L228" i="16"/>
  <c r="L227" i="16"/>
  <c r="L222" i="16"/>
  <c r="L214" i="16"/>
  <c r="L193" i="16"/>
  <c r="L196" i="16"/>
  <c r="L198" i="16"/>
  <c r="L197" i="16"/>
  <c r="L195" i="16"/>
  <c r="L194" i="16"/>
  <c r="L189" i="16"/>
  <c r="L180" i="16"/>
  <c r="L181" i="16"/>
  <c r="L176" i="16"/>
  <c r="L167" i="16"/>
  <c r="L158" i="16"/>
  <c r="L159" i="16"/>
  <c r="L160" i="16"/>
  <c r="L161" i="16"/>
  <c r="L156" i="16"/>
  <c r="L157" i="16"/>
  <c r="L148" i="16"/>
  <c r="L150" i="16"/>
  <c r="L149" i="16"/>
  <c r="L145" i="16"/>
  <c r="L146" i="16"/>
  <c r="L147" i="16"/>
  <c r="L133" i="16"/>
  <c r="L128" i="16"/>
  <c r="L129" i="16"/>
  <c r="L127" i="16"/>
  <c r="L120" i="16"/>
  <c r="L108" i="16"/>
  <c r="L112" i="16"/>
  <c r="L113" i="16"/>
  <c r="L111" i="16"/>
  <c r="L109" i="16"/>
  <c r="L110" i="16"/>
  <c r="L93" i="16"/>
  <c r="L83" i="16"/>
  <c r="L71" i="16"/>
  <c r="L56" i="16"/>
  <c r="L43" i="16"/>
  <c r="L37" i="16"/>
  <c r="L38" i="16"/>
  <c r="L45" i="16"/>
  <c r="L199" i="16"/>
  <c r="L168" i="16"/>
  <c r="L134" i="16"/>
  <c r="L94" i="16"/>
  <c r="L84" i="16"/>
  <c r="L72" i="16"/>
  <c r="L57" i="16"/>
  <c r="L44" i="16"/>
  <c r="L33" i="16"/>
  <c r="L23" i="16"/>
  <c r="L11" i="16"/>
  <c r="L241" i="16"/>
  <c r="L218" i="16"/>
  <c r="L204" i="16"/>
  <c r="L202" i="16"/>
  <c r="L203" i="16"/>
  <c r="L185" i="16"/>
  <c r="L172" i="16"/>
  <c r="L141" i="16"/>
  <c r="L103" i="16"/>
  <c r="L89" i="16"/>
  <c r="L75" i="16"/>
  <c r="L63" i="16"/>
  <c r="L61" i="16"/>
  <c r="L62" i="16"/>
  <c r="L47" i="16"/>
  <c r="L32" i="16"/>
  <c r="L22" i="16"/>
  <c r="L21" i="16"/>
  <c r="L20" i="16"/>
  <c r="L81" i="16"/>
  <c r="L10" i="16"/>
  <c r="L26" i="16"/>
  <c r="L16" i="16"/>
  <c r="C159" i="16"/>
  <c r="L6" i="16"/>
  <c r="P30" i="16" l="1"/>
  <c r="D31" i="15" s="1"/>
  <c r="P90" i="16"/>
  <c r="D91" i="15" s="1"/>
  <c r="E91" i="15" s="1"/>
  <c r="P14" i="16"/>
  <c r="D15" i="15" s="1"/>
  <c r="P143" i="16"/>
  <c r="D144" i="15" s="1"/>
  <c r="E144" i="15" s="1"/>
  <c r="P43" i="16"/>
  <c r="D44" i="15" s="1"/>
  <c r="E44" i="15" s="1"/>
  <c r="P101" i="16"/>
  <c r="D102" i="15" s="1"/>
  <c r="E102" i="15" s="1"/>
  <c r="P122" i="16"/>
  <c r="D123" i="15" s="1"/>
  <c r="E123" i="15" s="1"/>
  <c r="P60" i="16"/>
  <c r="D61" i="15" s="1"/>
  <c r="E61" i="15" s="1"/>
  <c r="P66" i="16"/>
  <c r="D67" i="15" s="1"/>
  <c r="E67" i="15" s="1"/>
  <c r="P146" i="16"/>
  <c r="D147" i="15" s="1"/>
  <c r="E147" i="15" s="1"/>
  <c r="P45" i="16"/>
  <c r="D46" i="15" s="1"/>
  <c r="E46" i="15" s="1"/>
  <c r="P104" i="16"/>
  <c r="D105" i="15" s="1"/>
  <c r="E105" i="15" s="1"/>
  <c r="P171" i="16"/>
  <c r="D172" i="15" s="1"/>
  <c r="E172" i="15" s="1"/>
  <c r="N39" i="20"/>
  <c r="P124" i="16"/>
  <c r="D125" i="15" s="1"/>
  <c r="E125" i="15" s="1"/>
  <c r="P111" i="16"/>
  <c r="D112" i="15" s="1"/>
  <c r="E112" i="15" s="1"/>
  <c r="P61" i="16"/>
  <c r="D62" i="15" s="1"/>
  <c r="E62" i="15" s="1"/>
  <c r="P190" i="16"/>
  <c r="D191" i="15" s="1"/>
  <c r="E191" i="15" s="1"/>
  <c r="P205" i="16"/>
  <c r="D206" i="15" s="1"/>
  <c r="E206" i="15" s="1"/>
  <c r="P71" i="16"/>
  <c r="D72" i="15" s="1"/>
  <c r="E72" i="15" s="1"/>
  <c r="P166" i="16"/>
  <c r="D167" i="15" s="1"/>
  <c r="E167" i="15" s="1"/>
  <c r="P118" i="16"/>
  <c r="D119" i="15" s="1"/>
  <c r="E119" i="15" s="1"/>
  <c r="P36" i="16"/>
  <c r="D37" i="15" s="1"/>
  <c r="E37" i="15" s="1"/>
  <c r="P204" i="16"/>
  <c r="D205" i="15" s="1"/>
  <c r="E205" i="15" s="1"/>
  <c r="P150" i="16"/>
  <c r="D151" i="15" s="1"/>
  <c r="E151" i="15" s="1"/>
  <c r="P79" i="16"/>
  <c r="D80" i="15" s="1"/>
  <c r="E80" i="15" s="1"/>
  <c r="P193" i="16"/>
  <c r="D194" i="15" s="1"/>
  <c r="E194" i="15" s="1"/>
  <c r="P74" i="16"/>
  <c r="D75" i="15" s="1"/>
  <c r="E75" i="15" s="1"/>
  <c r="P212" i="16"/>
  <c r="D213" i="15" s="1"/>
  <c r="E213" i="15" s="1"/>
  <c r="P108" i="16"/>
  <c r="D109" i="15" s="1"/>
  <c r="E109" i="15" s="1"/>
  <c r="P157" i="16"/>
  <c r="D158" i="15" s="1"/>
  <c r="E158" i="15" s="1"/>
  <c r="P206" i="16"/>
  <c r="D207" i="15" s="1"/>
  <c r="E207" i="15" s="1"/>
  <c r="P173" i="16"/>
  <c r="D174" i="15" s="1"/>
  <c r="E174" i="15" s="1"/>
  <c r="N38" i="20"/>
  <c r="P170" i="16"/>
  <c r="D171" i="15" s="1"/>
  <c r="E171" i="15" s="1"/>
  <c r="P77" i="16"/>
  <c r="D78" i="15" s="1"/>
  <c r="E78" i="15" s="1"/>
  <c r="P73" i="16"/>
  <c r="D74" i="15" s="1"/>
  <c r="E74" i="15" s="1"/>
  <c r="P208" i="16"/>
  <c r="D209" i="15" s="1"/>
  <c r="E209" i="15" s="1"/>
  <c r="P10" i="16"/>
  <c r="D11" i="15" s="1"/>
  <c r="E11" i="15" s="1"/>
  <c r="P128" i="16"/>
  <c r="D129" i="15" s="1"/>
  <c r="E129" i="15" s="1"/>
  <c r="P50" i="16"/>
  <c r="D51" i="15" s="1"/>
  <c r="E51" i="15" s="1"/>
  <c r="P214" i="16"/>
  <c r="D215" i="15" s="1"/>
  <c r="E215" i="15" s="1"/>
  <c r="P94" i="16"/>
  <c r="D95" i="15" s="1"/>
  <c r="E95" i="15" s="1"/>
  <c r="P28" i="16"/>
  <c r="D29" i="15" s="1"/>
  <c r="E29" i="15" s="1"/>
  <c r="P191" i="16"/>
  <c r="D192" i="15" s="1"/>
  <c r="E192" i="15" s="1"/>
  <c r="P132" i="16"/>
  <c r="D133" i="15" s="1"/>
  <c r="E133" i="15" s="1"/>
  <c r="P106" i="16"/>
  <c r="D107" i="15" s="1"/>
  <c r="E107" i="15" s="1"/>
  <c r="P130" i="16"/>
  <c r="D131" i="15" s="1"/>
  <c r="E131" i="15" s="1"/>
  <c r="P25" i="16"/>
  <c r="D26" i="15" s="1"/>
  <c r="E26" i="15" s="1"/>
  <c r="P54" i="16"/>
  <c r="D55" i="15" s="1"/>
  <c r="E55" i="15" s="1"/>
  <c r="P152" i="16"/>
  <c r="D153" i="15" s="1"/>
  <c r="E153" i="15" s="1"/>
  <c r="P31" i="16"/>
  <c r="D32" i="15" s="1"/>
  <c r="E32" i="15" s="1"/>
  <c r="P34" i="16"/>
  <c r="D35" i="15" s="1"/>
  <c r="E35" i="15" s="1"/>
  <c r="P48" i="16"/>
  <c r="D49" i="15" s="1"/>
  <c r="E49" i="15" s="1"/>
  <c r="P207" i="16"/>
  <c r="D208" i="15" s="1"/>
  <c r="E208" i="15" s="1"/>
  <c r="P158" i="16"/>
  <c r="D159" i="15" s="1"/>
  <c r="E159" i="15" s="1"/>
  <c r="P210" i="16"/>
  <c r="D211" i="15" s="1"/>
  <c r="P112" i="16"/>
  <c r="D113" i="15" s="1"/>
  <c r="E113" i="15" s="1"/>
  <c r="P117" i="16"/>
  <c r="D118" i="15" s="1"/>
  <c r="E118" i="15" s="1"/>
  <c r="P176" i="16"/>
  <c r="D177" i="15" s="1"/>
  <c r="E177" i="15" s="1"/>
  <c r="P155" i="16"/>
  <c r="D156" i="15" s="1"/>
  <c r="E156" i="15" s="1"/>
  <c r="P168" i="16"/>
  <c r="D169" i="15" s="1"/>
  <c r="E169" i="15" s="1"/>
  <c r="P179" i="16"/>
  <c r="D180" i="15" s="1"/>
  <c r="E180" i="15" s="1"/>
  <c r="P35" i="16"/>
  <c r="D36" i="15" s="1"/>
  <c r="E36" i="15" s="1"/>
  <c r="P18" i="16"/>
  <c r="D19" i="15" s="1"/>
  <c r="E19" i="15" s="1"/>
  <c r="P169" i="16"/>
  <c r="D170" i="15" s="1"/>
  <c r="E170" i="15" s="1"/>
  <c r="P138" i="16"/>
  <c r="D139" i="15" s="1"/>
  <c r="E139" i="15" s="1"/>
  <c r="P105" i="16"/>
  <c r="D106" i="15" s="1"/>
  <c r="E106" i="15" s="1"/>
  <c r="P163" i="16"/>
  <c r="D164" i="15" s="1"/>
  <c r="E164" i="15" s="1"/>
  <c r="P22" i="16"/>
  <c r="D23" i="15" s="1"/>
  <c r="E23" i="15" s="1"/>
  <c r="P91" i="16"/>
  <c r="D92" i="15" s="1"/>
  <c r="E92" i="15" s="1"/>
  <c r="P135" i="16"/>
  <c r="D136" i="15" s="1"/>
  <c r="E136" i="15" s="1"/>
  <c r="P151" i="16"/>
  <c r="D152" i="15" s="1"/>
  <c r="E152" i="15" s="1"/>
  <c r="P80" i="16"/>
  <c r="D81" i="15" s="1"/>
  <c r="E81" i="15" s="1"/>
  <c r="P7" i="16"/>
  <c r="D8" i="15" s="1"/>
  <c r="E8" i="15" s="1"/>
  <c r="P56" i="16"/>
  <c r="D57" i="15" s="1"/>
  <c r="E57" i="15" s="1"/>
  <c r="P188" i="16"/>
  <c r="D189" i="15" s="1"/>
  <c r="E189" i="15" s="1"/>
  <c r="P12" i="16"/>
  <c r="D13" i="15" s="1"/>
  <c r="E13" i="15" s="1"/>
  <c r="P17" i="16"/>
  <c r="D18" i="15" s="1"/>
  <c r="E18" i="15" s="1"/>
  <c r="P20" i="16"/>
  <c r="D21" i="15" s="1"/>
  <c r="E21" i="15" s="1"/>
  <c r="P200" i="16"/>
  <c r="D201" i="15" s="1"/>
  <c r="E201" i="15" s="1"/>
  <c r="P198" i="16"/>
  <c r="D199" i="15" s="1"/>
  <c r="E199" i="15" s="1"/>
  <c r="P33" i="16"/>
  <c r="D34" i="15" s="1"/>
  <c r="E34" i="15" s="1"/>
  <c r="P127" i="16"/>
  <c r="D128" i="15" s="1"/>
  <c r="E128" i="15" s="1"/>
  <c r="P26" i="16"/>
  <c r="D27" i="15" s="1"/>
  <c r="E27" i="15" s="1"/>
  <c r="P64" i="16"/>
  <c r="D65" i="15" s="1"/>
  <c r="E65" i="15" s="1"/>
  <c r="P92" i="16"/>
  <c r="D93" i="15" s="1"/>
  <c r="E93" i="15" s="1"/>
  <c r="P160" i="16"/>
  <c r="D161" i="15" s="1"/>
  <c r="E161" i="15" s="1"/>
  <c r="P62" i="16"/>
  <c r="D63" i="15" s="1"/>
  <c r="P93" i="16"/>
  <c r="D94" i="15" s="1"/>
  <c r="E94" i="15" s="1"/>
  <c r="P196" i="16"/>
  <c r="D197" i="15" s="1"/>
  <c r="E197" i="15" s="1"/>
  <c r="P129" i="16"/>
  <c r="D130" i="15" s="1"/>
  <c r="E130" i="15" s="1"/>
  <c r="P144" i="16"/>
  <c r="D145" i="15" s="1"/>
  <c r="E145" i="15" s="1"/>
  <c r="P167" i="16"/>
  <c r="D168" i="15" s="1"/>
  <c r="E168" i="15" s="1"/>
  <c r="P137" i="16"/>
  <c r="D138" i="15" s="1"/>
  <c r="E138" i="15" s="1"/>
  <c r="P6" i="16"/>
  <c r="D7" i="15" s="1"/>
  <c r="E7" i="15" s="1"/>
  <c r="P96" i="16"/>
  <c r="D97" i="15" s="1"/>
  <c r="E97" i="15" s="1"/>
  <c r="P21" i="16"/>
  <c r="D22" i="15" s="1"/>
  <c r="E22" i="15" s="1"/>
  <c r="P75" i="16"/>
  <c r="D76" i="15" s="1"/>
  <c r="E76" i="15" s="1"/>
  <c r="P119" i="16"/>
  <c r="D120" i="15" s="1"/>
  <c r="E120" i="15" s="1"/>
  <c r="P51" i="16"/>
  <c r="D52" i="15" s="1"/>
  <c r="E52" i="15" s="1"/>
  <c r="P86" i="16"/>
  <c r="D87" i="15" s="1"/>
  <c r="E87" i="15" s="1"/>
  <c r="P103" i="16"/>
  <c r="D104" i="15" s="1"/>
  <c r="E104" i="15" s="1"/>
  <c r="P78" i="16"/>
  <c r="D79" i="15" s="1"/>
  <c r="E79" i="15" s="1"/>
  <c r="P192" i="16"/>
  <c r="D193" i="15" s="1"/>
  <c r="E193" i="15" s="1"/>
  <c r="P189" i="16"/>
  <c r="D190" i="15" s="1"/>
  <c r="E190" i="15" s="1"/>
  <c r="P172" i="16"/>
  <c r="D173" i="15" s="1"/>
  <c r="E173" i="15" s="1"/>
  <c r="P72" i="16"/>
  <c r="D73" i="15" s="1"/>
  <c r="E73" i="15" s="1"/>
  <c r="P202" i="16"/>
  <c r="D203" i="15" s="1"/>
  <c r="E203" i="15" s="1"/>
  <c r="P70" i="16"/>
  <c r="D71" i="15" s="1"/>
  <c r="E71" i="15" s="1"/>
  <c r="P161" i="16"/>
  <c r="D162" i="15" s="1"/>
  <c r="E162" i="15" s="1"/>
  <c r="P95" i="16"/>
  <c r="D96" i="15" s="1"/>
  <c r="E96" i="15" s="1"/>
  <c r="P136" i="16"/>
  <c r="D137" i="15" s="1"/>
  <c r="E137" i="15" s="1"/>
  <c r="P201" i="16"/>
  <c r="D202" i="15" s="1"/>
  <c r="E202" i="15" s="1"/>
  <c r="P199" i="16"/>
  <c r="D200" i="15" s="1"/>
  <c r="E200" i="15" s="1"/>
  <c r="P57" i="16"/>
  <c r="D58" i="15" s="1"/>
  <c r="E58" i="15" s="1"/>
  <c r="P180" i="16"/>
  <c r="D181" i="15" s="1"/>
  <c r="E181" i="15" s="1"/>
  <c r="P39" i="16"/>
  <c r="D40" i="15" s="1"/>
  <c r="E40" i="15" s="1"/>
  <c r="P99" i="16"/>
  <c r="D100" i="15" s="1"/>
  <c r="E100" i="15" s="1"/>
  <c r="P148" i="16"/>
  <c r="D149" i="15" s="1"/>
  <c r="E149" i="15" s="1"/>
  <c r="P159" i="16"/>
  <c r="D160" i="15" s="1"/>
  <c r="E160" i="15" s="1"/>
  <c r="P11" i="16"/>
  <c r="D12" i="15" s="1"/>
  <c r="E12" i="15" s="1"/>
  <c r="P133" i="16"/>
  <c r="D134" i="15" s="1"/>
  <c r="E134" i="15" s="1"/>
  <c r="P47" i="16"/>
  <c r="D48" i="15" s="1"/>
  <c r="E48" i="15" s="1"/>
  <c r="P123" i="16"/>
  <c r="D124" i="15" s="1"/>
  <c r="E124" i="15" s="1"/>
  <c r="P110" i="16"/>
  <c r="D111" i="15" s="1"/>
  <c r="E111" i="15" s="1"/>
  <c r="P58" i="16"/>
  <c r="D59" i="15" s="1"/>
  <c r="E59" i="15" s="1"/>
  <c r="P49" i="16"/>
  <c r="D50" i="15" s="1"/>
  <c r="E50" i="15" s="1"/>
  <c r="P107" i="16"/>
  <c r="D108" i="15" s="1"/>
  <c r="E108" i="15" s="1"/>
  <c r="P164" i="16"/>
  <c r="D165" i="15" s="1"/>
  <c r="E165" i="15" s="1"/>
  <c r="P42" i="16"/>
  <c r="D43" i="15" s="1"/>
  <c r="E43" i="15" s="1"/>
  <c r="P197" i="16"/>
  <c r="D198" i="15" s="1"/>
  <c r="E198" i="15" s="1"/>
  <c r="P209" i="16"/>
  <c r="D210" i="15" s="1"/>
  <c r="E210" i="15" s="1"/>
  <c r="P194" i="16"/>
  <c r="D195" i="15" s="1"/>
  <c r="E195" i="15" s="1"/>
  <c r="P24" i="16"/>
  <c r="D25" i="15" s="1"/>
  <c r="E25" i="15" s="1"/>
  <c r="P97" i="16"/>
  <c r="D98" i="15" s="1"/>
  <c r="E98" i="15" s="1"/>
  <c r="P149" i="16"/>
  <c r="D150" i="15" s="1"/>
  <c r="E150" i="15" s="1"/>
  <c r="P85" i="16"/>
  <c r="D86" i="15" s="1"/>
  <c r="E86" i="15" s="1"/>
  <c r="P213" i="16"/>
  <c r="D214" i="15" s="1"/>
  <c r="E214" i="15" s="1"/>
  <c r="P8" i="16"/>
  <c r="D9" i="15" s="1"/>
  <c r="E9" i="15" s="1"/>
  <c r="P59" i="16"/>
  <c r="D60" i="15" s="1"/>
  <c r="E60" i="15" s="1"/>
  <c r="P9" i="16"/>
  <c r="D10" i="15" s="1"/>
  <c r="E10" i="15" s="1"/>
  <c r="P23" i="16"/>
  <c r="D24" i="15" s="1"/>
  <c r="E24" i="15" s="1"/>
  <c r="P165" i="16"/>
  <c r="D166" i="15" s="1"/>
  <c r="E166" i="15" s="1"/>
  <c r="P68" i="16"/>
  <c r="D69" i="15" s="1"/>
  <c r="P203" i="16"/>
  <c r="D204" i="15" s="1"/>
  <c r="E204" i="15" s="1"/>
  <c r="P134" i="16"/>
  <c r="D135" i="15" s="1"/>
  <c r="E135" i="15" s="1"/>
  <c r="P81" i="16"/>
  <c r="D82" i="15" s="1"/>
  <c r="E82" i="15" s="1"/>
  <c r="P37" i="16"/>
  <c r="D38" i="15" s="1"/>
  <c r="E38" i="15" s="1"/>
  <c r="P109" i="16"/>
  <c r="D110" i="15" s="1"/>
  <c r="E110" i="15" s="1"/>
  <c r="P63" i="16"/>
  <c r="D64" i="15" s="1"/>
  <c r="E64" i="15" s="1"/>
  <c r="P116" i="16"/>
  <c r="D117" i="15" s="1"/>
  <c r="E117" i="15" s="1"/>
  <c r="P187" i="16"/>
  <c r="D188" i="15" s="1"/>
  <c r="E188" i="15" s="1"/>
  <c r="P153" i="16"/>
  <c r="D154" i="15" s="1"/>
  <c r="E154" i="15" s="1"/>
  <c r="P102" i="16"/>
  <c r="D103" i="15" s="1"/>
  <c r="E103" i="15" s="1"/>
  <c r="P55" i="16"/>
  <c r="D56" i="15" s="1"/>
  <c r="E56" i="15" s="1"/>
  <c r="P115" i="16"/>
  <c r="D116" i="15" s="1"/>
  <c r="E116" i="15" s="1"/>
  <c r="P184" i="16"/>
  <c r="D185" i="15" s="1"/>
  <c r="E185" i="15" s="1"/>
  <c r="P114" i="16"/>
  <c r="D115" i="15" s="1"/>
  <c r="E115" i="15" s="1"/>
  <c r="P53" i="16"/>
  <c r="D54" i="15" s="1"/>
  <c r="E54" i="15" s="1"/>
  <c r="P154" i="16"/>
  <c r="D155" i="15" s="1"/>
  <c r="E155" i="15" s="1"/>
  <c r="P67" i="16"/>
  <c r="D68" i="15" s="1"/>
  <c r="E68" i="15" s="1"/>
  <c r="P27" i="16"/>
  <c r="D28" i="15" s="1"/>
  <c r="E28" i="15" s="1"/>
  <c r="P82" i="16"/>
  <c r="D83" i="15" s="1"/>
  <c r="E83" i="15" s="1"/>
  <c r="P38" i="16"/>
  <c r="D39" i="15" s="1"/>
  <c r="E39" i="15" s="1"/>
  <c r="P120" i="16"/>
  <c r="D121" i="15" s="1"/>
  <c r="E121" i="15" s="1"/>
  <c r="P147" i="16"/>
  <c r="D148" i="15" s="1"/>
  <c r="E148" i="15" s="1"/>
  <c r="P88" i="16"/>
  <c r="D89" i="15" s="1"/>
  <c r="E89" i="15" s="1"/>
  <c r="P52" i="16"/>
  <c r="D53" i="15" s="1"/>
  <c r="E53" i="15" s="1"/>
  <c r="P177" i="16"/>
  <c r="D178" i="15" s="1"/>
  <c r="E178" i="15" s="1"/>
  <c r="P162" i="16"/>
  <c r="D163" i="15" s="1"/>
  <c r="E163" i="15" s="1"/>
  <c r="P142" i="16"/>
  <c r="D143" i="15" s="1"/>
  <c r="E143" i="15" s="1"/>
  <c r="P113" i="16"/>
  <c r="D114" i="15" s="1"/>
  <c r="E114" i="15" s="1"/>
  <c r="P83" i="16"/>
  <c r="D84" i="15" s="1"/>
  <c r="E84" i="15" s="1"/>
  <c r="P15" i="16"/>
  <c r="D16" i="15" s="1"/>
  <c r="E16" i="15" s="1"/>
  <c r="P32" i="16"/>
  <c r="D33" i="15" s="1"/>
  <c r="E33" i="15" s="1"/>
  <c r="P141" i="16"/>
  <c r="D142" i="15" s="1"/>
  <c r="E142" i="15" s="1"/>
  <c r="P126" i="16"/>
  <c r="D127" i="15" s="1"/>
  <c r="E127" i="15" s="1"/>
  <c r="P181" i="16"/>
  <c r="D182" i="15" s="1"/>
  <c r="E182" i="15" s="1"/>
  <c r="P65" i="16"/>
  <c r="D66" i="15" s="1"/>
  <c r="E66" i="15" s="1"/>
  <c r="P100" i="16"/>
  <c r="D101" i="15" s="1"/>
  <c r="E101" i="15" s="1"/>
  <c r="P175" i="16"/>
  <c r="D176" i="15" s="1"/>
  <c r="E176" i="15" s="1"/>
  <c r="P40" i="16"/>
  <c r="D41" i="15" s="1"/>
  <c r="E41" i="15" s="1"/>
  <c r="P46" i="16"/>
  <c r="D47" i="15" s="1"/>
  <c r="E47" i="15" s="1"/>
  <c r="P185" i="16"/>
  <c r="D186" i="15" s="1"/>
  <c r="E186" i="15" s="1"/>
  <c r="P211" i="16"/>
  <c r="D212" i="15" s="1"/>
  <c r="E212" i="15" s="1"/>
  <c r="P140" i="16"/>
  <c r="D141" i="15" s="1"/>
  <c r="E141" i="15" s="1"/>
  <c r="P182" i="16"/>
  <c r="D183" i="15" s="1"/>
  <c r="E183" i="15" s="1"/>
  <c r="P121" i="16"/>
  <c r="D122" i="15" s="1"/>
  <c r="E122" i="15" s="1"/>
  <c r="P186" i="16"/>
  <c r="D187" i="15" s="1"/>
  <c r="E187" i="15" s="1"/>
  <c r="P131" i="16"/>
  <c r="D132" i="15" s="1"/>
  <c r="E132" i="15" s="1"/>
  <c r="P156" i="16"/>
  <c r="D157" i="15" s="1"/>
  <c r="E157" i="15" s="1"/>
  <c r="P98" i="16"/>
  <c r="D99" i="15" s="1"/>
  <c r="E99" i="15" s="1"/>
  <c r="P13" i="16"/>
  <c r="D14" i="15" s="1"/>
  <c r="E14" i="15" s="1"/>
  <c r="P125" i="16"/>
  <c r="D126" i="15" s="1"/>
  <c r="E126" i="15" s="1"/>
  <c r="P183" i="16"/>
  <c r="D184" i="15" s="1"/>
  <c r="E184" i="15" s="1"/>
  <c r="P84" i="16"/>
  <c r="D85" i="15" s="1"/>
  <c r="E85" i="15" s="1"/>
  <c r="P178" i="16"/>
  <c r="D179" i="15" s="1"/>
  <c r="E179" i="15" s="1"/>
  <c r="P19" i="16"/>
  <c r="D20" i="15" s="1"/>
  <c r="E20" i="15" s="1"/>
  <c r="P41" i="16"/>
  <c r="D42" i="15" s="1"/>
  <c r="E42" i="15" s="1"/>
  <c r="P195" i="16"/>
  <c r="D196" i="15" s="1"/>
  <c r="E196" i="15" s="1"/>
  <c r="P76" i="16"/>
  <c r="D77" i="15" s="1"/>
  <c r="E77" i="15" s="1"/>
  <c r="P16" i="16"/>
  <c r="D17" i="15" s="1"/>
  <c r="E17" i="15" s="1"/>
  <c r="P145" i="16"/>
  <c r="D146" i="15" s="1"/>
  <c r="E146" i="15" s="1"/>
  <c r="P174" i="16"/>
  <c r="D175" i="15" s="1"/>
  <c r="E175" i="15" s="1"/>
  <c r="P29" i="16"/>
  <c r="D30" i="15" s="1"/>
  <c r="E30" i="15" s="1"/>
  <c r="P44" i="16"/>
  <c r="D45" i="15" s="1"/>
  <c r="E45" i="15" s="1"/>
  <c r="P87" i="16"/>
  <c r="D88" i="15" s="1"/>
  <c r="E88" i="15" s="1"/>
  <c r="P89" i="16"/>
  <c r="D90" i="15" s="1"/>
  <c r="E90" i="15" s="1"/>
  <c r="P139" i="16"/>
  <c r="D140" i="15" s="1"/>
  <c r="E140" i="15" s="1"/>
  <c r="E15" i="15"/>
  <c r="E211" i="15"/>
  <c r="E31" i="15"/>
  <c r="E63" i="15"/>
  <c r="E69" i="15"/>
  <c r="N26" i="20"/>
  <c r="P69" i="16"/>
  <c r="D70" i="15" s="1"/>
  <c r="N189" i="20"/>
  <c r="N192" i="20"/>
  <c r="N221" i="20"/>
  <c r="N132" i="20"/>
  <c r="N178" i="20"/>
  <c r="N89" i="20"/>
  <c r="N98" i="20"/>
  <c r="N29" i="20"/>
  <c r="N194" i="20"/>
  <c r="N107" i="20"/>
  <c r="N109" i="20"/>
  <c r="N190" i="20"/>
  <c r="N164" i="20"/>
  <c r="N8" i="20"/>
  <c r="N175" i="20"/>
  <c r="N128" i="20"/>
  <c r="N35" i="20"/>
  <c r="N49" i="20"/>
  <c r="N222" i="20"/>
  <c r="N105" i="20"/>
  <c r="N199" i="20"/>
  <c r="N117" i="20"/>
  <c r="N61" i="20"/>
  <c r="N78" i="20"/>
  <c r="N210" i="20"/>
  <c r="N158" i="20"/>
  <c r="N116" i="20"/>
  <c r="N211" i="20"/>
  <c r="N59" i="20"/>
  <c r="N224" i="20"/>
  <c r="N40" i="20"/>
  <c r="N110" i="20"/>
  <c r="N60" i="20"/>
  <c r="N243" i="20"/>
  <c r="N12" i="20"/>
  <c r="N228" i="20"/>
  <c r="N80" i="20"/>
  <c r="N230" i="20"/>
  <c r="N120" i="20"/>
  <c r="N140" i="20"/>
  <c r="N99" i="20"/>
  <c r="N126" i="20"/>
  <c r="N91" i="20"/>
  <c r="N92" i="20"/>
  <c r="N169" i="20"/>
  <c r="N70" i="20"/>
  <c r="N240" i="20"/>
  <c r="N48" i="20"/>
  <c r="N6" i="20"/>
  <c r="N90" i="20"/>
  <c r="N76" i="20"/>
  <c r="N79" i="20"/>
  <c r="N146" i="20"/>
  <c r="N72" i="20"/>
  <c r="N57" i="20"/>
  <c r="N37" i="20"/>
  <c r="N196" i="20"/>
  <c r="N17" i="20"/>
  <c r="N51" i="20"/>
  <c r="N119" i="20"/>
  <c r="N74" i="20"/>
  <c r="N100" i="20"/>
  <c r="N187" i="20"/>
  <c r="N103" i="20"/>
  <c r="N161" i="20"/>
  <c r="N124" i="20"/>
  <c r="N181" i="20"/>
  <c r="N58" i="20"/>
  <c r="N24" i="20"/>
  <c r="N238" i="20"/>
  <c r="N118" i="20"/>
  <c r="N10" i="20"/>
  <c r="N67" i="20"/>
  <c r="N104" i="20"/>
  <c r="N137" i="20"/>
  <c r="N218" i="20"/>
  <c r="N202" i="20"/>
  <c r="N141" i="20"/>
  <c r="N50" i="20"/>
  <c r="N150" i="20"/>
  <c r="N236" i="20"/>
  <c r="N219" i="20"/>
  <c r="N142" i="20"/>
  <c r="N232" i="20"/>
  <c r="N215" i="20"/>
  <c r="N134" i="20"/>
  <c r="N212" i="20"/>
  <c r="N195" i="20"/>
  <c r="N94" i="20"/>
  <c r="N208" i="20"/>
  <c r="N191" i="20"/>
  <c r="N186" i="20"/>
  <c r="N154" i="20"/>
  <c r="N122" i="20"/>
  <c r="N242" i="20"/>
  <c r="N229" i="20"/>
  <c r="N22" i="20"/>
  <c r="N172" i="20"/>
  <c r="N155" i="20"/>
  <c r="N14" i="20"/>
  <c r="N168" i="20"/>
  <c r="N151" i="20"/>
  <c r="N217" i="20"/>
  <c r="N148" i="20"/>
  <c r="N131" i="20"/>
  <c r="N209" i="20"/>
  <c r="N144" i="20"/>
  <c r="N127" i="20"/>
  <c r="N106" i="20"/>
  <c r="N226" i="20"/>
  <c r="N213" i="20"/>
  <c r="N233" i="20"/>
  <c r="N156" i="20"/>
  <c r="N139" i="20"/>
  <c r="N42" i="20"/>
  <c r="N165" i="20"/>
  <c r="N108" i="20"/>
  <c r="N129" i="20"/>
  <c r="N87" i="20"/>
  <c r="N84" i="20"/>
  <c r="N85" i="20"/>
  <c r="N63" i="20"/>
  <c r="N125" i="20"/>
  <c r="N149" i="20"/>
  <c r="N33" i="20"/>
  <c r="N203" i="20"/>
  <c r="N225" i="20"/>
  <c r="N152" i="20"/>
  <c r="N135" i="20"/>
  <c r="N234" i="20"/>
  <c r="N157" i="20"/>
  <c r="N66" i="20"/>
  <c r="N182" i="20"/>
  <c r="N19" i="20"/>
  <c r="N235" i="20"/>
  <c r="N174" i="20"/>
  <c r="N11" i="20"/>
  <c r="N231" i="20"/>
  <c r="N166" i="20"/>
  <c r="N86" i="20"/>
  <c r="N200" i="20"/>
  <c r="N9" i="20"/>
  <c r="N163" i="20"/>
  <c r="N113" i="20"/>
  <c r="N197" i="20"/>
  <c r="N193" i="20"/>
  <c r="N73" i="20"/>
  <c r="N227" i="20"/>
  <c r="N241" i="20"/>
  <c r="N82" i="20"/>
  <c r="N206" i="20"/>
  <c r="N153" i="20"/>
  <c r="N36" i="20"/>
  <c r="N62" i="20"/>
  <c r="N112" i="20"/>
  <c r="N133" i="20"/>
  <c r="N177" i="20"/>
  <c r="N47" i="20"/>
  <c r="N115" i="20"/>
  <c r="N143" i="20"/>
  <c r="N185" i="20"/>
  <c r="N64" i="20"/>
  <c r="N223" i="20"/>
  <c r="N55" i="20"/>
  <c r="N205" i="20"/>
  <c r="N101" i="20"/>
  <c r="N44" i="20"/>
  <c r="N45" i="20"/>
  <c r="N15" i="20"/>
  <c r="N20" i="20"/>
  <c r="N21" i="20"/>
  <c r="L248" i="16"/>
  <c r="N162" i="20"/>
  <c r="N246" i="20"/>
  <c r="N220" i="20"/>
  <c r="N75" i="20"/>
  <c r="N97" i="20"/>
  <c r="N88" i="20"/>
  <c r="N71" i="20"/>
  <c r="N138" i="20"/>
  <c r="N93" i="20"/>
  <c r="N245" i="20"/>
  <c r="N54" i="20"/>
  <c r="N188" i="20"/>
  <c r="N171" i="20"/>
  <c r="N46" i="20"/>
  <c r="N184" i="20"/>
  <c r="N167" i="20"/>
  <c r="N170" i="20"/>
  <c r="N204" i="20"/>
  <c r="N183" i="20"/>
  <c r="N180" i="20"/>
  <c r="N83" i="20"/>
  <c r="N27" i="20"/>
  <c r="N201" i="20"/>
  <c r="N136" i="20"/>
  <c r="N244" i="20"/>
  <c r="N147" i="20"/>
  <c r="N69" i="20"/>
  <c r="N214" i="20"/>
  <c r="N13" i="20"/>
  <c r="N41" i="20"/>
  <c r="N179" i="20"/>
  <c r="N145" i="20"/>
  <c r="N32" i="20"/>
  <c r="N77" i="20"/>
  <c r="N160" i="20"/>
  <c r="N81" i="20"/>
  <c r="N53" i="20"/>
  <c r="N31" i="20"/>
  <c r="N52" i="20"/>
  <c r="N207" i="20"/>
  <c r="N237" i="20"/>
  <c r="N96" i="20"/>
  <c r="N111" i="20"/>
  <c r="N176" i="20"/>
  <c r="N239" i="20"/>
  <c r="N159" i="20"/>
  <c r="N95" i="20"/>
  <c r="N7" i="20"/>
  <c r="N198" i="20"/>
  <c r="N173" i="20"/>
  <c r="N68" i="20"/>
  <c r="N123" i="20"/>
  <c r="N30" i="20"/>
  <c r="N121" i="20"/>
  <c r="N18" i="20"/>
  <c r="N56" i="20"/>
  <c r="N43" i="20"/>
  <c r="N65" i="20"/>
  <c r="N130" i="20"/>
  <c r="N102" i="20"/>
  <c r="N216" i="20"/>
  <c r="N28" i="20"/>
  <c r="N34" i="20"/>
  <c r="N16" i="20"/>
  <c r="N25" i="20"/>
  <c r="N23" i="20"/>
  <c r="N114" i="20"/>
  <c r="D217" i="15" l="1"/>
  <c r="N248" i="20"/>
  <c r="P216" i="16"/>
  <c r="E70" i="15"/>
  <c r="E217" i="15" l="1"/>
  <c r="F88" i="15" l="1"/>
  <c r="F209" i="15"/>
  <c r="F161" i="15"/>
  <c r="F144" i="15"/>
  <c r="F141" i="15"/>
  <c r="F89" i="15"/>
  <c r="F105" i="15"/>
  <c r="F155" i="15"/>
  <c r="F149" i="15"/>
  <c r="F78" i="15"/>
  <c r="F172" i="15"/>
  <c r="F184" i="15"/>
  <c r="F131" i="15"/>
  <c r="F186" i="15"/>
  <c r="F8" i="15"/>
  <c r="F91" i="15"/>
  <c r="F34" i="15"/>
  <c r="F27" i="15"/>
  <c r="F111" i="15"/>
  <c r="F33" i="15"/>
  <c r="F154" i="15"/>
  <c r="F16" i="15"/>
  <c r="F196" i="15"/>
  <c r="F29" i="15"/>
  <c r="F86" i="15"/>
  <c r="F195" i="15"/>
  <c r="F50" i="15"/>
  <c r="F104" i="15"/>
  <c r="F116" i="15"/>
  <c r="F188" i="15"/>
  <c r="F36" i="15"/>
  <c r="F83" i="15"/>
  <c r="F113" i="15"/>
  <c r="F52" i="15"/>
  <c r="F90" i="15"/>
  <c r="F72" i="15"/>
  <c r="F109" i="15"/>
  <c r="F13" i="15"/>
  <c r="F85" i="15"/>
  <c r="F210" i="15"/>
  <c r="F100" i="15"/>
  <c r="F32" i="15"/>
  <c r="F39" i="15"/>
  <c r="F164" i="15"/>
  <c r="F110" i="15"/>
  <c r="F178" i="15"/>
  <c r="F67" i="15"/>
  <c r="F106" i="15"/>
  <c r="F179" i="15"/>
  <c r="F18" i="15"/>
  <c r="F175" i="15"/>
  <c r="F197" i="15"/>
  <c r="F204" i="15"/>
  <c r="F214" i="15"/>
  <c r="F166" i="15"/>
  <c r="F136" i="15"/>
  <c r="F112" i="15"/>
  <c r="F60" i="15"/>
  <c r="F30" i="15"/>
  <c r="F62" i="15"/>
  <c r="F101" i="15"/>
  <c r="F146" i="15"/>
  <c r="F194" i="15"/>
  <c r="F97" i="15"/>
  <c r="F114" i="15"/>
  <c r="F118" i="15"/>
  <c r="F94" i="15"/>
  <c r="F55" i="15"/>
  <c r="F133" i="15"/>
  <c r="F79" i="15"/>
  <c r="F57" i="15"/>
  <c r="F10" i="15"/>
  <c r="F151" i="15"/>
  <c r="F174" i="15"/>
  <c r="F58" i="15"/>
  <c r="F177" i="15"/>
  <c r="F98" i="15"/>
  <c r="F103" i="15"/>
  <c r="F64" i="15"/>
  <c r="F12" i="15"/>
  <c r="F120" i="15"/>
  <c r="F45" i="15"/>
  <c r="F152" i="15"/>
  <c r="F162" i="15"/>
  <c r="F168" i="15"/>
  <c r="F48" i="15"/>
  <c r="F37" i="15"/>
  <c r="F212" i="15"/>
  <c r="F51" i="15"/>
  <c r="F17" i="15"/>
  <c r="F176" i="15"/>
  <c r="F71" i="15"/>
  <c r="F65" i="15"/>
  <c r="F122" i="15"/>
  <c r="F47" i="15"/>
  <c r="F49" i="15"/>
  <c r="F84" i="15"/>
  <c r="F199" i="15"/>
  <c r="F147" i="15"/>
  <c r="F68" i="15"/>
  <c r="F54" i="15"/>
  <c r="F75" i="15"/>
  <c r="F138" i="15"/>
  <c r="F163" i="15"/>
  <c r="F81" i="15"/>
  <c r="F95" i="15"/>
  <c r="F157" i="15"/>
  <c r="F121" i="15"/>
  <c r="F15" i="15"/>
  <c r="F137" i="15"/>
  <c r="F61" i="15"/>
  <c r="F130" i="15"/>
  <c r="F59" i="15"/>
  <c r="F123" i="15"/>
  <c r="F25" i="15"/>
  <c r="F148" i="15"/>
  <c r="F102" i="15"/>
  <c r="F119" i="15"/>
  <c r="F203" i="15"/>
  <c r="F38" i="15"/>
  <c r="F35" i="15"/>
  <c r="F205" i="15"/>
  <c r="F56" i="15"/>
  <c r="F211" i="15"/>
  <c r="F183" i="15"/>
  <c r="F200" i="15"/>
  <c r="F80" i="15"/>
  <c r="F190" i="15"/>
  <c r="F28" i="15"/>
  <c r="F31" i="15"/>
  <c r="F96" i="15"/>
  <c r="F21" i="15"/>
  <c r="F153" i="15"/>
  <c r="F125" i="15"/>
  <c r="F41" i="15"/>
  <c r="F160" i="15"/>
  <c r="F53" i="15"/>
  <c r="F208" i="15"/>
  <c r="F117" i="15"/>
  <c r="F207" i="15"/>
  <c r="F20" i="15"/>
  <c r="F215" i="15"/>
  <c r="F192" i="15"/>
  <c r="F24" i="15"/>
  <c r="F173" i="15"/>
  <c r="F150" i="15"/>
  <c r="F189" i="15"/>
  <c r="F93" i="15"/>
  <c r="F66" i="15"/>
  <c r="F185" i="15"/>
  <c r="F115" i="15"/>
  <c r="F76" i="15"/>
  <c r="F108" i="15"/>
  <c r="F135" i="15"/>
  <c r="F69" i="15"/>
  <c r="F145" i="15"/>
  <c r="F46" i="15"/>
  <c r="F167" i="15"/>
  <c r="F26" i="15"/>
  <c r="F191" i="15"/>
  <c r="F73" i="15"/>
  <c r="F74" i="15"/>
  <c r="F201" i="15"/>
  <c r="F180" i="15"/>
  <c r="F42" i="15"/>
  <c r="F193" i="15"/>
  <c r="F181" i="15"/>
  <c r="F14" i="15"/>
  <c r="F171" i="15"/>
  <c r="F23" i="15"/>
  <c r="F22" i="15"/>
  <c r="F213" i="15"/>
  <c r="F143" i="15"/>
  <c r="F134" i="15"/>
  <c r="F165" i="15"/>
  <c r="F7" i="15"/>
  <c r="F142" i="15"/>
  <c r="F187" i="15"/>
  <c r="F158" i="15"/>
  <c r="F107" i="15"/>
  <c r="F132" i="15"/>
  <c r="F40" i="15"/>
  <c r="F126" i="15"/>
  <c r="F206" i="15"/>
  <c r="F92" i="15"/>
  <c r="F82" i="15"/>
  <c r="F169" i="15"/>
  <c r="F99" i="15"/>
  <c r="F11" i="15"/>
  <c r="F63" i="15"/>
  <c r="F139" i="15"/>
  <c r="F9" i="15"/>
  <c r="F159" i="15"/>
  <c r="F43" i="15"/>
  <c r="F127" i="15"/>
  <c r="F156" i="15"/>
  <c r="F124" i="15"/>
  <c r="F198" i="15"/>
  <c r="F44" i="15"/>
  <c r="F182" i="15"/>
  <c r="F140" i="15"/>
  <c r="F128" i="15"/>
  <c r="F87" i="15"/>
  <c r="F170" i="15"/>
  <c r="F202" i="15"/>
  <c r="F19" i="15"/>
  <c r="F129" i="15"/>
  <c r="F77" i="15"/>
  <c r="F70" i="15"/>
  <c r="Q73" i="15" l="1"/>
  <c r="Q74" i="15"/>
  <c r="Q72" i="15"/>
  <c r="H70" i="15"/>
  <c r="Q139" i="15"/>
  <c r="H129" i="15"/>
  <c r="Q115" i="15"/>
  <c r="H87" i="15"/>
  <c r="Q45" i="15"/>
  <c r="H44" i="15"/>
  <c r="Q138" i="15"/>
  <c r="H127" i="15"/>
  <c r="Q176" i="15"/>
  <c r="H139" i="15"/>
  <c r="Q179" i="15"/>
  <c r="H169" i="15"/>
  <c r="Q137" i="15"/>
  <c r="H126" i="15"/>
  <c r="Q167" i="15"/>
  <c r="H158" i="15"/>
  <c r="Q177" i="15"/>
  <c r="H165" i="15"/>
  <c r="Q31" i="15"/>
  <c r="Q30" i="15"/>
  <c r="H22" i="15"/>
  <c r="Q199" i="15"/>
  <c r="H181" i="15"/>
  <c r="Q212" i="15"/>
  <c r="Q213" i="15"/>
  <c r="H201" i="15"/>
  <c r="Q27" i="15"/>
  <c r="H26" i="15"/>
  <c r="Q71" i="15"/>
  <c r="H69" i="15"/>
  <c r="Q123" i="15"/>
  <c r="Q122" i="15"/>
  <c r="H115" i="15"/>
  <c r="Q204" i="15"/>
  <c r="H189" i="15"/>
  <c r="Q190" i="15"/>
  <c r="H192" i="15"/>
  <c r="Q236" i="15"/>
  <c r="H117" i="15"/>
  <c r="Q41" i="15"/>
  <c r="Q42" i="15"/>
  <c r="H41" i="15"/>
  <c r="Q80" i="15"/>
  <c r="H96" i="15"/>
  <c r="Q107" i="15"/>
  <c r="H80" i="15"/>
  <c r="Q59" i="15"/>
  <c r="H56" i="15"/>
  <c r="Q215" i="15"/>
  <c r="H203" i="15"/>
  <c r="Q49" i="15"/>
  <c r="H25" i="15"/>
  <c r="Q56" i="15"/>
  <c r="H61" i="15"/>
  <c r="Q166" i="15"/>
  <c r="H157" i="15"/>
  <c r="Q148" i="15"/>
  <c r="H138" i="15"/>
  <c r="Q158" i="15"/>
  <c r="H147" i="15"/>
  <c r="Q48" i="15"/>
  <c r="H47" i="15"/>
  <c r="Q198" i="15"/>
  <c r="H176" i="15"/>
  <c r="Q37" i="15"/>
  <c r="H37" i="15"/>
  <c r="Q162" i="15"/>
  <c r="H152" i="15"/>
  <c r="Q66" i="15"/>
  <c r="H64" i="15"/>
  <c r="Q62" i="15"/>
  <c r="H58" i="15"/>
  <c r="Q60" i="15"/>
  <c r="H57" i="15"/>
  <c r="Q77" i="15"/>
  <c r="H94" i="15"/>
  <c r="Q208" i="15"/>
  <c r="H194" i="15"/>
  <c r="Q33" i="15"/>
  <c r="H30" i="15"/>
  <c r="Q210" i="15"/>
  <c r="Q209" i="15"/>
  <c r="H166" i="15"/>
  <c r="Q180" i="15"/>
  <c r="H175" i="15"/>
  <c r="Q69" i="15"/>
  <c r="H67" i="15"/>
  <c r="Q40" i="15"/>
  <c r="H39" i="15"/>
  <c r="Q113" i="15"/>
  <c r="H85" i="15"/>
  <c r="Q119" i="15"/>
  <c r="H90" i="15"/>
  <c r="Q35" i="15"/>
  <c r="H36" i="15"/>
  <c r="Q52" i="15"/>
  <c r="H50" i="15"/>
  <c r="Q191" i="15"/>
  <c r="H196" i="15"/>
  <c r="Q94" i="15"/>
  <c r="H111" i="15"/>
  <c r="Q8" i="15"/>
  <c r="H8" i="15"/>
  <c r="Q182" i="15"/>
  <c r="H172" i="15"/>
  <c r="Q89" i="15"/>
  <c r="H105" i="15"/>
  <c r="Q171" i="15"/>
  <c r="H161" i="15"/>
  <c r="Q20" i="15"/>
  <c r="H19" i="15"/>
  <c r="Q237" i="15"/>
  <c r="H128" i="15"/>
  <c r="Q193" i="15"/>
  <c r="H198" i="15"/>
  <c r="Q44" i="15"/>
  <c r="H43" i="15"/>
  <c r="Q61" i="15"/>
  <c r="H63" i="15"/>
  <c r="Q110" i="15"/>
  <c r="H82" i="15"/>
  <c r="Q39" i="15"/>
  <c r="H40" i="15"/>
  <c r="Q189" i="15"/>
  <c r="H187" i="15"/>
  <c r="Q144" i="15"/>
  <c r="H134" i="15"/>
  <c r="Q24" i="15"/>
  <c r="H23" i="15"/>
  <c r="Q207" i="15"/>
  <c r="H193" i="15"/>
  <c r="Q99" i="15"/>
  <c r="H74" i="15"/>
  <c r="Q195" i="15"/>
  <c r="Q194" i="15"/>
  <c r="H167" i="15"/>
  <c r="Q145" i="15"/>
  <c r="H135" i="15"/>
  <c r="Q242" i="15"/>
  <c r="Q241" i="15"/>
  <c r="H185" i="15"/>
  <c r="Q154" i="15"/>
  <c r="H150" i="15"/>
  <c r="Q230" i="15"/>
  <c r="Q231" i="15"/>
  <c r="H215" i="15"/>
  <c r="Q223" i="15"/>
  <c r="H208" i="15"/>
  <c r="Q136" i="15"/>
  <c r="H125" i="15"/>
  <c r="Q232" i="15"/>
  <c r="H31" i="15"/>
  <c r="Q239" i="15"/>
  <c r="H200" i="15"/>
  <c r="Q217" i="15"/>
  <c r="Q218" i="15"/>
  <c r="Q219" i="15"/>
  <c r="H205" i="15"/>
  <c r="Q131" i="15"/>
  <c r="Q130" i="15"/>
  <c r="H119" i="15"/>
  <c r="Q134" i="15"/>
  <c r="H123" i="15"/>
  <c r="Q147" i="15"/>
  <c r="H137" i="15"/>
  <c r="Q79" i="15"/>
  <c r="Q78" i="15"/>
  <c r="H95" i="15"/>
  <c r="Q101" i="15"/>
  <c r="Q100" i="15"/>
  <c r="H75" i="15"/>
  <c r="Q211" i="15"/>
  <c r="H199" i="15"/>
  <c r="Q133" i="15"/>
  <c r="H122" i="15"/>
  <c r="Q18" i="15"/>
  <c r="H17" i="15"/>
  <c r="Q228" i="15"/>
  <c r="H48" i="15"/>
  <c r="Q46" i="15"/>
  <c r="H45" i="15"/>
  <c r="Q87" i="15"/>
  <c r="H103" i="15"/>
  <c r="Q184" i="15"/>
  <c r="H174" i="15"/>
  <c r="Q105" i="15"/>
  <c r="H79" i="15"/>
  <c r="Q128" i="15"/>
  <c r="H118" i="15"/>
  <c r="Q157" i="15"/>
  <c r="H146" i="15"/>
  <c r="Q64" i="15"/>
  <c r="H60" i="15"/>
  <c r="Q243" i="15"/>
  <c r="H214" i="15"/>
  <c r="Q19" i="15"/>
  <c r="H18" i="15"/>
  <c r="Q186" i="15"/>
  <c r="H178" i="15"/>
  <c r="Q34" i="15"/>
  <c r="H32" i="15"/>
  <c r="Q13" i="15"/>
  <c r="Q14" i="15"/>
  <c r="H13" i="15"/>
  <c r="Q57" i="15"/>
  <c r="H52" i="15"/>
  <c r="Q203" i="15"/>
  <c r="H188" i="15"/>
  <c r="Q238" i="15"/>
  <c r="H195" i="15"/>
  <c r="Q17" i="15"/>
  <c r="H16" i="15"/>
  <c r="Q28" i="15"/>
  <c r="H27" i="15"/>
  <c r="Q197" i="15"/>
  <c r="H186" i="15"/>
  <c r="Q104" i="15"/>
  <c r="H78" i="15"/>
  <c r="Q118" i="15"/>
  <c r="H89" i="15"/>
  <c r="Q244" i="15"/>
  <c r="Q245" i="15"/>
  <c r="H209" i="15"/>
  <c r="Q214" i="15"/>
  <c r="H202" i="15"/>
  <c r="Q149" i="15"/>
  <c r="Q150" i="15"/>
  <c r="H140" i="15"/>
  <c r="Q135" i="15"/>
  <c r="H124" i="15"/>
  <c r="Q168" i="15"/>
  <c r="H159" i="15"/>
  <c r="Q233" i="15"/>
  <c r="H11" i="15"/>
  <c r="Q120" i="15"/>
  <c r="H92" i="15"/>
  <c r="Q142" i="15"/>
  <c r="H132" i="15"/>
  <c r="Q152" i="15"/>
  <c r="H142" i="15"/>
  <c r="Q153" i="15"/>
  <c r="H143" i="15"/>
  <c r="Q181" i="15"/>
  <c r="H171" i="15"/>
  <c r="Q43" i="15"/>
  <c r="H42" i="15"/>
  <c r="Q98" i="15"/>
  <c r="H73" i="15"/>
  <c r="Q47" i="15"/>
  <c r="H46" i="15"/>
  <c r="Q92" i="15"/>
  <c r="H108" i="15"/>
  <c r="Q68" i="15"/>
  <c r="H66" i="15"/>
  <c r="Q183" i="15"/>
  <c r="H173" i="15"/>
  <c r="Q21" i="15"/>
  <c r="H20" i="15"/>
  <c r="Q54" i="15"/>
  <c r="H53" i="15"/>
  <c r="Q163" i="15"/>
  <c r="H153" i="15"/>
  <c r="Q26" i="15"/>
  <c r="H28" i="15"/>
  <c r="Q200" i="15"/>
  <c r="H183" i="15"/>
  <c r="Q36" i="15"/>
  <c r="H35" i="15"/>
  <c r="Q85" i="15"/>
  <c r="Q86" i="15"/>
  <c r="H102" i="15"/>
  <c r="Q63" i="15"/>
  <c r="H59" i="15"/>
  <c r="Q16" i="15"/>
  <c r="H15" i="15"/>
  <c r="Q108" i="15"/>
  <c r="Q109" i="15"/>
  <c r="H81" i="15"/>
  <c r="Q55" i="15"/>
  <c r="H54" i="15"/>
  <c r="Q112" i="15"/>
  <c r="H84" i="15"/>
  <c r="Q67" i="15"/>
  <c r="H65" i="15"/>
  <c r="Q53" i="15"/>
  <c r="H51" i="15"/>
  <c r="Q178" i="15"/>
  <c r="H168" i="15"/>
  <c r="Q132" i="15"/>
  <c r="H120" i="15"/>
  <c r="Q82" i="15"/>
  <c r="H98" i="15"/>
  <c r="Q161" i="15"/>
  <c r="H151" i="15"/>
  <c r="Q143" i="15"/>
  <c r="H133" i="15"/>
  <c r="Q235" i="15"/>
  <c r="H114" i="15"/>
  <c r="Q84" i="15"/>
  <c r="H101" i="15"/>
  <c r="Q96" i="15"/>
  <c r="Q95" i="15"/>
  <c r="H112" i="15"/>
  <c r="Q216" i="15"/>
  <c r="H204" i="15"/>
  <c r="Q240" i="15"/>
  <c r="H179" i="15"/>
  <c r="Q234" i="15"/>
  <c r="H110" i="15"/>
  <c r="Q83" i="15"/>
  <c r="H100" i="15"/>
  <c r="Q93" i="15"/>
  <c r="H109" i="15"/>
  <c r="Q97" i="15"/>
  <c r="H113" i="15"/>
  <c r="Q127" i="15"/>
  <c r="Q124" i="15"/>
  <c r="Q126" i="15"/>
  <c r="Q125" i="15"/>
  <c r="H116" i="15"/>
  <c r="Q114" i="15"/>
  <c r="H86" i="15"/>
  <c r="Q164" i="15"/>
  <c r="H154" i="15"/>
  <c r="Q29" i="15"/>
  <c r="H34" i="15"/>
  <c r="Q141" i="15"/>
  <c r="H131" i="15"/>
  <c r="Q160" i="15"/>
  <c r="H149" i="15"/>
  <c r="Q151" i="15"/>
  <c r="H141" i="15"/>
  <c r="Q117" i="15"/>
  <c r="Q116" i="15"/>
  <c r="H88" i="15"/>
  <c r="Q103" i="15"/>
  <c r="H77" i="15"/>
  <c r="Q196" i="15"/>
  <c r="H170" i="15"/>
  <c r="Q187" i="15"/>
  <c r="H182" i="15"/>
  <c r="Q165" i="15"/>
  <c r="H156" i="15"/>
  <c r="Q10" i="15"/>
  <c r="Q11" i="15"/>
  <c r="H9" i="15"/>
  <c r="Q76" i="15"/>
  <c r="H99" i="15"/>
  <c r="Q220" i="15"/>
  <c r="H206" i="15"/>
  <c r="Q91" i="15"/>
  <c r="H107" i="15"/>
  <c r="F217" i="15"/>
  <c r="Q7" i="15"/>
  <c r="H7" i="15"/>
  <c r="Q227" i="15"/>
  <c r="Q226" i="15"/>
  <c r="H213" i="15"/>
  <c r="Q15" i="15"/>
  <c r="H14" i="15"/>
  <c r="Q188" i="15"/>
  <c r="H180" i="15"/>
  <c r="Q206" i="15"/>
  <c r="H191" i="15"/>
  <c r="Q156" i="15"/>
  <c r="H145" i="15"/>
  <c r="Q102" i="15"/>
  <c r="H76" i="15"/>
  <c r="Q121" i="15"/>
  <c r="H93" i="15"/>
  <c r="Q25" i="15"/>
  <c r="H24" i="15"/>
  <c r="Q222" i="15"/>
  <c r="Q221" i="15"/>
  <c r="H207" i="15"/>
  <c r="Q170" i="15"/>
  <c r="H160" i="15"/>
  <c r="Q22" i="15"/>
  <c r="H21" i="15"/>
  <c r="Q205" i="15"/>
  <c r="H190" i="15"/>
  <c r="Q247" i="15"/>
  <c r="Q246" i="15"/>
  <c r="H211" i="15"/>
  <c r="Q38" i="15"/>
  <c r="H38" i="15"/>
  <c r="Q159" i="15"/>
  <c r="H148" i="15"/>
  <c r="Q140" i="15"/>
  <c r="H130" i="15"/>
  <c r="Q129" i="15"/>
  <c r="H121" i="15"/>
  <c r="Q173" i="15"/>
  <c r="H163" i="15"/>
  <c r="Q70" i="15"/>
  <c r="H68" i="15"/>
  <c r="Q51" i="15"/>
  <c r="Q50" i="15"/>
  <c r="H49" i="15"/>
  <c r="Q75" i="15"/>
  <c r="H71" i="15"/>
  <c r="Q225" i="15"/>
  <c r="H212" i="15"/>
  <c r="Q172" i="15"/>
  <c r="H162" i="15"/>
  <c r="Q12" i="15"/>
  <c r="H12" i="15"/>
  <c r="Q185" i="15"/>
  <c r="H177" i="15"/>
  <c r="Q9" i="15"/>
  <c r="H10" i="15"/>
  <c r="Q58" i="15"/>
  <c r="H55" i="15"/>
  <c r="Q81" i="15"/>
  <c r="H97" i="15"/>
  <c r="Q65" i="15"/>
  <c r="H62" i="15"/>
  <c r="Q146" i="15"/>
  <c r="H136" i="15"/>
  <c r="Q192" i="15"/>
  <c r="H197" i="15"/>
  <c r="Q90" i="15"/>
  <c r="H106" i="15"/>
  <c r="Q174" i="15"/>
  <c r="Q175" i="15"/>
  <c r="H164" i="15"/>
  <c r="Q224" i="15"/>
  <c r="H210" i="15"/>
  <c r="Q229" i="15"/>
  <c r="H72" i="15"/>
  <c r="Q111" i="15"/>
  <c r="H83" i="15"/>
  <c r="Q88" i="15"/>
  <c r="H104" i="15"/>
  <c r="Q32" i="15"/>
  <c r="H29" i="15"/>
  <c r="Q23" i="15"/>
  <c r="H33" i="15"/>
  <c r="Q106" i="15"/>
  <c r="H91" i="15"/>
  <c r="Q202" i="15"/>
  <c r="Q201" i="15"/>
  <c r="H184" i="15"/>
  <c r="Q169" i="15"/>
  <c r="H155" i="15"/>
  <c r="Q155" i="15"/>
  <c r="H144" i="15"/>
  <c r="H217" i="15" l="1"/>
  <c r="U80" i="15"/>
  <c r="U9" i="15"/>
  <c r="U35" i="15"/>
  <c r="U21" i="15"/>
  <c r="U110" i="15"/>
  <c r="U116" i="15"/>
  <c r="U47" i="15"/>
  <c r="U143" i="15"/>
  <c r="U87" i="15"/>
  <c r="U56" i="15"/>
  <c r="U128" i="15"/>
  <c r="U18" i="15"/>
  <c r="U52" i="15"/>
  <c r="U132" i="15"/>
  <c r="U13" i="15"/>
  <c r="U95" i="15"/>
  <c r="U99" i="15"/>
  <c r="U45" i="15"/>
  <c r="U89" i="15"/>
  <c r="U115" i="15"/>
  <c r="U150" i="15"/>
  <c r="U69" i="15"/>
  <c r="U74" i="15"/>
  <c r="U138" i="15"/>
  <c r="U158" i="15"/>
  <c r="U97" i="15"/>
  <c r="U144" i="15"/>
  <c r="U53" i="15"/>
  <c r="U94" i="15"/>
  <c r="U119" i="15"/>
  <c r="U125" i="15"/>
  <c r="U77" i="15"/>
  <c r="U96" i="15"/>
  <c r="U114" i="15"/>
  <c r="U141" i="15"/>
  <c r="U46" i="15"/>
  <c r="U49" i="15"/>
  <c r="U139" i="15"/>
  <c r="U12" i="15"/>
  <c r="U107" i="15"/>
  <c r="U55" i="15"/>
  <c r="U83" i="15"/>
  <c r="U126" i="15"/>
  <c r="U109" i="15"/>
  <c r="U60" i="15"/>
  <c r="U101" i="15"/>
  <c r="U157" i="15"/>
  <c r="U30" i="15"/>
  <c r="Q249" i="15"/>
  <c r="U90" i="15"/>
  <c r="U19" i="15"/>
  <c r="U146" i="15"/>
  <c r="U120" i="15"/>
  <c r="U27" i="15"/>
  <c r="U149" i="15"/>
  <c r="U8" i="15"/>
  <c r="U93" i="15"/>
  <c r="U29" i="15"/>
  <c r="U54" i="15"/>
  <c r="U67" i="15"/>
  <c r="U36" i="15"/>
  <c r="U112" i="15"/>
  <c r="U100" i="15"/>
  <c r="U20" i="15"/>
  <c r="U151" i="15"/>
  <c r="U136" i="15"/>
  <c r="U22" i="15"/>
  <c r="U42" i="15"/>
  <c r="U142" i="15"/>
  <c r="U81" i="15"/>
  <c r="U129" i="15"/>
  <c r="U61" i="15"/>
  <c r="U14" i="15"/>
  <c r="U57" i="15"/>
  <c r="U91" i="15"/>
  <c r="U76" i="15"/>
  <c r="U41" i="15"/>
  <c r="U117" i="15"/>
  <c r="U105" i="15"/>
  <c r="U124" i="15"/>
  <c r="U103" i="15"/>
  <c r="U11" i="15"/>
  <c r="U51" i="15"/>
  <c r="U104" i="15"/>
  <c r="U106" i="15"/>
  <c r="U135" i="15"/>
  <c r="U108" i="15"/>
  <c r="U145" i="15"/>
  <c r="U152" i="15"/>
  <c r="U50" i="15"/>
  <c r="U79" i="15"/>
  <c r="U118" i="15"/>
  <c r="U113" i="15"/>
  <c r="U26" i="15"/>
  <c r="U102" i="15"/>
  <c r="U156" i="15"/>
  <c r="U37" i="15"/>
  <c r="U98" i="15"/>
  <c r="U78" i="15"/>
  <c r="U64" i="15"/>
  <c r="U17" i="15"/>
  <c r="U72" i="15"/>
  <c r="U155" i="15"/>
  <c r="U148" i="15"/>
  <c r="U122" i="15"/>
  <c r="U15" i="15"/>
  <c r="U68" i="15"/>
  <c r="U85" i="15"/>
  <c r="U31" i="15"/>
  <c r="U66" i="15"/>
  <c r="M146" i="20"/>
  <c r="O146" i="20" s="1"/>
  <c r="M129" i="20"/>
  <c r="O129" i="20" s="1"/>
  <c r="M105" i="20"/>
  <c r="O105" i="20" s="1"/>
  <c r="M153" i="20"/>
  <c r="O153" i="20" s="1"/>
  <c r="M66" i="20"/>
  <c r="O66" i="20" s="1"/>
  <c r="M197" i="20"/>
  <c r="O197" i="20" s="1"/>
  <c r="M159" i="20"/>
  <c r="O159" i="20" s="1"/>
  <c r="M137" i="20"/>
  <c r="O137" i="20" s="1"/>
  <c r="M116" i="20"/>
  <c r="O116" i="20" s="1"/>
  <c r="M165" i="20"/>
  <c r="O165" i="20" s="1"/>
  <c r="M209" i="20"/>
  <c r="O209" i="20" s="1"/>
  <c r="M228" i="20"/>
  <c r="O228" i="20" s="1"/>
  <c r="M160" i="20"/>
  <c r="O160" i="20" s="1"/>
  <c r="M115" i="20"/>
  <c r="O115" i="20" s="1"/>
  <c r="M171" i="20"/>
  <c r="O171" i="20" s="1"/>
  <c r="M122" i="20"/>
  <c r="O122" i="20" s="1"/>
  <c r="M195" i="20"/>
  <c r="O195" i="20" s="1"/>
  <c r="M210" i="20"/>
  <c r="O210" i="20" s="1"/>
  <c r="M49" i="20"/>
  <c r="O49" i="20" s="1"/>
  <c r="M69" i="20"/>
  <c r="O69" i="20" s="1"/>
  <c r="M79" i="20"/>
  <c r="O79" i="20" s="1"/>
  <c r="M109" i="20"/>
  <c r="O109" i="20" s="1"/>
  <c r="U75" i="15"/>
  <c r="U59" i="15"/>
  <c r="U65" i="15"/>
  <c r="U44" i="15"/>
  <c r="U153" i="15"/>
  <c r="U10" i="15"/>
  <c r="U48" i="15"/>
  <c r="U86" i="15"/>
  <c r="U73" i="15"/>
  <c r="U62" i="15"/>
  <c r="U16" i="15"/>
  <c r="U71" i="15"/>
  <c r="U140" i="15"/>
  <c r="U88" i="15"/>
  <c r="U25" i="15"/>
  <c r="M77" i="20"/>
  <c r="O77" i="20" s="1"/>
  <c r="M138" i="20"/>
  <c r="O138" i="20" s="1"/>
  <c r="M244" i="20"/>
  <c r="O244" i="20" s="1"/>
  <c r="M101" i="20"/>
  <c r="O101" i="20" s="1"/>
  <c r="M204" i="20"/>
  <c r="O204" i="20" s="1"/>
  <c r="M60" i="20"/>
  <c r="O60" i="20" s="1"/>
  <c r="M52" i="20"/>
  <c r="O52" i="20" s="1"/>
  <c r="M128" i="20"/>
  <c r="O128" i="20" s="1"/>
  <c r="M21" i="20"/>
  <c r="O21" i="20" s="1"/>
  <c r="M50" i="20"/>
  <c r="O50" i="20" s="1"/>
  <c r="U133" i="15"/>
  <c r="U121" i="15"/>
  <c r="U63" i="15"/>
  <c r="U23" i="15"/>
  <c r="U127" i="15"/>
  <c r="U58" i="15"/>
  <c r="U123" i="15"/>
  <c r="U38" i="15"/>
  <c r="U34" i="15"/>
  <c r="U154" i="15"/>
  <c r="U134" i="15"/>
  <c r="U131" i="15"/>
  <c r="U32" i="15"/>
  <c r="M147" i="20"/>
  <c r="O147" i="20" s="1"/>
  <c r="M233" i="20"/>
  <c r="O233" i="20" s="1"/>
  <c r="M181" i="20"/>
  <c r="O181" i="20" s="1"/>
  <c r="M230" i="20"/>
  <c r="O230" i="20" s="1"/>
  <c r="M194" i="20"/>
  <c r="O194" i="20" s="1"/>
  <c r="M148" i="20"/>
  <c r="O148" i="20" s="1"/>
  <c r="M207" i="20"/>
  <c r="O207" i="20" s="1"/>
  <c r="M51" i="20"/>
  <c r="O51" i="20" s="1"/>
  <c r="M196" i="20"/>
  <c r="O196" i="20" s="1"/>
  <c r="M63" i="20"/>
  <c r="O63" i="20" s="1"/>
  <c r="U33" i="15"/>
  <c r="U28" i="15"/>
  <c r="U39" i="15"/>
  <c r="U92" i="15"/>
  <c r="M211" i="20"/>
  <c r="O211" i="20" s="1"/>
  <c r="M232" i="20"/>
  <c r="O232" i="20" s="1"/>
  <c r="M14" i="20"/>
  <c r="O14" i="20" s="1"/>
  <c r="M28" i="20"/>
  <c r="O28" i="20" s="1"/>
  <c r="M161" i="20"/>
  <c r="O161" i="20" s="1"/>
  <c r="M139" i="20"/>
  <c r="O139" i="20" s="1"/>
  <c r="M123" i="20"/>
  <c r="O123" i="20" s="1"/>
  <c r="M158" i="20"/>
  <c r="O158" i="20" s="1"/>
  <c r="M62" i="20"/>
  <c r="O62" i="20" s="1"/>
  <c r="M150" i="20"/>
  <c r="O150" i="20" s="1"/>
  <c r="M100" i="20"/>
  <c r="O100" i="20" s="1"/>
  <c r="M67" i="20"/>
  <c r="O67" i="20" s="1"/>
  <c r="M198" i="20"/>
  <c r="O198" i="20" s="1"/>
  <c r="U82" i="15"/>
  <c r="U43" i="15"/>
  <c r="M112" i="20"/>
  <c r="O112" i="20" s="1"/>
  <c r="M208" i="20"/>
  <c r="O208" i="20" s="1"/>
  <c r="M140" i="20"/>
  <c r="O140" i="20" s="1"/>
  <c r="M164" i="20"/>
  <c r="O164" i="20" s="1"/>
  <c r="M203" i="20"/>
  <c r="O203" i="20" s="1"/>
  <c r="M98" i="20"/>
  <c r="O98" i="20" s="1"/>
  <c r="M124" i="20"/>
  <c r="O124" i="20" s="1"/>
  <c r="M152" i="20"/>
  <c r="O152" i="20" s="1"/>
  <c r="U84" i="15"/>
  <c r="U147" i="15"/>
  <c r="U130" i="15"/>
  <c r="U137" i="15"/>
  <c r="M29" i="20"/>
  <c r="O29" i="20" s="1"/>
  <c r="M227" i="20"/>
  <c r="O227" i="20" s="1"/>
  <c r="M110" i="20"/>
  <c r="O110" i="20" s="1"/>
  <c r="M96" i="20"/>
  <c r="O96" i="20" s="1"/>
  <c r="M88" i="20"/>
  <c r="O88" i="20" s="1"/>
  <c r="M111" i="20"/>
  <c r="O111" i="20" s="1"/>
  <c r="U70" i="15"/>
  <c r="M157" i="20"/>
  <c r="O157" i="20" s="1"/>
  <c r="M78" i="20"/>
  <c r="O78" i="20" s="1"/>
  <c r="M119" i="20"/>
  <c r="O119" i="20" s="1"/>
  <c r="M87" i="20"/>
  <c r="O87" i="20" s="1"/>
  <c r="M149" i="20"/>
  <c r="O149" i="20" s="1"/>
  <c r="M36" i="20"/>
  <c r="O36" i="20" s="1"/>
  <c r="U7" i="15"/>
  <c r="U40" i="15"/>
  <c r="M239" i="20"/>
  <c r="O239" i="20" s="1"/>
  <c r="M68" i="20"/>
  <c r="O68" i="20" s="1"/>
  <c r="M97" i="20"/>
  <c r="O97" i="20" s="1"/>
  <c r="M13" i="20"/>
  <c r="O13" i="20" s="1"/>
  <c r="U24" i="15"/>
  <c r="M54" i="20"/>
  <c r="O54" i="20" s="1"/>
  <c r="M212" i="20"/>
  <c r="O212" i="20" s="1"/>
  <c r="M38" i="20"/>
  <c r="O38" i="20" s="1"/>
  <c r="M80" i="20"/>
  <c r="O80" i="20" s="1"/>
  <c r="M245" i="20"/>
  <c r="O245" i="20" s="1"/>
  <c r="U111" i="15"/>
  <c r="M99" i="20"/>
  <c r="O99" i="20" s="1"/>
  <c r="M113" i="20"/>
  <c r="O113" i="20" s="1"/>
  <c r="M22" i="20"/>
  <c r="O22" i="20" s="1"/>
  <c r="M42" i="20"/>
  <c r="O42" i="20" s="1"/>
  <c r="M83" i="20"/>
  <c r="E83" i="20" s="1"/>
  <c r="M127" i="20"/>
  <c r="E127" i="20" s="1"/>
  <c r="M121" i="20"/>
  <c r="M199" i="20"/>
  <c r="E199" i="20" s="1"/>
  <c r="M44" i="20"/>
  <c r="E44" i="20" s="1"/>
  <c r="M37" i="20"/>
  <c r="E37" i="20" s="1"/>
  <c r="M217" i="20"/>
  <c r="E217" i="20" s="1"/>
  <c r="M226" i="20"/>
  <c r="E226" i="20" s="1"/>
  <c r="M9" i="20"/>
  <c r="E9" i="20" s="1"/>
  <c r="M120" i="20"/>
  <c r="E120" i="20" s="1"/>
  <c r="M172" i="20"/>
  <c r="E172" i="20" s="1"/>
  <c r="M202" i="20"/>
  <c r="E202" i="20" s="1"/>
  <c r="M76" i="20"/>
  <c r="M118" i="20"/>
  <c r="E118" i="20" s="1"/>
  <c r="M86" i="20"/>
  <c r="E86" i="20" s="1"/>
  <c r="M151" i="20"/>
  <c r="M205" i="20"/>
  <c r="E205" i="20" s="1"/>
  <c r="M186" i="20"/>
  <c r="E186" i="20" s="1"/>
  <c r="M214" i="20"/>
  <c r="E214" i="20" s="1"/>
  <c r="M173" i="20"/>
  <c r="E173" i="20" s="1"/>
  <c r="M75" i="20"/>
  <c r="E75" i="20" s="1"/>
  <c r="M141" i="20"/>
  <c r="E141" i="20" s="1"/>
  <c r="M237" i="20"/>
  <c r="E237" i="20" s="1"/>
  <c r="M73" i="20"/>
  <c r="E73" i="20" s="1"/>
  <c r="M182" i="20"/>
  <c r="E182" i="20" s="1"/>
  <c r="M31" i="20"/>
  <c r="E31" i="20" s="1"/>
  <c r="M53" i="20"/>
  <c r="E53" i="20" s="1"/>
  <c r="M133" i="20"/>
  <c r="E133" i="20" s="1"/>
  <c r="M41" i="20"/>
  <c r="M20" i="20"/>
  <c r="E20" i="20" s="1"/>
  <c r="M94" i="20"/>
  <c r="E94" i="20" s="1"/>
  <c r="M142" i="20"/>
  <c r="E142" i="20" s="1"/>
  <c r="M104" i="20"/>
  <c r="M65" i="20"/>
  <c r="E65" i="20" s="1"/>
  <c r="M126" i="20"/>
  <c r="E126" i="20" s="1"/>
  <c r="M117" i="20"/>
  <c r="E117" i="20" s="1"/>
  <c r="M216" i="20"/>
  <c r="E216" i="20" s="1"/>
  <c r="M59" i="20"/>
  <c r="E59" i="20" s="1"/>
  <c r="M191" i="20"/>
  <c r="E191" i="20" s="1"/>
  <c r="M106" i="20"/>
  <c r="E106" i="20" s="1"/>
  <c r="M156" i="20"/>
  <c r="M222" i="20"/>
  <c r="E222" i="20" s="1"/>
  <c r="M236" i="20"/>
  <c r="E236" i="20" s="1"/>
  <c r="M206" i="20"/>
  <c r="E206" i="20" s="1"/>
  <c r="M188" i="20"/>
  <c r="E188" i="20" s="1"/>
  <c r="M16" i="20"/>
  <c r="E16" i="20" s="1"/>
  <c r="M64" i="20"/>
  <c r="E64" i="20" s="1"/>
  <c r="M108" i="20"/>
  <c r="E108" i="20" s="1"/>
  <c r="M213" i="20"/>
  <c r="E213" i="20" s="1"/>
  <c r="M11" i="20"/>
  <c r="E11" i="20" s="1"/>
  <c r="M189" i="20"/>
  <c r="E189" i="20" s="1"/>
  <c r="M220" i="20"/>
  <c r="E220" i="20" s="1"/>
  <c r="M242" i="20"/>
  <c r="E242" i="20" s="1"/>
  <c r="M72" i="20"/>
  <c r="E72" i="20" s="1"/>
  <c r="M168" i="20"/>
  <c r="E168" i="20" s="1"/>
  <c r="M143" i="20"/>
  <c r="E143" i="20" s="1"/>
  <c r="M70" i="20"/>
  <c r="E70" i="20" s="1"/>
  <c r="M58" i="20"/>
  <c r="E58" i="20" s="1"/>
  <c r="M235" i="20"/>
  <c r="O235" i="20" s="1"/>
  <c r="M185" i="20"/>
  <c r="E185" i="20" s="1"/>
  <c r="M201" i="20"/>
  <c r="E201" i="20" s="1"/>
  <c r="M177" i="20"/>
  <c r="E177" i="20" s="1"/>
  <c r="M192" i="20"/>
  <c r="E192" i="20" s="1"/>
  <c r="M170" i="20"/>
  <c r="E170" i="20" s="1"/>
  <c r="M224" i="20"/>
  <c r="E224" i="20" s="1"/>
  <c r="M221" i="20"/>
  <c r="E221" i="20" s="1"/>
  <c r="M136" i="20"/>
  <c r="M169" i="20"/>
  <c r="E169" i="20" s="1"/>
  <c r="M241" i="20"/>
  <c r="E241" i="20" s="1"/>
  <c r="M35" i="20"/>
  <c r="E35" i="20" s="1"/>
  <c r="M131" i="20"/>
  <c r="E131" i="20" s="1"/>
  <c r="M193" i="20"/>
  <c r="E193" i="20" s="1"/>
  <c r="M179" i="20"/>
  <c r="E179" i="20" s="1"/>
  <c r="M175" i="20"/>
  <c r="E175" i="20" s="1"/>
  <c r="M10" i="20"/>
  <c r="E10" i="20" s="1"/>
  <c r="M32" i="20"/>
  <c r="E32" i="20" s="1"/>
  <c r="M155" i="20"/>
  <c r="E155" i="20" s="1"/>
  <c r="M134" i="20"/>
  <c r="E134" i="20" s="1"/>
  <c r="M234" i="20"/>
  <c r="E234" i="20" s="1"/>
  <c r="M7" i="20"/>
  <c r="E7" i="20" s="1"/>
  <c r="M33" i="20"/>
  <c r="E33" i="20" s="1"/>
  <c r="M246" i="20"/>
  <c r="E246" i="20" s="1"/>
  <c r="M6" i="20"/>
  <c r="E6" i="20" s="1"/>
  <c r="M90" i="20"/>
  <c r="E90" i="20" s="1"/>
  <c r="M71" i="20"/>
  <c r="E71" i="20" s="1"/>
  <c r="M43" i="20"/>
  <c r="E43" i="20" s="1"/>
  <c r="M103" i="20"/>
  <c r="E103" i="20" s="1"/>
  <c r="M45" i="20"/>
  <c r="E45" i="20" s="1"/>
  <c r="M55" i="20"/>
  <c r="E55" i="20" s="1"/>
  <c r="M145" i="20"/>
  <c r="E145" i="20" s="1"/>
  <c r="M27" i="20"/>
  <c r="E27" i="20" s="1"/>
  <c r="M26" i="20"/>
  <c r="E26" i="20" s="1"/>
  <c r="M107" i="20"/>
  <c r="E107" i="20" s="1"/>
  <c r="M93" i="20"/>
  <c r="E93" i="20" s="1"/>
  <c r="M176" i="20"/>
  <c r="E176" i="20" s="1"/>
  <c r="M92" i="20"/>
  <c r="E92" i="20" s="1"/>
  <c r="M180" i="20"/>
  <c r="M56" i="20"/>
  <c r="E56" i="20" s="1"/>
  <c r="M130" i="20"/>
  <c r="E130" i="20" s="1"/>
  <c r="M25" i="20"/>
  <c r="E25" i="20" s="1"/>
  <c r="M229" i="20"/>
  <c r="E229" i="20" s="1"/>
  <c r="M132" i="20"/>
  <c r="E132" i="20" s="1"/>
  <c r="M102" i="20"/>
  <c r="E102" i="20" s="1"/>
  <c r="M95" i="20"/>
  <c r="E95" i="20" s="1"/>
  <c r="M200" i="20"/>
  <c r="E200" i="20" s="1"/>
  <c r="M34" i="20"/>
  <c r="E34" i="20" s="1"/>
  <c r="M154" i="20"/>
  <c r="E154" i="20" s="1"/>
  <c r="M225" i="20"/>
  <c r="E225" i="20" s="1"/>
  <c r="M24" i="20"/>
  <c r="E24" i="20" s="1"/>
  <c r="M184" i="20"/>
  <c r="E184" i="20" s="1"/>
  <c r="M223" i="20"/>
  <c r="E223" i="20" s="1"/>
  <c r="M82" i="20"/>
  <c r="E82" i="20" s="1"/>
  <c r="M61" i="20"/>
  <c r="M218" i="20"/>
  <c r="E218" i="20" s="1"/>
  <c r="M167" i="20"/>
  <c r="E167" i="20" s="1"/>
  <c r="M18" i="20"/>
  <c r="E18" i="20" s="1"/>
  <c r="M114" i="20"/>
  <c r="M162" i="20"/>
  <c r="E162" i="20" s="1"/>
  <c r="M74" i="20"/>
  <c r="E74" i="20" s="1"/>
  <c r="M57" i="20"/>
  <c r="E57" i="20" s="1"/>
  <c r="M46" i="20"/>
  <c r="E46" i="20" s="1"/>
  <c r="M183" i="20"/>
  <c r="E183" i="20" s="1"/>
  <c r="M84" i="20"/>
  <c r="E84" i="20" s="1"/>
  <c r="M190" i="20"/>
  <c r="E190" i="20" s="1"/>
  <c r="M219" i="20"/>
  <c r="E219" i="20" s="1"/>
  <c r="M8" i="20"/>
  <c r="E8" i="20" s="1"/>
  <c r="M23" i="20"/>
  <c r="E23" i="20" s="1"/>
  <c r="M135" i="20"/>
  <c r="E135" i="20" s="1"/>
  <c r="M163" i="20"/>
  <c r="M39" i="20"/>
  <c r="E39" i="20" s="1"/>
  <c r="M231" i="20"/>
  <c r="E231" i="20" s="1"/>
  <c r="M15" i="20"/>
  <c r="E15" i="20" s="1"/>
  <c r="M81" i="20"/>
  <c r="E81" i="20" s="1"/>
  <c r="M240" i="20"/>
  <c r="E240" i="20" s="1"/>
  <c r="M215" i="20"/>
  <c r="E215" i="20" s="1"/>
  <c r="M178" i="20"/>
  <c r="E178" i="20" s="1"/>
  <c r="M12" i="20"/>
  <c r="M47" i="20"/>
  <c r="E47" i="20" s="1"/>
  <c r="M166" i="20"/>
  <c r="E166" i="20" s="1"/>
  <c r="M30" i="20"/>
  <c r="E30" i="20" s="1"/>
  <c r="M85" i="20"/>
  <c r="E85" i="20" s="1"/>
  <c r="M187" i="20"/>
  <c r="E187" i="20" s="1"/>
  <c r="M144" i="20"/>
  <c r="E144" i="20" s="1"/>
  <c r="M19" i="20"/>
  <c r="E19" i="20" s="1"/>
  <c r="M238" i="20"/>
  <c r="M89" i="20"/>
  <c r="E89" i="20" s="1"/>
  <c r="M40" i="20"/>
  <c r="E40" i="20" s="1"/>
  <c r="M125" i="20"/>
  <c r="E125" i="20" s="1"/>
  <c r="M17" i="20"/>
  <c r="E17" i="20" s="1"/>
  <c r="M48" i="20"/>
  <c r="E48" i="20" s="1"/>
  <c r="M91" i="20"/>
  <c r="E91" i="20" s="1"/>
  <c r="M174" i="20"/>
  <c r="E174" i="20" s="1"/>
  <c r="M243" i="20"/>
  <c r="E243" i="20" s="1"/>
  <c r="E238" i="20" l="1"/>
  <c r="E12" i="20"/>
  <c r="E163" i="20"/>
  <c r="E114" i="20"/>
  <c r="C114" i="20" s="1"/>
  <c r="E61" i="20"/>
  <c r="E180" i="20"/>
  <c r="E156" i="20"/>
  <c r="E104" i="20"/>
  <c r="C104" i="20" s="1"/>
  <c r="E41" i="20"/>
  <c r="E76" i="20"/>
  <c r="E151" i="20"/>
  <c r="E136" i="20"/>
  <c r="C136" i="20" s="1"/>
  <c r="E121" i="20"/>
  <c r="C48" i="20"/>
  <c r="O48" i="20"/>
  <c r="I48" i="20" s="1"/>
  <c r="C89" i="20"/>
  <c r="O89" i="20"/>
  <c r="I89" i="20" s="1"/>
  <c r="C187" i="20"/>
  <c r="O187" i="20"/>
  <c r="I187" i="20" s="1"/>
  <c r="C47" i="20"/>
  <c r="O47" i="20"/>
  <c r="I47" i="20" s="1"/>
  <c r="C240" i="20"/>
  <c r="O240" i="20"/>
  <c r="I240" i="20" s="1"/>
  <c r="C39" i="20"/>
  <c r="O39" i="20"/>
  <c r="I39" i="20" s="1"/>
  <c r="C8" i="20"/>
  <c r="O8" i="20"/>
  <c r="I8" i="20" s="1"/>
  <c r="C183" i="20"/>
  <c r="O183" i="20"/>
  <c r="I183" i="20" s="1"/>
  <c r="C162" i="20"/>
  <c r="O162" i="20"/>
  <c r="I162" i="20" s="1"/>
  <c r="C218" i="20"/>
  <c r="O218" i="20"/>
  <c r="I218" i="20" s="1"/>
  <c r="C184" i="20"/>
  <c r="O184" i="20"/>
  <c r="I184" i="20" s="1"/>
  <c r="C34" i="20"/>
  <c r="O34" i="20"/>
  <c r="I34" i="20" s="1"/>
  <c r="C132" i="20"/>
  <c r="O132" i="20"/>
  <c r="I132" i="20" s="1"/>
  <c r="C56" i="20"/>
  <c r="O56" i="20"/>
  <c r="I56" i="20" s="1"/>
  <c r="C93" i="20"/>
  <c r="O93" i="20"/>
  <c r="I93" i="20" s="1"/>
  <c r="C145" i="20"/>
  <c r="O145" i="20"/>
  <c r="I145" i="20" s="1"/>
  <c r="C43" i="20"/>
  <c r="O43" i="20"/>
  <c r="I43" i="20" s="1"/>
  <c r="C246" i="20"/>
  <c r="O246" i="20"/>
  <c r="I246" i="20" s="1"/>
  <c r="C134" i="20"/>
  <c r="O134" i="20"/>
  <c r="I134" i="20" s="1"/>
  <c r="C175" i="20"/>
  <c r="O175" i="20"/>
  <c r="I175" i="20" s="1"/>
  <c r="C35" i="20"/>
  <c r="O35" i="20"/>
  <c r="I35" i="20" s="1"/>
  <c r="C221" i="20"/>
  <c r="O221" i="20"/>
  <c r="I221" i="20" s="1"/>
  <c r="C177" i="20"/>
  <c r="O177" i="20"/>
  <c r="I177" i="20" s="1"/>
  <c r="C58" i="20"/>
  <c r="O58" i="20"/>
  <c r="I58" i="20" s="1"/>
  <c r="C72" i="20"/>
  <c r="O72" i="20"/>
  <c r="I72" i="20" s="1"/>
  <c r="C11" i="20"/>
  <c r="O11" i="20"/>
  <c r="I11" i="20" s="1"/>
  <c r="C16" i="20"/>
  <c r="O16" i="20"/>
  <c r="I16" i="20" s="1"/>
  <c r="C222" i="20"/>
  <c r="O222" i="20"/>
  <c r="I222" i="20" s="1"/>
  <c r="C59" i="20"/>
  <c r="O59" i="20"/>
  <c r="I59" i="20" s="1"/>
  <c r="C65" i="20"/>
  <c r="O65" i="20"/>
  <c r="I65" i="20" s="1"/>
  <c r="C20" i="20"/>
  <c r="O20" i="20"/>
  <c r="I20" i="20" s="1"/>
  <c r="C31" i="20"/>
  <c r="O31" i="20"/>
  <c r="I31" i="20" s="1"/>
  <c r="C141" i="20"/>
  <c r="O141" i="20"/>
  <c r="I141" i="20" s="1"/>
  <c r="C186" i="20"/>
  <c r="O186" i="20"/>
  <c r="I186" i="20" s="1"/>
  <c r="C118" i="20"/>
  <c r="O118" i="20"/>
  <c r="I118" i="20" s="1"/>
  <c r="C120" i="20"/>
  <c r="O120" i="20"/>
  <c r="I120" i="20" s="1"/>
  <c r="C37" i="20"/>
  <c r="O37" i="20"/>
  <c r="I37" i="20" s="1"/>
  <c r="C127" i="20"/>
  <c r="O127" i="20"/>
  <c r="I127" i="20" s="1"/>
  <c r="C91" i="20"/>
  <c r="O91" i="20"/>
  <c r="I91" i="20" s="1"/>
  <c r="C243" i="20"/>
  <c r="O243" i="20"/>
  <c r="I243" i="20" s="1"/>
  <c r="C17" i="20"/>
  <c r="O17" i="20"/>
  <c r="I17" i="20" s="1"/>
  <c r="C238" i="20"/>
  <c r="O238" i="20"/>
  <c r="I238" i="20" s="1"/>
  <c r="C85" i="20"/>
  <c r="O85" i="20"/>
  <c r="I85" i="20" s="1"/>
  <c r="C12" i="20"/>
  <c r="O12" i="20"/>
  <c r="I12" i="20" s="1"/>
  <c r="C81" i="20"/>
  <c r="O81" i="20"/>
  <c r="I81" i="20" s="1"/>
  <c r="C163" i="20"/>
  <c r="O163" i="20"/>
  <c r="I163" i="20" s="1"/>
  <c r="C219" i="20"/>
  <c r="O219" i="20"/>
  <c r="I219" i="20" s="1"/>
  <c r="C46" i="20"/>
  <c r="O46" i="20"/>
  <c r="I46" i="20" s="1"/>
  <c r="O114" i="20"/>
  <c r="I114" i="20" s="1"/>
  <c r="C61" i="20"/>
  <c r="O61" i="20"/>
  <c r="I61" i="20" s="1"/>
  <c r="C24" i="20"/>
  <c r="O24" i="20"/>
  <c r="I24" i="20" s="1"/>
  <c r="C200" i="20"/>
  <c r="O200" i="20"/>
  <c r="I200" i="20" s="1"/>
  <c r="C229" i="20"/>
  <c r="O229" i="20"/>
  <c r="I229" i="20" s="1"/>
  <c r="C180" i="20"/>
  <c r="O180" i="20"/>
  <c r="I180" i="20" s="1"/>
  <c r="C107" i="20"/>
  <c r="O107" i="20"/>
  <c r="I107" i="20" s="1"/>
  <c r="C55" i="20"/>
  <c r="O55" i="20"/>
  <c r="I55" i="20" s="1"/>
  <c r="C71" i="20"/>
  <c r="O71" i="20"/>
  <c r="I71" i="20" s="1"/>
  <c r="C33" i="20"/>
  <c r="O33" i="20"/>
  <c r="I33" i="20" s="1"/>
  <c r="C155" i="20"/>
  <c r="O155" i="20"/>
  <c r="I155" i="20" s="1"/>
  <c r="C179" i="20"/>
  <c r="O179" i="20"/>
  <c r="I179" i="20" s="1"/>
  <c r="C241" i="20"/>
  <c r="O241" i="20"/>
  <c r="I241" i="20" s="1"/>
  <c r="C224" i="20"/>
  <c r="O224" i="20"/>
  <c r="I224" i="20" s="1"/>
  <c r="C201" i="20"/>
  <c r="O201" i="20"/>
  <c r="I201" i="20" s="1"/>
  <c r="C70" i="20"/>
  <c r="O70" i="20"/>
  <c r="I70" i="20" s="1"/>
  <c r="C242" i="20"/>
  <c r="O242" i="20"/>
  <c r="I242" i="20" s="1"/>
  <c r="C213" i="20"/>
  <c r="O213" i="20"/>
  <c r="I213" i="20" s="1"/>
  <c r="C188" i="20"/>
  <c r="O188" i="20"/>
  <c r="I188" i="20" s="1"/>
  <c r="C156" i="20"/>
  <c r="O156" i="20"/>
  <c r="I156" i="20" s="1"/>
  <c r="C216" i="20"/>
  <c r="O216" i="20"/>
  <c r="I216" i="20" s="1"/>
  <c r="O104" i="20"/>
  <c r="I104" i="20" s="1"/>
  <c r="C41" i="20"/>
  <c r="O41" i="20"/>
  <c r="I41" i="20" s="1"/>
  <c r="C182" i="20"/>
  <c r="O182" i="20"/>
  <c r="I182" i="20" s="1"/>
  <c r="C75" i="20"/>
  <c r="O75" i="20"/>
  <c r="I75" i="20" s="1"/>
  <c r="C205" i="20"/>
  <c r="O205" i="20"/>
  <c r="I205" i="20" s="1"/>
  <c r="C76" i="20"/>
  <c r="O76" i="20"/>
  <c r="I76" i="20" s="1"/>
  <c r="C9" i="20"/>
  <c r="O9" i="20"/>
  <c r="I9" i="20" s="1"/>
  <c r="C44" i="20"/>
  <c r="O44" i="20"/>
  <c r="I44" i="20" s="1"/>
  <c r="C83" i="20"/>
  <c r="O83" i="20"/>
  <c r="I83" i="20" s="1"/>
  <c r="C174" i="20"/>
  <c r="O174" i="20"/>
  <c r="I174" i="20" s="1"/>
  <c r="C125" i="20"/>
  <c r="O125" i="20"/>
  <c r="I125" i="20" s="1"/>
  <c r="C19" i="20"/>
  <c r="O19" i="20"/>
  <c r="I19" i="20" s="1"/>
  <c r="C30" i="20"/>
  <c r="O30" i="20"/>
  <c r="I30" i="20" s="1"/>
  <c r="C178" i="20"/>
  <c r="O178" i="20"/>
  <c r="I178" i="20" s="1"/>
  <c r="C15" i="20"/>
  <c r="O15" i="20"/>
  <c r="I15" i="20" s="1"/>
  <c r="C135" i="20"/>
  <c r="O135" i="20"/>
  <c r="I135" i="20" s="1"/>
  <c r="C190" i="20"/>
  <c r="O190" i="20"/>
  <c r="I190" i="20" s="1"/>
  <c r="C57" i="20"/>
  <c r="O57" i="20"/>
  <c r="I57" i="20" s="1"/>
  <c r="C18" i="20"/>
  <c r="O18" i="20"/>
  <c r="I18" i="20" s="1"/>
  <c r="C82" i="20"/>
  <c r="O82" i="20"/>
  <c r="I82" i="20" s="1"/>
  <c r="C225" i="20"/>
  <c r="O225" i="20"/>
  <c r="I225" i="20" s="1"/>
  <c r="C95" i="20"/>
  <c r="O95" i="20"/>
  <c r="I95" i="20" s="1"/>
  <c r="C25" i="20"/>
  <c r="O25" i="20"/>
  <c r="I25" i="20" s="1"/>
  <c r="C92" i="20"/>
  <c r="O92" i="20"/>
  <c r="I92" i="20" s="1"/>
  <c r="C26" i="20"/>
  <c r="O26" i="20"/>
  <c r="I26" i="20" s="1"/>
  <c r="C45" i="20"/>
  <c r="O45" i="20"/>
  <c r="I45" i="20" s="1"/>
  <c r="C90" i="20"/>
  <c r="O90" i="20"/>
  <c r="I90" i="20" s="1"/>
  <c r="C7" i="20"/>
  <c r="O7" i="20"/>
  <c r="I7" i="20" s="1"/>
  <c r="C32" i="20"/>
  <c r="O32" i="20"/>
  <c r="I32" i="20" s="1"/>
  <c r="C193" i="20"/>
  <c r="O193" i="20"/>
  <c r="I193" i="20" s="1"/>
  <c r="C169" i="20"/>
  <c r="O169" i="20"/>
  <c r="I169" i="20" s="1"/>
  <c r="C170" i="20"/>
  <c r="O170" i="20"/>
  <c r="I170" i="20" s="1"/>
  <c r="C185" i="20"/>
  <c r="O185" i="20"/>
  <c r="I185" i="20" s="1"/>
  <c r="C143" i="20"/>
  <c r="O143" i="20"/>
  <c r="I143" i="20" s="1"/>
  <c r="C220" i="20"/>
  <c r="O220" i="20"/>
  <c r="I220" i="20" s="1"/>
  <c r="C108" i="20"/>
  <c r="O108" i="20"/>
  <c r="I108" i="20" s="1"/>
  <c r="C206" i="20"/>
  <c r="O206" i="20"/>
  <c r="I206" i="20" s="1"/>
  <c r="C106" i="20"/>
  <c r="O106" i="20"/>
  <c r="I106" i="20" s="1"/>
  <c r="C117" i="20"/>
  <c r="O117" i="20"/>
  <c r="I117" i="20" s="1"/>
  <c r="C142" i="20"/>
  <c r="O142" i="20"/>
  <c r="I142" i="20" s="1"/>
  <c r="C133" i="20"/>
  <c r="O133" i="20"/>
  <c r="I133" i="20" s="1"/>
  <c r="C73" i="20"/>
  <c r="O73" i="20"/>
  <c r="I73" i="20" s="1"/>
  <c r="C173" i="20"/>
  <c r="O173" i="20"/>
  <c r="I173" i="20" s="1"/>
  <c r="C151" i="20"/>
  <c r="O151" i="20"/>
  <c r="I151" i="20" s="1"/>
  <c r="C202" i="20"/>
  <c r="O202" i="20"/>
  <c r="I202" i="20" s="1"/>
  <c r="C226" i="20"/>
  <c r="O226" i="20"/>
  <c r="I226" i="20" s="1"/>
  <c r="C199" i="20"/>
  <c r="O199" i="20"/>
  <c r="I199" i="20" s="1"/>
  <c r="U160" i="15"/>
  <c r="C40" i="20"/>
  <c r="O40" i="20"/>
  <c r="I40" i="20" s="1"/>
  <c r="C144" i="20"/>
  <c r="O144" i="20"/>
  <c r="I144" i="20" s="1"/>
  <c r="C166" i="20"/>
  <c r="O166" i="20"/>
  <c r="I166" i="20" s="1"/>
  <c r="C215" i="20"/>
  <c r="O215" i="20"/>
  <c r="I215" i="20" s="1"/>
  <c r="C231" i="20"/>
  <c r="O231" i="20"/>
  <c r="I231" i="20" s="1"/>
  <c r="C23" i="20"/>
  <c r="O23" i="20"/>
  <c r="I23" i="20" s="1"/>
  <c r="C84" i="20"/>
  <c r="O84" i="20"/>
  <c r="I84" i="20" s="1"/>
  <c r="C74" i="20"/>
  <c r="O74" i="20"/>
  <c r="I74" i="20" s="1"/>
  <c r="C167" i="20"/>
  <c r="O167" i="20"/>
  <c r="I167" i="20" s="1"/>
  <c r="C223" i="20"/>
  <c r="O223" i="20"/>
  <c r="I223" i="20" s="1"/>
  <c r="C154" i="20"/>
  <c r="O154" i="20"/>
  <c r="I154" i="20" s="1"/>
  <c r="C102" i="20"/>
  <c r="O102" i="20"/>
  <c r="I102" i="20" s="1"/>
  <c r="C130" i="20"/>
  <c r="O130" i="20"/>
  <c r="I130" i="20" s="1"/>
  <c r="C176" i="20"/>
  <c r="O176" i="20"/>
  <c r="I176" i="20" s="1"/>
  <c r="C27" i="20"/>
  <c r="O27" i="20"/>
  <c r="I27" i="20" s="1"/>
  <c r="C103" i="20"/>
  <c r="O103" i="20"/>
  <c r="I103" i="20" s="1"/>
  <c r="M248" i="20"/>
  <c r="O6" i="20"/>
  <c r="C234" i="20"/>
  <c r="O234" i="20"/>
  <c r="I234" i="20" s="1"/>
  <c r="C10" i="20"/>
  <c r="O10" i="20"/>
  <c r="I10" i="20" s="1"/>
  <c r="C131" i="20"/>
  <c r="O131" i="20"/>
  <c r="I131" i="20" s="1"/>
  <c r="O136" i="20"/>
  <c r="I136" i="20" s="1"/>
  <c r="C192" i="20"/>
  <c r="O192" i="20"/>
  <c r="I192" i="20" s="1"/>
  <c r="C168" i="20"/>
  <c r="O168" i="20"/>
  <c r="I168" i="20" s="1"/>
  <c r="C189" i="20"/>
  <c r="O189" i="20"/>
  <c r="I189" i="20" s="1"/>
  <c r="C64" i="20"/>
  <c r="O64" i="20"/>
  <c r="I64" i="20" s="1"/>
  <c r="C236" i="20"/>
  <c r="O236" i="20"/>
  <c r="I236" i="20" s="1"/>
  <c r="C191" i="20"/>
  <c r="O191" i="20"/>
  <c r="I191" i="20" s="1"/>
  <c r="C126" i="20"/>
  <c r="O126" i="20"/>
  <c r="I126" i="20" s="1"/>
  <c r="C94" i="20"/>
  <c r="O94" i="20"/>
  <c r="I94" i="20" s="1"/>
  <c r="C53" i="20"/>
  <c r="O53" i="20"/>
  <c r="I53" i="20" s="1"/>
  <c r="C237" i="20"/>
  <c r="O237" i="20"/>
  <c r="I237" i="20" s="1"/>
  <c r="C214" i="20"/>
  <c r="O214" i="20"/>
  <c r="I214" i="20" s="1"/>
  <c r="C86" i="20"/>
  <c r="O86" i="20"/>
  <c r="I86" i="20" s="1"/>
  <c r="C172" i="20"/>
  <c r="O172" i="20"/>
  <c r="I172" i="20" s="1"/>
  <c r="C217" i="20"/>
  <c r="O217" i="20"/>
  <c r="I217" i="20" s="1"/>
  <c r="C121" i="20"/>
  <c r="O121" i="20"/>
  <c r="I121" i="20" s="1"/>
  <c r="O248" i="20" l="1"/>
  <c r="C6" i="20"/>
  <c r="C248" i="20" s="1"/>
  <c r="E248" i="20"/>
  <c r="P248" i="20" l="1"/>
  <c r="I6" i="20"/>
  <c r="I248" i="20" s="1"/>
</calcChain>
</file>

<file path=xl/sharedStrings.xml><?xml version="1.0" encoding="utf-8"?>
<sst xmlns="http://schemas.openxmlformats.org/spreadsheetml/2006/main" count="7373" uniqueCount="1466">
  <si>
    <t>Funding for Better Care Fund From 2016</t>
  </si>
  <si>
    <t>E06000001</t>
  </si>
  <si>
    <t>Hartlepool</t>
  </si>
  <si>
    <t>00K</t>
  </si>
  <si>
    <t>NHS Hartlepool and Stockton-on-Tees CCG</t>
  </si>
  <si>
    <t>E06000002</t>
  </si>
  <si>
    <t>Middlesbrough</t>
  </si>
  <si>
    <t>00M</t>
  </si>
  <si>
    <t>NHS South Tees CCG</t>
  </si>
  <si>
    <t>E06000003</t>
  </si>
  <si>
    <t>Redcar and Cleveland</t>
  </si>
  <si>
    <t>E06000004</t>
  </si>
  <si>
    <t>Stockton-on-Tees</t>
  </si>
  <si>
    <t>E06000005</t>
  </si>
  <si>
    <t>Darlington</t>
  </si>
  <si>
    <t>00C</t>
  </si>
  <si>
    <t>NHS Darlington CCG</t>
  </si>
  <si>
    <t>E06000006</t>
  </si>
  <si>
    <t>Halton</t>
  </si>
  <si>
    <t>01F</t>
  </si>
  <si>
    <t>NHS Halton CCG</t>
  </si>
  <si>
    <t>E06000007</t>
  </si>
  <si>
    <t>Warrington</t>
  </si>
  <si>
    <t>02E</t>
  </si>
  <si>
    <t>NHS Warrington CCG</t>
  </si>
  <si>
    <t>E06000008</t>
  </si>
  <si>
    <t>Blackburn with Darwen</t>
  </si>
  <si>
    <t>00Q</t>
  </si>
  <si>
    <t>NHS Blackburn with Darwen CCG</t>
  </si>
  <si>
    <t>E06000009</t>
  </si>
  <si>
    <t>Blackpool</t>
  </si>
  <si>
    <t>00R</t>
  </si>
  <si>
    <t>NHS Blackpool CCG</t>
  </si>
  <si>
    <t>E06000010</t>
  </si>
  <si>
    <t>Kingston upon Hull, City of</t>
  </si>
  <si>
    <t>03F</t>
  </si>
  <si>
    <t>NHS Hull CCG</t>
  </si>
  <si>
    <t>E06000011</t>
  </si>
  <si>
    <t>East Riding of Yorkshire</t>
  </si>
  <si>
    <t>02Y</t>
  </si>
  <si>
    <t>NHS East Riding of Yorkshire CCG</t>
  </si>
  <si>
    <t>03Q</t>
  </si>
  <si>
    <t>NHS Vale of York CCG</t>
  </si>
  <si>
    <t>E06000012</t>
  </si>
  <si>
    <t>North East Lincolnshire</t>
  </si>
  <si>
    <t>03H</t>
  </si>
  <si>
    <t>NHS North East Lincolnshire CCG</t>
  </si>
  <si>
    <t>E06000013</t>
  </si>
  <si>
    <t>North Lincolnshire</t>
  </si>
  <si>
    <t>03K</t>
  </si>
  <si>
    <t>NHS North Lincolnshire CCG</t>
  </si>
  <si>
    <t>E06000014</t>
  </si>
  <si>
    <t>York</t>
  </si>
  <si>
    <t>E06000015</t>
  </si>
  <si>
    <t>Derby</t>
  </si>
  <si>
    <t>04R</t>
  </si>
  <si>
    <t>NHS Southern Derbyshire CCG</t>
  </si>
  <si>
    <t>E06000016</t>
  </si>
  <si>
    <t>Leicester</t>
  </si>
  <si>
    <t>04C</t>
  </si>
  <si>
    <t>NHS Leicester City CCG</t>
  </si>
  <si>
    <t>E06000017</t>
  </si>
  <si>
    <t>Rutland</t>
  </si>
  <si>
    <t>03W</t>
  </si>
  <si>
    <t>NHS East Leicestershire and Rutland CCG</t>
  </si>
  <si>
    <t>E06000018</t>
  </si>
  <si>
    <t>Nottingham</t>
  </si>
  <si>
    <t>04K</t>
  </si>
  <si>
    <t>NHS Nottingham City CCG</t>
  </si>
  <si>
    <t>E06000019</t>
  </si>
  <si>
    <t>Herefordshire, County of</t>
  </si>
  <si>
    <t>05F</t>
  </si>
  <si>
    <t>NHS Herefordshire CCG</t>
  </si>
  <si>
    <t>E06000020</t>
  </si>
  <si>
    <t>Telford and Wrekin</t>
  </si>
  <si>
    <t>05X</t>
  </si>
  <si>
    <t>NHS Telford and Wrekin CCG</t>
  </si>
  <si>
    <t>E06000021</t>
  </si>
  <si>
    <t>Stoke-on-Trent</t>
  </si>
  <si>
    <t>05W</t>
  </si>
  <si>
    <t>NHS Stoke On Trent CCG</t>
  </si>
  <si>
    <t>E06000022</t>
  </si>
  <si>
    <t>Bath and North East Somerset</t>
  </si>
  <si>
    <t>11E</t>
  </si>
  <si>
    <t>NHS Bath and North East Somerset CCG</t>
  </si>
  <si>
    <t>E06000023</t>
  </si>
  <si>
    <t>Bristol, City of</t>
  </si>
  <si>
    <t>11H</t>
  </si>
  <si>
    <t>NHS Bristol CCG</t>
  </si>
  <si>
    <t>E06000024</t>
  </si>
  <si>
    <t>North Somerset</t>
  </si>
  <si>
    <t>11T</t>
  </si>
  <si>
    <t>NHS North Somerset CCG</t>
  </si>
  <si>
    <t>E06000025</t>
  </si>
  <si>
    <t>South Gloucestershire</t>
  </si>
  <si>
    <t>12A</t>
  </si>
  <si>
    <t>NHS South Gloucestershire CCG</t>
  </si>
  <si>
    <t>E06000026</t>
  </si>
  <si>
    <t>Plymouth</t>
  </si>
  <si>
    <t>99P</t>
  </si>
  <si>
    <t>NHS North, East, West Devon CCG</t>
  </si>
  <si>
    <t>E06000027</t>
  </si>
  <si>
    <t>Torbay</t>
  </si>
  <si>
    <t>99Q</t>
  </si>
  <si>
    <t>NHS South Devon and Torbay CCG</t>
  </si>
  <si>
    <t>E06000028</t>
  </si>
  <si>
    <t>Bournemouth</t>
  </si>
  <si>
    <t>11J</t>
  </si>
  <si>
    <t>NHS Dorset CCG</t>
  </si>
  <si>
    <t>E06000029</t>
  </si>
  <si>
    <t>Poole</t>
  </si>
  <si>
    <t>E06000030</t>
  </si>
  <si>
    <t>Swindon</t>
  </si>
  <si>
    <t>12D</t>
  </si>
  <si>
    <t>NHS Swindon CCG</t>
  </si>
  <si>
    <t>E06000031</t>
  </si>
  <si>
    <t>Peterborough</t>
  </si>
  <si>
    <t>06H</t>
  </si>
  <si>
    <t>NHS Cambridgeshire and Peterborough CCG</t>
  </si>
  <si>
    <t>E06000032</t>
  </si>
  <si>
    <t>Luton</t>
  </si>
  <si>
    <t>06P</t>
  </si>
  <si>
    <t>NHS Luton CCG</t>
  </si>
  <si>
    <t>E06000033</t>
  </si>
  <si>
    <t>Southend-on-Sea</t>
  </si>
  <si>
    <t>99G</t>
  </si>
  <si>
    <t>NHS Southend CCG</t>
  </si>
  <si>
    <t>E06000034</t>
  </si>
  <si>
    <t>Thurrock</t>
  </si>
  <si>
    <t>07G</t>
  </si>
  <si>
    <t>NHS Thurrock CCG</t>
  </si>
  <si>
    <t>E06000035</t>
  </si>
  <si>
    <t>Medway</t>
  </si>
  <si>
    <t>09W</t>
  </si>
  <si>
    <t>NHS Medway CCG</t>
  </si>
  <si>
    <t>E06000036</t>
  </si>
  <si>
    <t>Bracknell Forest</t>
  </si>
  <si>
    <t>10G</t>
  </si>
  <si>
    <t>NHS Bracknell and Ascot CCG</t>
  </si>
  <si>
    <t>E06000037</t>
  </si>
  <si>
    <t>West Berkshire</t>
  </si>
  <si>
    <t>10M</t>
  </si>
  <si>
    <t>NHS Newbury and District CCG</t>
  </si>
  <si>
    <t>10N</t>
  </si>
  <si>
    <t>NHS North and West Reading CCG</t>
  </si>
  <si>
    <t>E06000038</t>
  </si>
  <si>
    <t>Reading</t>
  </si>
  <si>
    <t>10W</t>
  </si>
  <si>
    <t>NHS South Reading CCG</t>
  </si>
  <si>
    <t>E06000039</t>
  </si>
  <si>
    <t>Slough</t>
  </si>
  <si>
    <t>10T</t>
  </si>
  <si>
    <t>NHS Slough CCG</t>
  </si>
  <si>
    <t>E06000040</t>
  </si>
  <si>
    <t>Windsor and Maidenhead</t>
  </si>
  <si>
    <t>11C</t>
  </si>
  <si>
    <t>NHS Windsor, Ascot and Maidenhead CCG</t>
  </si>
  <si>
    <t>E06000041</t>
  </si>
  <si>
    <t>Wokingham</t>
  </si>
  <si>
    <t>11D</t>
  </si>
  <si>
    <t>NHS Wokingham CCG</t>
  </si>
  <si>
    <t>E06000042</t>
  </si>
  <si>
    <t>Milton Keynes</t>
  </si>
  <si>
    <t>04F</t>
  </si>
  <si>
    <t>NHS Milton Keynes CCG</t>
  </si>
  <si>
    <t>E06000043</t>
  </si>
  <si>
    <t>Brighton and Hove</t>
  </si>
  <si>
    <t>09D</t>
  </si>
  <si>
    <t>NHS Brighton and Hove CCG</t>
  </si>
  <si>
    <t>E06000044</t>
  </si>
  <si>
    <t>Portsmouth</t>
  </si>
  <si>
    <t>10R</t>
  </si>
  <si>
    <t>NHS Portsmouth CCG</t>
  </si>
  <si>
    <t>E06000045</t>
  </si>
  <si>
    <t>Southampton</t>
  </si>
  <si>
    <t>10X</t>
  </si>
  <si>
    <t>NHS Southampton CCG</t>
  </si>
  <si>
    <t>E06000046</t>
  </si>
  <si>
    <t>Isle of Wight</t>
  </si>
  <si>
    <t>10L</t>
  </si>
  <si>
    <t>NHS Isle of Wight CCG</t>
  </si>
  <si>
    <t>E06000047</t>
  </si>
  <si>
    <t>County Durham</t>
  </si>
  <si>
    <t>00D</t>
  </si>
  <si>
    <t>NHS Durham Dales, Easington and Sedgefield CCG</t>
  </si>
  <si>
    <t>00J</t>
  </si>
  <si>
    <t>NHS North Durham CCG</t>
  </si>
  <si>
    <t>E06000048</t>
  </si>
  <si>
    <t>Northumberland</t>
  </si>
  <si>
    <t>00L</t>
  </si>
  <si>
    <t>NHS Northumberland CCG</t>
  </si>
  <si>
    <t>E06000049</t>
  </si>
  <si>
    <t>Cheshire East</t>
  </si>
  <si>
    <t>01C</t>
  </si>
  <si>
    <t>NHS Eastern Cheshire CCG</t>
  </si>
  <si>
    <t>01R</t>
  </si>
  <si>
    <t>NHS South Cheshire CCG</t>
  </si>
  <si>
    <t>E06000050</t>
  </si>
  <si>
    <t>Cheshire West and Chester</t>
  </si>
  <si>
    <t>02D</t>
  </si>
  <si>
    <t>NHS Vale Royal CCG</t>
  </si>
  <si>
    <t>02F</t>
  </si>
  <si>
    <t>NHS West Cheshire CCG</t>
  </si>
  <si>
    <t>E06000051</t>
  </si>
  <si>
    <t>Shropshire</t>
  </si>
  <si>
    <t>05N</t>
  </si>
  <si>
    <t>NHS Shropshire CCG</t>
  </si>
  <si>
    <t>E06000052</t>
  </si>
  <si>
    <t>Cornwall</t>
  </si>
  <si>
    <t>11N</t>
  </si>
  <si>
    <t>NHS Kernow CCG</t>
  </si>
  <si>
    <t>E06000053</t>
  </si>
  <si>
    <t>Isles of Scilly</t>
  </si>
  <si>
    <t>E06000054</t>
  </si>
  <si>
    <t>Wiltshire</t>
  </si>
  <si>
    <t>99N</t>
  </si>
  <si>
    <t>NHS Wiltshire CCG</t>
  </si>
  <si>
    <t>E06000055</t>
  </si>
  <si>
    <t>Bedford</t>
  </si>
  <si>
    <t>06F</t>
  </si>
  <si>
    <t>NHS Bedfordshire CCG</t>
  </si>
  <si>
    <t>E06000056</t>
  </si>
  <si>
    <t>Central Bedfordshire</t>
  </si>
  <si>
    <t>E08000001</t>
  </si>
  <si>
    <t>Bolton</t>
  </si>
  <si>
    <t>00T</t>
  </si>
  <si>
    <t>NHS Bolton CCG</t>
  </si>
  <si>
    <t>E08000002</t>
  </si>
  <si>
    <t>Bury</t>
  </si>
  <si>
    <t>00V</t>
  </si>
  <si>
    <t>NHS Bury CCG</t>
  </si>
  <si>
    <t>E08000003</t>
  </si>
  <si>
    <t>Manchester</t>
  </si>
  <si>
    <t>00W</t>
  </si>
  <si>
    <t>NHS Central Manchester CCG</t>
  </si>
  <si>
    <t>01M</t>
  </si>
  <si>
    <t>NHS North Manchester CCG</t>
  </si>
  <si>
    <t>01N</t>
  </si>
  <si>
    <t>NHS South Manchester CCG</t>
  </si>
  <si>
    <t>E08000004</t>
  </si>
  <si>
    <t>Oldham</t>
  </si>
  <si>
    <t>00Y</t>
  </si>
  <si>
    <t>NHS Oldham CCG</t>
  </si>
  <si>
    <t>E08000005</t>
  </si>
  <si>
    <t>Rochdale</t>
  </si>
  <si>
    <t>01D</t>
  </si>
  <si>
    <t>NHS Heywood, Middleton and Rochdale CCG</t>
  </si>
  <si>
    <t>E08000006</t>
  </si>
  <si>
    <t>Salford</t>
  </si>
  <si>
    <t>01G</t>
  </si>
  <si>
    <t>NHS Salford CCG</t>
  </si>
  <si>
    <t>E08000007</t>
  </si>
  <si>
    <t>Stockport</t>
  </si>
  <si>
    <t>01W</t>
  </si>
  <si>
    <t>NHS Stockport CCG</t>
  </si>
  <si>
    <t>E08000008</t>
  </si>
  <si>
    <t>Tameside</t>
  </si>
  <si>
    <t>01Y</t>
  </si>
  <si>
    <t>NHS Tameside and Glossop CCG</t>
  </si>
  <si>
    <t>E08000009</t>
  </si>
  <si>
    <t>Trafford</t>
  </si>
  <si>
    <t>02A</t>
  </si>
  <si>
    <t>NHS Trafford CCG</t>
  </si>
  <si>
    <t>E08000010</t>
  </si>
  <si>
    <t>Wigan</t>
  </si>
  <si>
    <t>02H</t>
  </si>
  <si>
    <t>NHS Wigan Borough CCG</t>
  </si>
  <si>
    <t>E08000011</t>
  </si>
  <si>
    <t>Knowsley</t>
  </si>
  <si>
    <t>01J</t>
  </si>
  <si>
    <t>NHS Knowsley CCG</t>
  </si>
  <si>
    <t>E08000012</t>
  </si>
  <si>
    <t>Liverpool</t>
  </si>
  <si>
    <t>99A</t>
  </si>
  <si>
    <t>NHS Liverpool CCG</t>
  </si>
  <si>
    <t>E08000013</t>
  </si>
  <si>
    <t>St. Helens</t>
  </si>
  <si>
    <t>01X</t>
  </si>
  <si>
    <t>NHS St Helens CCG</t>
  </si>
  <si>
    <t>E08000014</t>
  </si>
  <si>
    <t>Sefton</t>
  </si>
  <si>
    <t>01T</t>
  </si>
  <si>
    <t>NHS South Sefton CCG</t>
  </si>
  <si>
    <t>01V</t>
  </si>
  <si>
    <t>NHS Southport and Formby CCG</t>
  </si>
  <si>
    <t>E08000015</t>
  </si>
  <si>
    <t>Wirral</t>
  </si>
  <si>
    <t>12F</t>
  </si>
  <si>
    <t>NHS Wirral CCG</t>
  </si>
  <si>
    <t>E08000016</t>
  </si>
  <si>
    <t>Barnsley</t>
  </si>
  <si>
    <t>02P</t>
  </si>
  <si>
    <t>NHS Barnsley CCG</t>
  </si>
  <si>
    <t>E08000017</t>
  </si>
  <si>
    <t>Doncaster</t>
  </si>
  <si>
    <t>02X</t>
  </si>
  <si>
    <t>NHS Doncaster CCG</t>
  </si>
  <si>
    <t>E08000018</t>
  </si>
  <si>
    <t>Rotherham</t>
  </si>
  <si>
    <t>03L</t>
  </si>
  <si>
    <t>NHS Rotherham CCG</t>
  </si>
  <si>
    <t>E08000019</t>
  </si>
  <si>
    <t>Sheffield</t>
  </si>
  <si>
    <t>03N</t>
  </si>
  <si>
    <t>NHS Sheffield CCG</t>
  </si>
  <si>
    <t>E08000020</t>
  </si>
  <si>
    <t>Gateshead</t>
  </si>
  <si>
    <t>13T</t>
  </si>
  <si>
    <t>NHS Newcastle and Gateshead CCG</t>
  </si>
  <si>
    <t>E08000021</t>
  </si>
  <si>
    <t>Newcastle upon Tyne</t>
  </si>
  <si>
    <t>E08000022</t>
  </si>
  <si>
    <t>North Tyneside</t>
  </si>
  <si>
    <t>99C</t>
  </si>
  <si>
    <t>NHS North Tyneside CCG</t>
  </si>
  <si>
    <t>E08000023</t>
  </si>
  <si>
    <t>South Tyneside</t>
  </si>
  <si>
    <t>00N</t>
  </si>
  <si>
    <t>NHS South Tyneside CCG</t>
  </si>
  <si>
    <t>E08000024</t>
  </si>
  <si>
    <t>Sunderland</t>
  </si>
  <si>
    <t>00P</t>
  </si>
  <si>
    <t>NHS Sunderland CCG</t>
  </si>
  <si>
    <t>E08000025</t>
  </si>
  <si>
    <t>Birmingham</t>
  </si>
  <si>
    <t>04X</t>
  </si>
  <si>
    <t>NHS Birmingham South and Central CCG</t>
  </si>
  <si>
    <t>05L</t>
  </si>
  <si>
    <t>NHS Sandwell and West Birmingham CCG</t>
  </si>
  <si>
    <t>13P</t>
  </si>
  <si>
    <t>NHS Birmingham CrossCity CCG</t>
  </si>
  <si>
    <t>E08000026</t>
  </si>
  <si>
    <t>Coventry</t>
  </si>
  <si>
    <t>05A</t>
  </si>
  <si>
    <t>NHS Coventry and Rugby CCG</t>
  </si>
  <si>
    <t>E08000027</t>
  </si>
  <si>
    <t>Dudley</t>
  </si>
  <si>
    <t>05C</t>
  </si>
  <si>
    <t>NHS Dudley CCG</t>
  </si>
  <si>
    <t>E08000028</t>
  </si>
  <si>
    <t>Sandwell</t>
  </si>
  <si>
    <t>E08000029</t>
  </si>
  <si>
    <t>Solihull</t>
  </si>
  <si>
    <t>05P</t>
  </si>
  <si>
    <t>NHS Solihull CCG</t>
  </si>
  <si>
    <t>E08000030</t>
  </si>
  <si>
    <t>Walsall</t>
  </si>
  <si>
    <t>05Y</t>
  </si>
  <si>
    <t>NHS Walsall CCG</t>
  </si>
  <si>
    <t>E08000031</t>
  </si>
  <si>
    <t>Wolverhampton</t>
  </si>
  <si>
    <t>06A</t>
  </si>
  <si>
    <t>NHS Wolverhampton CCG</t>
  </si>
  <si>
    <t>E08000032</t>
  </si>
  <si>
    <t>Bradford</t>
  </si>
  <si>
    <t>02N</t>
  </si>
  <si>
    <t>NHS Airedale, Wharfedale and Craven CCG</t>
  </si>
  <si>
    <t>02R</t>
  </si>
  <si>
    <t>NHS Bradford Districts CCG</t>
  </si>
  <si>
    <t>02W</t>
  </si>
  <si>
    <t>NHS Bradford City CCG</t>
  </si>
  <si>
    <t>E08000033</t>
  </si>
  <si>
    <t>Calderdale</t>
  </si>
  <si>
    <t>02T</t>
  </si>
  <si>
    <t>NHS Calderdale CCG</t>
  </si>
  <si>
    <t>E08000034</t>
  </si>
  <si>
    <t>Kirklees</t>
  </si>
  <si>
    <t>03A</t>
  </si>
  <si>
    <t>NHS Greater Huddersfield CCG</t>
  </si>
  <si>
    <t>03J</t>
  </si>
  <si>
    <t>NHS North Kirklees CCG</t>
  </si>
  <si>
    <t>E08000035</t>
  </si>
  <si>
    <t>Leeds</t>
  </si>
  <si>
    <t>02V</t>
  </si>
  <si>
    <t>NHS Leeds North CCG</t>
  </si>
  <si>
    <t>03C</t>
  </si>
  <si>
    <t>NHS Leeds West CCG</t>
  </si>
  <si>
    <t>03G</t>
  </si>
  <si>
    <t>NHS Leeds South and East CCG</t>
  </si>
  <si>
    <t>E08000036</t>
  </si>
  <si>
    <t>Wakefield</t>
  </si>
  <si>
    <t>03R</t>
  </si>
  <si>
    <t>NHS Wakefield CCG</t>
  </si>
  <si>
    <t>E09000001</t>
  </si>
  <si>
    <t>City of London</t>
  </si>
  <si>
    <t>07T</t>
  </si>
  <si>
    <t>NHS City and Hackney CCG</t>
  </si>
  <si>
    <t>E09000002</t>
  </si>
  <si>
    <t>Barking and Dagenham</t>
  </si>
  <si>
    <t>07L</t>
  </si>
  <si>
    <t>NHS Barking and Dagenham CCG</t>
  </si>
  <si>
    <t>E09000003</t>
  </si>
  <si>
    <t>Barnet</t>
  </si>
  <si>
    <t>07M</t>
  </si>
  <si>
    <t>NHS Barnet CCG</t>
  </si>
  <si>
    <t>E09000004</t>
  </si>
  <si>
    <t>Bexley</t>
  </si>
  <si>
    <t>07N</t>
  </si>
  <si>
    <t>NHS Bexley CCG</t>
  </si>
  <si>
    <t>E09000005</t>
  </si>
  <si>
    <t>Brent</t>
  </si>
  <si>
    <t>07P</t>
  </si>
  <si>
    <t>NHS Brent CCG</t>
  </si>
  <si>
    <t>E09000006</t>
  </si>
  <si>
    <t>Bromley</t>
  </si>
  <si>
    <t>07Q</t>
  </si>
  <si>
    <t>NHS Bromley CCG</t>
  </si>
  <si>
    <t>E09000007</t>
  </si>
  <si>
    <t>Camden</t>
  </si>
  <si>
    <t>07R</t>
  </si>
  <si>
    <t>NHS Camden CCG</t>
  </si>
  <si>
    <t>E09000008</t>
  </si>
  <si>
    <t>Croydon</t>
  </si>
  <si>
    <t>07V</t>
  </si>
  <si>
    <t>NHS Croydon CCG</t>
  </si>
  <si>
    <t>E09000009</t>
  </si>
  <si>
    <t>Ealing</t>
  </si>
  <si>
    <t>07W</t>
  </si>
  <si>
    <t>NHS Ealing CCG</t>
  </si>
  <si>
    <t>E09000010</t>
  </si>
  <si>
    <t>Enfield</t>
  </si>
  <si>
    <t>07X</t>
  </si>
  <si>
    <t>NHS Enfield CCG</t>
  </si>
  <si>
    <t>E09000011</t>
  </si>
  <si>
    <t>Greenwich</t>
  </si>
  <si>
    <t>08A</t>
  </si>
  <si>
    <t>NHS Greenwich CCG</t>
  </si>
  <si>
    <t>E09000012</t>
  </si>
  <si>
    <t>Hackney</t>
  </si>
  <si>
    <t>E09000013</t>
  </si>
  <si>
    <t>Hammersmith and Fulham</t>
  </si>
  <si>
    <t>08C</t>
  </si>
  <si>
    <t>NHS Hammersmith and Fulham CCG</t>
  </si>
  <si>
    <t>E09000014</t>
  </si>
  <si>
    <t>Haringey</t>
  </si>
  <si>
    <t>08D</t>
  </si>
  <si>
    <t>NHS Haringey CCG</t>
  </si>
  <si>
    <t>E09000015</t>
  </si>
  <si>
    <t>Harrow</t>
  </si>
  <si>
    <t>08E</t>
  </si>
  <si>
    <t>NHS Harrow CCG</t>
  </si>
  <si>
    <t>E09000016</t>
  </si>
  <si>
    <t>Havering</t>
  </si>
  <si>
    <t>08F</t>
  </si>
  <si>
    <t>NHS Havering CCG</t>
  </si>
  <si>
    <t>E09000017</t>
  </si>
  <si>
    <t>Hillingdon</t>
  </si>
  <si>
    <t>08G</t>
  </si>
  <si>
    <t>NHS Hillingdon CCG</t>
  </si>
  <si>
    <t>E09000018</t>
  </si>
  <si>
    <t>Hounslow</t>
  </si>
  <si>
    <t>07Y</t>
  </si>
  <si>
    <t>NHS Hounslow CCG</t>
  </si>
  <si>
    <t>E09000019</t>
  </si>
  <si>
    <t>Islington</t>
  </si>
  <si>
    <t>08H</t>
  </si>
  <si>
    <t>NHS Islington CCG</t>
  </si>
  <si>
    <t>E09000020</t>
  </si>
  <si>
    <t>Kensington and Chelsea</t>
  </si>
  <si>
    <t>08Y</t>
  </si>
  <si>
    <t>NHS West London (Kensington and Chelsea, Queen's Park and Paddington) CCG</t>
  </si>
  <si>
    <t>E09000021</t>
  </si>
  <si>
    <t>Kingston upon Thames</t>
  </si>
  <si>
    <t>08J</t>
  </si>
  <si>
    <t>NHS Kingston CCG</t>
  </si>
  <si>
    <t>E09000022</t>
  </si>
  <si>
    <t>Lambeth</t>
  </si>
  <si>
    <t>08K</t>
  </si>
  <si>
    <t>NHS Lambeth CCG</t>
  </si>
  <si>
    <t>E09000023</t>
  </si>
  <si>
    <t>Lewisham</t>
  </si>
  <si>
    <t>08L</t>
  </si>
  <si>
    <t>NHS Lewisham CCG</t>
  </si>
  <si>
    <t>E09000024</t>
  </si>
  <si>
    <t>Merton</t>
  </si>
  <si>
    <t>08R</t>
  </si>
  <si>
    <t>NHS Merton CCG</t>
  </si>
  <si>
    <t>E09000025</t>
  </si>
  <si>
    <t>Newham</t>
  </si>
  <si>
    <t>08M</t>
  </si>
  <si>
    <t>NHS Newham CCG</t>
  </si>
  <si>
    <t>E09000026</t>
  </si>
  <si>
    <t>Redbridge</t>
  </si>
  <si>
    <t>08N</t>
  </si>
  <si>
    <t>NHS Redbridge CCG</t>
  </si>
  <si>
    <t>E09000027</t>
  </si>
  <si>
    <t>Richmond upon Thames</t>
  </si>
  <si>
    <t>08P</t>
  </si>
  <si>
    <t>NHS Richmond CCG</t>
  </si>
  <si>
    <t>E09000028</t>
  </si>
  <si>
    <t>Southwark</t>
  </si>
  <si>
    <t>08Q</t>
  </si>
  <si>
    <t>NHS Southwark CCG</t>
  </si>
  <si>
    <t>E09000029</t>
  </si>
  <si>
    <t>Sutton</t>
  </si>
  <si>
    <t>08T</t>
  </si>
  <si>
    <t>NHS Sutton CCG</t>
  </si>
  <si>
    <t>E09000030</t>
  </si>
  <si>
    <t>Tower Hamlets</t>
  </si>
  <si>
    <t>08V</t>
  </si>
  <si>
    <t>NHS Tower Hamlets CCG</t>
  </si>
  <si>
    <t>E09000031</t>
  </si>
  <si>
    <t>Waltham Forest</t>
  </si>
  <si>
    <t>08W</t>
  </si>
  <si>
    <t>NHS Waltham Forest CCG</t>
  </si>
  <si>
    <t>E09000032</t>
  </si>
  <si>
    <t>Wandsworth</t>
  </si>
  <si>
    <t>08X</t>
  </si>
  <si>
    <t>NHS Wandsworth CCG</t>
  </si>
  <si>
    <t>E09000033</t>
  </si>
  <si>
    <t>Westminster</t>
  </si>
  <si>
    <t>09A</t>
  </si>
  <si>
    <t>NHS Central London (Westminster) CCG</t>
  </si>
  <si>
    <t>E10000002</t>
  </si>
  <si>
    <t>Buckinghamshire</t>
  </si>
  <si>
    <t>10H</t>
  </si>
  <si>
    <t>NHS Chiltern CCG</t>
  </si>
  <si>
    <t>10Y</t>
  </si>
  <si>
    <t>NHS Aylesbury Vale CCG</t>
  </si>
  <si>
    <t>E10000003</t>
  </si>
  <si>
    <t>Cambridgeshire</t>
  </si>
  <si>
    <t>E10000006</t>
  </si>
  <si>
    <t>Cumbria</t>
  </si>
  <si>
    <t>01H</t>
  </si>
  <si>
    <t>NHS Cumbria CCG</t>
  </si>
  <si>
    <t>E10000007</t>
  </si>
  <si>
    <t>Derbyshire</t>
  </si>
  <si>
    <t>03X</t>
  </si>
  <si>
    <t>NHS Erewash CCG</t>
  </si>
  <si>
    <t>03Y</t>
  </si>
  <si>
    <t>NHS Hardwick CCG</t>
  </si>
  <si>
    <t>04J</t>
  </si>
  <si>
    <t>NHS North Derbyshire CCG</t>
  </si>
  <si>
    <t>E10000008</t>
  </si>
  <si>
    <t>Devon</t>
  </si>
  <si>
    <t>E10000009</t>
  </si>
  <si>
    <t>Dorset</t>
  </si>
  <si>
    <t>E10000011</t>
  </si>
  <si>
    <t>East Sussex</t>
  </si>
  <si>
    <t>09F</t>
  </si>
  <si>
    <t>NHS Eastbourne, Hailsham and Seaford CCG</t>
  </si>
  <si>
    <t>09P</t>
  </si>
  <si>
    <t>NHS Hastings and Rother CCG</t>
  </si>
  <si>
    <t>99K</t>
  </si>
  <si>
    <t>NHS High Weald Lewes Havens CCG</t>
  </si>
  <si>
    <t>E10000012</t>
  </si>
  <si>
    <t>Essex</t>
  </si>
  <si>
    <t>06Q</t>
  </si>
  <si>
    <t>NHS Mid Essex CCG</t>
  </si>
  <si>
    <t>06T</t>
  </si>
  <si>
    <t>NHS North East Essex CCG</t>
  </si>
  <si>
    <t>07H</t>
  </si>
  <si>
    <t>NHS West Essex CCG</t>
  </si>
  <si>
    <t>99E</t>
  </si>
  <si>
    <t>NHS Basildon and Brentwood CCG</t>
  </si>
  <si>
    <t>99F</t>
  </si>
  <si>
    <t>NHS Castle Point and Rochford CCG</t>
  </si>
  <si>
    <t>E10000013</t>
  </si>
  <si>
    <t>Gloucestershire</t>
  </si>
  <si>
    <t>11M</t>
  </si>
  <si>
    <t>NHS Gloucestershire CCG</t>
  </si>
  <si>
    <t>E10000014</t>
  </si>
  <si>
    <t>Hampshire</t>
  </si>
  <si>
    <t>10J</t>
  </si>
  <si>
    <t>NHS North Hampshire CCG</t>
  </si>
  <si>
    <t>10K</t>
  </si>
  <si>
    <t>NHS Fareham and Gosport CCG</t>
  </si>
  <si>
    <t>10V</t>
  </si>
  <si>
    <t>NHS South Eastern Hampshire CCG</t>
  </si>
  <si>
    <t>11A</t>
  </si>
  <si>
    <t>NHS West Hampshire CCG</t>
  </si>
  <si>
    <t>99M</t>
  </si>
  <si>
    <t>NHS North East Hampshire and Farnham CCG</t>
  </si>
  <si>
    <t>E10000015</t>
  </si>
  <si>
    <t>Hertfordshire</t>
  </si>
  <si>
    <t>06K</t>
  </si>
  <si>
    <t>NHS East and North Hertfordshire CCG</t>
  </si>
  <si>
    <t>06N</t>
  </si>
  <si>
    <t>NHS Herts Valleys CCG</t>
  </si>
  <si>
    <t>E10000016</t>
  </si>
  <si>
    <t>Kent</t>
  </si>
  <si>
    <t>NHS Ashford CCG</t>
  </si>
  <si>
    <t>09E</t>
  </si>
  <si>
    <t>NHS Canterbury and Coastal CCG</t>
  </si>
  <si>
    <t>09J</t>
  </si>
  <si>
    <t>NHS Dartford, Gravesham and Swanley CCG</t>
  </si>
  <si>
    <t>10A</t>
  </si>
  <si>
    <t>NHS South Kent Coast CCG</t>
  </si>
  <si>
    <t>10D</t>
  </si>
  <si>
    <t>NHS Swale CCG</t>
  </si>
  <si>
    <t>10E</t>
  </si>
  <si>
    <t>NHS Thanet CCG</t>
  </si>
  <si>
    <t>99J</t>
  </si>
  <si>
    <t>NHS West Kent CCG</t>
  </si>
  <si>
    <t>E10000017</t>
  </si>
  <si>
    <t>Lancashire</t>
  </si>
  <si>
    <t>00X</t>
  </si>
  <si>
    <t>NHS Chorley and South Ribble CCG</t>
  </si>
  <si>
    <t>01A</t>
  </si>
  <si>
    <t>NHS East Lancashire CCG</t>
  </si>
  <si>
    <t>01E</t>
  </si>
  <si>
    <t>NHS Greater Preston CCG</t>
  </si>
  <si>
    <t>01K</t>
  </si>
  <si>
    <t>NHS Lancashire North CCG</t>
  </si>
  <si>
    <t>02G</t>
  </si>
  <si>
    <t>NHS West Lancashire CCG</t>
  </si>
  <si>
    <t>02M</t>
  </si>
  <si>
    <t>NHS Fylde and Wyre CCG</t>
  </si>
  <si>
    <t>E10000018</t>
  </si>
  <si>
    <t>Leicestershire</t>
  </si>
  <si>
    <t>04V</t>
  </si>
  <si>
    <t>NHS West Leicestershire CCG</t>
  </si>
  <si>
    <t>E10000019</t>
  </si>
  <si>
    <t>Lincolnshire</t>
  </si>
  <si>
    <t>03T</t>
  </si>
  <si>
    <t>NHS Lincolnshire East CCG</t>
  </si>
  <si>
    <t>04D</t>
  </si>
  <si>
    <t>NHS Lincolnshire West CCG</t>
  </si>
  <si>
    <t>04Q</t>
  </si>
  <si>
    <t>NHS South West Lincolnshire CCG</t>
  </si>
  <si>
    <t>99D</t>
  </si>
  <si>
    <t>NHS South Lincolnshire CCG</t>
  </si>
  <si>
    <t>E10000020</t>
  </si>
  <si>
    <t>Norfolk</t>
  </si>
  <si>
    <t>06M</t>
  </si>
  <si>
    <t>NHS Great Yarmouth and Waveney CCG</t>
  </si>
  <si>
    <t>06V</t>
  </si>
  <si>
    <t>NHS North Norfolk CCG</t>
  </si>
  <si>
    <t>06W</t>
  </si>
  <si>
    <t>NHS Norwich CCG</t>
  </si>
  <si>
    <t>06Y</t>
  </si>
  <si>
    <t>NHS South Norfolk CCG</t>
  </si>
  <si>
    <t>07J</t>
  </si>
  <si>
    <t>NHS West Norfolk CCG</t>
  </si>
  <si>
    <t>E10000021</t>
  </si>
  <si>
    <t>Northamptonshire</t>
  </si>
  <si>
    <t>03V</t>
  </si>
  <si>
    <t>NHS Corby CCG</t>
  </si>
  <si>
    <t>04G</t>
  </si>
  <si>
    <t>NHS Nene CCG</t>
  </si>
  <si>
    <t>E10000023</t>
  </si>
  <si>
    <t>North Yorkshire</t>
  </si>
  <si>
    <t>03D</t>
  </si>
  <si>
    <t>NHS Hambleton, Richmondshire and Whitby CCG</t>
  </si>
  <si>
    <t>03E</t>
  </si>
  <si>
    <t>NHS Harrogate and Rural District CCG</t>
  </si>
  <si>
    <t>03M</t>
  </si>
  <si>
    <t>NHS Scarborough and Ryedale CCG</t>
  </si>
  <si>
    <t>E10000024</t>
  </si>
  <si>
    <t>Nottinghamshire</t>
  </si>
  <si>
    <t>02Q</t>
  </si>
  <si>
    <t>NHS Bassetlaw CCG</t>
  </si>
  <si>
    <t>04E</t>
  </si>
  <si>
    <t>NHS Mansfield and Ashfield CCG</t>
  </si>
  <si>
    <t>04H</t>
  </si>
  <si>
    <t>NHS Newark and Sherwood CCG</t>
  </si>
  <si>
    <t>04L</t>
  </si>
  <si>
    <t>NHS Nottingham North and East CCG</t>
  </si>
  <si>
    <t>04M</t>
  </si>
  <si>
    <t>NHS Nottingham West CCG</t>
  </si>
  <si>
    <t>04N</t>
  </si>
  <si>
    <t>NHS Rushcliffe CCG</t>
  </si>
  <si>
    <t>E10000025</t>
  </si>
  <si>
    <t>Oxfordshire</t>
  </si>
  <si>
    <t>10Q</t>
  </si>
  <si>
    <t>NHS Oxfordshire CCG</t>
  </si>
  <si>
    <t>E10000027</t>
  </si>
  <si>
    <t>Somerset</t>
  </si>
  <si>
    <t>11X</t>
  </si>
  <si>
    <t>NHS Somerset CCG</t>
  </si>
  <si>
    <t>E10000028</t>
  </si>
  <si>
    <t>Staffordshire</t>
  </si>
  <si>
    <t>04Y</t>
  </si>
  <si>
    <t>NHS Cannock Chase CCG</t>
  </si>
  <si>
    <t>05D</t>
  </si>
  <si>
    <t>NHS East Staffordshire CCG</t>
  </si>
  <si>
    <t>05G</t>
  </si>
  <si>
    <t>NHS North Staffordshire CCG</t>
  </si>
  <si>
    <t>05Q</t>
  </si>
  <si>
    <t>NHS South East Staffs and Seisdon Peninsular CCG</t>
  </si>
  <si>
    <t>05V</t>
  </si>
  <si>
    <t>NHS Stafford and Surrounds CCG</t>
  </si>
  <si>
    <t>E10000029</t>
  </si>
  <si>
    <t>Suffolk</t>
  </si>
  <si>
    <t>06L</t>
  </si>
  <si>
    <t>NHS Ipswich and East Suffolk CCG</t>
  </si>
  <si>
    <t>07K</t>
  </si>
  <si>
    <t>NHS West Suffolk CCG</t>
  </si>
  <si>
    <t>E10000030</t>
  </si>
  <si>
    <t>Surrey</t>
  </si>
  <si>
    <t>09L</t>
  </si>
  <si>
    <t>NHS East Surrey CCG</t>
  </si>
  <si>
    <t>09N</t>
  </si>
  <si>
    <t>NHS Guildford and Waverley CCG</t>
  </si>
  <si>
    <t>09Y</t>
  </si>
  <si>
    <t>NHS North West Surrey CCG</t>
  </si>
  <si>
    <t>10C</t>
  </si>
  <si>
    <t>NHS Surrey Heath CCG</t>
  </si>
  <si>
    <t>99H</t>
  </si>
  <si>
    <t>NHS Surrey Downs CCG</t>
  </si>
  <si>
    <t>E10000031</t>
  </si>
  <si>
    <t>Warwickshire</t>
  </si>
  <si>
    <t>05H</t>
  </si>
  <si>
    <t>NHS Warwickshire North CCG</t>
  </si>
  <si>
    <t>05R</t>
  </si>
  <si>
    <t>NHS South Warwickshire CCG</t>
  </si>
  <si>
    <t>E10000032</t>
  </si>
  <si>
    <t>West Sussex</t>
  </si>
  <si>
    <t>09G</t>
  </si>
  <si>
    <t>NHS Coastal West Sussex CCG</t>
  </si>
  <si>
    <t>09H</t>
  </si>
  <si>
    <t>NHS Crawley CCG</t>
  </si>
  <si>
    <t>09X</t>
  </si>
  <si>
    <t>NHS Horsham and Mid Sussex CCG</t>
  </si>
  <si>
    <t>E10000034</t>
  </si>
  <si>
    <t>Worcestershire</t>
  </si>
  <si>
    <t>05J</t>
  </si>
  <si>
    <t>NHS Redditch and Bromsgrove CCG</t>
  </si>
  <si>
    <t>05T</t>
  </si>
  <si>
    <t>NHS South Worcestershire CCG</t>
  </si>
  <si>
    <t>06D</t>
  </si>
  <si>
    <t>NHS Wyre Forest CCG</t>
  </si>
  <si>
    <t>£000s</t>
  </si>
  <si>
    <t>LAD_326</t>
  </si>
  <si>
    <t>2011 LAD Name</t>
  </si>
  <si>
    <t>LA_152</t>
  </si>
  <si>
    <t>Local Authority</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</si>
  <si>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</si>
  <si>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</si>
  <si>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</si>
  <si>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</si>
  <si>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</si>
  <si>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</si>
  <si>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</si>
  <si>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</si>
  <si>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</si>
  <si>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</si>
  <si>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</si>
  <si>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</si>
  <si>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</si>
  <si>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</si>
  <si>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</si>
  <si>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</si>
  <si>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</si>
  <si>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</si>
  <si>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</si>
  <si>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</si>
  <si>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</si>
  <si>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</si>
  <si>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</si>
  <si>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</si>
  <si>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</si>
  <si>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</si>
  <si>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</si>
  <si>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</si>
  <si>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</si>
  <si>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</si>
  <si>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</si>
  <si>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</si>
  <si>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</si>
  <si>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</si>
  <si>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</si>
  <si>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</si>
  <si>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</si>
  <si>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</si>
  <si>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</si>
  <si>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</si>
  <si>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</si>
  <si>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</si>
  <si>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</si>
  <si>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</si>
  <si>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</si>
  <si>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</si>
  <si>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</si>
  <si>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</si>
  <si>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</si>
  <si>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</si>
  <si>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</si>
  <si>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</si>
  <si>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</si>
  <si>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</si>
  <si>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</si>
  <si>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</si>
  <si>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</si>
  <si>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</si>
  <si>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</si>
  <si>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</si>
  <si>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</si>
  <si>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</si>
  <si>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</si>
  <si>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</si>
  <si>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</si>
  <si>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</si>
  <si>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</si>
  <si>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</si>
  <si>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</si>
  <si>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</si>
  <si>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</si>
  <si>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</si>
  <si>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</si>
  <si>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</si>
  <si>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</si>
  <si>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</si>
  <si>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</si>
  <si>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</si>
  <si>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</si>
  <si>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</si>
  <si>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</si>
  <si>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</si>
  <si>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</si>
  <si>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</si>
  <si>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</si>
  <si>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</si>
  <si>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</si>
  <si>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</si>
  <si>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</si>
  <si>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</si>
  <si>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</si>
  <si>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</si>
  <si>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</si>
  <si>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</si>
  <si>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</si>
  <si>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</si>
  <si>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</si>
  <si>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</si>
  <si>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</si>
  <si>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</si>
  <si>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</si>
  <si>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</si>
  <si>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</si>
  <si>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</si>
  <si>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</si>
  <si>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</si>
  <si>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</si>
  <si>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</si>
  <si>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</si>
  <si>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</si>
  <si>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</si>
  <si>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</si>
  <si>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</si>
  <si>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</si>
  <si>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</si>
  <si>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</si>
  <si>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</si>
  <si>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</si>
  <si>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</si>
  <si>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</si>
  <si>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</si>
  <si>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</si>
  <si>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</si>
  <si>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</si>
  <si>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</si>
  <si>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</si>
  <si>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</si>
  <si>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</si>
  <si>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</si>
  <si>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</si>
  <si>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</si>
  <si>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</si>
  <si>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</si>
  <si>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</si>
  <si>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</si>
  <si>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</si>
  <si>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</si>
  <si>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</si>
  <si>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</si>
  <si>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</si>
  <si>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</si>
  <si>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</si>
  <si>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</si>
  <si>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</si>
  <si>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</si>
  <si>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</si>
  <si>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East Hertfordshire</t>
  </si>
  <si>
    <t>E07000098</t>
  </si>
  <si>
    <t>Hertsmere</t>
  </si>
  <si>
    <t>E07000099</t>
  </si>
  <si>
    <t>North Hertfordshire</t>
  </si>
  <si>
    <t>St Albans</t>
  </si>
  <si>
    <t>Stevenage</t>
  </si>
  <si>
    <t>E07000102</t>
  </si>
  <si>
    <t>Three Rivers</t>
  </si>
  <si>
    <t>E07000103</t>
  </si>
  <si>
    <t>Watford</t>
  </si>
  <si>
    <t>Welwyn Hatfield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</si>
  <si>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</si>
  <si>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</si>
  <si>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</si>
  <si>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</si>
  <si>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</si>
  <si>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</si>
  <si>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</si>
  <si>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</si>
  <si>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</si>
  <si>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</si>
  <si>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</si>
  <si>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</si>
  <si>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</si>
  <si>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</si>
  <si>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</si>
  <si>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</si>
  <si>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</si>
  <si>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</si>
  <si>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</si>
  <si>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</si>
  <si>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</si>
  <si>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</si>
  <si>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</si>
  <si>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</si>
  <si>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</si>
  <si>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</si>
  <si>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</si>
  <si>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</si>
  <si>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</si>
  <si>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</si>
  <si>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</si>
  <si>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</si>
  <si>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</si>
  <si>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</si>
  <si>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</si>
  <si>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</si>
  <si>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</si>
  <si>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</si>
  <si>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</si>
  <si>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</si>
  <si>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</si>
  <si>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</si>
  <si>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</si>
  <si>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</si>
  <si>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</si>
  <si>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</si>
  <si>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</si>
  <si>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</si>
  <si>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</si>
  <si>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</si>
  <si>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</si>
  <si>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</si>
  <si>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</si>
  <si>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</si>
  <si>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</si>
  <si>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</si>
  <si>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</si>
  <si>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</si>
  <si>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</si>
  <si>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</si>
  <si>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</si>
  <si>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</si>
  <si>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</si>
  <si>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</si>
  <si>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</si>
  <si>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</si>
  <si>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</si>
  <si>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</si>
  <si>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</si>
  <si>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</si>
  <si>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</si>
  <si>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</si>
  <si>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</si>
  <si>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</si>
  <si>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</si>
  <si>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</si>
  <si>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</si>
  <si>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</si>
  <si>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</si>
  <si>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</si>
  <si>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</si>
  <si>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</si>
  <si>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</si>
  <si>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</si>
  <si>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</si>
  <si>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</si>
  <si>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</si>
  <si>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</si>
  <si>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</si>
  <si>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</si>
  <si>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E07000163</t>
  </si>
  <si>
    <t>Craven</t>
  </si>
  <si>
    <t>E07000164</t>
  </si>
  <si>
    <t>Hambleton</t>
  </si>
  <si>
    <t>E07000165</t>
  </si>
  <si>
    <t>Harrogate</t>
  </si>
  <si>
    <t>E07000166</t>
  </si>
  <si>
    <t>Richmondshire</t>
  </si>
  <si>
    <t>E07000167</t>
  </si>
  <si>
    <t>Ryedale</t>
  </si>
  <si>
    <t>E07000168</t>
  </si>
  <si>
    <t>Scarborough</t>
  </si>
  <si>
    <t>E07000169</t>
  </si>
  <si>
    <t>Selby</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</si>
  <si>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</si>
  <si>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</si>
  <si>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</si>
  <si>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</si>
  <si>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</si>
  <si>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</si>
  <si>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</si>
  <si>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</si>
  <si>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</si>
  <si>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</si>
  <si>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</si>
  <si>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</si>
  <si>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</si>
  <si>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</si>
  <si>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</si>
  <si>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</si>
  <si>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</si>
  <si>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</si>
  <si>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</si>
  <si>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</si>
  <si>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</si>
  <si>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</si>
  <si>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</si>
  <si>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</si>
  <si>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</si>
  <si>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</si>
  <si>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</si>
  <si>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</si>
  <si>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</si>
  <si>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</si>
  <si>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</si>
  <si>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</si>
  <si>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</si>
  <si>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</si>
  <si>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</si>
  <si>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</si>
  <si>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</si>
  <si>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</si>
  <si>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</si>
  <si>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</si>
  <si>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</si>
  <si>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</si>
  <si>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</si>
  <si>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</si>
  <si>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</si>
  <si>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</si>
  <si>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</si>
  <si>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</si>
  <si>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</si>
  <si>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</si>
  <si>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</si>
  <si>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</si>
  <si>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</si>
  <si>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</si>
  <si>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</si>
  <si>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</si>
  <si>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</si>
  <si>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</si>
  <si>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</si>
  <si>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</si>
  <si>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</si>
  <si>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</si>
  <si>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</si>
  <si>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</si>
  <si>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</si>
  <si>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</si>
  <si>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</si>
  <si>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</si>
  <si>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</si>
  <si>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</si>
  <si>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</si>
  <si>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</si>
  <si>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</si>
  <si>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</si>
  <si>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</si>
  <si>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</si>
  <si>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</si>
  <si>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</si>
  <si>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</si>
  <si>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</si>
  <si>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</si>
  <si>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</si>
  <si>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</si>
  <si>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</si>
  <si>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</si>
  <si>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</si>
  <si>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</si>
  <si>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</si>
  <si>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</si>
  <si>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</si>
  <si>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</si>
  <si>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</si>
  <si>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</si>
  <si>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</si>
  <si>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</si>
  <si>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</si>
  <si>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</si>
  <si>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</si>
  <si>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</si>
  <si>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</si>
  <si>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</si>
  <si>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</si>
  <si>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</si>
  <si>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</si>
  <si>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</si>
  <si>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</si>
  <si>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</si>
  <si>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</si>
  <si>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</si>
  <si>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</si>
  <si>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</si>
  <si>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</si>
  <si>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</si>
  <si>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</si>
  <si>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</si>
  <si>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</si>
  <si>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</si>
  <si>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</si>
  <si>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</si>
  <si>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</si>
  <si>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</si>
  <si>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</si>
  <si>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</si>
  <si>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</si>
  <si>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</si>
  <si>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</si>
  <si>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</si>
  <si>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</si>
  <si>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</si>
  <si>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</si>
  <si>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</si>
  <si>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</si>
  <si>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</si>
  <si>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</si>
  <si>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</si>
  <si>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</si>
  <si>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E07000242</t>
  </si>
  <si>
    <t>E07000240</t>
  </si>
  <si>
    <t>E07000243</t>
  </si>
  <si>
    <t>E07000241</t>
  </si>
  <si>
    <t>E08000037</t>
  </si>
  <si>
    <t>E06000057</t>
  </si>
  <si>
    <t>ENGLAND</t>
  </si>
  <si>
    <t>local_authority</t>
  </si>
  <si>
    <t>ccg_209</t>
  </si>
  <si>
    <t>clinical_commissioning_group</t>
  </si>
  <si>
    <t>pop_2014</t>
  </si>
  <si>
    <t>la_total</t>
  </si>
  <si>
    <t>%_of_la</t>
  </si>
  <si>
    <t>09C</t>
  </si>
  <si>
    <t>la_152</t>
  </si>
  <si>
    <t>Local Authority (upper tier)</t>
  </si>
  <si>
    <t>NHS England - 2016-17 CCG Allocations</t>
  </si>
  <si>
    <t>CCG Level Revenue funding for the BCF</t>
  </si>
  <si>
    <t>2016/17</t>
  </si>
  <si>
    <t>2017/18</t>
  </si>
  <si>
    <t>2018/19</t>
  </si>
  <si>
    <t>2019/20</t>
  </si>
  <si>
    <t>£ driven by social care relative need formula (RNF)</t>
  </si>
  <si>
    <t>Total £ from CCG for BCF (% from CCG allocations)</t>
  </si>
  <si>
    <t>CCG revenue funding potentially subject to pay-for-performance measures</t>
  </si>
  <si>
    <t>% CCG in LA</t>
  </si>
  <si>
    <t>%</t>
  </si>
  <si>
    <t xml:space="preserve">NHS Darlington CCG </t>
  </si>
  <si>
    <t xml:space="preserve">NHS Durham Dales, Easington and Sedgefield CCG </t>
  </si>
  <si>
    <t xml:space="preserve">NHS Hartlepool and Stockton-on-Tees CCG </t>
  </si>
  <si>
    <t xml:space="preserve">NHS North Durham CCG </t>
  </si>
  <si>
    <t xml:space="preserve">NHS North Tyneside CCG </t>
  </si>
  <si>
    <t xml:space="preserve">NHS Northumberland CCG </t>
  </si>
  <si>
    <t xml:space="preserve">NHS South Tees CCG </t>
  </si>
  <si>
    <t xml:space="preserve">NHS South Tyneside CCG </t>
  </si>
  <si>
    <t xml:space="preserve">NHS Sunderland CCG </t>
  </si>
  <si>
    <t xml:space="preserve">NHS Blackburn with Darwen CCG </t>
  </si>
  <si>
    <t xml:space="preserve">NHS Blackpool CCG </t>
  </si>
  <si>
    <t xml:space="preserve">NHS Bolton CCG </t>
  </si>
  <si>
    <t xml:space="preserve">NHS Bury CCG </t>
  </si>
  <si>
    <t xml:space="preserve">NHS Central Manchester CCG </t>
  </si>
  <si>
    <t xml:space="preserve">NHS Chorley and South Ribble CCG </t>
  </si>
  <si>
    <t xml:space="preserve">NHS Cumbria CCG </t>
  </si>
  <si>
    <t xml:space="preserve">NHS East Lancashire CCG </t>
  </si>
  <si>
    <t xml:space="preserve">NHS Eastern Cheshire CCG </t>
  </si>
  <si>
    <t xml:space="preserve">NHS Fylde and Wyre CCG </t>
  </si>
  <si>
    <t xml:space="preserve">NHS Greater Preston CCG </t>
  </si>
  <si>
    <t xml:space="preserve">NHS Halton CCG </t>
  </si>
  <si>
    <t xml:space="preserve">NHS Heywood, Middleton and Rochdale CCG </t>
  </si>
  <si>
    <t xml:space="preserve">NHS Knowsley CCG </t>
  </si>
  <si>
    <t xml:space="preserve">NHS Lancashire North CCG </t>
  </si>
  <si>
    <t xml:space="preserve">NHS Liverpool CCG </t>
  </si>
  <si>
    <t xml:space="preserve">NHS North Manchester CCG </t>
  </si>
  <si>
    <t xml:space="preserve">NHS Oldham CCG </t>
  </si>
  <si>
    <t xml:space="preserve">NHS Salford CCG </t>
  </si>
  <si>
    <t xml:space="preserve">NHS South Cheshire CCG </t>
  </si>
  <si>
    <t xml:space="preserve">NHS South Manchester CCG </t>
  </si>
  <si>
    <t xml:space="preserve">NHS South Sefton CCG </t>
  </si>
  <si>
    <t xml:space="preserve">NHS Southport and Formby CCG </t>
  </si>
  <si>
    <t xml:space="preserve">NHS St Helens CCG </t>
  </si>
  <si>
    <t xml:space="preserve">NHS Stockport CCG </t>
  </si>
  <si>
    <t xml:space="preserve">NHS Tameside and Glossop CCG </t>
  </si>
  <si>
    <t xml:space="preserve">NHS Trafford CCG </t>
  </si>
  <si>
    <t xml:space="preserve">NHS Vale Royal CCG </t>
  </si>
  <si>
    <t xml:space="preserve">NHS Warrington CCG </t>
  </si>
  <si>
    <t xml:space="preserve">NHS West Cheshire CCG </t>
  </si>
  <si>
    <t xml:space="preserve">NHS West Lancashire CCG </t>
  </si>
  <si>
    <t xml:space="preserve">NHS Wigan Borough CCG </t>
  </si>
  <si>
    <t xml:space="preserve">NHS Wirral CCG </t>
  </si>
  <si>
    <t xml:space="preserve">NHS Airedale, Wharfedale and Craven CCG </t>
  </si>
  <si>
    <t xml:space="preserve">NHS Barnsley CCG </t>
  </si>
  <si>
    <t xml:space="preserve">NHS Bassetlaw CCG </t>
  </si>
  <si>
    <t xml:space="preserve">NHS Bradford City CCG </t>
  </si>
  <si>
    <t xml:space="preserve">NHS Bradford Districts CCG </t>
  </si>
  <si>
    <t xml:space="preserve">NHS Calderdale CCG </t>
  </si>
  <si>
    <t xml:space="preserve">NHS Doncaster CCG </t>
  </si>
  <si>
    <t xml:space="preserve">NHS East Riding of Yorkshire CCG </t>
  </si>
  <si>
    <t xml:space="preserve">NHS Greater Huddersfield CCG </t>
  </si>
  <si>
    <t xml:space="preserve">NHS Hambleton, Richmondshire and Whitby CCG </t>
  </si>
  <si>
    <t xml:space="preserve">NHS Harrogate and Rural District CCG </t>
  </si>
  <si>
    <t xml:space="preserve">NHS Hull CCG </t>
  </si>
  <si>
    <t xml:space="preserve">NHS Leeds North CCG </t>
  </si>
  <si>
    <t xml:space="preserve">NHS Leeds South and East CCG </t>
  </si>
  <si>
    <t xml:space="preserve">NHS Leeds West CCG </t>
  </si>
  <si>
    <t xml:space="preserve">NHS North East Lincolnshire CCG </t>
  </si>
  <si>
    <t xml:space="preserve">NHS North Kirklees CCG </t>
  </si>
  <si>
    <t xml:space="preserve">NHS North Lincolnshire CCG </t>
  </si>
  <si>
    <t xml:space="preserve">NHS Rotherham CCG </t>
  </si>
  <si>
    <t xml:space="preserve">NHS Scarborough and Ryedale CCG </t>
  </si>
  <si>
    <t xml:space="preserve">NHS Sheffield CCG </t>
  </si>
  <si>
    <t xml:space="preserve">NHS Vale of York CCG </t>
  </si>
  <si>
    <t xml:space="preserve">NHS Wakefield CCG </t>
  </si>
  <si>
    <t xml:space="preserve">NHS Birmingham CrossCity CCG </t>
  </si>
  <si>
    <t xml:space="preserve">NHS Birmingham South and Central CCG </t>
  </si>
  <si>
    <t xml:space="preserve">NHS Cannock Chase CCG </t>
  </si>
  <si>
    <t xml:space="preserve">NHS Coventry and Rugby CCG </t>
  </si>
  <si>
    <t xml:space="preserve">NHS Dudley CCG </t>
  </si>
  <si>
    <t xml:space="preserve">NHS East Staffordshire CCG </t>
  </si>
  <si>
    <t xml:space="preserve">NHS Herefordshire CCG </t>
  </si>
  <si>
    <t xml:space="preserve">NHS North Staffordshire CCG </t>
  </si>
  <si>
    <t xml:space="preserve">NHS Redditch and Bromsgrove CCG </t>
  </si>
  <si>
    <t xml:space="preserve">NHS Sandwell and West Birmingham CCG </t>
  </si>
  <si>
    <t xml:space="preserve">NHS Shropshire CCG </t>
  </si>
  <si>
    <t xml:space="preserve">NHS Solihull CCG </t>
  </si>
  <si>
    <t xml:space="preserve">NHS South East Staffs and Seisdon Peninsular CCG </t>
  </si>
  <si>
    <t xml:space="preserve">NHS South Warwickshire CCG </t>
  </si>
  <si>
    <t xml:space="preserve">NHS South Worcestershire CCG </t>
  </si>
  <si>
    <t xml:space="preserve">NHS Stafford and Surrounds CCG </t>
  </si>
  <si>
    <t xml:space="preserve">NHS Stoke-on-Trent CCG </t>
  </si>
  <si>
    <t xml:space="preserve">NHS Telford and Wrekin CCG </t>
  </si>
  <si>
    <t xml:space="preserve">NHS Walsall CCG </t>
  </si>
  <si>
    <t xml:space="preserve">NHS Warwickshire North CCG </t>
  </si>
  <si>
    <t xml:space="preserve">NHS Wolverhampton CCG </t>
  </si>
  <si>
    <t xml:space="preserve">NHS Wyre Forest CCG </t>
  </si>
  <si>
    <t xml:space="preserve">NHS Corby CCG </t>
  </si>
  <si>
    <t xml:space="preserve">NHS East Leicestershire and Rutland CCG </t>
  </si>
  <si>
    <t xml:space="preserve">NHS Erewash CCG </t>
  </si>
  <si>
    <t xml:space="preserve">NHS Hardwick CCG </t>
  </si>
  <si>
    <t xml:space="preserve">NHS Leicester City CCG </t>
  </si>
  <si>
    <t xml:space="preserve">NHS Lincolnshire East CCG </t>
  </si>
  <si>
    <t xml:space="preserve">NHS Lincolnshire West CCG </t>
  </si>
  <si>
    <t xml:space="preserve">NHS Mansfield and Ashfield CCG </t>
  </si>
  <si>
    <t xml:space="preserve">NHS Milton Keynes CCG </t>
  </si>
  <si>
    <t xml:space="preserve">NHS Nene CCG </t>
  </si>
  <si>
    <t xml:space="preserve">NHS Newark and Sherwood CCG </t>
  </si>
  <si>
    <t xml:space="preserve">NHS North Derbyshire CCG </t>
  </si>
  <si>
    <t xml:space="preserve">NHS Nottingham City CCG </t>
  </si>
  <si>
    <t xml:space="preserve">NHS Nottingham North and East CCG </t>
  </si>
  <si>
    <t xml:space="preserve">NHS Nottingham West CCG </t>
  </si>
  <si>
    <t xml:space="preserve">NHS Rushcliffe CCG </t>
  </si>
  <si>
    <t xml:space="preserve">NHS South Lincolnshire CCG </t>
  </si>
  <si>
    <t xml:space="preserve">NHS South West Lincolnshire CCG </t>
  </si>
  <si>
    <t xml:space="preserve">NHS Southern Derbyshire CCG </t>
  </si>
  <si>
    <t xml:space="preserve">NHS West Leicestershire CCG </t>
  </si>
  <si>
    <t xml:space="preserve">NHS Basildon and Brentwood CCG </t>
  </si>
  <si>
    <t xml:space="preserve">NHS Bedfordshire CCG </t>
  </si>
  <si>
    <t xml:space="preserve">NHS Cambridgeshire and Peterborough CCG </t>
  </si>
  <si>
    <t xml:space="preserve">NHS Castle Point and Rochford CCG </t>
  </si>
  <si>
    <t xml:space="preserve">NHS East and North Hertfordshire CCG </t>
  </si>
  <si>
    <t xml:space="preserve">NHS Great Yarmouth and Waveney CCG </t>
  </si>
  <si>
    <t xml:space="preserve">NHS Herts Valleys CCG </t>
  </si>
  <si>
    <t xml:space="preserve">NHS Ipswich and East Suffolk CCG </t>
  </si>
  <si>
    <t xml:space="preserve">NHS Luton CCG </t>
  </si>
  <si>
    <t xml:space="preserve">NHS Mid Essex CCG </t>
  </si>
  <si>
    <t xml:space="preserve">NHS North East Essex CCG </t>
  </si>
  <si>
    <t xml:space="preserve">NHS North Norfolk CCG </t>
  </si>
  <si>
    <t xml:space="preserve">NHS Norwich CCG </t>
  </si>
  <si>
    <t xml:space="preserve">NHS South Norfolk CCG </t>
  </si>
  <si>
    <t xml:space="preserve">NHS Southend CCG </t>
  </si>
  <si>
    <t xml:space="preserve">NHS Thurrock CCG </t>
  </si>
  <si>
    <t xml:space="preserve">NHS West Essex CCG </t>
  </si>
  <si>
    <t xml:space="preserve">NHS West Norfolk CCG </t>
  </si>
  <si>
    <t xml:space="preserve">NHS West Suffolk CCG </t>
  </si>
  <si>
    <t xml:space="preserve">NHS Barking and Dagenham CCG </t>
  </si>
  <si>
    <t xml:space="preserve">NHS Barnet CCG </t>
  </si>
  <si>
    <t xml:space="preserve">NHS Bexley CCG </t>
  </si>
  <si>
    <t xml:space="preserve">NHS Brent CCG </t>
  </si>
  <si>
    <t xml:space="preserve">NHS Bromley CCG </t>
  </si>
  <si>
    <t xml:space="preserve">NHS Camden CCG </t>
  </si>
  <si>
    <t xml:space="preserve">NHS Central London (Westminster) CCG </t>
  </si>
  <si>
    <t xml:space="preserve">NHS City and Hackney CCG </t>
  </si>
  <si>
    <t xml:space="preserve">NHS Croydon CCG </t>
  </si>
  <si>
    <t xml:space="preserve">NHS Ealing CCG </t>
  </si>
  <si>
    <t xml:space="preserve">NHS Enfield CCG </t>
  </si>
  <si>
    <t xml:space="preserve">NHS Greenwich CCG </t>
  </si>
  <si>
    <t xml:space="preserve">NHS Hammersmith and Fulham CCG </t>
  </si>
  <si>
    <t xml:space="preserve">NHS Haringey CCG </t>
  </si>
  <si>
    <t xml:space="preserve">NHS Harrow CCG </t>
  </si>
  <si>
    <t xml:space="preserve">NHS Havering CCG </t>
  </si>
  <si>
    <t xml:space="preserve">NHS Hillingdon CCG </t>
  </si>
  <si>
    <t xml:space="preserve">NHS Hounslow CCG </t>
  </si>
  <si>
    <t xml:space="preserve">NHS Islington CCG </t>
  </si>
  <si>
    <t xml:space="preserve">NHS Kingston CCG </t>
  </si>
  <si>
    <t xml:space="preserve">NHS Lambeth CCG </t>
  </si>
  <si>
    <t xml:space="preserve">NHS Lewisham CCG </t>
  </si>
  <si>
    <t xml:space="preserve">NHS Merton CCG </t>
  </si>
  <si>
    <t xml:space="preserve">NHS Newham CCG </t>
  </si>
  <si>
    <t xml:space="preserve">NHS Redbridge CCG </t>
  </si>
  <si>
    <t xml:space="preserve">NHS Richmond CCG </t>
  </si>
  <si>
    <t xml:space="preserve">NHS Southwark CCG </t>
  </si>
  <si>
    <t xml:space="preserve">NHS Sutton CCG </t>
  </si>
  <si>
    <t xml:space="preserve">NHS Tower Hamlets CCG </t>
  </si>
  <si>
    <t xml:space="preserve">NHS Waltham Forest CCG </t>
  </si>
  <si>
    <t xml:space="preserve">NHS Wandsworth CCG </t>
  </si>
  <si>
    <t xml:space="preserve">NHS West London (K&amp;C &amp; QPP) CCG </t>
  </si>
  <si>
    <t xml:space="preserve">NHS Ashford CCG </t>
  </si>
  <si>
    <t xml:space="preserve">NHS Aylesbury Vale CCG </t>
  </si>
  <si>
    <t xml:space="preserve">NHS Bracknell and Ascot CCG </t>
  </si>
  <si>
    <t xml:space="preserve">NHS Brighton and Hove CCG </t>
  </si>
  <si>
    <t xml:space="preserve">NHS Canterbury and Coastal CCG </t>
  </si>
  <si>
    <t xml:space="preserve">NHS Chiltern CCG </t>
  </si>
  <si>
    <t xml:space="preserve">NHS Coastal West Sussex CCG </t>
  </si>
  <si>
    <t xml:space="preserve">NHS Crawley CCG </t>
  </si>
  <si>
    <t xml:space="preserve">NHS Dartford, Gravesham and Swanley CCG </t>
  </si>
  <si>
    <t xml:space="preserve">NHS East Surrey CCG </t>
  </si>
  <si>
    <t xml:space="preserve">NHS Eastbourne, Hailsham and Seaford CCG </t>
  </si>
  <si>
    <t xml:space="preserve">NHS Fareham and Gosport CCG </t>
  </si>
  <si>
    <t xml:space="preserve">NHS Guildford and Waverley CCG </t>
  </si>
  <si>
    <t xml:space="preserve">NHS Hastings and Rother CCG </t>
  </si>
  <si>
    <t xml:space="preserve">NHS High Weald Lewes Havens CCG </t>
  </si>
  <si>
    <t xml:space="preserve">NHS Horsham and Mid Sussex CCG </t>
  </si>
  <si>
    <t xml:space="preserve">NHS Isle of Wight CCG </t>
  </si>
  <si>
    <t xml:space="preserve">NHS Medway CCG </t>
  </si>
  <si>
    <t xml:space="preserve">NHS Newbury and District CCG </t>
  </si>
  <si>
    <t xml:space="preserve">NHS North and West Reading CCG </t>
  </si>
  <si>
    <t xml:space="preserve">NHS North East Hampshire and Farnham CCG </t>
  </si>
  <si>
    <t xml:space="preserve">NHS North Hampshire CCG </t>
  </si>
  <si>
    <t xml:space="preserve">NHS North West Surrey CCG </t>
  </si>
  <si>
    <t xml:space="preserve">NHS Oxfordshire CCG </t>
  </si>
  <si>
    <t xml:space="preserve">NHS Portsmouth CCG </t>
  </si>
  <si>
    <t xml:space="preserve">NHS Slough CCG </t>
  </si>
  <si>
    <t xml:space="preserve">NHS South Eastern Hampshire CCG </t>
  </si>
  <si>
    <t xml:space="preserve">NHS South Kent Coast CCG </t>
  </si>
  <si>
    <t xml:space="preserve">NHS South Reading CCG </t>
  </si>
  <si>
    <t xml:space="preserve">NHS Southampton CCG </t>
  </si>
  <si>
    <t xml:space="preserve">NHS Surrey Downs CCG </t>
  </si>
  <si>
    <t xml:space="preserve">NHS Surrey Heath CCG </t>
  </si>
  <si>
    <t xml:space="preserve">NHS Swale CCG </t>
  </si>
  <si>
    <t xml:space="preserve">NHS Thanet CCG </t>
  </si>
  <si>
    <t xml:space="preserve">NHS West Hampshire CCG </t>
  </si>
  <si>
    <t xml:space="preserve">NHS West Kent CCG </t>
  </si>
  <si>
    <t xml:space="preserve">NHS Windsor, Ascot and Maidenhead CCG </t>
  </si>
  <si>
    <t xml:space="preserve">NHS Wokingham CCG </t>
  </si>
  <si>
    <t xml:space="preserve">NHS Bath and North East Somerset CCG </t>
  </si>
  <si>
    <t xml:space="preserve">NHS Bristol CCG </t>
  </si>
  <si>
    <t xml:space="preserve">NHS Dorset CCG </t>
  </si>
  <si>
    <t xml:space="preserve">NHS Gloucestershire CCG </t>
  </si>
  <si>
    <t xml:space="preserve">NHS Kernow CCG </t>
  </si>
  <si>
    <t xml:space="preserve">NHS North Somerset CCG </t>
  </si>
  <si>
    <t xml:space="preserve">NHS North, East, West Devon CCG </t>
  </si>
  <si>
    <t xml:space="preserve">NHS Somerset CCG </t>
  </si>
  <si>
    <t xml:space="preserve">NHS South Devon and Torbay CCG </t>
  </si>
  <si>
    <t xml:space="preserve">NHS South Gloucestershire CCG </t>
  </si>
  <si>
    <t xml:space="preserve">NHS Swindon CCG </t>
  </si>
  <si>
    <t xml:space="preserve">NHS Wiltshire CCG </t>
  </si>
  <si>
    <t>2020/21</t>
  </si>
  <si>
    <t xml:space="preserve">Percentage Subject to PPM </t>
  </si>
  <si>
    <t>NHS Newcastle Gateshead CCG</t>
  </si>
  <si>
    <t>% LA In CCG</t>
  </si>
  <si>
    <t>CCG Totals</t>
  </si>
  <si>
    <t>England</t>
  </si>
  <si>
    <t>Feed of Social Care Contribution Tab</t>
  </si>
  <si>
    <t>Feed of CCG Contribution Tab</t>
  </si>
  <si>
    <t>CCG Pop</t>
  </si>
  <si>
    <t>LA Pop</t>
  </si>
  <si>
    <t>Local Authority (upper-tier)</t>
  </si>
  <si>
    <t>LA pop in CCG</t>
  </si>
  <si>
    <t>Clinical Commissioning Group (209)</t>
  </si>
  <si>
    <t>Local Authority (lower-tier)</t>
  </si>
  <si>
    <t>DFG</t>
  </si>
  <si>
    <t>Barking And Dagenham</t>
  </si>
  <si>
    <t>Bath And North East Somerset</t>
  </si>
  <si>
    <t>Blackburn With Darwen</t>
  </si>
  <si>
    <t>Brighton And Hove</t>
  </si>
  <si>
    <t>Bristol, City Of</t>
  </si>
  <si>
    <t>Cheshire West And Chester</t>
  </si>
  <si>
    <t>City Of London</t>
  </si>
  <si>
    <t>East Riding Of Yorkshire</t>
  </si>
  <si>
    <t>Hammersmith And Fulham</t>
  </si>
  <si>
    <t>Herefordshire, County Of</t>
  </si>
  <si>
    <t>Isles Of Scilly</t>
  </si>
  <si>
    <t>Kensington And Chelsea</t>
  </si>
  <si>
    <t>Kingston Upon Hull, City Of</t>
  </si>
  <si>
    <t>Kingston Upon Thames</t>
  </si>
  <si>
    <t>Redcar And Cleveland</t>
  </si>
  <si>
    <t>Richmond Upon Thames</t>
  </si>
  <si>
    <t>Telford And Wrekin</t>
  </si>
  <si>
    <t>Windsor And Maidenhead</t>
  </si>
  <si>
    <t>Overall Total</t>
  </si>
  <si>
    <t>Isle Of Wight</t>
  </si>
  <si>
    <t>Newcastle Upon Tyne</t>
  </si>
  <si>
    <t>Persons</t>
  </si>
  <si>
    <t>Population mapping between Local Authorities and CCGs</t>
  </si>
  <si>
    <t>Population mapping between CCGs and Local Authorities</t>
  </si>
  <si>
    <t>Local Authorities (lower-tier)</t>
  </si>
  <si>
    <t>Unitary Authorities /Boroughs</t>
  </si>
  <si>
    <t>Contributions towards the Better Care Fund (BCF) are from:</t>
  </si>
  <si>
    <t>2) Funding from CCG allocations:</t>
  </si>
  <si>
    <t>CCG Revenue funding towards the BCF by LA</t>
  </si>
  <si>
    <t>Better Care Fund LAs</t>
  </si>
  <si>
    <t>This sheet shows total allocations at Local Authority (Upper Tier) level with the contribution by each CCG to each LA</t>
  </si>
  <si>
    <t>From CCG Allocations</t>
  </si>
  <si>
    <t>Funding for Better Care Fund 2016-17</t>
  </si>
  <si>
    <t xml:space="preserve">Total funding for Better Care Fund by Local Authority 2016-17 </t>
  </si>
  <si>
    <t>Contributions from each CCG to each LA in column M</t>
  </si>
  <si>
    <t>Note : CCGs appear in column L more than once if they make contributions to more than one LA</t>
  </si>
  <si>
    <t xml:space="preserve">Note: CCGs will appear more than once in column K if contributions are made to more than one LA </t>
  </si>
  <si>
    <t>Funding for Better Care Fund 2016-17 based on CCG allocations</t>
  </si>
  <si>
    <t>Funding for Better Care Fund 2016-17 based on Relative Need Formula (RNF)</t>
  </si>
  <si>
    <t xml:space="preserve">Note: CCGs will appear more than once in column I if a contribution is made to more than one LA </t>
  </si>
  <si>
    <t>This worksheet calculates minimum funding for the Better Care Fund for 2016-17</t>
  </si>
  <si>
    <t xml:space="preserve">           and £2,400,000k is distributed as a flat % of CCG 2016-17 allocations, after deducting contributions based on the RNF from CCG allocations</t>
  </si>
  <si>
    <t>Columns E to L map values in column C from LAs to CCGs</t>
  </si>
  <si>
    <t>Contribution to each LA based on RNF for Social Care</t>
  </si>
  <si>
    <t>Contribution of CCG to each LA based on RNF</t>
  </si>
  <si>
    <t>£s</t>
  </si>
  <si>
    <t>Upper tier local authorities</t>
  </si>
  <si>
    <t>Lower tier</t>
  </si>
  <si>
    <t>Rows 5 to 207 show the DFG for upper tier local authorities and the breakdown by lower tier local authority</t>
  </si>
  <si>
    <t xml:space="preserve">Rows 213 to 338 show the DFG for unitary authorities and metropolitan boroughs </t>
  </si>
  <si>
    <t>Total Local Authorities (upper-tier)</t>
  </si>
  <si>
    <t>Total Unitary authorities and metropolitan boroughs</t>
  </si>
  <si>
    <t>This sheet calculates contributions on the basis of the Social Care (RNF) formula, which is at LA level</t>
  </si>
  <si>
    <t>RNF (Social Care)</t>
  </si>
  <si>
    <t>Clinical Commissioning Group</t>
  </si>
  <si>
    <t xml:space="preserve">CCG contributions are mapped to local authorities on the basis of resident population. </t>
  </si>
  <si>
    <t>This sheet also shows the minimum proportion of BCF revenue funding from CCGs required to be invested in NHS commissioned services.</t>
  </si>
  <si>
    <t>Total Core CCG Allocations</t>
  </si>
  <si>
    <t>Calculation of funding based on CCG 206-17 recurrent allocations</t>
  </si>
  <si>
    <t>Contributions to BCF based on RNF</t>
  </si>
  <si>
    <t>Total Core CCG Allocations minus contributions to BCF based on RNF</t>
  </si>
  <si>
    <t>Columns J to Q map CCG contributions to LAs (excluding contributions based on RNF)</t>
  </si>
  <si>
    <t>Contributions to BCF from CCG allocations excluding contributions based on RNF</t>
  </si>
  <si>
    <t>Total contributions to BCF from CCG allocations  including RNF</t>
  </si>
  <si>
    <t>CCG contribution by LA (excluding contributions based on RNF)</t>
  </si>
  <si>
    <t>Total contributions by LA based on CCG allocations - sums contributions from all CCGs to each LA (excluding contributions based on RNF)</t>
  </si>
  <si>
    <t xml:space="preserve">Total contribution based on CCG allocations (excluding that based on RNF) = </t>
  </si>
  <si>
    <t>Revenue funding from CCGs</t>
  </si>
  <si>
    <t>Total funding for Better Care Fund from DFG and CCGs (total of columns E and G)</t>
  </si>
  <si>
    <t>Funding from CCG other than based on RNF</t>
  </si>
  <si>
    <t>Funding from CCG based on RNF</t>
  </si>
  <si>
    <t>Total funding from CCG</t>
  </si>
  <si>
    <t>1) The Disabled Facilities Grant which is paid to Local Authorities (£394,000k)</t>
  </si>
  <si>
    <t>Disabled Facilities Grant (DFG) funding</t>
  </si>
  <si>
    <t>Funding for Better Care Fund 2016-17 : Disabled Facilities Grant element</t>
  </si>
  <si>
    <t>CCG pop resident in LA</t>
  </si>
  <si>
    <t>CCG total contribution 
based on the RNF by summing across LAs</t>
  </si>
  <si>
    <t xml:space="preserve">           of which £1,119,000k is distributed using the social care relative need formula (RNF)</t>
  </si>
  <si>
    <t>This sheet calculates the required contribution from CCG allocations excluding the element which uses the RNF</t>
  </si>
  <si>
    <t>Contributions at Local Authority level are mapped to CCGs on the basis of resident population</t>
  </si>
  <si>
    <t xml:space="preserve">This sheet shows the Disabled Facilities Grant (DFG) by upper tier, unitary and lower tier local authorities. </t>
  </si>
  <si>
    <t>Code</t>
  </si>
  <si>
    <t>BCF revenue funding from CCGs ring-fenced for NHS out of hospital commissioned services/risk share</t>
  </si>
  <si>
    <t>BCF revenue funding from CCGs ring-fenced for NHS out of hospital commissioned services/risk share (see note below)</t>
  </si>
  <si>
    <t>Note</t>
  </si>
  <si>
    <t xml:space="preserve">Within the sum subject to the condition on NHS out of hospital commissioned services/risk share, for any local area putting in place a risk share for 2016/17 as part of its BCF planning, </t>
  </si>
  <si>
    <t>we would expect the value of the risk share to be equal to the cost of the non-elective activity that the BCF plan seeks to avoid.</t>
  </si>
  <si>
    <t>BCF revenue funding from CCGs ring-fenced for NHS out of hospital commissioned services/risk share:</t>
  </si>
  <si>
    <t xml:space="preserve">1. Within the sum subject to the condition on NHS out of hospital commissioned services/risk share, for any local area putting in place a risk share for 2016/17 as part of its BCF planning, </t>
  </si>
  <si>
    <t xml:space="preserve">    we would expect the value of the risk share to be equal to the cost of the non-elective activity that the BCF plan seeks to avoid.</t>
  </si>
  <si>
    <t>2. The proportion of a CCG’s total BCF contribution subject to the condition on NHS out of hospital commissioned services/risk share is the same for each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</si>
</sst>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 #,##0.000_-;\-* #,##0.000_-;_-* &quot;-&quot;???_-;_-@_-"/>
    <numFmt numFmtId="166" formatCode="#,##0_ ;\-#,##0\ "/>
    <numFmt numFmtId="167" formatCode="&quot;£&quot;#,##0"/>
    <numFmt numFmtId="168" formatCode="0.0%"/>
    <numFmt numFmtId="169" formatCode="0.0"/>
    <numFmt numFmtId="170" formatCode="#,##0.000"/>
    <numFmt numFmtId="171" formatCode="#,##0.000000"/>
  </numFmts>
  <fonts count="30" x14ac:knownFonts="1">
    <font>
      <sz val="10"/>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Calibri"/>
      <family val="2"/>
      <scheme val="minor"/>
    </font>
    <font>
      <sz val="11"/>
      <color theme="1"/>
      <name val="Calibri"/>
      <family val="2"/>
      <scheme val="minor"/>
    </font>
    <font>
      <sz val="11"/>
      <color theme="1"/>
      <name val="Calibri"/>
      <family val="2"/>
    </font>
    <font>
      <sz val="10"/>
      <name val="Arial"/>
      <family val="2"/>
    </font>
    <font>
      <sz val="12"/>
      <color theme="1"/>
      <name val="Arial"/>
      <family val="2"/>
    </font>
    <font>
      <b/>
      <sz val="10"/>
      <color theme="1"/>
      <name val="Arial"/>
      <family val="2"/>
    </font>
    <font>
      <sz val="10"/>
      <color indexed="8"/>
      <name val="Arial"/>
      <family val="2"/>
    </font>
    <font>
      <sz val="10"/>
      <name val="MS Sans Serif"/>
      <family val="2"/>
    </font>
    <font>
      <b/>
      <sz val="10"/>
      <color theme="0"/>
      <name val="Arial"/>
      <family val="2"/>
    </font>
    <font>
      <sz val="10"/>
      <color rgb="FFFF0000"/>
      <name val="Arial"/>
      <family val="2"/>
    </font>
    <font>
      <sz val="10"/>
      <color theme="0"/>
      <name val="Arial"/>
      <family val="2"/>
    </font>
    <font>
      <b/>
      <sz val="10"/>
      <color rgb="FFFF0000"/>
      <name val="Arial"/>
      <family val="2"/>
    </font>
    <font>
      <b/>
      <sz val="10"/>
      <name val="Arial"/>
      <family val="2"/>
    </font>
    <font>
      <b/>
      <sz val="10"/>
      <color theme="1"/>
      <name val="Calibri"/>
      <family val="2"/>
      <scheme val="minor"/>
    </font>
    <font>
      <b/>
      <sz val="10"/>
      <color indexed="8"/>
      <name val="Arial"/>
      <family val="2"/>
    </font>
    <font>
      <b/>
      <sz val="10"/>
      <color rgb="FF000000"/>
      <name val="Arial"/>
      <family val="2"/>
    </font>
    <font>
      <sz val="10"/>
      <color rgb="FF000000"/>
      <name val="Arial"/>
      <family val="2"/>
    </font>
    <font>
      <sz val="10"/>
      <color theme="6" tint="-0.249977111117893"/>
      <name val="Arial"/>
      <family val="2"/>
    </font>
    <font>
      <sz val="10"/>
      <color theme="4"/>
      <name val="Arial"/>
      <family val="2"/>
    </font>
    <font>
      <sz val="10"/>
      <color theme="4" tint="-0.249977111117893"/>
      <name val="Arial"/>
      <family val="2"/>
    </font>
    <font>
      <b/>
      <sz val="10"/>
      <color theme="4" tint="-0.249977111117893"/>
      <name val="Arial"/>
      <family val="2"/>
    </font>
    <font>
      <sz val="10"/>
      <color theme="6" tint="-0.499984740745262"/>
      <name val="Arial"/>
      <family val="2"/>
    </font>
    <font>
      <b/>
      <sz val="10"/>
      <color theme="6" tint="-0.499984740745262"/>
      <name val="Arial"/>
      <family val="2"/>
    </font>
    <font>
      <sz val="10"/>
      <color theme="6"/>
      <name val="Arial"/>
      <family val="2"/>
    </font>
    <font>
      <sz val="10"/>
      <color theme="4" tint="0.3999755851924192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indexed="22"/>
        <bgColor indexed="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59999389629810485"/>
        <bgColor indexed="64"/>
      </patternFill>
    </fill>
  </fills>
  <borders count="51">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22"/>
      </right>
      <top/>
      <bottom style="thin">
        <color indexed="64"/>
      </bottom>
      <diagonal/>
    </border>
    <border>
      <left style="thin">
        <color indexed="22"/>
      </left>
      <right/>
      <top/>
      <bottom style="thin">
        <color indexed="64"/>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theme="1"/>
      </top>
      <bottom/>
      <diagonal/>
    </border>
  </borders>
  <cellStyleXfs count="24">
    <xf numFmtId="0" fontId="0"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0" fontId="6" fillId="0" borderId="0"/>
    <xf numFmtId="0" fontId="5" fillId="0" borderId="0"/>
    <xf numFmtId="0" fontId="6" fillId="0" borderId="0"/>
    <xf numFmtId="0" fontId="8" fillId="0" borderId="0"/>
    <xf numFmtId="9" fontId="7" fillId="0" borderId="0" applyFont="0" applyFill="0" applyBorder="0" applyAlignment="0" applyProtection="0"/>
    <xf numFmtId="0" fontId="11" fillId="0" borderId="0"/>
    <xf numFmtId="43" fontId="8" fillId="0" borderId="0" applyFont="0" applyFill="0" applyBorder="0" applyAlignment="0" applyProtection="0"/>
    <xf numFmtId="0" fontId="8" fillId="0" borderId="0"/>
    <xf numFmtId="0" fontId="9" fillId="0" borderId="0"/>
    <xf numFmtId="0" fontId="8" fillId="0" borderId="0"/>
    <xf numFmtId="0" fontId="8" fillId="0" borderId="0"/>
    <xf numFmtId="0" fontId="6" fillId="0" borderId="0"/>
    <xf numFmtId="0" fontId="7" fillId="0" borderId="0"/>
    <xf numFmtId="9" fontId="8" fillId="0" borderId="0" applyFont="0" applyFill="0" applyBorder="0" applyAlignment="0" applyProtection="0"/>
    <xf numFmtId="9" fontId="5"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9" fontId="5" fillId="0" borderId="0" applyFont="0" applyFill="0" applyBorder="0" applyAlignment="0" applyProtection="0"/>
  </cellStyleXfs>
  <cellXfs count="386">
    <xf numFmtId="0" fontId="0" fillId="0" borderId="0" xfId="0"/>
    <xf numFmtId="0" fontId="11" fillId="0" borderId="1" xfId="10" applyFont="1" applyFill="1" applyBorder="1" applyAlignment="1"/>
    <xf numFmtId="0" fontId="4" fillId="0" borderId="0" xfId="0" applyFont="1" applyFill="1"/>
    <xf numFmtId="0" fontId="11" fillId="3" borderId="2" xfId="10" applyFont="1" applyFill="1" applyBorder="1" applyAlignment="1">
      <alignment horizontal="left"/>
    </xf>
    <xf numFmtId="9" fontId="11" fillId="3" borderId="2" xfId="22" applyNumberFormat="1" applyFont="1" applyFill="1" applyBorder="1" applyAlignment="1">
      <alignment horizontal="right"/>
    </xf>
    <xf numFmtId="3" fontId="11" fillId="3" borderId="2" xfId="22" applyNumberFormat="1" applyFont="1" applyFill="1" applyBorder="1" applyAlignment="1">
      <alignment horizontal="right"/>
    </xf>
    <xf numFmtId="0" fontId="4" fillId="0" borderId="0" xfId="5" applyFont="1"/>
    <xf numFmtId="9" fontId="11" fillId="0" borderId="1" xfId="22" applyNumberFormat="1" applyFont="1" applyFill="1" applyBorder="1" applyAlignment="1">
      <alignment horizontal="right"/>
    </xf>
    <xf numFmtId="3" fontId="11" fillId="0" borderId="1" xfId="22" applyNumberFormat="1" applyFont="1" applyFill="1" applyBorder="1" applyAlignment="1">
      <alignment horizontal="right"/>
    </xf>
    <xf numFmtId="9" fontId="4" fillId="0" borderId="0" xfId="5" applyNumberFormat="1" applyFont="1"/>
    <xf numFmtId="3" fontId="4" fillId="0" borderId="0" xfId="5" applyNumberFormat="1" applyFont="1"/>
    <xf numFmtId="0" fontId="4" fillId="0" borderId="0" xfId="0" applyFont="1"/>
    <xf numFmtId="0" fontId="10" fillId="0" borderId="0" xfId="0" applyFont="1"/>
    <xf numFmtId="0" fontId="14" fillId="0" borderId="0" xfId="6" applyFont="1"/>
    <xf numFmtId="0" fontId="16" fillId="0" borderId="0" xfId="0" applyFont="1" applyFill="1" applyAlignment="1"/>
    <xf numFmtId="0" fontId="10" fillId="0" borderId="8" xfId="0" applyFont="1" applyBorder="1" applyAlignment="1">
      <alignment horizontal="right"/>
    </xf>
    <xf numFmtId="0" fontId="10" fillId="0" borderId="0" xfId="0" applyFont="1" applyBorder="1" applyAlignment="1">
      <alignment horizontal="right"/>
    </xf>
    <xf numFmtId="0" fontId="10" fillId="0" borderId="9" xfId="0" applyFont="1" applyBorder="1" applyAlignment="1">
      <alignment horizontal="right"/>
    </xf>
    <xf numFmtId="0" fontId="13" fillId="6" borderId="3" xfId="0" applyFont="1" applyFill="1" applyBorder="1" applyAlignment="1"/>
    <xf numFmtId="0" fontId="13" fillId="6" borderId="4" xfId="0" applyFont="1" applyFill="1" applyBorder="1" applyAlignment="1"/>
    <xf numFmtId="0" fontId="13" fillId="6" borderId="4" xfId="0" applyFont="1" applyFill="1" applyBorder="1" applyAlignment="1">
      <alignment horizontal="center"/>
    </xf>
    <xf numFmtId="0" fontId="13" fillId="6" borderId="5" xfId="0" applyFont="1" applyFill="1" applyBorder="1" applyAlignment="1">
      <alignment horizontal="center"/>
    </xf>
    <xf numFmtId="0" fontId="4" fillId="0" borderId="8" xfId="0" applyFont="1" applyFill="1" applyBorder="1"/>
    <xf numFmtId="0" fontId="4" fillId="0" borderId="0" xfId="0" applyFont="1" applyFill="1" applyBorder="1"/>
    <xf numFmtId="0" fontId="4" fillId="0" borderId="9" xfId="0" applyFont="1" applyFill="1" applyBorder="1"/>
    <xf numFmtId="0" fontId="4" fillId="0" borderId="6" xfId="0" applyFont="1" applyFill="1" applyBorder="1"/>
    <xf numFmtId="0" fontId="4" fillId="0" borderId="7" xfId="0" applyFont="1" applyFill="1" applyBorder="1"/>
    <xf numFmtId="0" fontId="4" fillId="0" borderId="13" xfId="0" applyFont="1" applyFill="1" applyBorder="1"/>
    <xf numFmtId="0" fontId="10" fillId="0" borderId="3" xfId="0" applyFont="1" applyFill="1" applyBorder="1" applyAlignment="1">
      <alignment horizontal="left" wrapText="1"/>
    </xf>
    <xf numFmtId="0" fontId="10" fillId="0" borderId="4" xfId="0" applyFont="1" applyFill="1" applyBorder="1" applyAlignment="1">
      <alignment horizontal="left" wrapText="1"/>
    </xf>
    <xf numFmtId="0" fontId="4" fillId="4" borderId="0" xfId="0" applyFont="1" applyFill="1"/>
    <xf numFmtId="165" fontId="4" fillId="0" borderId="0" xfId="0" applyNumberFormat="1" applyFont="1"/>
    <xf numFmtId="0" fontId="8" fillId="0" borderId="0" xfId="0" applyFont="1" applyFill="1" applyBorder="1"/>
    <xf numFmtId="3" fontId="4" fillId="0" borderId="0" xfId="0" applyNumberFormat="1" applyFont="1" applyFill="1" applyBorder="1"/>
    <xf numFmtId="0" fontId="0" fillId="0" borderId="0" xfId="0" applyBorder="1"/>
    <xf numFmtId="166" fontId="4" fillId="0" borderId="0" xfId="0" applyNumberFormat="1" applyFont="1"/>
    <xf numFmtId="0" fontId="11" fillId="0" borderId="0" xfId="10" applyFont="1" applyFill="1" applyBorder="1" applyAlignment="1"/>
    <xf numFmtId="0" fontId="10" fillId="0" borderId="0" xfId="0" applyFont="1" applyFill="1" applyBorder="1"/>
    <xf numFmtId="0" fontId="4" fillId="0" borderId="15" xfId="0" applyFont="1" applyFill="1" applyBorder="1"/>
    <xf numFmtId="0" fontId="0" fillId="0" borderId="15" xfId="0" applyBorder="1"/>
    <xf numFmtId="0" fontId="4" fillId="0" borderId="16" xfId="0" applyFont="1" applyFill="1" applyBorder="1"/>
    <xf numFmtId="0" fontId="0" fillId="0" borderId="16" xfId="0" applyBorder="1"/>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49" fontId="17" fillId="2" borderId="19" xfId="0" applyNumberFormat="1" applyFont="1" applyFill="1" applyBorder="1" applyAlignment="1">
      <alignment horizontal="right" wrapText="1"/>
    </xf>
    <xf numFmtId="49" fontId="17" fillId="2" borderId="20" xfId="0" applyNumberFormat="1" applyFont="1" applyFill="1" applyBorder="1" applyAlignment="1">
      <alignment horizontal="right" wrapText="1"/>
    </xf>
    <xf numFmtId="49" fontId="17" fillId="2" borderId="21" xfId="0" applyNumberFormat="1" applyFont="1" applyFill="1" applyBorder="1" applyAlignment="1">
      <alignment horizontal="right" wrapText="1"/>
    </xf>
    <xf numFmtId="0" fontId="0" fillId="0" borderId="9" xfId="0" applyBorder="1"/>
    <xf numFmtId="0" fontId="8" fillId="0" borderId="22" xfId="0" applyFont="1" applyFill="1" applyBorder="1"/>
    <xf numFmtId="164" fontId="4" fillId="5" borderId="23" xfId="2" applyNumberFormat="1" applyFont="1" applyFill="1" applyBorder="1"/>
    <xf numFmtId="164" fontId="4" fillId="5" borderId="23" xfId="0" applyNumberFormat="1" applyFont="1" applyFill="1" applyBorder="1"/>
    <xf numFmtId="0" fontId="0" fillId="0" borderId="23" xfId="0" applyBorder="1"/>
    <xf numFmtId="0" fontId="4" fillId="0" borderId="22" xfId="0" applyFont="1" applyFill="1" applyBorder="1"/>
    <xf numFmtId="0" fontId="0" fillId="0" borderId="22" xfId="0" applyBorder="1" applyAlignment="1">
      <alignment horizontal="left"/>
    </xf>
    <xf numFmtId="0" fontId="0" fillId="0" borderId="0" xfId="0" applyBorder="1" applyAlignment="1">
      <alignment horizontal="left"/>
    </xf>
    <xf numFmtId="0" fontId="11" fillId="0" borderId="24" xfId="10" applyFont="1" applyFill="1" applyBorder="1" applyAlignment="1"/>
    <xf numFmtId="0" fontId="11" fillId="0" borderId="25" xfId="10" applyFont="1" applyFill="1" applyBorder="1" applyAlignment="1"/>
    <xf numFmtId="0" fontId="4" fillId="0" borderId="25" xfId="0" applyFont="1" applyFill="1" applyBorder="1"/>
    <xf numFmtId="0" fontId="4" fillId="0" borderId="26" xfId="0" applyFont="1" applyFill="1" applyBorder="1"/>
    <xf numFmtId="0" fontId="4" fillId="0" borderId="24" xfId="0" applyFont="1" applyFill="1" applyBorder="1"/>
    <xf numFmtId="0" fontId="0" fillId="0" borderId="25" xfId="0" applyBorder="1"/>
    <xf numFmtId="0" fontId="0" fillId="0" borderId="26" xfId="0" applyBorder="1"/>
    <xf numFmtId="3" fontId="4" fillId="5" borderId="23" xfId="0" applyNumberFormat="1" applyFont="1" applyFill="1" applyBorder="1"/>
    <xf numFmtId="0" fontId="4" fillId="0" borderId="23" xfId="0" applyFont="1" applyFill="1" applyBorder="1"/>
    <xf numFmtId="0" fontId="18" fillId="0" borderId="0" xfId="0" applyFont="1" applyBorder="1" applyAlignment="1">
      <alignment horizontal="left"/>
    </xf>
    <xf numFmtId="164" fontId="0" fillId="0" borderId="0" xfId="0" applyNumberFormat="1" applyBorder="1"/>
    <xf numFmtId="164" fontId="0" fillId="0" borderId="0" xfId="0" applyNumberFormat="1"/>
    <xf numFmtId="0" fontId="13" fillId="8" borderId="0" xfId="0" applyFont="1" applyFill="1" applyBorder="1" applyAlignment="1">
      <alignment horizontal="left"/>
    </xf>
    <xf numFmtId="0" fontId="10" fillId="0" borderId="0" xfId="0" applyFont="1" applyFill="1" applyAlignment="1">
      <alignment horizontal="center"/>
    </xf>
    <xf numFmtId="0" fontId="10" fillId="0" borderId="0" xfId="0" applyFont="1" applyFill="1" applyAlignment="1">
      <alignment horizontal="center" vertical="center" wrapText="1"/>
    </xf>
    <xf numFmtId="0" fontId="16" fillId="0" borderId="0" xfId="0" applyFont="1" applyFill="1"/>
    <xf numFmtId="0" fontId="11" fillId="0" borderId="33" xfId="22" applyFont="1" applyFill="1" applyBorder="1" applyAlignment="1"/>
    <xf numFmtId="0" fontId="11" fillId="0" borderId="34" xfId="22" applyFont="1" applyFill="1" applyBorder="1" applyAlignment="1"/>
    <xf numFmtId="0" fontId="11" fillId="0" borderId="36" xfId="22" applyFont="1" applyFill="1" applyBorder="1" applyAlignment="1"/>
    <xf numFmtId="0" fontId="11" fillId="0" borderId="37" xfId="22" applyFont="1" applyFill="1" applyBorder="1" applyAlignment="1"/>
    <xf numFmtId="3" fontId="11" fillId="0" borderId="39" xfId="22" applyNumberFormat="1" applyFont="1" applyFill="1" applyBorder="1" applyAlignment="1">
      <alignment horizontal="right"/>
    </xf>
    <xf numFmtId="3" fontId="11" fillId="0" borderId="40" xfId="22" applyNumberFormat="1" applyFont="1" applyFill="1" applyBorder="1" applyAlignment="1">
      <alignment horizontal="right"/>
    </xf>
    <xf numFmtId="0" fontId="11" fillId="0" borderId="33" xfId="22" applyFont="1" applyFill="1" applyBorder="1" applyAlignment="1">
      <alignment horizontal="center"/>
    </xf>
    <xf numFmtId="0" fontId="11" fillId="0" borderId="36" xfId="22" applyFont="1" applyFill="1" applyBorder="1" applyAlignment="1">
      <alignment horizontal="center"/>
    </xf>
    <xf numFmtId="0" fontId="11" fillId="0" borderId="33" xfId="10" applyFont="1" applyFill="1" applyBorder="1" applyAlignment="1">
      <alignment horizontal="left"/>
    </xf>
    <xf numFmtId="0" fontId="13" fillId="6" borderId="19" xfId="0" applyFont="1" applyFill="1" applyBorder="1" applyAlignment="1">
      <alignment horizontal="left" wrapText="1"/>
    </xf>
    <xf numFmtId="0" fontId="13" fillId="6" borderId="21" xfId="0" applyFont="1" applyFill="1" applyBorder="1"/>
    <xf numFmtId="0" fontId="22" fillId="0" borderId="0" xfId="0" applyFont="1" applyAlignment="1">
      <alignment horizontal="right"/>
    </xf>
    <xf numFmtId="0" fontId="11" fillId="0" borderId="39" xfId="10" applyFont="1" applyFill="1" applyBorder="1" applyAlignment="1">
      <alignment horizontal="left"/>
    </xf>
    <xf numFmtId="3" fontId="11" fillId="0" borderId="41" xfId="22" applyNumberFormat="1" applyFont="1" applyFill="1" applyBorder="1" applyAlignment="1">
      <alignment horizontal="right"/>
    </xf>
    <xf numFmtId="0" fontId="13" fillId="8" borderId="22" xfId="0" applyFont="1" applyFill="1" applyBorder="1" applyAlignment="1">
      <alignment horizontal="left"/>
    </xf>
    <xf numFmtId="0" fontId="13" fillId="6" borderId="29" xfId="10" applyFont="1" applyFill="1" applyBorder="1" applyAlignment="1">
      <alignment wrapText="1"/>
    </xf>
    <xf numFmtId="3" fontId="17" fillId="5" borderId="23" xfId="22" applyNumberFormat="1" applyFont="1" applyFill="1" applyBorder="1" applyAlignment="1">
      <alignment horizontal="center" vertical="center" wrapText="1"/>
    </xf>
    <xf numFmtId="0" fontId="19" fillId="5" borderId="23" xfId="10" applyFont="1" applyFill="1" applyBorder="1" applyAlignment="1">
      <alignment horizontal="center" vertical="center" wrapText="1"/>
    </xf>
    <xf numFmtId="0" fontId="11" fillId="0" borderId="33" xfId="10" applyFont="1" applyFill="1" applyBorder="1" applyAlignment="1">
      <alignment horizontal="center"/>
    </xf>
    <xf numFmtId="0" fontId="13" fillId="6" borderId="28" xfId="0" applyFont="1" applyFill="1" applyBorder="1" applyAlignment="1">
      <alignment horizontal="center" wrapText="1"/>
    </xf>
    <xf numFmtId="0" fontId="8" fillId="0" borderId="0" xfId="14" applyFont="1" applyAlignment="1"/>
    <xf numFmtId="167" fontId="17" fillId="0" borderId="0" xfId="14" applyNumberFormat="1" applyFont="1" applyFill="1" applyBorder="1" applyAlignment="1"/>
    <xf numFmtId="0" fontId="8" fillId="0" borderId="0" xfId="14" applyFont="1" applyFill="1" applyBorder="1" applyAlignment="1"/>
    <xf numFmtId="0" fontId="8" fillId="0" borderId="0" xfId="14" applyFont="1" applyAlignment="1">
      <alignment horizontal="right"/>
    </xf>
    <xf numFmtId="0" fontId="17" fillId="0" borderId="0" xfId="14" applyFont="1" applyFill="1" applyBorder="1" applyAlignment="1"/>
    <xf numFmtId="0" fontId="8" fillId="0" borderId="0" xfId="14" applyFont="1" applyFill="1" applyBorder="1" applyAlignment="1">
      <alignment horizontal="left"/>
    </xf>
    <xf numFmtId="0" fontId="21" fillId="7" borderId="9" xfId="14" applyFont="1" applyFill="1" applyBorder="1" applyAlignment="1">
      <alignment horizontal="left"/>
    </xf>
    <xf numFmtId="0" fontId="8" fillId="7" borderId="9" xfId="14" applyFont="1" applyFill="1" applyBorder="1" applyAlignment="1"/>
    <xf numFmtId="0" fontId="21" fillId="0" borderId="9" xfId="14" applyFont="1" applyFill="1" applyBorder="1" applyAlignment="1">
      <alignment horizontal="left"/>
    </xf>
    <xf numFmtId="0" fontId="8" fillId="0" borderId="9" xfId="14" applyFont="1" applyFill="1" applyBorder="1" applyAlignment="1"/>
    <xf numFmtId="167" fontId="17" fillId="0" borderId="0" xfId="14" applyNumberFormat="1" applyFont="1" applyFill="1" applyBorder="1" applyAlignment="1">
      <alignment horizontal="left"/>
    </xf>
    <xf numFmtId="0" fontId="13" fillId="8" borderId="21" xfId="14" applyFont="1" applyFill="1" applyBorder="1" applyAlignment="1"/>
    <xf numFmtId="3" fontId="8" fillId="0" borderId="0" xfId="14" applyNumberFormat="1" applyFont="1" applyFill="1" applyBorder="1" applyAlignment="1">
      <alignment horizontal="right"/>
    </xf>
    <xf numFmtId="0" fontId="11" fillId="0" borderId="33" xfId="10" applyFont="1" applyFill="1" applyBorder="1" applyAlignment="1"/>
    <xf numFmtId="0" fontId="11" fillId="0" borderId="35" xfId="10" applyFont="1" applyFill="1" applyBorder="1" applyAlignment="1"/>
    <xf numFmtId="0" fontId="11" fillId="0" borderId="36" xfId="10" applyFont="1" applyFill="1" applyBorder="1" applyAlignment="1"/>
    <xf numFmtId="0" fontId="11" fillId="0" borderId="38" xfId="10" applyFont="1" applyFill="1" applyBorder="1" applyAlignment="1"/>
    <xf numFmtId="0" fontId="11" fillId="4" borderId="31" xfId="10" applyFont="1" applyFill="1" applyBorder="1" applyAlignment="1"/>
    <xf numFmtId="0" fontId="11" fillId="4" borderId="32" xfId="10" applyFont="1" applyFill="1" applyBorder="1" applyAlignment="1"/>
    <xf numFmtId="0" fontId="11" fillId="4" borderId="33" xfId="10" applyFont="1" applyFill="1" applyBorder="1" applyAlignment="1"/>
    <xf numFmtId="0" fontId="11" fillId="4" borderId="35" xfId="10" applyFont="1" applyFill="1" applyBorder="1" applyAlignment="1"/>
    <xf numFmtId="0" fontId="8" fillId="0" borderId="33" xfId="10" applyFont="1" applyFill="1" applyBorder="1" applyAlignment="1"/>
    <xf numFmtId="0" fontId="8" fillId="0" borderId="35" xfId="10" applyFont="1" applyFill="1" applyBorder="1" applyAlignment="1"/>
    <xf numFmtId="3" fontId="4" fillId="0" borderId="0" xfId="0" applyNumberFormat="1" applyFont="1" applyFill="1"/>
    <xf numFmtId="3" fontId="17" fillId="0" borderId="0" xfId="14" applyNumberFormat="1" applyFont="1" applyFill="1" applyBorder="1" applyAlignment="1"/>
    <xf numFmtId="0" fontId="13" fillId="8" borderId="19" xfId="14" applyFont="1" applyFill="1" applyBorder="1" applyAlignment="1"/>
    <xf numFmtId="0" fontId="8" fillId="7" borderId="22" xfId="14" applyFont="1" applyFill="1" applyBorder="1" applyAlignment="1"/>
    <xf numFmtId="0" fontId="8" fillId="0" borderId="22" xfId="14" applyFont="1" applyFill="1" applyBorder="1" applyAlignment="1"/>
    <xf numFmtId="0" fontId="21" fillId="0" borderId="9" xfId="14" applyFont="1" applyFill="1" applyBorder="1" applyAlignment="1"/>
    <xf numFmtId="0" fontId="21" fillId="0" borderId="0" xfId="14" applyFont="1" applyFill="1" applyBorder="1" applyAlignment="1"/>
    <xf numFmtId="167" fontId="17" fillId="0" borderId="22" xfId="14" applyNumberFormat="1" applyFont="1" applyFill="1" applyBorder="1" applyAlignment="1"/>
    <xf numFmtId="0" fontId="8" fillId="0" borderId="0" xfId="14" applyFont="1" applyAlignment="1">
      <alignment horizontal="left"/>
    </xf>
    <xf numFmtId="0" fontId="13" fillId="8" borderId="21" xfId="14" applyFont="1" applyFill="1" applyBorder="1" applyAlignment="1">
      <alignment horizontal="left"/>
    </xf>
    <xf numFmtId="0" fontId="17" fillId="0" borderId="0" xfId="14" applyFont="1" applyFill="1" applyBorder="1" applyAlignment="1">
      <alignment horizontal="left"/>
    </xf>
    <xf numFmtId="167" fontId="8" fillId="0" borderId="0" xfId="14" applyNumberFormat="1" applyFont="1" applyFill="1" applyBorder="1" applyAlignment="1">
      <alignment horizontal="left"/>
    </xf>
    <xf numFmtId="3" fontId="8" fillId="0" borderId="0" xfId="14" applyNumberFormat="1" applyFont="1" applyFill="1" applyBorder="1" applyAlignment="1"/>
    <xf numFmtId="3" fontId="11" fillId="4" borderId="28" xfId="10" applyNumberFormat="1" applyFont="1" applyFill="1" applyBorder="1" applyAlignment="1"/>
    <xf numFmtId="3" fontId="11" fillId="0" borderId="22" xfId="10" applyNumberFormat="1" applyFont="1" applyFill="1" applyBorder="1" applyAlignment="1"/>
    <xf numFmtId="3" fontId="11" fillId="4" borderId="22" xfId="10" applyNumberFormat="1" applyFont="1" applyFill="1" applyBorder="1" applyAlignment="1"/>
    <xf numFmtId="3" fontId="8" fillId="0" borderId="22" xfId="10" applyNumberFormat="1" applyFont="1" applyFill="1" applyBorder="1" applyAlignment="1"/>
    <xf numFmtId="3" fontId="8" fillId="0" borderId="0" xfId="10" applyNumberFormat="1" applyFont="1" applyFill="1" applyBorder="1" applyAlignment="1"/>
    <xf numFmtId="3" fontId="11" fillId="0" borderId="6" xfId="10" applyNumberFormat="1" applyFont="1" applyFill="1" applyBorder="1" applyAlignment="1"/>
    <xf numFmtId="0" fontId="13" fillId="8" borderId="19" xfId="0" applyFont="1" applyFill="1" applyBorder="1" applyAlignment="1">
      <alignment horizontal="right"/>
    </xf>
    <xf numFmtId="0" fontId="13" fillId="8" borderId="20" xfId="0" applyFont="1" applyFill="1" applyBorder="1" applyAlignment="1">
      <alignment horizontal="right"/>
    </xf>
    <xf numFmtId="3" fontId="4" fillId="0" borderId="0" xfId="0" applyNumberFormat="1" applyFont="1"/>
    <xf numFmtId="0" fontId="14" fillId="0" borderId="0" xfId="0" applyFont="1" applyFill="1" applyAlignment="1">
      <alignment horizontal="right"/>
    </xf>
    <xf numFmtId="0" fontId="3" fillId="0" borderId="0" xfId="0" applyFont="1"/>
    <xf numFmtId="0" fontId="8" fillId="4" borderId="22" xfId="0" applyFont="1" applyFill="1" applyBorder="1"/>
    <xf numFmtId="0" fontId="8" fillId="4" borderId="0" xfId="0" applyFont="1" applyFill="1" applyBorder="1"/>
    <xf numFmtId="0" fontId="13" fillId="6" borderId="19" xfId="0" applyFont="1" applyFill="1" applyBorder="1" applyAlignment="1">
      <alignment horizontal="right" wrapText="1"/>
    </xf>
    <xf numFmtId="0" fontId="13" fillId="8" borderId="19" xfId="0" applyFont="1" applyFill="1" applyBorder="1" applyAlignment="1">
      <alignment horizontal="left"/>
    </xf>
    <xf numFmtId="0" fontId="11" fillId="11" borderId="11" xfId="22" applyFont="1" applyFill="1" applyBorder="1" applyAlignment="1"/>
    <xf numFmtId="3" fontId="11" fillId="11" borderId="12" xfId="22" applyNumberFormat="1" applyFont="1" applyFill="1" applyBorder="1" applyAlignment="1">
      <alignment horizontal="right"/>
    </xf>
    <xf numFmtId="0" fontId="11" fillId="11" borderId="31" xfId="22" applyFont="1" applyFill="1" applyBorder="1" applyAlignment="1">
      <alignment horizontal="center"/>
    </xf>
    <xf numFmtId="0" fontId="11" fillId="4" borderId="31" xfId="22" applyFont="1" applyFill="1" applyBorder="1" applyAlignment="1"/>
    <xf numFmtId="0" fontId="11" fillId="4" borderId="11" xfId="22" applyFont="1" applyFill="1" applyBorder="1" applyAlignment="1"/>
    <xf numFmtId="3" fontId="11" fillId="4" borderId="12" xfId="22" applyNumberFormat="1" applyFont="1" applyFill="1" applyBorder="1" applyAlignment="1">
      <alignment horizontal="right"/>
    </xf>
    <xf numFmtId="0" fontId="11" fillId="11" borderId="34" xfId="22" applyFont="1" applyFill="1" applyBorder="1" applyAlignment="1"/>
    <xf numFmtId="3" fontId="11" fillId="11" borderId="39" xfId="22" applyNumberFormat="1" applyFont="1" applyFill="1" applyBorder="1" applyAlignment="1">
      <alignment horizontal="right"/>
    </xf>
    <xf numFmtId="0" fontId="11" fillId="11" borderId="33" xfId="22" applyFont="1" applyFill="1" applyBorder="1" applyAlignment="1">
      <alignment horizontal="center"/>
    </xf>
    <xf numFmtId="0" fontId="11" fillId="4" borderId="33" xfId="22" applyFont="1" applyFill="1" applyBorder="1" applyAlignment="1"/>
    <xf numFmtId="0" fontId="11" fillId="4" borderId="34" xfId="22" applyFont="1" applyFill="1" applyBorder="1" applyAlignment="1"/>
    <xf numFmtId="3" fontId="11" fillId="4" borderId="39" xfId="22" applyNumberFormat="1" applyFont="1" applyFill="1" applyBorder="1" applyAlignment="1">
      <alignment horizontal="right"/>
    </xf>
    <xf numFmtId="0" fontId="13" fillId="8" borderId="19" xfId="22" applyFont="1" applyFill="1" applyBorder="1" applyAlignment="1">
      <alignment vertical="center" wrapText="1"/>
    </xf>
    <xf numFmtId="3" fontId="13" fillId="8" borderId="20" xfId="22" applyNumberFormat="1" applyFont="1" applyFill="1" applyBorder="1" applyAlignment="1">
      <alignment horizontal="right" vertical="center" wrapText="1"/>
    </xf>
    <xf numFmtId="0" fontId="13" fillId="8" borderId="19" xfId="22" applyFont="1" applyFill="1" applyBorder="1" applyAlignment="1">
      <alignment horizontal="center" vertical="center" wrapText="1"/>
    </xf>
    <xf numFmtId="0" fontId="21" fillId="11" borderId="9" xfId="14" applyFont="1" applyFill="1" applyBorder="1" applyAlignment="1">
      <alignment horizontal="left"/>
    </xf>
    <xf numFmtId="0" fontId="8" fillId="11" borderId="0" xfId="14" applyFont="1" applyFill="1" applyBorder="1" applyAlignment="1"/>
    <xf numFmtId="0" fontId="8" fillId="11" borderId="22" xfId="14" applyFont="1" applyFill="1" applyBorder="1" applyAlignment="1"/>
    <xf numFmtId="0" fontId="8" fillId="11" borderId="9" xfId="14" applyFont="1" applyFill="1" applyBorder="1" applyAlignment="1"/>
    <xf numFmtId="0" fontId="8" fillId="9" borderId="22" xfId="14" applyFont="1" applyFill="1" applyBorder="1" applyAlignment="1"/>
    <xf numFmtId="0" fontId="8" fillId="9" borderId="9" xfId="14" applyFont="1" applyFill="1" applyBorder="1" applyAlignment="1"/>
    <xf numFmtId="0" fontId="21" fillId="9" borderId="9" xfId="14" applyFont="1" applyFill="1" applyBorder="1" applyAlignment="1">
      <alignment horizontal="left"/>
    </xf>
    <xf numFmtId="167" fontId="17" fillId="11" borderId="22" xfId="14" applyNumberFormat="1" applyFont="1" applyFill="1" applyBorder="1" applyAlignment="1"/>
    <xf numFmtId="0" fontId="20" fillId="0" borderId="0" xfId="14" applyFont="1" applyFill="1" applyBorder="1" applyAlignment="1"/>
    <xf numFmtId="0" fontId="13" fillId="8" borderId="20" xfId="14" applyFont="1" applyFill="1" applyBorder="1" applyAlignment="1"/>
    <xf numFmtId="0" fontId="11" fillId="11" borderId="31" xfId="10" applyFont="1" applyFill="1" applyBorder="1" applyAlignment="1">
      <alignment horizontal="left"/>
    </xf>
    <xf numFmtId="0" fontId="11" fillId="11" borderId="12" xfId="10" applyFont="1" applyFill="1" applyBorder="1" applyAlignment="1">
      <alignment horizontal="left"/>
    </xf>
    <xf numFmtId="3" fontId="11" fillId="11" borderId="14" xfId="22" applyNumberFormat="1" applyFont="1" applyFill="1" applyBorder="1" applyAlignment="1">
      <alignment horizontal="right"/>
    </xf>
    <xf numFmtId="0" fontId="11" fillId="4" borderId="31" xfId="10" applyFont="1" applyFill="1" applyBorder="1" applyAlignment="1">
      <alignment horizontal="center"/>
    </xf>
    <xf numFmtId="0" fontId="11" fillId="4" borderId="12" xfId="10" applyFont="1" applyFill="1" applyBorder="1" applyAlignment="1">
      <alignment horizontal="left"/>
    </xf>
    <xf numFmtId="3" fontId="11" fillId="4" borderId="14" xfId="22" applyNumberFormat="1" applyFont="1" applyFill="1" applyBorder="1" applyAlignment="1">
      <alignment horizontal="right"/>
    </xf>
    <xf numFmtId="0" fontId="13" fillId="6" borderId="19" xfId="10" applyFont="1" applyFill="1" applyBorder="1" applyAlignment="1">
      <alignment wrapText="1"/>
    </xf>
    <xf numFmtId="0" fontId="13" fillId="6" borderId="20" xfId="10" applyFont="1" applyFill="1" applyBorder="1" applyAlignment="1">
      <alignment wrapText="1"/>
    </xf>
    <xf numFmtId="3" fontId="13" fillId="6" borderId="10" xfId="22" applyNumberFormat="1" applyFont="1" applyFill="1" applyBorder="1" applyAlignment="1">
      <alignment horizontal="right" wrapText="1"/>
    </xf>
    <xf numFmtId="0" fontId="13" fillId="6" borderId="19" xfId="10" applyFont="1" applyFill="1" applyBorder="1" applyAlignment="1">
      <alignment horizontal="center" wrapText="1"/>
    </xf>
    <xf numFmtId="0" fontId="13" fillId="8" borderId="20" xfId="0" applyFont="1" applyFill="1" applyBorder="1" applyAlignment="1">
      <alignment horizontal="left"/>
    </xf>
    <xf numFmtId="3" fontId="24" fillId="4" borderId="22" xfId="0" applyNumberFormat="1" applyFont="1" applyFill="1" applyBorder="1"/>
    <xf numFmtId="3" fontId="24" fillId="0" borderId="22" xfId="0" applyNumberFormat="1" applyFont="1" applyFill="1" applyBorder="1"/>
    <xf numFmtId="3" fontId="24" fillId="0" borderId="0" xfId="0" applyNumberFormat="1" applyFont="1" applyFill="1" applyBorder="1"/>
    <xf numFmtId="0" fontId="24" fillId="0" borderId="0" xfId="0" applyFont="1" applyFill="1" applyBorder="1"/>
    <xf numFmtId="0" fontId="8" fillId="11" borderId="29" xfId="10" applyFont="1" applyFill="1" applyBorder="1" applyAlignment="1"/>
    <xf numFmtId="0" fontId="8" fillId="0" borderId="0" xfId="10" applyFont="1" applyFill="1" applyBorder="1" applyAlignment="1"/>
    <xf numFmtId="0" fontId="8" fillId="11" borderId="0" xfId="10" applyFont="1" applyFill="1" applyBorder="1" applyAlignment="1"/>
    <xf numFmtId="0" fontId="8" fillId="0" borderId="7" xfId="10" applyFont="1" applyFill="1" applyBorder="1" applyAlignment="1"/>
    <xf numFmtId="0" fontId="8" fillId="11" borderId="30" xfId="10" applyFont="1" applyFill="1" applyBorder="1" applyAlignment="1"/>
    <xf numFmtId="0" fontId="8" fillId="0" borderId="9" xfId="10" applyFont="1" applyFill="1" applyBorder="1" applyAlignment="1"/>
    <xf numFmtId="0" fontId="8" fillId="11" borderId="9" xfId="10" applyFont="1" applyFill="1" applyBorder="1" applyAlignment="1"/>
    <xf numFmtId="0" fontId="8" fillId="0" borderId="13" xfId="10" applyFont="1" applyFill="1" applyBorder="1" applyAlignment="1"/>
    <xf numFmtId="3" fontId="26" fillId="0" borderId="0" xfId="10" applyNumberFormat="1" applyFont="1" applyFill="1" applyBorder="1" applyAlignment="1"/>
    <xf numFmtId="0" fontId="2" fillId="0" borderId="0" xfId="0" applyFont="1"/>
    <xf numFmtId="3" fontId="2" fillId="0" borderId="0" xfId="0" applyNumberFormat="1" applyFont="1" applyAlignment="1">
      <alignment horizontal="right"/>
    </xf>
    <xf numFmtId="0" fontId="21" fillId="11" borderId="28" xfId="14" applyFont="1" applyFill="1" applyBorder="1" applyAlignment="1"/>
    <xf numFmtId="0" fontId="21" fillId="0" borderId="22" xfId="14" applyFont="1" applyFill="1" applyBorder="1" applyAlignment="1"/>
    <xf numFmtId="0" fontId="2" fillId="0" borderId="0" xfId="0" applyFont="1" applyFill="1"/>
    <xf numFmtId="168" fontId="14" fillId="0" borderId="0" xfId="0" applyNumberFormat="1" applyFont="1"/>
    <xf numFmtId="0" fontId="2" fillId="0" borderId="0" xfId="0" applyFont="1" applyAlignment="1">
      <alignment horizontal="left"/>
    </xf>
    <xf numFmtId="10" fontId="4" fillId="0" borderId="0" xfId="23" applyNumberFormat="1" applyFont="1" applyFill="1"/>
    <xf numFmtId="0" fontId="2" fillId="0" borderId="0" xfId="0" applyFont="1" applyAlignment="1">
      <alignment wrapText="1"/>
    </xf>
    <xf numFmtId="0" fontId="2" fillId="0" borderId="0" xfId="0" applyFont="1" applyAlignment="1">
      <alignment horizontal="right"/>
    </xf>
    <xf numFmtId="43" fontId="2" fillId="0" borderId="0" xfId="0" applyNumberFormat="1" applyFont="1" applyAlignment="1">
      <alignment horizontal="right"/>
    </xf>
    <xf numFmtId="0" fontId="2" fillId="0" borderId="0" xfId="0" applyFont="1" applyAlignment="1">
      <alignment horizontal="center"/>
    </xf>
    <xf numFmtId="0" fontId="2" fillId="11" borderId="22" xfId="0" applyFont="1" applyFill="1" applyBorder="1" applyAlignment="1">
      <alignment horizontal="left"/>
    </xf>
    <xf numFmtId="0" fontId="2" fillId="11" borderId="0" xfId="0" applyFont="1" applyFill="1" applyBorder="1" applyAlignment="1">
      <alignment horizontal="left"/>
    </xf>
    <xf numFmtId="9" fontId="2" fillId="4" borderId="22" xfId="0" applyNumberFormat="1" applyFont="1" applyFill="1" applyBorder="1" applyAlignment="1">
      <alignment horizontal="right"/>
    </xf>
    <xf numFmtId="0" fontId="2" fillId="0" borderId="22" xfId="0" applyFont="1" applyBorder="1" applyAlignment="1">
      <alignment horizontal="left"/>
    </xf>
    <xf numFmtId="0" fontId="2" fillId="0" borderId="0" xfId="0" applyFont="1" applyBorder="1" applyAlignment="1">
      <alignment horizontal="left"/>
    </xf>
    <xf numFmtId="3" fontId="2" fillId="0" borderId="0" xfId="0" applyNumberFormat="1" applyFont="1" applyBorder="1"/>
    <xf numFmtId="9" fontId="2" fillId="0" borderId="22"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Fill="1" applyBorder="1"/>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right"/>
    </xf>
    <xf numFmtId="0" fontId="2" fillId="0" borderId="0" xfId="0" applyFont="1" applyBorder="1"/>
    <xf numFmtId="10" fontId="2" fillId="0" borderId="0" xfId="23" applyNumberFormat="1" applyFont="1" applyBorder="1"/>
    <xf numFmtId="2" fontId="2" fillId="0" borderId="0" xfId="0" applyNumberFormat="1" applyFont="1"/>
    <xf numFmtId="9" fontId="2" fillId="11" borderId="22" xfId="0" applyNumberFormat="1" applyFont="1" applyFill="1" applyBorder="1" applyAlignment="1">
      <alignment horizontal="right"/>
    </xf>
    <xf numFmtId="0" fontId="2" fillId="0" borderId="8" xfId="0" applyFont="1" applyFill="1" applyBorder="1"/>
    <xf numFmtId="0" fontId="2" fillId="0" borderId="0" xfId="0" applyFont="1" applyFill="1" applyBorder="1"/>
    <xf numFmtId="9" fontId="2" fillId="0" borderId="6" xfId="0" applyNumberFormat="1" applyFont="1" applyBorder="1" applyAlignment="1">
      <alignment horizontal="right"/>
    </xf>
    <xf numFmtId="0" fontId="2" fillId="0" borderId="0" xfId="0" applyFont="1" applyBorder="1" applyAlignment="1">
      <alignment horizontal="center"/>
    </xf>
    <xf numFmtId="0" fontId="2" fillId="0" borderId="0" xfId="0" applyFont="1" applyBorder="1" applyAlignment="1">
      <alignment horizontal="right"/>
    </xf>
    <xf numFmtId="0" fontId="16" fillId="0" borderId="0" xfId="0" applyFont="1" applyFill="1" applyBorder="1" applyAlignment="1"/>
    <xf numFmtId="3" fontId="23" fillId="0" borderId="0" xfId="0" applyNumberFormat="1" applyFont="1" applyBorder="1"/>
    <xf numFmtId="3" fontId="28" fillId="0" borderId="0" xfId="0" applyNumberFormat="1" applyFont="1" applyBorder="1" applyAlignment="1">
      <alignment horizontal="right"/>
    </xf>
    <xf numFmtId="0" fontId="13" fillId="8" borderId="19" xfId="0" applyFont="1" applyFill="1" applyBorder="1" applyAlignment="1">
      <alignment horizontal="left" wrapText="1"/>
    </xf>
    <xf numFmtId="0" fontId="13" fillId="8" borderId="21" xfId="0" applyFont="1" applyFill="1" applyBorder="1" applyAlignment="1">
      <alignment horizontal="left" wrapText="1"/>
    </xf>
    <xf numFmtId="0" fontId="13" fillId="6" borderId="6" xfId="0" applyFont="1" applyFill="1" applyBorder="1" applyAlignment="1">
      <alignment horizontal="right"/>
    </xf>
    <xf numFmtId="0" fontId="8" fillId="4" borderId="28" xfId="0" applyFont="1" applyFill="1" applyBorder="1"/>
    <xf numFmtId="0" fontId="8" fillId="4" borderId="29" xfId="0" applyFont="1" applyFill="1" applyBorder="1"/>
    <xf numFmtId="3" fontId="24" fillId="4" borderId="28" xfId="0" applyNumberFormat="1" applyFont="1" applyFill="1" applyBorder="1"/>
    <xf numFmtId="0" fontId="8" fillId="4" borderId="6" xfId="0" applyFont="1" applyFill="1" applyBorder="1"/>
    <xf numFmtId="0" fontId="8" fillId="4" borderId="7" xfId="0" applyFont="1" applyFill="1" applyBorder="1"/>
    <xf numFmtId="3" fontId="24" fillId="4" borderId="6" xfId="0" applyNumberFormat="1" applyFont="1" applyFill="1" applyBorder="1"/>
    <xf numFmtId="3" fontId="10" fillId="11" borderId="29" xfId="22" applyNumberFormat="1" applyFont="1" applyFill="1" applyBorder="1" applyAlignment="1">
      <alignment horizontal="right" wrapText="1"/>
    </xf>
    <xf numFmtId="0" fontId="10" fillId="11" borderId="28" xfId="22" applyFont="1" applyFill="1" applyBorder="1" applyAlignment="1">
      <alignment horizontal="right" wrapText="1"/>
    </xf>
    <xf numFmtId="0" fontId="21" fillId="11" borderId="30" xfId="14" applyFont="1" applyFill="1" applyBorder="1" applyAlignment="1"/>
    <xf numFmtId="0" fontId="21" fillId="11" borderId="30" xfId="14" applyFont="1" applyFill="1" applyBorder="1" applyAlignment="1">
      <alignment horizontal="left"/>
    </xf>
    <xf numFmtId="0" fontId="8" fillId="7" borderId="6" xfId="14" applyFont="1" applyFill="1" applyBorder="1" applyAlignment="1"/>
    <xf numFmtId="0" fontId="8" fillId="7" borderId="13" xfId="14" applyFont="1" applyFill="1" applyBorder="1" applyAlignment="1"/>
    <xf numFmtId="0" fontId="21" fillId="7" borderId="13" xfId="14" applyFont="1" applyFill="1" applyBorder="1" applyAlignment="1">
      <alignment horizontal="left"/>
    </xf>
    <xf numFmtId="0" fontId="8" fillId="11" borderId="6" xfId="14" applyFont="1" applyFill="1" applyBorder="1" applyAlignment="1"/>
    <xf numFmtId="0" fontId="8" fillId="11" borderId="13" xfId="14" applyFont="1" applyFill="1" applyBorder="1" applyAlignment="1"/>
    <xf numFmtId="0" fontId="21" fillId="11" borderId="13" xfId="14" applyFont="1" applyFill="1" applyBorder="1" applyAlignment="1">
      <alignment horizontal="left"/>
    </xf>
    <xf numFmtId="0" fontId="22" fillId="0" borderId="0" xfId="14" applyFont="1" applyFill="1" applyBorder="1" applyAlignment="1"/>
    <xf numFmtId="0" fontId="11" fillId="11" borderId="42" xfId="10" applyFont="1" applyFill="1" applyBorder="1" applyAlignment="1">
      <alignment horizontal="left"/>
    </xf>
    <xf numFmtId="0" fontId="11" fillId="11" borderId="43" xfId="10" applyFont="1" applyFill="1" applyBorder="1" applyAlignment="1">
      <alignment horizontal="left"/>
    </xf>
    <xf numFmtId="3" fontId="11" fillId="11" borderId="16" xfId="22" applyNumberFormat="1" applyFont="1" applyFill="1" applyBorder="1" applyAlignment="1">
      <alignment horizontal="right"/>
    </xf>
    <xf numFmtId="0" fontId="11" fillId="4" borderId="42" xfId="10" applyFont="1" applyFill="1" applyBorder="1" applyAlignment="1">
      <alignment horizontal="center"/>
    </xf>
    <xf numFmtId="0" fontId="11" fillId="4" borderId="43" xfId="10" applyFont="1" applyFill="1" applyBorder="1" applyAlignment="1">
      <alignment horizontal="left"/>
    </xf>
    <xf numFmtId="3" fontId="11" fillId="4" borderId="16" xfId="22" applyNumberFormat="1" applyFont="1" applyFill="1" applyBorder="1" applyAlignment="1">
      <alignment horizontal="right"/>
    </xf>
    <xf numFmtId="9" fontId="2" fillId="4" borderId="44" xfId="0" applyNumberFormat="1" applyFont="1" applyFill="1" applyBorder="1" applyAlignment="1">
      <alignment horizontal="right"/>
    </xf>
    <xf numFmtId="0" fontId="8" fillId="4" borderId="44" xfId="0" applyFont="1" applyFill="1" applyBorder="1"/>
    <xf numFmtId="3" fontId="23" fillId="0" borderId="0" xfId="0" applyNumberFormat="1" applyFont="1" applyBorder="1" applyAlignment="1">
      <alignment horizontal="right"/>
    </xf>
    <xf numFmtId="0" fontId="29" fillId="0" borderId="0" xfId="0" applyFont="1" applyAlignment="1">
      <alignment horizontal="right"/>
    </xf>
    <xf numFmtId="3" fontId="2" fillId="0" borderId="0" xfId="0" applyNumberFormat="1" applyFont="1"/>
    <xf numFmtId="10" fontId="8" fillId="0" borderId="0" xfId="14" applyNumberFormat="1" applyFont="1" applyAlignment="1"/>
    <xf numFmtId="167" fontId="17" fillId="7" borderId="0" xfId="14" applyNumberFormat="1" applyFont="1" applyFill="1" applyBorder="1" applyAlignment="1">
      <alignment horizontal="left"/>
    </xf>
    <xf numFmtId="167" fontId="17" fillId="11" borderId="0" xfId="14" applyNumberFormat="1" applyFont="1" applyFill="1" applyBorder="1" applyAlignment="1">
      <alignment horizontal="left"/>
    </xf>
    <xf numFmtId="167" fontId="17" fillId="9" borderId="0" xfId="14" applyNumberFormat="1" applyFont="1" applyFill="1" applyBorder="1" applyAlignment="1">
      <alignment horizontal="left"/>
    </xf>
    <xf numFmtId="3" fontId="8" fillId="0" borderId="29" xfId="10" applyNumberFormat="1" applyFont="1" applyFill="1" applyBorder="1" applyAlignment="1"/>
    <xf numFmtId="0" fontId="10" fillId="0" borderId="0" xfId="0" applyFont="1" applyFill="1" applyBorder="1" applyAlignment="1">
      <alignment horizontal="center" vertical="center" wrapText="1"/>
    </xf>
    <xf numFmtId="0" fontId="13" fillId="0" borderId="0" xfId="0" applyFont="1" applyFill="1" applyBorder="1" applyAlignment="1">
      <alignment horizontal="right"/>
    </xf>
    <xf numFmtId="0" fontId="10" fillId="0" borderId="15" xfId="0" applyFont="1" applyFill="1" applyBorder="1" applyAlignment="1">
      <alignment horizontal="center" vertical="center" wrapText="1"/>
    </xf>
    <xf numFmtId="0" fontId="13" fillId="0" borderId="16" xfId="0" applyFont="1" applyFill="1" applyBorder="1" applyAlignment="1">
      <alignment horizontal="right"/>
    </xf>
    <xf numFmtId="0" fontId="17" fillId="0" borderId="0" xfId="0" applyFont="1" applyFill="1" applyBorder="1" applyAlignment="1">
      <alignment horizontal="center" vertical="center" wrapText="1"/>
    </xf>
    <xf numFmtId="0" fontId="13" fillId="0" borderId="0" xfId="0" applyFont="1" applyFill="1" applyBorder="1" applyAlignment="1">
      <alignment horizontal="right" wrapText="1"/>
    </xf>
    <xf numFmtId="168" fontId="14" fillId="0" borderId="0" xfId="0" applyNumberFormat="1" applyFont="1" applyFill="1"/>
    <xf numFmtId="166" fontId="4" fillId="0" borderId="0" xfId="0" applyNumberFormat="1" applyFont="1" applyFill="1"/>
    <xf numFmtId="0" fontId="27" fillId="0" borderId="0" xfId="0" applyFont="1" applyFill="1" applyBorder="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right"/>
    </xf>
    <xf numFmtId="3" fontId="8" fillId="0" borderId="0" xfId="0" applyNumberFormat="1" applyFont="1" applyBorder="1"/>
    <xf numFmtId="0" fontId="25" fillId="0" borderId="0" xfId="0" applyFont="1" applyFill="1" applyBorder="1" applyAlignment="1">
      <alignment horizontal="center" vertical="center" wrapText="1"/>
    </xf>
    <xf numFmtId="10" fontId="2" fillId="0" borderId="0" xfId="23" applyNumberFormat="1" applyFont="1" applyFill="1" applyBorder="1"/>
    <xf numFmtId="0" fontId="2" fillId="4" borderId="0" xfId="0" applyFont="1" applyFill="1"/>
    <xf numFmtId="3" fontId="4" fillId="4" borderId="0" xfId="0" applyNumberFormat="1" applyFont="1" applyFill="1"/>
    <xf numFmtId="169" fontId="21" fillId="0" borderId="0" xfId="0" applyNumberFormat="1" applyFont="1" applyFill="1" applyBorder="1"/>
    <xf numFmtId="0" fontId="10" fillId="11" borderId="19"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17" fillId="11" borderId="19" xfId="14" applyFont="1" applyFill="1" applyBorder="1" applyAlignment="1">
      <alignment horizontal="center" vertical="center" wrapText="1"/>
    </xf>
    <xf numFmtId="0" fontId="10" fillId="11" borderId="46" xfId="0" applyFont="1" applyFill="1" applyBorder="1" applyAlignment="1">
      <alignment horizontal="center" vertical="center" wrapText="1"/>
    </xf>
    <xf numFmtId="0" fontId="17" fillId="11" borderId="46" xfId="0" applyFont="1" applyFill="1" applyBorder="1" applyAlignment="1">
      <alignment horizontal="center" vertical="center" wrapText="1"/>
    </xf>
    <xf numFmtId="0" fontId="13" fillId="8" borderId="46" xfId="0" applyFont="1" applyFill="1" applyBorder="1" applyAlignment="1">
      <alignment horizontal="right"/>
    </xf>
    <xf numFmtId="3" fontId="8" fillId="11" borderId="47" xfId="10" applyNumberFormat="1" applyFont="1" applyFill="1" applyBorder="1" applyAlignment="1"/>
    <xf numFmtId="3" fontId="8" fillId="0" borderId="15" xfId="10" applyNumberFormat="1" applyFont="1" applyFill="1" applyBorder="1" applyAlignment="1"/>
    <xf numFmtId="3" fontId="8" fillId="11" borderId="15" xfId="10" applyNumberFormat="1" applyFont="1" applyFill="1" applyBorder="1" applyAlignment="1"/>
    <xf numFmtId="3" fontId="8" fillId="0" borderId="16" xfId="10" applyNumberFormat="1" applyFont="1" applyFill="1" applyBorder="1" applyAlignment="1"/>
    <xf numFmtId="3" fontId="26" fillId="11" borderId="47" xfId="10" applyNumberFormat="1" applyFont="1" applyFill="1" applyBorder="1" applyAlignment="1"/>
    <xf numFmtId="3" fontId="26" fillId="0" borderId="15" xfId="10" applyNumberFormat="1" applyFont="1" applyFill="1" applyBorder="1" applyAlignment="1"/>
    <xf numFmtId="3" fontId="26" fillId="11" borderId="15" xfId="10" applyNumberFormat="1" applyFont="1" applyFill="1" applyBorder="1" applyAlignment="1"/>
    <xf numFmtId="3" fontId="26" fillId="0" borderId="16" xfId="10" applyNumberFormat="1" applyFont="1" applyFill="1" applyBorder="1" applyAlignment="1"/>
    <xf numFmtId="0" fontId="10" fillId="4" borderId="46" xfId="0" applyFont="1" applyFill="1" applyBorder="1" applyAlignment="1">
      <alignment horizontal="center" vertical="center" wrapText="1"/>
    </xf>
    <xf numFmtId="0" fontId="25" fillId="4" borderId="46" xfId="0" applyFont="1" applyFill="1" applyBorder="1" applyAlignment="1">
      <alignment horizontal="center" vertical="center" wrapText="1"/>
    </xf>
    <xf numFmtId="0" fontId="13" fillId="6" borderId="46" xfId="0" applyFont="1" applyFill="1" applyBorder="1" applyAlignment="1">
      <alignment horizontal="right"/>
    </xf>
    <xf numFmtId="3" fontId="11" fillId="4" borderId="47" xfId="10" applyNumberFormat="1" applyFont="1" applyFill="1" applyBorder="1" applyAlignment="1"/>
    <xf numFmtId="3" fontId="11" fillId="0" borderId="15" xfId="10" applyNumberFormat="1" applyFont="1" applyFill="1" applyBorder="1" applyAlignment="1"/>
    <xf numFmtId="3" fontId="11" fillId="4" borderId="15" xfId="10" applyNumberFormat="1" applyFont="1" applyFill="1" applyBorder="1" applyAlignment="1"/>
    <xf numFmtId="3" fontId="11" fillId="0" borderId="16" xfId="10" applyNumberFormat="1" applyFont="1" applyFill="1" applyBorder="1" applyAlignment="1"/>
    <xf numFmtId="0" fontId="25" fillId="4" borderId="10" xfId="0" applyFont="1" applyFill="1" applyBorder="1" applyAlignment="1">
      <alignment horizontal="center" vertical="center" wrapText="1"/>
    </xf>
    <xf numFmtId="0" fontId="25" fillId="0" borderId="0" xfId="0" applyFont="1" applyFill="1" applyBorder="1" applyAlignment="1">
      <alignment horizontal="center" vertical="center"/>
    </xf>
    <xf numFmtId="0" fontId="13" fillId="6" borderId="46" xfId="0" applyFont="1" applyFill="1" applyBorder="1" applyAlignment="1">
      <alignment horizontal="right" wrapText="1"/>
    </xf>
    <xf numFmtId="3" fontId="24" fillId="4" borderId="47" xfId="0" applyNumberFormat="1" applyFont="1" applyFill="1" applyBorder="1"/>
    <xf numFmtId="3" fontId="24" fillId="0" borderId="15" xfId="0" applyNumberFormat="1" applyFont="1" applyFill="1" applyBorder="1"/>
    <xf numFmtId="3" fontId="24" fillId="4" borderId="15" xfId="0" applyNumberFormat="1" applyFont="1" applyFill="1" applyBorder="1"/>
    <xf numFmtId="3" fontId="24" fillId="4" borderId="16" xfId="0" applyNumberFormat="1" applyFont="1" applyFill="1" applyBorder="1"/>
    <xf numFmtId="0" fontId="13" fillId="8" borderId="46" xfId="0" applyFont="1" applyFill="1" applyBorder="1" applyAlignment="1">
      <alignment horizontal="right" wrapText="1"/>
    </xf>
    <xf numFmtId="3" fontId="2" fillId="11" borderId="15" xfId="0" applyNumberFormat="1" applyFont="1" applyFill="1" applyBorder="1"/>
    <xf numFmtId="3" fontId="2" fillId="0" borderId="15" xfId="0" applyNumberFormat="1" applyFont="1" applyBorder="1"/>
    <xf numFmtId="3" fontId="2" fillId="0" borderId="16" xfId="0" applyNumberFormat="1" applyFont="1" applyBorder="1"/>
    <xf numFmtId="0" fontId="10" fillId="11" borderId="46" xfId="0" applyFont="1" applyFill="1" applyBorder="1" applyAlignment="1">
      <alignment horizontal="center" wrapText="1"/>
    </xf>
    <xf numFmtId="0" fontId="13" fillId="8" borderId="47" xfId="0" applyFont="1" applyFill="1" applyBorder="1" applyAlignment="1">
      <alignment horizontal="right" vertical="center"/>
    </xf>
    <xf numFmtId="3" fontId="11" fillId="11" borderId="50" xfId="22" applyNumberFormat="1" applyFont="1" applyFill="1" applyBorder="1" applyAlignment="1">
      <alignment horizontal="right"/>
    </xf>
    <xf numFmtId="3" fontId="11" fillId="0" borderId="15" xfId="22" applyNumberFormat="1" applyFont="1" applyFill="1" applyBorder="1" applyAlignment="1">
      <alignment horizontal="right"/>
    </xf>
    <xf numFmtId="3" fontId="11" fillId="11" borderId="15" xfId="22" applyNumberFormat="1" applyFont="1" applyFill="1" applyBorder="1" applyAlignment="1">
      <alignment horizontal="right"/>
    </xf>
    <xf numFmtId="3" fontId="11" fillId="0" borderId="16" xfId="22" applyNumberFormat="1" applyFont="1" applyFill="1" applyBorder="1" applyAlignment="1">
      <alignment horizontal="right"/>
    </xf>
    <xf numFmtId="0" fontId="2" fillId="0" borderId="0" xfId="0" applyFont="1" applyFill="1" applyBorder="1" applyAlignment="1">
      <alignment horizontal="center" wrapText="1"/>
    </xf>
    <xf numFmtId="0" fontId="13" fillId="8" borderId="47" xfId="0" applyFont="1" applyFill="1" applyBorder="1" applyAlignment="1">
      <alignment horizontal="right" wrapText="1"/>
    </xf>
    <xf numFmtId="3" fontId="2" fillId="11" borderId="47" xfId="0" applyNumberFormat="1" applyFont="1" applyFill="1" applyBorder="1"/>
    <xf numFmtId="0" fontId="2" fillId="0" borderId="0" xfId="0" applyFont="1" applyFill="1" applyAlignment="1">
      <alignment horizontal="right"/>
    </xf>
    <xf numFmtId="0" fontId="10" fillId="5" borderId="46" xfId="0" applyFont="1" applyFill="1" applyBorder="1" applyAlignment="1">
      <alignment horizontal="center" wrapText="1"/>
    </xf>
    <xf numFmtId="0" fontId="13" fillId="6" borderId="47" xfId="0" applyFont="1" applyFill="1" applyBorder="1" applyAlignment="1">
      <alignment horizontal="right"/>
    </xf>
    <xf numFmtId="3" fontId="11" fillId="4" borderId="47" xfId="22" applyNumberFormat="1" applyFont="1" applyFill="1" applyBorder="1" applyAlignment="1">
      <alignment horizontal="right"/>
    </xf>
    <xf numFmtId="3" fontId="11" fillId="4" borderId="15" xfId="22" applyNumberFormat="1" applyFont="1" applyFill="1" applyBorder="1" applyAlignment="1">
      <alignment horizontal="right"/>
    </xf>
    <xf numFmtId="0" fontId="2" fillId="0" borderId="0" xfId="0" applyFont="1" applyFill="1" applyAlignment="1">
      <alignment horizontal="left"/>
    </xf>
    <xf numFmtId="0" fontId="13" fillId="8" borderId="48" xfId="14" applyFont="1" applyFill="1" applyBorder="1" applyAlignment="1">
      <alignment horizontal="left"/>
    </xf>
    <xf numFmtId="167" fontId="17" fillId="11" borderId="49" xfId="14" applyNumberFormat="1" applyFont="1" applyFill="1" applyBorder="1" applyAlignment="1">
      <alignment horizontal="left"/>
    </xf>
    <xf numFmtId="167" fontId="17" fillId="7" borderId="45" xfId="14" applyNumberFormat="1" applyFont="1" applyFill="1" applyBorder="1" applyAlignment="1">
      <alignment horizontal="left"/>
    </xf>
    <xf numFmtId="167" fontId="17" fillId="11" borderId="45" xfId="14" applyNumberFormat="1" applyFont="1" applyFill="1" applyBorder="1" applyAlignment="1">
      <alignment horizontal="left"/>
    </xf>
    <xf numFmtId="0" fontId="13" fillId="8" borderId="47" xfId="14" applyFont="1" applyFill="1" applyBorder="1" applyAlignment="1">
      <alignment horizontal="right"/>
    </xf>
    <xf numFmtId="3" fontId="8" fillId="11" borderId="47" xfId="14" applyNumberFormat="1" applyFont="1" applyFill="1" applyBorder="1" applyAlignment="1"/>
    <xf numFmtId="3" fontId="8" fillId="7" borderId="15" xfId="14" applyNumberFormat="1" applyFont="1" applyFill="1" applyBorder="1" applyAlignment="1"/>
    <xf numFmtId="3" fontId="8" fillId="11" borderId="15" xfId="14" applyNumberFormat="1" applyFont="1" applyFill="1" applyBorder="1" applyAlignment="1"/>
    <xf numFmtId="3" fontId="8" fillId="7" borderId="16" xfId="14" applyNumberFormat="1" applyFont="1" applyFill="1" applyBorder="1" applyAlignment="1"/>
    <xf numFmtId="3" fontId="8" fillId="0" borderId="15" xfId="14" applyNumberFormat="1" applyFont="1" applyFill="1" applyBorder="1" applyAlignment="1"/>
    <xf numFmtId="3" fontId="8" fillId="9" borderId="15" xfId="14" applyNumberFormat="1" applyFont="1" applyFill="1" applyBorder="1" applyAlignment="1"/>
    <xf numFmtId="3" fontId="8" fillId="11" borderId="16" xfId="14" applyNumberFormat="1" applyFont="1" applyFill="1" applyBorder="1" applyAlignment="1"/>
    <xf numFmtId="0" fontId="17" fillId="11" borderId="46" xfId="14" applyFont="1" applyFill="1" applyBorder="1" applyAlignment="1">
      <alignment horizontal="center" vertical="center" wrapText="1"/>
    </xf>
    <xf numFmtId="0" fontId="13" fillId="8" borderId="46" xfId="14" applyFont="1" applyFill="1" applyBorder="1" applyAlignment="1">
      <alignment horizontal="right"/>
    </xf>
    <xf numFmtId="3" fontId="8" fillId="11" borderId="47" xfId="14" applyNumberFormat="1" applyFont="1" applyFill="1" applyBorder="1" applyAlignment="1">
      <alignment horizontal="right"/>
    </xf>
    <xf numFmtId="3" fontId="8" fillId="7" borderId="15" xfId="14" applyNumberFormat="1" applyFont="1" applyFill="1" applyBorder="1" applyAlignment="1">
      <alignment horizontal="right"/>
    </xf>
    <xf numFmtId="3" fontId="8" fillId="11" borderId="15" xfId="14" applyNumberFormat="1" applyFont="1" applyFill="1" applyBorder="1" applyAlignment="1">
      <alignment horizontal="right"/>
    </xf>
    <xf numFmtId="3" fontId="8" fillId="7" borderId="16" xfId="14" applyNumberFormat="1" applyFont="1" applyFill="1" applyBorder="1" applyAlignment="1">
      <alignment horizontal="right"/>
    </xf>
    <xf numFmtId="3" fontId="8" fillId="0" borderId="15" xfId="14" applyNumberFormat="1" applyFont="1" applyFill="1" applyBorder="1" applyAlignment="1">
      <alignment horizontal="right"/>
    </xf>
    <xf numFmtId="3" fontId="8" fillId="9" borderId="15" xfId="14" applyNumberFormat="1" applyFont="1" applyFill="1" applyBorder="1" applyAlignment="1">
      <alignment horizontal="right"/>
    </xf>
    <xf numFmtId="3" fontId="8" fillId="11" borderId="16" xfId="14" applyNumberFormat="1" applyFont="1" applyFill="1" applyBorder="1" applyAlignment="1">
      <alignment horizontal="right"/>
    </xf>
    <xf numFmtId="0" fontId="8" fillId="0" borderId="0" xfId="14" applyFont="1" applyBorder="1" applyAlignment="1">
      <alignment horizontal="left"/>
    </xf>
    <xf numFmtId="3" fontId="13" fillId="8" borderId="46" xfId="14" applyNumberFormat="1" applyFont="1" applyFill="1" applyBorder="1" applyAlignment="1">
      <alignment horizontal="right"/>
    </xf>
    <xf numFmtId="171" fontId="24" fillId="0" borderId="0" xfId="0" applyNumberFormat="1" applyFont="1" applyFill="1" applyBorder="1"/>
    <xf numFmtId="170" fontId="23" fillId="0" borderId="0" xfId="0" applyNumberFormat="1" applyFont="1" applyFill="1" applyBorder="1"/>
    <xf numFmtId="170" fontId="23" fillId="0" borderId="0" xfId="0" applyNumberFormat="1" applyFont="1" applyBorder="1"/>
    <xf numFmtId="0" fontId="2" fillId="0" borderId="0" xfId="0" applyFont="1" applyAlignment="1"/>
    <xf numFmtId="0" fontId="16" fillId="0" borderId="0" xfId="0" applyFont="1" applyFill="1" applyAlignment="1">
      <alignment horizontal="left"/>
    </xf>
    <xf numFmtId="0" fontId="2" fillId="4" borderId="0" xfId="0" applyFont="1" applyFill="1" applyAlignment="1">
      <alignment horizontal="center" wrapText="1"/>
    </xf>
    <xf numFmtId="3" fontId="2" fillId="4" borderId="15" xfId="0" applyNumberFormat="1" applyFont="1" applyFill="1" applyBorder="1"/>
    <xf numFmtId="3" fontId="2" fillId="0" borderId="15" xfId="0" applyNumberFormat="1" applyFont="1" applyFill="1" applyBorder="1"/>
    <xf numFmtId="3" fontId="2" fillId="4" borderId="16" xfId="0" applyNumberFormat="1" applyFont="1" applyFill="1" applyBorder="1"/>
    <xf numFmtId="0" fontId="17" fillId="0" borderId="0" xfId="0" applyFont="1" applyFill="1" applyAlignment="1"/>
    <xf numFmtId="0" fontId="15" fillId="6" borderId="10" xfId="0" applyFont="1" applyFill="1" applyBorder="1" applyAlignment="1">
      <alignment horizontal="right"/>
    </xf>
    <xf numFmtId="0" fontId="15" fillId="6" borderId="19" xfId="0" applyFont="1" applyFill="1" applyBorder="1" applyAlignment="1">
      <alignment horizontal="right"/>
    </xf>
    <xf numFmtId="0" fontId="13" fillId="6" borderId="47" xfId="0" applyFont="1" applyFill="1" applyBorder="1" applyAlignment="1">
      <alignment horizontal="right" wrapText="1"/>
    </xf>
    <xf numFmtId="0" fontId="13" fillId="8" borderId="20" xfId="22" applyFont="1" applyFill="1" applyBorder="1" applyAlignment="1">
      <alignment wrapText="1"/>
    </xf>
    <xf numFmtId="0" fontId="2" fillId="7" borderId="0" xfId="0" applyFont="1" applyFill="1" applyBorder="1"/>
    <xf numFmtId="0" fontId="2" fillId="7" borderId="0" xfId="0" applyFont="1" applyFill="1" applyBorder="1" applyAlignment="1">
      <alignment horizontal="center"/>
    </xf>
    <xf numFmtId="0" fontId="2" fillId="7" borderId="0" xfId="0" applyFont="1" applyFill="1" applyAlignment="1">
      <alignment horizontal="left" wrapText="1"/>
    </xf>
    <xf numFmtId="0" fontId="1" fillId="0" borderId="0" xfId="0" applyFont="1"/>
    <xf numFmtId="0" fontId="17" fillId="11" borderId="10" xfId="0" applyFont="1" applyFill="1" applyBorder="1" applyAlignment="1">
      <alignment horizontal="center" vertical="center" wrapText="1"/>
    </xf>
    <xf numFmtId="0" fontId="1" fillId="0" borderId="0" xfId="0" applyFont="1" applyFill="1"/>
    <xf numFmtId="0" fontId="1" fillId="0" borderId="0" xfId="0" quotePrefix="1" applyFont="1" applyFill="1"/>
    <xf numFmtId="0" fontId="16" fillId="10" borderId="19" xfId="0" applyFont="1" applyFill="1" applyBorder="1" applyAlignment="1">
      <alignment horizontal="center" vertical="center" wrapText="1"/>
    </xf>
    <xf numFmtId="0" fontId="16" fillId="10" borderId="21" xfId="0" applyFont="1" applyFill="1" applyBorder="1" applyAlignment="1">
      <alignment horizontal="center" vertical="center" wrapText="1"/>
    </xf>
    <xf numFmtId="0" fontId="16" fillId="10" borderId="19" xfId="0" applyFont="1" applyFill="1" applyBorder="1" applyAlignment="1">
      <alignment horizontal="center" vertical="center"/>
    </xf>
    <xf numFmtId="0" fontId="16" fillId="10" borderId="21" xfId="0" applyFont="1" applyFill="1" applyBorder="1" applyAlignment="1">
      <alignment horizontal="center" vertical="center"/>
    </xf>
    <xf numFmtId="0" fontId="16" fillId="10" borderId="20" xfId="0" applyFont="1" applyFill="1" applyBorder="1" applyAlignment="1">
      <alignment horizontal="center" vertical="center"/>
    </xf>
    <xf numFmtId="0" fontId="16" fillId="10" borderId="20" xfId="0" applyFont="1" applyFill="1" applyBorder="1" applyAlignment="1">
      <alignment horizontal="center" vertical="center" wrapText="1"/>
    </xf>
    <xf numFmtId="0" fontId="17" fillId="11" borderId="19" xfId="14" applyFont="1" applyFill="1" applyBorder="1" applyAlignment="1">
      <alignment horizontal="center" vertical="center"/>
    </xf>
    <xf numFmtId="0" fontId="17" fillId="11" borderId="21" xfId="14" applyFont="1" applyFill="1" applyBorder="1" applyAlignment="1">
      <alignment horizontal="center" vertical="center"/>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5" xfId="0" applyFont="1" applyBorder="1" applyAlignment="1">
      <alignment horizontal="center" wrapText="1"/>
    </xf>
    <xf numFmtId="0" fontId="10" fillId="0" borderId="27"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cellXfs>
  <cellStyles count="24">
    <cellStyle name="Comma 2" xfId="2"/>
    <cellStyle name="Comma 2 2" xfId="11"/>
    <cellStyle name="Comma 3" xfId="21"/>
    <cellStyle name="Normal" xfId="0" builtinId="0"/>
    <cellStyle name="Normal 2" xfId="4"/>
    <cellStyle name="Normal 2 2" xfId="13"/>
    <cellStyle name="Normal 2 3" xfId="14"/>
    <cellStyle name="Normal 2 4" xfId="12"/>
    <cellStyle name="Normal 3" xfId="5"/>
    <cellStyle name="Normal 3 2" xfId="15"/>
    <cellStyle name="Normal 4" xfId="1"/>
    <cellStyle name="Normal 4 2" xfId="6"/>
    <cellStyle name="Normal 5" xfId="7"/>
    <cellStyle name="Normal 5 2" xfId="16"/>
    <cellStyle name="Normal 5 3" xfId="8"/>
    <cellStyle name="Normal 6" xfId="17"/>
    <cellStyle name="Normal 7" xfId="20"/>
    <cellStyle name="Normal_CCG-LA mapper" xfId="22"/>
    <cellStyle name="Normal_LA-CCG mapper" xfId="10"/>
    <cellStyle name="Percent" xfId="23" builtinId="5"/>
    <cellStyle name="Percent 2" xfId="9"/>
    <cellStyle name="Percent 2 2" xfId="18"/>
    <cellStyle name="Percent 3" xfId="3"/>
    <cellStyle name="Percent 3 2" xfId="19"/>
  </cellStyles>
  <dxfs count="1">
    <dxf>
      <font>
        <color auto="1"/>
      </font>
      <fill>
        <patternFill>
          <bgColor rgb="FFFFFF6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workbookViewId="0"/>
  </sheetViews>
  <sheetFormatPr defaultColWidth="9.140625" defaultRowHeight="12.75" x14ac:dyDescent="0.2"/>
  <cols>
    <col min="1" max="1" width="9.140625" style="137"/>
    <col min="2" max="2" width="155" style="137" customWidth="1"/>
    <col min="3" max="16384" width="9.140625" style="137"/>
  </cols>
  <sheetData>
    <row r="1" spans="1:3" x14ac:dyDescent="0.2">
      <c r="A1" s="14" t="s">
        <v>1407</v>
      </c>
    </row>
    <row r="3" spans="1:3" x14ac:dyDescent="0.2">
      <c r="A3" s="191" t="s">
        <v>1415</v>
      </c>
    </row>
    <row r="5" spans="1:3" x14ac:dyDescent="0.2">
      <c r="A5" s="12" t="s">
        <v>1401</v>
      </c>
    </row>
    <row r="6" spans="1:3" x14ac:dyDescent="0.2">
      <c r="B6" s="368" t="s">
        <v>1447</v>
      </c>
    </row>
    <row r="7" spans="1:3" x14ac:dyDescent="0.2">
      <c r="B7" s="191" t="s">
        <v>1402</v>
      </c>
    </row>
    <row r="8" spans="1:3" x14ac:dyDescent="0.2">
      <c r="B8" s="368" t="s">
        <v>1452</v>
      </c>
      <c r="C8" s="114"/>
    </row>
    <row r="9" spans="1:3" x14ac:dyDescent="0.2">
      <c r="B9" s="354" t="s">
        <v>1416</v>
      </c>
    </row>
    <row r="10" spans="1:3" x14ac:dyDescent="0.2">
      <c r="B10" s="354"/>
    </row>
    <row r="11" spans="1:3" x14ac:dyDescent="0.2">
      <c r="B11" s="370" t="s">
        <v>1462</v>
      </c>
    </row>
    <row r="12" spans="1:3" x14ac:dyDescent="0.2">
      <c r="B12" s="370" t="s">
        <v>1463</v>
      </c>
    </row>
    <row r="13" spans="1:3" x14ac:dyDescent="0.2">
      <c r="B13" s="371" t="s">
        <v>1464</v>
      </c>
    </row>
    <row r="14" spans="1:3" x14ac:dyDescent="0.2">
      <c r="B14" s="368" t="s">
        <v>1465</v>
      </c>
    </row>
    <row r="15" spans="1:3" x14ac:dyDescent="0.2">
      <c r="C15" s="114"/>
    </row>
    <row r="16" spans="1:3" x14ac:dyDescent="0.2">
      <c r="A16" s="12" t="s">
        <v>1404</v>
      </c>
    </row>
    <row r="17" spans="1:5" x14ac:dyDescent="0.2">
      <c r="B17" s="199" t="s">
        <v>1405</v>
      </c>
    </row>
    <row r="18" spans="1:5" x14ac:dyDescent="0.2">
      <c r="B18" s="199" t="s">
        <v>1431</v>
      </c>
    </row>
    <row r="20" spans="1:5" x14ac:dyDescent="0.2">
      <c r="A20" s="12" t="s">
        <v>1406</v>
      </c>
      <c r="E20" s="208"/>
    </row>
    <row r="21" spans="1:5" x14ac:dyDescent="0.2">
      <c r="B21" s="368" t="s">
        <v>1453</v>
      </c>
    </row>
    <row r="22" spans="1:5" x14ac:dyDescent="0.2">
      <c r="B22" s="191" t="s">
        <v>1430</v>
      </c>
    </row>
    <row r="24" spans="1:5" x14ac:dyDescent="0.2">
      <c r="A24" s="12" t="s">
        <v>1428</v>
      </c>
    </row>
    <row r="25" spans="1:5" x14ac:dyDescent="0.2">
      <c r="B25" s="191" t="s">
        <v>1427</v>
      </c>
    </row>
    <row r="26" spans="1:5" x14ac:dyDescent="0.2">
      <c r="B26" s="368" t="s">
        <v>1454</v>
      </c>
    </row>
    <row r="28" spans="1:5" x14ac:dyDescent="0.2">
      <c r="A28" s="12" t="s">
        <v>1374</v>
      </c>
    </row>
    <row r="29" spans="1:5" x14ac:dyDescent="0.2">
      <c r="B29" s="368" t="s">
        <v>1455</v>
      </c>
    </row>
    <row r="34" spans="1:1" x14ac:dyDescent="0.2">
      <c r="A34" s="191"/>
    </row>
    <row r="35" spans="1:1" x14ac:dyDescent="0.2">
      <c r="A35" s="191"/>
    </row>
    <row r="36" spans="1:1" x14ac:dyDescent="0.2">
      <c r="A36" s="191"/>
    </row>
  </sheetData>
  <pageMargins left="0.43307086614173229" right="0.43307086614173229" top="0.55118110236220474" bottom="0.55118110236220474" header="0.31496062992125984" footer="0.31496062992125984"/>
  <pageSetup paperSize="9" orientation="landscape" r:id="rId1"/>
  <headerFooter scaleWithDoc="0">
    <oddFooter>&amp;L&amp;A&amp;C&amp;F&amp;RPage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2"/>
  <sheetViews>
    <sheetView zoomScaleNormal="100" workbookViewId="0">
      <selection activeCell="B334" sqref="B334"/>
    </sheetView>
  </sheetViews>
  <sheetFormatPr defaultColWidth="9.140625" defaultRowHeight="12.75" x14ac:dyDescent="0.2"/>
  <cols>
    <col min="1" max="1" width="10.28515625" style="11" bestFit="1" customWidth="1"/>
    <col min="2" max="2" width="27" style="11" bestFit="1" customWidth="1"/>
    <col min="3" max="3" width="10.28515625" style="11" bestFit="1" customWidth="1"/>
    <col min="4" max="4" width="27" style="11" bestFit="1" customWidth="1"/>
    <col min="5" max="16384" width="9.140625" style="11"/>
  </cols>
  <sheetData>
    <row r="1" spans="1:4" x14ac:dyDescent="0.2">
      <c r="A1" s="12" t="s">
        <v>725</v>
      </c>
      <c r="B1" s="12" t="s">
        <v>726</v>
      </c>
      <c r="C1" s="12" t="s">
        <v>723</v>
      </c>
      <c r="D1" s="12" t="s">
        <v>724</v>
      </c>
    </row>
    <row r="2" spans="1:4" s="30" customFormat="1" x14ac:dyDescent="0.2">
      <c r="A2" s="30" t="s">
        <v>387</v>
      </c>
      <c r="B2" s="30" t="s">
        <v>388</v>
      </c>
      <c r="C2" s="30" t="s">
        <v>387</v>
      </c>
      <c r="D2" s="30" t="s">
        <v>388</v>
      </c>
    </row>
    <row r="3" spans="1:4" x14ac:dyDescent="0.2">
      <c r="A3" s="11" t="s">
        <v>391</v>
      </c>
      <c r="B3" s="11" t="s">
        <v>392</v>
      </c>
      <c r="C3" s="11" t="s">
        <v>391</v>
      </c>
      <c r="D3" s="11" t="s">
        <v>392</v>
      </c>
    </row>
    <row r="4" spans="1:4" s="30" customFormat="1" x14ac:dyDescent="0.2">
      <c r="A4" s="30" t="s">
        <v>289</v>
      </c>
      <c r="B4" s="30" t="s">
        <v>290</v>
      </c>
      <c r="C4" s="30" t="s">
        <v>289</v>
      </c>
      <c r="D4" s="30" t="s">
        <v>290</v>
      </c>
    </row>
    <row r="5" spans="1:4" x14ac:dyDescent="0.2">
      <c r="A5" s="11" t="s">
        <v>81</v>
      </c>
      <c r="B5" s="11" t="s">
        <v>82</v>
      </c>
      <c r="C5" s="11" t="s">
        <v>81</v>
      </c>
      <c r="D5" s="11" t="s">
        <v>82</v>
      </c>
    </row>
    <row r="6" spans="1:4" s="30" customFormat="1" x14ac:dyDescent="0.2">
      <c r="A6" s="30" t="s">
        <v>217</v>
      </c>
      <c r="B6" s="30" t="s">
        <v>218</v>
      </c>
      <c r="C6" s="30" t="s">
        <v>217</v>
      </c>
      <c r="D6" s="30" t="s">
        <v>218</v>
      </c>
    </row>
    <row r="7" spans="1:4" x14ac:dyDescent="0.2">
      <c r="A7" s="11" t="s">
        <v>395</v>
      </c>
      <c r="B7" s="11" t="s">
        <v>396</v>
      </c>
      <c r="C7" s="11" t="s">
        <v>395</v>
      </c>
      <c r="D7" s="11" t="s">
        <v>396</v>
      </c>
    </row>
    <row r="8" spans="1:4" s="30" customFormat="1" x14ac:dyDescent="0.2">
      <c r="A8" s="30" t="s">
        <v>323</v>
      </c>
      <c r="B8" s="30" t="s">
        <v>324</v>
      </c>
      <c r="C8" s="30" t="s">
        <v>323</v>
      </c>
      <c r="D8" s="30" t="s">
        <v>324</v>
      </c>
    </row>
    <row r="9" spans="1:4" x14ac:dyDescent="0.2">
      <c r="A9" s="11" t="s">
        <v>25</v>
      </c>
      <c r="B9" s="11" t="s">
        <v>26</v>
      </c>
      <c r="C9" s="11" t="s">
        <v>25</v>
      </c>
      <c r="D9" s="11" t="s">
        <v>26</v>
      </c>
    </row>
    <row r="10" spans="1:4" s="30" customFormat="1" x14ac:dyDescent="0.2">
      <c r="A10" s="30" t="s">
        <v>29</v>
      </c>
      <c r="B10" s="30" t="s">
        <v>30</v>
      </c>
      <c r="C10" s="30" t="s">
        <v>29</v>
      </c>
      <c r="D10" s="30" t="s">
        <v>30</v>
      </c>
    </row>
    <row r="11" spans="1:4" x14ac:dyDescent="0.2">
      <c r="A11" s="11" t="s">
        <v>223</v>
      </c>
      <c r="B11" s="11" t="s">
        <v>224</v>
      </c>
      <c r="C11" s="11" t="s">
        <v>223</v>
      </c>
      <c r="D11" s="11" t="s">
        <v>224</v>
      </c>
    </row>
    <row r="12" spans="1:4" s="30" customFormat="1" x14ac:dyDescent="0.2">
      <c r="A12" s="30" t="s">
        <v>105</v>
      </c>
      <c r="B12" s="30" t="s">
        <v>106</v>
      </c>
      <c r="C12" s="30" t="s">
        <v>105</v>
      </c>
      <c r="D12" s="30" t="s">
        <v>106</v>
      </c>
    </row>
    <row r="13" spans="1:4" x14ac:dyDescent="0.2">
      <c r="A13" s="11" t="s">
        <v>135</v>
      </c>
      <c r="B13" s="11" t="s">
        <v>136</v>
      </c>
      <c r="C13" s="11" t="s">
        <v>135</v>
      </c>
      <c r="D13" s="11" t="s">
        <v>136</v>
      </c>
    </row>
    <row r="14" spans="1:4" s="30" customFormat="1" x14ac:dyDescent="0.2">
      <c r="A14" s="30" t="s">
        <v>353</v>
      </c>
      <c r="B14" s="30" t="s">
        <v>354</v>
      </c>
      <c r="C14" s="30" t="s">
        <v>353</v>
      </c>
      <c r="D14" s="30" t="s">
        <v>354</v>
      </c>
    </row>
    <row r="15" spans="1:4" x14ac:dyDescent="0.2">
      <c r="A15" s="11" t="s">
        <v>399</v>
      </c>
      <c r="B15" s="11" t="s">
        <v>400</v>
      </c>
      <c r="C15" s="11" t="s">
        <v>399</v>
      </c>
      <c r="D15" s="11" t="s">
        <v>400</v>
      </c>
    </row>
    <row r="16" spans="1:4" s="30" customFormat="1" x14ac:dyDescent="0.2">
      <c r="A16" s="30" t="s">
        <v>165</v>
      </c>
      <c r="B16" s="30" t="s">
        <v>166</v>
      </c>
      <c r="C16" s="30" t="s">
        <v>165</v>
      </c>
      <c r="D16" s="30" t="s">
        <v>166</v>
      </c>
    </row>
    <row r="17" spans="1:4" x14ac:dyDescent="0.2">
      <c r="A17" s="11" t="s">
        <v>85</v>
      </c>
      <c r="B17" s="11" t="s">
        <v>86</v>
      </c>
      <c r="C17" s="11" t="s">
        <v>85</v>
      </c>
      <c r="D17" s="11" t="s">
        <v>86</v>
      </c>
    </row>
    <row r="18" spans="1:4" s="30" customFormat="1" x14ac:dyDescent="0.2">
      <c r="A18" s="30" t="s">
        <v>403</v>
      </c>
      <c r="B18" s="30" t="s">
        <v>404</v>
      </c>
      <c r="C18" s="30" t="s">
        <v>403</v>
      </c>
      <c r="D18" s="30" t="s">
        <v>404</v>
      </c>
    </row>
    <row r="19" spans="1:4" x14ac:dyDescent="0.2">
      <c r="A19" s="11" t="s">
        <v>513</v>
      </c>
      <c r="B19" s="11" t="s">
        <v>514</v>
      </c>
      <c r="C19" s="11" t="s">
        <v>727</v>
      </c>
      <c r="D19" s="11" t="s">
        <v>728</v>
      </c>
    </row>
    <row r="20" spans="1:4" x14ac:dyDescent="0.2">
      <c r="C20" s="11" t="s">
        <v>729</v>
      </c>
      <c r="D20" s="11" t="s">
        <v>730</v>
      </c>
    </row>
    <row r="21" spans="1:4" x14ac:dyDescent="0.2">
      <c r="C21" s="11" t="s">
        <v>731</v>
      </c>
      <c r="D21" s="11" t="s">
        <v>732</v>
      </c>
    </row>
    <row r="22" spans="1:4" x14ac:dyDescent="0.2">
      <c r="C22" s="11" t="s">
        <v>733</v>
      </c>
      <c r="D22" s="11" t="s">
        <v>734</v>
      </c>
    </row>
    <row r="23" spans="1:4" s="30" customFormat="1" x14ac:dyDescent="0.2">
      <c r="A23" s="30" t="s">
        <v>227</v>
      </c>
      <c r="B23" s="30" t="s">
        <v>228</v>
      </c>
      <c r="C23" s="30" t="s">
        <v>227</v>
      </c>
      <c r="D23" s="30" t="s">
        <v>228</v>
      </c>
    </row>
    <row r="24" spans="1:4" x14ac:dyDescent="0.2">
      <c r="A24" s="11" t="s">
        <v>361</v>
      </c>
      <c r="B24" s="11" t="s">
        <v>362</v>
      </c>
      <c r="C24" s="11" t="s">
        <v>361</v>
      </c>
      <c r="D24" s="11" t="s">
        <v>362</v>
      </c>
    </row>
    <row r="25" spans="1:4" s="30" customFormat="1" x14ac:dyDescent="0.2">
      <c r="A25" s="30" t="s">
        <v>519</v>
      </c>
      <c r="B25" s="30" t="s">
        <v>520</v>
      </c>
      <c r="C25" s="30" t="s">
        <v>735</v>
      </c>
      <c r="D25" s="30" t="s">
        <v>736</v>
      </c>
    </row>
    <row r="26" spans="1:4" s="30" customFormat="1" x14ac:dyDescent="0.2">
      <c r="C26" s="30" t="s">
        <v>737</v>
      </c>
      <c r="D26" s="30" t="s">
        <v>738</v>
      </c>
    </row>
    <row r="27" spans="1:4" s="30" customFormat="1" x14ac:dyDescent="0.2">
      <c r="C27" s="30" t="s">
        <v>739</v>
      </c>
      <c r="D27" s="30" t="s">
        <v>740</v>
      </c>
    </row>
    <row r="28" spans="1:4" s="30" customFormat="1" x14ac:dyDescent="0.2">
      <c r="C28" s="30" t="s">
        <v>741</v>
      </c>
      <c r="D28" s="30" t="s">
        <v>742</v>
      </c>
    </row>
    <row r="29" spans="1:4" s="30" customFormat="1" x14ac:dyDescent="0.2">
      <c r="C29" s="30" t="s">
        <v>743</v>
      </c>
      <c r="D29" s="30" t="s">
        <v>744</v>
      </c>
    </row>
    <row r="30" spans="1:4" x14ac:dyDescent="0.2">
      <c r="A30" s="11" t="s">
        <v>407</v>
      </c>
      <c r="B30" s="11" t="s">
        <v>408</v>
      </c>
      <c r="C30" s="11" t="s">
        <v>407</v>
      </c>
      <c r="D30" s="11" t="s">
        <v>408</v>
      </c>
    </row>
    <row r="31" spans="1:4" s="30" customFormat="1" x14ac:dyDescent="0.2">
      <c r="A31" s="30" t="s">
        <v>221</v>
      </c>
      <c r="B31" s="30" t="s">
        <v>222</v>
      </c>
      <c r="C31" s="30" t="s">
        <v>221</v>
      </c>
      <c r="D31" s="30" t="s">
        <v>222</v>
      </c>
    </row>
    <row r="32" spans="1:4" x14ac:dyDescent="0.2">
      <c r="A32" s="11" t="s">
        <v>191</v>
      </c>
      <c r="B32" s="11" t="s">
        <v>192</v>
      </c>
      <c r="C32" s="11" t="s">
        <v>191</v>
      </c>
      <c r="D32" s="11" t="s">
        <v>192</v>
      </c>
    </row>
    <row r="33" spans="1:4" s="30" customFormat="1" x14ac:dyDescent="0.2">
      <c r="A33" s="30" t="s">
        <v>197</v>
      </c>
      <c r="B33" s="30" t="s">
        <v>198</v>
      </c>
      <c r="C33" s="30" t="s">
        <v>197</v>
      </c>
      <c r="D33" s="30" t="s">
        <v>198</v>
      </c>
    </row>
    <row r="34" spans="1:4" x14ac:dyDescent="0.2">
      <c r="A34" s="11" t="s">
        <v>383</v>
      </c>
      <c r="B34" s="11" t="s">
        <v>384</v>
      </c>
      <c r="C34" s="11" t="s">
        <v>383</v>
      </c>
      <c r="D34" s="11" t="s">
        <v>384</v>
      </c>
    </row>
    <row r="35" spans="1:4" s="30" customFormat="1" x14ac:dyDescent="0.2">
      <c r="A35" s="30" t="s">
        <v>207</v>
      </c>
      <c r="B35" s="30" t="s">
        <v>208</v>
      </c>
      <c r="C35" s="30" t="s">
        <v>207</v>
      </c>
      <c r="D35" s="30" t="s">
        <v>208</v>
      </c>
    </row>
    <row r="36" spans="1:4" x14ac:dyDescent="0.2">
      <c r="A36" s="11" t="s">
        <v>181</v>
      </c>
      <c r="B36" s="11" t="s">
        <v>182</v>
      </c>
      <c r="C36" s="11" t="s">
        <v>181</v>
      </c>
      <c r="D36" s="11" t="s">
        <v>182</v>
      </c>
    </row>
    <row r="37" spans="1:4" s="30" customFormat="1" x14ac:dyDescent="0.2">
      <c r="A37" s="30" t="s">
        <v>331</v>
      </c>
      <c r="B37" s="30" t="s">
        <v>332</v>
      </c>
      <c r="C37" s="30" t="s">
        <v>331</v>
      </c>
      <c r="D37" s="30" t="s">
        <v>332</v>
      </c>
    </row>
    <row r="38" spans="1:4" x14ac:dyDescent="0.2">
      <c r="A38" s="11" t="s">
        <v>411</v>
      </c>
      <c r="B38" s="11" t="s">
        <v>412</v>
      </c>
      <c r="C38" s="11" t="s">
        <v>411</v>
      </c>
      <c r="D38" s="11" t="s">
        <v>412</v>
      </c>
    </row>
    <row r="39" spans="1:4" s="30" customFormat="1" x14ac:dyDescent="0.2">
      <c r="A39" s="30" t="s">
        <v>521</v>
      </c>
      <c r="B39" s="30" t="s">
        <v>522</v>
      </c>
      <c r="C39" s="30" t="s">
        <v>745</v>
      </c>
      <c r="D39" s="30" t="s">
        <v>746</v>
      </c>
    </row>
    <row r="40" spans="1:4" s="30" customFormat="1" x14ac:dyDescent="0.2">
      <c r="C40" s="30" t="s">
        <v>747</v>
      </c>
      <c r="D40" s="30" t="s">
        <v>748</v>
      </c>
    </row>
    <row r="41" spans="1:4" s="30" customFormat="1" x14ac:dyDescent="0.2">
      <c r="C41" s="30" t="s">
        <v>749</v>
      </c>
      <c r="D41" s="30" t="s">
        <v>750</v>
      </c>
    </row>
    <row r="42" spans="1:4" s="30" customFormat="1" x14ac:dyDescent="0.2">
      <c r="C42" s="30" t="s">
        <v>751</v>
      </c>
      <c r="D42" s="30" t="s">
        <v>752</v>
      </c>
    </row>
    <row r="43" spans="1:4" s="30" customFormat="1" x14ac:dyDescent="0.2">
      <c r="C43" s="30" t="s">
        <v>753</v>
      </c>
      <c r="D43" s="30" t="s">
        <v>754</v>
      </c>
    </row>
    <row r="44" spans="1:4" s="30" customFormat="1" x14ac:dyDescent="0.2">
      <c r="C44" s="30" t="s">
        <v>755</v>
      </c>
      <c r="D44" s="30" t="s">
        <v>756</v>
      </c>
    </row>
    <row r="45" spans="1:4" x14ac:dyDescent="0.2">
      <c r="A45" s="11" t="s">
        <v>13</v>
      </c>
      <c r="B45" s="11" t="s">
        <v>14</v>
      </c>
      <c r="C45" s="11" t="s">
        <v>13</v>
      </c>
      <c r="D45" s="11" t="s">
        <v>14</v>
      </c>
    </row>
    <row r="46" spans="1:4" s="30" customFormat="1" x14ac:dyDescent="0.2">
      <c r="A46" s="30" t="s">
        <v>53</v>
      </c>
      <c r="B46" s="30" t="s">
        <v>54</v>
      </c>
      <c r="C46" s="30" t="s">
        <v>53</v>
      </c>
      <c r="D46" s="30" t="s">
        <v>54</v>
      </c>
    </row>
    <row r="47" spans="1:4" x14ac:dyDescent="0.2">
      <c r="A47" s="11" t="s">
        <v>525</v>
      </c>
      <c r="B47" s="11" t="s">
        <v>526</v>
      </c>
      <c r="C47" s="11" t="s">
        <v>757</v>
      </c>
      <c r="D47" s="11" t="s">
        <v>758</v>
      </c>
    </row>
    <row r="48" spans="1:4" x14ac:dyDescent="0.2">
      <c r="C48" s="11" t="s">
        <v>759</v>
      </c>
      <c r="D48" s="11" t="s">
        <v>760</v>
      </c>
    </row>
    <row r="49" spans="1:4" x14ac:dyDescent="0.2">
      <c r="C49" s="11" t="s">
        <v>761</v>
      </c>
      <c r="D49" s="11" t="s">
        <v>762</v>
      </c>
    </row>
    <row r="50" spans="1:4" x14ac:dyDescent="0.2">
      <c r="C50" s="11" t="s">
        <v>763</v>
      </c>
      <c r="D50" s="11" t="s">
        <v>764</v>
      </c>
    </row>
    <row r="51" spans="1:4" x14ac:dyDescent="0.2">
      <c r="C51" s="11" t="s">
        <v>765</v>
      </c>
      <c r="D51" s="11" t="s">
        <v>766</v>
      </c>
    </row>
    <row r="52" spans="1:4" x14ac:dyDescent="0.2">
      <c r="C52" s="11" t="s">
        <v>767</v>
      </c>
      <c r="D52" s="11" t="s">
        <v>768</v>
      </c>
    </row>
    <row r="53" spans="1:4" x14ac:dyDescent="0.2">
      <c r="C53" s="11" t="s">
        <v>769</v>
      </c>
      <c r="D53" s="11" t="s">
        <v>770</v>
      </c>
    </row>
    <row r="54" spans="1:4" x14ac:dyDescent="0.2">
      <c r="C54" s="11" t="s">
        <v>771</v>
      </c>
      <c r="D54" s="11" t="s">
        <v>772</v>
      </c>
    </row>
    <row r="55" spans="1:4" s="30" customFormat="1" x14ac:dyDescent="0.2">
      <c r="A55" s="30" t="s">
        <v>533</v>
      </c>
      <c r="B55" s="30" t="s">
        <v>534</v>
      </c>
      <c r="C55" s="30" t="s">
        <v>773</v>
      </c>
      <c r="D55" s="30" t="s">
        <v>774</v>
      </c>
    </row>
    <row r="56" spans="1:4" s="30" customFormat="1" x14ac:dyDescent="0.2">
      <c r="C56" s="30" t="s">
        <v>775</v>
      </c>
      <c r="D56" s="30" t="s">
        <v>776</v>
      </c>
    </row>
    <row r="57" spans="1:4" s="30" customFormat="1" x14ac:dyDescent="0.2">
      <c r="C57" s="30" t="s">
        <v>777</v>
      </c>
      <c r="D57" s="30" t="s">
        <v>778</v>
      </c>
    </row>
    <row r="58" spans="1:4" s="30" customFormat="1" x14ac:dyDescent="0.2">
      <c r="C58" s="30" t="s">
        <v>779</v>
      </c>
      <c r="D58" s="30" t="s">
        <v>780</v>
      </c>
    </row>
    <row r="59" spans="1:4" s="30" customFormat="1" x14ac:dyDescent="0.2">
      <c r="C59" s="30" t="s">
        <v>781</v>
      </c>
      <c r="D59" s="30" t="s">
        <v>782</v>
      </c>
    </row>
    <row r="60" spans="1:4" s="30" customFormat="1" x14ac:dyDescent="0.2">
      <c r="C60" s="30" t="s">
        <v>783</v>
      </c>
      <c r="D60" s="30" t="s">
        <v>784</v>
      </c>
    </row>
    <row r="61" spans="1:4" s="30" customFormat="1" x14ac:dyDescent="0.2">
      <c r="C61" s="30" t="s">
        <v>785</v>
      </c>
      <c r="D61" s="30" t="s">
        <v>786</v>
      </c>
    </row>
    <row r="62" spans="1:4" s="30" customFormat="1" x14ac:dyDescent="0.2">
      <c r="C62" s="30" t="s">
        <v>787</v>
      </c>
      <c r="D62" s="30" t="s">
        <v>788</v>
      </c>
    </row>
    <row r="63" spans="1:4" x14ac:dyDescent="0.2">
      <c r="A63" s="11" t="s">
        <v>293</v>
      </c>
      <c r="B63" s="11" t="s">
        <v>294</v>
      </c>
      <c r="C63" s="11" t="s">
        <v>293</v>
      </c>
      <c r="D63" s="11" t="s">
        <v>294</v>
      </c>
    </row>
    <row r="64" spans="1:4" s="30" customFormat="1" x14ac:dyDescent="0.2">
      <c r="A64" s="30" t="s">
        <v>535</v>
      </c>
      <c r="B64" s="30" t="s">
        <v>536</v>
      </c>
      <c r="C64" s="30" t="s">
        <v>789</v>
      </c>
      <c r="D64" s="30" t="s">
        <v>790</v>
      </c>
    </row>
    <row r="65" spans="1:4" s="30" customFormat="1" x14ac:dyDescent="0.2">
      <c r="C65" s="30" t="s">
        <v>791</v>
      </c>
      <c r="D65" s="30" t="s">
        <v>792</v>
      </c>
    </row>
    <row r="66" spans="1:4" s="30" customFormat="1" x14ac:dyDescent="0.2">
      <c r="C66" s="30" t="s">
        <v>793</v>
      </c>
      <c r="D66" s="30" t="s">
        <v>794</v>
      </c>
    </row>
    <row r="67" spans="1:4" s="30" customFormat="1" x14ac:dyDescent="0.2">
      <c r="C67" s="30" t="s">
        <v>795</v>
      </c>
      <c r="D67" s="30" t="s">
        <v>796</v>
      </c>
    </row>
    <row r="68" spans="1:4" s="30" customFormat="1" x14ac:dyDescent="0.2">
      <c r="C68" s="30" t="s">
        <v>797</v>
      </c>
      <c r="D68" s="30" t="s">
        <v>798</v>
      </c>
    </row>
    <row r="69" spans="1:4" s="30" customFormat="1" x14ac:dyDescent="0.2">
      <c r="C69" s="30" t="s">
        <v>799</v>
      </c>
      <c r="D69" s="30" t="s">
        <v>800</v>
      </c>
    </row>
    <row r="70" spans="1:4" x14ac:dyDescent="0.2">
      <c r="A70" s="11" t="s">
        <v>335</v>
      </c>
      <c r="B70" s="11" t="s">
        <v>336</v>
      </c>
      <c r="C70" s="11" t="s">
        <v>335</v>
      </c>
      <c r="D70" s="11" t="s">
        <v>336</v>
      </c>
    </row>
    <row r="71" spans="1:4" s="30" customFormat="1" x14ac:dyDescent="0.2">
      <c r="A71" s="30" t="s">
        <v>415</v>
      </c>
      <c r="B71" s="30" t="s">
        <v>416</v>
      </c>
      <c r="C71" s="30" t="s">
        <v>415</v>
      </c>
      <c r="D71" s="30" t="s">
        <v>416</v>
      </c>
    </row>
    <row r="72" spans="1:4" x14ac:dyDescent="0.2">
      <c r="A72" s="11" t="s">
        <v>37</v>
      </c>
      <c r="B72" s="11" t="s">
        <v>38</v>
      </c>
      <c r="C72" s="11" t="s">
        <v>37</v>
      </c>
      <c r="D72" s="11" t="s">
        <v>38</v>
      </c>
    </row>
    <row r="73" spans="1:4" s="30" customFormat="1" x14ac:dyDescent="0.2">
      <c r="A73" s="30" t="s">
        <v>537</v>
      </c>
      <c r="B73" s="30" t="s">
        <v>538</v>
      </c>
      <c r="C73" s="30" t="s">
        <v>801</v>
      </c>
      <c r="D73" s="30" t="s">
        <v>802</v>
      </c>
    </row>
    <row r="74" spans="1:4" s="30" customFormat="1" x14ac:dyDescent="0.2">
      <c r="C74" s="30" t="s">
        <v>803</v>
      </c>
      <c r="D74" s="30" t="s">
        <v>804</v>
      </c>
    </row>
    <row r="75" spans="1:4" s="30" customFormat="1" x14ac:dyDescent="0.2">
      <c r="C75" s="30" t="s">
        <v>805</v>
      </c>
      <c r="D75" s="30" t="s">
        <v>806</v>
      </c>
    </row>
    <row r="76" spans="1:4" s="30" customFormat="1" x14ac:dyDescent="0.2">
      <c r="C76" s="30" t="s">
        <v>807</v>
      </c>
      <c r="D76" s="30" t="s">
        <v>808</v>
      </c>
    </row>
    <row r="77" spans="1:4" s="30" customFormat="1" x14ac:dyDescent="0.2">
      <c r="C77" s="30" t="s">
        <v>809</v>
      </c>
      <c r="D77" s="30" t="s">
        <v>810</v>
      </c>
    </row>
    <row r="78" spans="1:4" x14ac:dyDescent="0.2">
      <c r="A78" s="11" t="s">
        <v>419</v>
      </c>
      <c r="B78" s="11" t="s">
        <v>420</v>
      </c>
      <c r="C78" s="11" t="s">
        <v>419</v>
      </c>
      <c r="D78" s="11" t="s">
        <v>420</v>
      </c>
    </row>
    <row r="79" spans="1:4" s="30" customFormat="1" x14ac:dyDescent="0.2">
      <c r="A79" s="30" t="s">
        <v>545</v>
      </c>
      <c r="B79" s="30" t="s">
        <v>546</v>
      </c>
      <c r="C79" s="30" t="s">
        <v>811</v>
      </c>
      <c r="D79" s="30" t="s">
        <v>812</v>
      </c>
    </row>
    <row r="80" spans="1:4" s="30" customFormat="1" x14ac:dyDescent="0.2">
      <c r="C80" s="30" t="s">
        <v>813</v>
      </c>
      <c r="D80" s="30" t="s">
        <v>814</v>
      </c>
    </row>
    <row r="81" spans="1:4" s="30" customFormat="1" x14ac:dyDescent="0.2">
      <c r="C81" s="30" t="s">
        <v>815</v>
      </c>
      <c r="D81" s="30" t="s">
        <v>816</v>
      </c>
    </row>
    <row r="82" spans="1:4" s="30" customFormat="1" x14ac:dyDescent="0.2">
      <c r="C82" s="30" t="s">
        <v>817</v>
      </c>
      <c r="D82" s="30" t="s">
        <v>818</v>
      </c>
    </row>
    <row r="83" spans="1:4" s="30" customFormat="1" x14ac:dyDescent="0.2">
      <c r="C83" s="30" t="s">
        <v>819</v>
      </c>
      <c r="D83" s="30" t="s">
        <v>820</v>
      </c>
    </row>
    <row r="84" spans="1:4" s="30" customFormat="1" x14ac:dyDescent="0.2">
      <c r="C84" s="30" t="s">
        <v>821</v>
      </c>
      <c r="D84" s="30" t="s">
        <v>822</v>
      </c>
    </row>
    <row r="85" spans="1:4" s="30" customFormat="1" x14ac:dyDescent="0.2">
      <c r="C85" s="30" t="s">
        <v>823</v>
      </c>
      <c r="D85" s="30" t="s">
        <v>824</v>
      </c>
    </row>
    <row r="86" spans="1:4" s="30" customFormat="1" x14ac:dyDescent="0.2">
      <c r="C86" s="30" t="s">
        <v>825</v>
      </c>
      <c r="D86" s="30" t="s">
        <v>826</v>
      </c>
    </row>
    <row r="87" spans="1:4" s="30" customFormat="1" x14ac:dyDescent="0.2">
      <c r="C87" s="30" t="s">
        <v>827</v>
      </c>
      <c r="D87" s="30" t="s">
        <v>828</v>
      </c>
    </row>
    <row r="88" spans="1:4" s="30" customFormat="1" x14ac:dyDescent="0.2">
      <c r="C88" s="30" t="s">
        <v>829</v>
      </c>
      <c r="D88" s="30" t="s">
        <v>830</v>
      </c>
    </row>
    <row r="89" spans="1:4" s="30" customFormat="1" x14ac:dyDescent="0.2">
      <c r="C89" s="30" t="s">
        <v>831</v>
      </c>
      <c r="D89" s="30" t="s">
        <v>832</v>
      </c>
    </row>
    <row r="90" spans="1:4" s="30" customFormat="1" x14ac:dyDescent="0.2">
      <c r="C90" s="30" t="s">
        <v>833</v>
      </c>
      <c r="D90" s="30" t="s">
        <v>834</v>
      </c>
    </row>
    <row r="91" spans="1:4" x14ac:dyDescent="0.2">
      <c r="A91" s="11" t="s">
        <v>305</v>
      </c>
      <c r="B91" s="11" t="s">
        <v>306</v>
      </c>
      <c r="C91" s="11" t="s">
        <v>1129</v>
      </c>
      <c r="D91" s="11" t="s">
        <v>306</v>
      </c>
    </row>
    <row r="92" spans="1:4" s="30" customFormat="1" x14ac:dyDescent="0.2">
      <c r="A92" s="30" t="s">
        <v>557</v>
      </c>
      <c r="B92" s="30" t="s">
        <v>558</v>
      </c>
      <c r="C92" s="30" t="s">
        <v>835</v>
      </c>
      <c r="D92" s="30" t="s">
        <v>836</v>
      </c>
    </row>
    <row r="93" spans="1:4" s="30" customFormat="1" x14ac:dyDescent="0.2">
      <c r="C93" s="30" t="s">
        <v>837</v>
      </c>
      <c r="D93" s="30" t="s">
        <v>838</v>
      </c>
    </row>
    <row r="94" spans="1:4" s="30" customFormat="1" x14ac:dyDescent="0.2">
      <c r="C94" s="30" t="s">
        <v>839</v>
      </c>
      <c r="D94" s="30" t="s">
        <v>840</v>
      </c>
    </row>
    <row r="95" spans="1:4" s="30" customFormat="1" x14ac:dyDescent="0.2">
      <c r="C95" s="30" t="s">
        <v>841</v>
      </c>
      <c r="D95" s="30" t="s">
        <v>842</v>
      </c>
    </row>
    <row r="96" spans="1:4" s="30" customFormat="1" x14ac:dyDescent="0.2">
      <c r="C96" s="30" t="s">
        <v>843</v>
      </c>
      <c r="D96" s="30" t="s">
        <v>844</v>
      </c>
    </row>
    <row r="97" spans="1:4" s="30" customFormat="1" x14ac:dyDescent="0.2">
      <c r="C97" s="30" t="s">
        <v>845</v>
      </c>
      <c r="D97" s="30" t="s">
        <v>846</v>
      </c>
    </row>
    <row r="98" spans="1:4" x14ac:dyDescent="0.2">
      <c r="A98" s="11" t="s">
        <v>423</v>
      </c>
      <c r="B98" s="11" t="s">
        <v>424</v>
      </c>
      <c r="C98" s="11" t="s">
        <v>423</v>
      </c>
      <c r="D98" s="11" t="s">
        <v>424</v>
      </c>
    </row>
    <row r="99" spans="1:4" s="30" customFormat="1" x14ac:dyDescent="0.2">
      <c r="A99" s="30" t="s">
        <v>427</v>
      </c>
      <c r="B99" s="30" t="s">
        <v>428</v>
      </c>
      <c r="C99" s="30" t="s">
        <v>427</v>
      </c>
      <c r="D99" s="30" t="s">
        <v>428</v>
      </c>
    </row>
    <row r="100" spans="1:4" x14ac:dyDescent="0.2">
      <c r="A100" s="11" t="s">
        <v>17</v>
      </c>
      <c r="B100" s="11" t="s">
        <v>18</v>
      </c>
      <c r="C100" s="11" t="s">
        <v>17</v>
      </c>
      <c r="D100" s="11" t="s">
        <v>18</v>
      </c>
    </row>
    <row r="101" spans="1:4" s="30" customFormat="1" x14ac:dyDescent="0.2">
      <c r="A101" s="30" t="s">
        <v>429</v>
      </c>
      <c r="B101" s="30" t="s">
        <v>430</v>
      </c>
      <c r="C101" s="30" t="s">
        <v>429</v>
      </c>
      <c r="D101" s="30" t="s">
        <v>430</v>
      </c>
    </row>
    <row r="102" spans="1:4" x14ac:dyDescent="0.2">
      <c r="A102" s="11" t="s">
        <v>561</v>
      </c>
      <c r="B102" s="11" t="s">
        <v>562</v>
      </c>
      <c r="C102" s="11" t="s">
        <v>847</v>
      </c>
      <c r="D102" s="11" t="s">
        <v>848</v>
      </c>
    </row>
    <row r="103" spans="1:4" x14ac:dyDescent="0.2">
      <c r="C103" s="11" t="s">
        <v>849</v>
      </c>
      <c r="D103" s="11" t="s">
        <v>850</v>
      </c>
    </row>
    <row r="104" spans="1:4" x14ac:dyDescent="0.2">
      <c r="C104" s="11" t="s">
        <v>851</v>
      </c>
      <c r="D104" s="11" t="s">
        <v>852</v>
      </c>
    </row>
    <row r="105" spans="1:4" x14ac:dyDescent="0.2">
      <c r="C105" s="11" t="s">
        <v>853</v>
      </c>
      <c r="D105" s="11" t="s">
        <v>854</v>
      </c>
    </row>
    <row r="106" spans="1:4" x14ac:dyDescent="0.2">
      <c r="C106" s="11" t="s">
        <v>855</v>
      </c>
      <c r="D106" s="11" t="s">
        <v>856</v>
      </c>
    </row>
    <row r="107" spans="1:4" x14ac:dyDescent="0.2">
      <c r="C107" s="11" t="s">
        <v>857</v>
      </c>
      <c r="D107" s="11" t="s">
        <v>858</v>
      </c>
    </row>
    <row r="108" spans="1:4" x14ac:dyDescent="0.2">
      <c r="C108" s="11" t="s">
        <v>859</v>
      </c>
      <c r="D108" s="11" t="s">
        <v>860</v>
      </c>
    </row>
    <row r="109" spans="1:4" x14ac:dyDescent="0.2">
      <c r="C109" s="11" t="s">
        <v>861</v>
      </c>
      <c r="D109" s="11" t="s">
        <v>862</v>
      </c>
    </row>
    <row r="110" spans="1:4" x14ac:dyDescent="0.2">
      <c r="C110" s="11" t="s">
        <v>863</v>
      </c>
      <c r="D110" s="11" t="s">
        <v>864</v>
      </c>
    </row>
    <row r="111" spans="1:4" x14ac:dyDescent="0.2">
      <c r="C111" s="11" t="s">
        <v>865</v>
      </c>
      <c r="D111" s="11" t="s">
        <v>866</v>
      </c>
    </row>
    <row r="112" spans="1:4" x14ac:dyDescent="0.2">
      <c r="C112" s="11" t="s">
        <v>867</v>
      </c>
      <c r="D112" s="11" t="s">
        <v>868</v>
      </c>
    </row>
    <row r="113" spans="1:4" s="30" customFormat="1" x14ac:dyDescent="0.2">
      <c r="A113" s="30" t="s">
        <v>433</v>
      </c>
      <c r="B113" s="30" t="s">
        <v>434</v>
      </c>
      <c r="C113" s="30" t="s">
        <v>433</v>
      </c>
      <c r="D113" s="30" t="s">
        <v>434</v>
      </c>
    </row>
    <row r="114" spans="1:4" x14ac:dyDescent="0.2">
      <c r="A114" s="11" t="s">
        <v>437</v>
      </c>
      <c r="B114" s="11" t="s">
        <v>438</v>
      </c>
      <c r="C114" s="11" t="s">
        <v>437</v>
      </c>
      <c r="D114" s="11" t="s">
        <v>438</v>
      </c>
    </row>
    <row r="115" spans="1:4" s="30" customFormat="1" x14ac:dyDescent="0.2">
      <c r="A115" s="30" t="s">
        <v>1</v>
      </c>
      <c r="B115" s="30" t="s">
        <v>2</v>
      </c>
      <c r="C115" s="30" t="s">
        <v>1</v>
      </c>
      <c r="D115" s="30" t="s">
        <v>2</v>
      </c>
    </row>
    <row r="116" spans="1:4" x14ac:dyDescent="0.2">
      <c r="A116" s="11" t="s">
        <v>441</v>
      </c>
      <c r="B116" s="11" t="s">
        <v>442</v>
      </c>
      <c r="C116" s="11" t="s">
        <v>441</v>
      </c>
      <c r="D116" s="11" t="s">
        <v>442</v>
      </c>
    </row>
    <row r="117" spans="1:4" s="30" customFormat="1" x14ac:dyDescent="0.2">
      <c r="A117" s="30" t="s">
        <v>69</v>
      </c>
      <c r="B117" s="30" t="s">
        <v>70</v>
      </c>
      <c r="C117" s="30" t="s">
        <v>69</v>
      </c>
      <c r="D117" s="30" t="s">
        <v>70</v>
      </c>
    </row>
    <row r="118" spans="1:4" x14ac:dyDescent="0.2">
      <c r="A118" s="11" t="s">
        <v>573</v>
      </c>
      <c r="B118" s="11" t="s">
        <v>574</v>
      </c>
      <c r="C118" s="11" t="s">
        <v>869</v>
      </c>
      <c r="D118" s="11" t="s">
        <v>870</v>
      </c>
    </row>
    <row r="119" spans="1:4" x14ac:dyDescent="0.2">
      <c r="C119" s="11" t="s">
        <v>871</v>
      </c>
      <c r="D119" s="11" t="s">
        <v>872</v>
      </c>
    </row>
    <row r="120" spans="1:4" x14ac:dyDescent="0.2">
      <c r="C120" s="11" t="s">
        <v>1125</v>
      </c>
      <c r="D120" s="11" t="s">
        <v>873</v>
      </c>
    </row>
    <row r="121" spans="1:4" x14ac:dyDescent="0.2">
      <c r="C121" s="11" t="s">
        <v>874</v>
      </c>
      <c r="D121" s="11" t="s">
        <v>875</v>
      </c>
    </row>
    <row r="122" spans="1:4" x14ac:dyDescent="0.2">
      <c r="C122" s="11" t="s">
        <v>876</v>
      </c>
      <c r="D122" s="11" t="s">
        <v>877</v>
      </c>
    </row>
    <row r="123" spans="1:4" x14ac:dyDescent="0.2">
      <c r="C123" s="11" t="s">
        <v>1126</v>
      </c>
      <c r="D123" s="11" t="s">
        <v>878</v>
      </c>
    </row>
    <row r="124" spans="1:4" x14ac:dyDescent="0.2">
      <c r="C124" s="11" t="s">
        <v>1127</v>
      </c>
      <c r="D124" s="11" t="s">
        <v>879</v>
      </c>
    </row>
    <row r="125" spans="1:4" x14ac:dyDescent="0.2">
      <c r="C125" s="11" t="s">
        <v>880</v>
      </c>
      <c r="D125" s="11" t="s">
        <v>881</v>
      </c>
    </row>
    <row r="126" spans="1:4" x14ac:dyDescent="0.2">
      <c r="C126" s="11" t="s">
        <v>882</v>
      </c>
      <c r="D126" s="11" t="s">
        <v>883</v>
      </c>
    </row>
    <row r="127" spans="1:4" x14ac:dyDescent="0.2">
      <c r="C127" s="11" t="s">
        <v>1128</v>
      </c>
      <c r="D127" s="11" t="s">
        <v>884</v>
      </c>
    </row>
    <row r="128" spans="1:4" s="30" customFormat="1" x14ac:dyDescent="0.2">
      <c r="A128" s="30" t="s">
        <v>445</v>
      </c>
      <c r="B128" s="30" t="s">
        <v>446</v>
      </c>
      <c r="C128" s="30" t="s">
        <v>445</v>
      </c>
      <c r="D128" s="30" t="s">
        <v>446</v>
      </c>
    </row>
    <row r="129" spans="1:4" x14ac:dyDescent="0.2">
      <c r="A129" s="11" t="s">
        <v>449</v>
      </c>
      <c r="B129" s="11" t="s">
        <v>450</v>
      </c>
      <c r="C129" s="11" t="s">
        <v>449</v>
      </c>
      <c r="D129" s="11" t="s">
        <v>450</v>
      </c>
    </row>
    <row r="130" spans="1:4" s="30" customFormat="1" x14ac:dyDescent="0.2">
      <c r="A130" s="30" t="s">
        <v>177</v>
      </c>
      <c r="B130" s="30" t="s">
        <v>178</v>
      </c>
      <c r="C130" s="30" t="s">
        <v>177</v>
      </c>
      <c r="D130" s="30" t="s">
        <v>178</v>
      </c>
    </row>
    <row r="131" spans="1:4" x14ac:dyDescent="0.2">
      <c r="A131" s="11" t="s">
        <v>211</v>
      </c>
      <c r="B131" s="11" t="s">
        <v>212</v>
      </c>
      <c r="C131" s="11" t="s">
        <v>211</v>
      </c>
      <c r="D131" s="11" t="s">
        <v>212</v>
      </c>
    </row>
    <row r="132" spans="1:4" s="30" customFormat="1" x14ac:dyDescent="0.2">
      <c r="A132" s="30" t="s">
        <v>453</v>
      </c>
      <c r="B132" s="30" t="s">
        <v>454</v>
      </c>
      <c r="C132" s="30" t="s">
        <v>453</v>
      </c>
      <c r="D132" s="30" t="s">
        <v>454</v>
      </c>
    </row>
    <row r="133" spans="1:4" x14ac:dyDescent="0.2">
      <c r="A133" s="11" t="s">
        <v>457</v>
      </c>
      <c r="B133" s="11" t="s">
        <v>458</v>
      </c>
      <c r="C133" s="11" t="s">
        <v>457</v>
      </c>
      <c r="D133" s="11" t="s">
        <v>458</v>
      </c>
    </row>
    <row r="134" spans="1:4" s="30" customFormat="1" x14ac:dyDescent="0.2">
      <c r="A134" s="30" t="s">
        <v>579</v>
      </c>
      <c r="B134" s="30" t="s">
        <v>580</v>
      </c>
      <c r="C134" s="30" t="s">
        <v>885</v>
      </c>
      <c r="D134" s="30" t="s">
        <v>886</v>
      </c>
    </row>
    <row r="135" spans="1:4" s="30" customFormat="1" x14ac:dyDescent="0.2">
      <c r="C135" s="30" t="s">
        <v>887</v>
      </c>
      <c r="D135" s="30" t="s">
        <v>888</v>
      </c>
    </row>
    <row r="136" spans="1:4" s="30" customFormat="1" x14ac:dyDescent="0.2">
      <c r="C136" s="30" t="s">
        <v>889</v>
      </c>
      <c r="D136" s="30" t="s">
        <v>890</v>
      </c>
    </row>
    <row r="137" spans="1:4" s="30" customFormat="1" x14ac:dyDescent="0.2">
      <c r="C137" s="30" t="s">
        <v>891</v>
      </c>
      <c r="D137" s="30" t="s">
        <v>892</v>
      </c>
    </row>
    <row r="138" spans="1:4" s="30" customFormat="1" x14ac:dyDescent="0.2">
      <c r="C138" s="30" t="s">
        <v>893</v>
      </c>
      <c r="D138" s="30" t="s">
        <v>894</v>
      </c>
    </row>
    <row r="139" spans="1:4" s="30" customFormat="1" x14ac:dyDescent="0.2">
      <c r="C139" s="30" t="s">
        <v>895</v>
      </c>
      <c r="D139" s="30" t="s">
        <v>896</v>
      </c>
    </row>
    <row r="140" spans="1:4" s="30" customFormat="1" x14ac:dyDescent="0.2">
      <c r="C140" s="30" t="s">
        <v>897</v>
      </c>
      <c r="D140" s="30" t="s">
        <v>898</v>
      </c>
    </row>
    <row r="141" spans="1:4" s="30" customFormat="1" x14ac:dyDescent="0.2">
      <c r="C141" s="30" t="s">
        <v>899</v>
      </c>
      <c r="D141" s="30" t="s">
        <v>900</v>
      </c>
    </row>
    <row r="142" spans="1:4" s="30" customFormat="1" x14ac:dyDescent="0.2">
      <c r="C142" s="30" t="s">
        <v>901</v>
      </c>
      <c r="D142" s="30" t="s">
        <v>902</v>
      </c>
    </row>
    <row r="143" spans="1:4" s="30" customFormat="1" x14ac:dyDescent="0.2">
      <c r="C143" s="30" t="s">
        <v>903</v>
      </c>
      <c r="D143" s="30" t="s">
        <v>904</v>
      </c>
    </row>
    <row r="144" spans="1:4" s="30" customFormat="1" x14ac:dyDescent="0.2">
      <c r="C144" s="30" t="s">
        <v>905</v>
      </c>
      <c r="D144" s="30" t="s">
        <v>906</v>
      </c>
    </row>
    <row r="145" spans="1:4" s="30" customFormat="1" x14ac:dyDescent="0.2">
      <c r="C145" s="30" t="s">
        <v>907</v>
      </c>
      <c r="D145" s="30" t="s">
        <v>908</v>
      </c>
    </row>
    <row r="146" spans="1:4" x14ac:dyDescent="0.2">
      <c r="A146" s="11" t="s">
        <v>33</v>
      </c>
      <c r="B146" s="11" t="s">
        <v>34</v>
      </c>
      <c r="C146" s="11" t="s">
        <v>33</v>
      </c>
      <c r="D146" s="11" t="s">
        <v>34</v>
      </c>
    </row>
    <row r="147" spans="1:4" s="30" customFormat="1" x14ac:dyDescent="0.2">
      <c r="A147" s="30" t="s">
        <v>461</v>
      </c>
      <c r="B147" s="30" t="s">
        <v>462</v>
      </c>
      <c r="C147" s="30" t="s">
        <v>461</v>
      </c>
      <c r="D147" s="30" t="s">
        <v>462</v>
      </c>
    </row>
    <row r="148" spans="1:4" x14ac:dyDescent="0.2">
      <c r="A148" s="11" t="s">
        <v>365</v>
      </c>
      <c r="B148" s="11" t="s">
        <v>366</v>
      </c>
      <c r="C148" s="11" t="s">
        <v>365</v>
      </c>
      <c r="D148" s="11" t="s">
        <v>366</v>
      </c>
    </row>
    <row r="149" spans="1:4" s="30" customFormat="1" x14ac:dyDescent="0.2">
      <c r="A149" s="30" t="s">
        <v>267</v>
      </c>
      <c r="B149" s="30" t="s">
        <v>268</v>
      </c>
      <c r="C149" s="30" t="s">
        <v>267</v>
      </c>
      <c r="D149" s="30" t="s">
        <v>268</v>
      </c>
    </row>
    <row r="150" spans="1:4" x14ac:dyDescent="0.2">
      <c r="A150" s="11" t="s">
        <v>465</v>
      </c>
      <c r="B150" s="11" t="s">
        <v>466</v>
      </c>
      <c r="C150" s="11" t="s">
        <v>465</v>
      </c>
      <c r="D150" s="11" t="s">
        <v>466</v>
      </c>
    </row>
    <row r="151" spans="1:4" s="30" customFormat="1" x14ac:dyDescent="0.2">
      <c r="A151" s="30" t="s">
        <v>594</v>
      </c>
      <c r="B151" s="30" t="s">
        <v>595</v>
      </c>
      <c r="C151" s="30" t="s">
        <v>909</v>
      </c>
      <c r="D151" s="30" t="s">
        <v>910</v>
      </c>
    </row>
    <row r="152" spans="1:4" s="30" customFormat="1" x14ac:dyDescent="0.2">
      <c r="C152" s="30" t="s">
        <v>911</v>
      </c>
      <c r="D152" s="30" t="s">
        <v>912</v>
      </c>
    </row>
    <row r="153" spans="1:4" s="30" customFormat="1" x14ac:dyDescent="0.2">
      <c r="C153" s="30" t="s">
        <v>913</v>
      </c>
      <c r="D153" s="30" t="s">
        <v>914</v>
      </c>
    </row>
    <row r="154" spans="1:4" s="30" customFormat="1" x14ac:dyDescent="0.2">
      <c r="C154" s="30" t="s">
        <v>915</v>
      </c>
      <c r="D154" s="30" t="s">
        <v>916</v>
      </c>
    </row>
    <row r="155" spans="1:4" s="30" customFormat="1" x14ac:dyDescent="0.2">
      <c r="C155" s="30" t="s">
        <v>917</v>
      </c>
      <c r="D155" s="30" t="s">
        <v>918</v>
      </c>
    </row>
    <row r="156" spans="1:4" s="30" customFormat="1" x14ac:dyDescent="0.2">
      <c r="C156" s="30" t="s">
        <v>919</v>
      </c>
      <c r="D156" s="30" t="s">
        <v>920</v>
      </c>
    </row>
    <row r="157" spans="1:4" s="30" customFormat="1" x14ac:dyDescent="0.2">
      <c r="C157" s="30" t="s">
        <v>921</v>
      </c>
      <c r="D157" s="30" t="s">
        <v>922</v>
      </c>
    </row>
    <row r="158" spans="1:4" s="30" customFormat="1" x14ac:dyDescent="0.2">
      <c r="C158" s="30" t="s">
        <v>923</v>
      </c>
      <c r="D158" s="30" t="s">
        <v>924</v>
      </c>
    </row>
    <row r="159" spans="1:4" s="30" customFormat="1" x14ac:dyDescent="0.2">
      <c r="C159" s="30" t="s">
        <v>925</v>
      </c>
      <c r="D159" s="30" t="s">
        <v>926</v>
      </c>
    </row>
    <row r="160" spans="1:4" s="30" customFormat="1" x14ac:dyDescent="0.2">
      <c r="C160" s="30" t="s">
        <v>927</v>
      </c>
      <c r="D160" s="30" t="s">
        <v>928</v>
      </c>
    </row>
    <row r="161" spans="1:4" s="30" customFormat="1" x14ac:dyDescent="0.2">
      <c r="C161" s="30" t="s">
        <v>929</v>
      </c>
      <c r="D161" s="30" t="s">
        <v>930</v>
      </c>
    </row>
    <row r="162" spans="1:4" s="30" customFormat="1" x14ac:dyDescent="0.2">
      <c r="C162" s="30" t="s">
        <v>931</v>
      </c>
      <c r="D162" s="30" t="s">
        <v>932</v>
      </c>
    </row>
    <row r="163" spans="1:4" x14ac:dyDescent="0.2">
      <c r="A163" s="11" t="s">
        <v>371</v>
      </c>
      <c r="B163" s="11" t="s">
        <v>372</v>
      </c>
      <c r="C163" s="11" t="s">
        <v>371</v>
      </c>
      <c r="D163" s="11" t="s">
        <v>372</v>
      </c>
    </row>
    <row r="164" spans="1:4" s="30" customFormat="1" x14ac:dyDescent="0.2">
      <c r="A164" s="30" t="s">
        <v>57</v>
      </c>
      <c r="B164" s="30" t="s">
        <v>58</v>
      </c>
      <c r="C164" s="30" t="s">
        <v>57</v>
      </c>
      <c r="D164" s="30" t="s">
        <v>58</v>
      </c>
    </row>
    <row r="165" spans="1:4" x14ac:dyDescent="0.2">
      <c r="A165" s="11" t="s">
        <v>608</v>
      </c>
      <c r="B165" s="11" t="s">
        <v>609</v>
      </c>
      <c r="C165" s="11" t="s">
        <v>933</v>
      </c>
      <c r="D165" s="11" t="s">
        <v>934</v>
      </c>
    </row>
    <row r="166" spans="1:4" x14ac:dyDescent="0.2">
      <c r="C166" s="11" t="s">
        <v>935</v>
      </c>
      <c r="D166" s="11" t="s">
        <v>936</v>
      </c>
    </row>
    <row r="167" spans="1:4" x14ac:dyDescent="0.2">
      <c r="C167" s="11" t="s">
        <v>937</v>
      </c>
      <c r="D167" s="11" t="s">
        <v>938</v>
      </c>
    </row>
    <row r="168" spans="1:4" x14ac:dyDescent="0.2">
      <c r="C168" s="11" t="s">
        <v>939</v>
      </c>
      <c r="D168" s="11" t="s">
        <v>940</v>
      </c>
    </row>
    <row r="169" spans="1:4" x14ac:dyDescent="0.2">
      <c r="C169" s="11" t="s">
        <v>941</v>
      </c>
      <c r="D169" s="11" t="s">
        <v>942</v>
      </c>
    </row>
    <row r="170" spans="1:4" x14ac:dyDescent="0.2">
      <c r="C170" s="11" t="s">
        <v>943</v>
      </c>
      <c r="D170" s="11" t="s">
        <v>944</v>
      </c>
    </row>
    <row r="171" spans="1:4" x14ac:dyDescent="0.2">
      <c r="C171" s="11" t="s">
        <v>945</v>
      </c>
      <c r="D171" s="11" t="s">
        <v>946</v>
      </c>
    </row>
    <row r="172" spans="1:4" s="30" customFormat="1" x14ac:dyDescent="0.2">
      <c r="A172" s="30" t="s">
        <v>469</v>
      </c>
      <c r="B172" s="30" t="s">
        <v>470</v>
      </c>
      <c r="C172" s="30" t="s">
        <v>469</v>
      </c>
      <c r="D172" s="30" t="s">
        <v>470</v>
      </c>
    </row>
    <row r="173" spans="1:4" x14ac:dyDescent="0.2">
      <c r="A173" s="11" t="s">
        <v>612</v>
      </c>
      <c r="B173" s="11" t="s">
        <v>613</v>
      </c>
      <c r="C173" s="11" t="s">
        <v>947</v>
      </c>
      <c r="D173" s="11" t="s">
        <v>948</v>
      </c>
    </row>
    <row r="174" spans="1:4" x14ac:dyDescent="0.2">
      <c r="C174" s="11" t="s">
        <v>949</v>
      </c>
      <c r="D174" s="11" t="s">
        <v>950</v>
      </c>
    </row>
    <row r="175" spans="1:4" x14ac:dyDescent="0.2">
      <c r="C175" s="11" t="s">
        <v>951</v>
      </c>
      <c r="D175" s="11" t="s">
        <v>952</v>
      </c>
    </row>
    <row r="176" spans="1:4" x14ac:dyDescent="0.2">
      <c r="C176" s="11" t="s">
        <v>953</v>
      </c>
      <c r="D176" s="11" t="s">
        <v>954</v>
      </c>
    </row>
    <row r="177" spans="1:4" x14ac:dyDescent="0.2">
      <c r="C177" s="11" t="s">
        <v>955</v>
      </c>
      <c r="D177" s="11" t="s">
        <v>956</v>
      </c>
    </row>
    <row r="178" spans="1:4" x14ac:dyDescent="0.2">
      <c r="C178" s="11" t="s">
        <v>957</v>
      </c>
      <c r="D178" s="11" t="s">
        <v>958</v>
      </c>
    </row>
    <row r="179" spans="1:4" x14ac:dyDescent="0.2">
      <c r="C179" s="11" t="s">
        <v>959</v>
      </c>
      <c r="D179" s="11" t="s">
        <v>960</v>
      </c>
    </row>
    <row r="180" spans="1:4" s="30" customFormat="1" x14ac:dyDescent="0.2">
      <c r="A180" s="30" t="s">
        <v>271</v>
      </c>
      <c r="B180" s="30" t="s">
        <v>272</v>
      </c>
      <c r="C180" s="30" t="s">
        <v>271</v>
      </c>
      <c r="D180" s="30" t="s">
        <v>272</v>
      </c>
    </row>
    <row r="181" spans="1:4" x14ac:dyDescent="0.2">
      <c r="A181" s="11" t="s">
        <v>119</v>
      </c>
      <c r="B181" s="11" t="s">
        <v>120</v>
      </c>
      <c r="C181" s="11" t="s">
        <v>119</v>
      </c>
      <c r="D181" s="11" t="s">
        <v>120</v>
      </c>
    </row>
    <row r="182" spans="1:4" s="30" customFormat="1" x14ac:dyDescent="0.2">
      <c r="A182" s="30" t="s">
        <v>231</v>
      </c>
      <c r="B182" s="30" t="s">
        <v>232</v>
      </c>
      <c r="C182" s="30" t="s">
        <v>231</v>
      </c>
      <c r="D182" s="30" t="s">
        <v>232</v>
      </c>
    </row>
    <row r="183" spans="1:4" x14ac:dyDescent="0.2">
      <c r="A183" s="11" t="s">
        <v>131</v>
      </c>
      <c r="B183" s="11" t="s">
        <v>132</v>
      </c>
      <c r="C183" s="11" t="s">
        <v>131</v>
      </c>
      <c r="D183" s="11" t="s">
        <v>132</v>
      </c>
    </row>
    <row r="184" spans="1:4" s="30" customFormat="1" x14ac:dyDescent="0.2">
      <c r="A184" s="30" t="s">
        <v>473</v>
      </c>
      <c r="B184" s="30" t="s">
        <v>474</v>
      </c>
      <c r="C184" s="30" t="s">
        <v>473</v>
      </c>
      <c r="D184" s="30" t="s">
        <v>474</v>
      </c>
    </row>
    <row r="185" spans="1:4" x14ac:dyDescent="0.2">
      <c r="A185" s="11" t="s">
        <v>5</v>
      </c>
      <c r="B185" s="11" t="s">
        <v>6</v>
      </c>
      <c r="C185" s="11" t="s">
        <v>5</v>
      </c>
      <c r="D185" s="11" t="s">
        <v>6</v>
      </c>
    </row>
    <row r="186" spans="1:4" s="30" customFormat="1" x14ac:dyDescent="0.2">
      <c r="A186" s="30" t="s">
        <v>161</v>
      </c>
      <c r="B186" s="30" t="s">
        <v>162</v>
      </c>
      <c r="C186" s="30" t="s">
        <v>161</v>
      </c>
      <c r="D186" s="30" t="s">
        <v>162</v>
      </c>
    </row>
    <row r="187" spans="1:4" x14ac:dyDescent="0.2">
      <c r="A187" s="11" t="s">
        <v>309</v>
      </c>
      <c r="B187" s="11" t="s">
        <v>310</v>
      </c>
      <c r="C187" s="11" t="s">
        <v>309</v>
      </c>
      <c r="D187" s="11" t="s">
        <v>310</v>
      </c>
    </row>
    <row r="188" spans="1:4" s="30" customFormat="1" x14ac:dyDescent="0.2">
      <c r="A188" s="30" t="s">
        <v>477</v>
      </c>
      <c r="B188" s="30" t="s">
        <v>478</v>
      </c>
      <c r="C188" s="30" t="s">
        <v>477</v>
      </c>
      <c r="D188" s="30" t="s">
        <v>478</v>
      </c>
    </row>
    <row r="189" spans="1:4" x14ac:dyDescent="0.2">
      <c r="A189" s="11" t="s">
        <v>622</v>
      </c>
      <c r="B189" s="11" t="s">
        <v>623</v>
      </c>
      <c r="C189" s="11" t="s">
        <v>961</v>
      </c>
      <c r="D189" s="11" t="s">
        <v>962</v>
      </c>
    </row>
    <row r="190" spans="1:4" x14ac:dyDescent="0.2">
      <c r="C190" s="11" t="s">
        <v>963</v>
      </c>
      <c r="D190" s="11" t="s">
        <v>964</v>
      </c>
    </row>
    <row r="191" spans="1:4" x14ac:dyDescent="0.2">
      <c r="C191" s="11" t="s">
        <v>965</v>
      </c>
      <c r="D191" s="11" t="s">
        <v>966</v>
      </c>
    </row>
    <row r="192" spans="1:4" x14ac:dyDescent="0.2">
      <c r="C192" s="11" t="s">
        <v>967</v>
      </c>
      <c r="D192" s="11" t="s">
        <v>968</v>
      </c>
    </row>
    <row r="193" spans="1:4" x14ac:dyDescent="0.2">
      <c r="C193" s="11" t="s">
        <v>969</v>
      </c>
      <c r="D193" s="11" t="s">
        <v>970</v>
      </c>
    </row>
    <row r="194" spans="1:4" x14ac:dyDescent="0.2">
      <c r="C194" s="11" t="s">
        <v>971</v>
      </c>
      <c r="D194" s="11" t="s">
        <v>972</v>
      </c>
    </row>
    <row r="195" spans="1:4" x14ac:dyDescent="0.2">
      <c r="C195" s="11" t="s">
        <v>973</v>
      </c>
      <c r="D195" s="11" t="s">
        <v>974</v>
      </c>
    </row>
    <row r="196" spans="1:4" s="30" customFormat="1" x14ac:dyDescent="0.2">
      <c r="A196" s="30" t="s">
        <v>43</v>
      </c>
      <c r="B196" s="30" t="s">
        <v>44</v>
      </c>
      <c r="C196" s="30" t="s">
        <v>43</v>
      </c>
      <c r="D196" s="30" t="s">
        <v>44</v>
      </c>
    </row>
    <row r="197" spans="1:4" x14ac:dyDescent="0.2">
      <c r="A197" s="11" t="s">
        <v>47</v>
      </c>
      <c r="B197" s="11" t="s">
        <v>48</v>
      </c>
      <c r="C197" s="11" t="s">
        <v>47</v>
      </c>
      <c r="D197" s="11" t="s">
        <v>48</v>
      </c>
    </row>
    <row r="198" spans="1:4" s="30" customFormat="1" x14ac:dyDescent="0.2">
      <c r="A198" s="30" t="s">
        <v>89</v>
      </c>
      <c r="B198" s="30" t="s">
        <v>90</v>
      </c>
      <c r="C198" s="30" t="s">
        <v>89</v>
      </c>
      <c r="D198" s="30" t="s">
        <v>90</v>
      </c>
    </row>
    <row r="199" spans="1:4" x14ac:dyDescent="0.2">
      <c r="A199" s="11" t="s">
        <v>311</v>
      </c>
      <c r="B199" s="11" t="s">
        <v>312</v>
      </c>
      <c r="C199" s="11" t="s">
        <v>311</v>
      </c>
      <c r="D199" s="11" t="s">
        <v>312</v>
      </c>
    </row>
    <row r="200" spans="1:4" s="30" customFormat="1" x14ac:dyDescent="0.2">
      <c r="A200" s="30" t="s">
        <v>640</v>
      </c>
      <c r="B200" s="30" t="s">
        <v>641</v>
      </c>
      <c r="C200" s="30" t="s">
        <v>975</v>
      </c>
      <c r="D200" s="30" t="s">
        <v>976</v>
      </c>
    </row>
    <row r="201" spans="1:4" s="30" customFormat="1" x14ac:dyDescent="0.2">
      <c r="C201" s="30" t="s">
        <v>977</v>
      </c>
      <c r="D201" s="30" t="s">
        <v>978</v>
      </c>
    </row>
    <row r="202" spans="1:4" s="30" customFormat="1" x14ac:dyDescent="0.2">
      <c r="C202" s="30" t="s">
        <v>979</v>
      </c>
      <c r="D202" s="30" t="s">
        <v>980</v>
      </c>
    </row>
    <row r="203" spans="1:4" s="30" customFormat="1" x14ac:dyDescent="0.2">
      <c r="C203" s="30" t="s">
        <v>981</v>
      </c>
      <c r="D203" s="30" t="s">
        <v>982</v>
      </c>
    </row>
    <row r="204" spans="1:4" s="30" customFormat="1" x14ac:dyDescent="0.2">
      <c r="C204" s="30" t="s">
        <v>983</v>
      </c>
      <c r="D204" s="30" t="s">
        <v>984</v>
      </c>
    </row>
    <row r="205" spans="1:4" s="30" customFormat="1" x14ac:dyDescent="0.2">
      <c r="C205" s="30" t="s">
        <v>985</v>
      </c>
      <c r="D205" s="30" t="s">
        <v>986</v>
      </c>
    </row>
    <row r="206" spans="1:4" s="30" customFormat="1" x14ac:dyDescent="0.2">
      <c r="C206" s="30" t="s">
        <v>987</v>
      </c>
      <c r="D206" s="30" t="s">
        <v>988</v>
      </c>
    </row>
    <row r="207" spans="1:4" x14ac:dyDescent="0.2">
      <c r="A207" s="11" t="s">
        <v>634</v>
      </c>
      <c r="B207" s="11" t="s">
        <v>635</v>
      </c>
      <c r="C207" s="11" t="s">
        <v>989</v>
      </c>
      <c r="D207" s="11" t="s">
        <v>990</v>
      </c>
    </row>
    <row r="208" spans="1:4" x14ac:dyDescent="0.2">
      <c r="C208" s="11" t="s">
        <v>991</v>
      </c>
      <c r="D208" s="11" t="s">
        <v>992</v>
      </c>
    </row>
    <row r="209" spans="1:4" x14ac:dyDescent="0.2">
      <c r="C209" s="11" t="s">
        <v>993</v>
      </c>
      <c r="D209" s="11" t="s">
        <v>994</v>
      </c>
    </row>
    <row r="210" spans="1:4" x14ac:dyDescent="0.2">
      <c r="C210" s="11" t="s">
        <v>995</v>
      </c>
      <c r="D210" s="11" t="s">
        <v>996</v>
      </c>
    </row>
    <row r="211" spans="1:4" x14ac:dyDescent="0.2">
      <c r="C211" s="11" t="s">
        <v>997</v>
      </c>
      <c r="D211" s="11" t="s">
        <v>998</v>
      </c>
    </row>
    <row r="212" spans="1:4" x14ac:dyDescent="0.2">
      <c r="C212" s="11" t="s">
        <v>999</v>
      </c>
      <c r="D212" s="11" t="s">
        <v>1000</v>
      </c>
    </row>
    <row r="213" spans="1:4" x14ac:dyDescent="0.2">
      <c r="C213" s="11" t="s">
        <v>1001</v>
      </c>
      <c r="D213" s="11" t="s">
        <v>1002</v>
      </c>
    </row>
    <row r="214" spans="1:4" s="30" customFormat="1" x14ac:dyDescent="0.2">
      <c r="A214" s="30" t="s">
        <v>187</v>
      </c>
      <c r="B214" s="30" t="s">
        <v>188</v>
      </c>
      <c r="C214" s="30" t="s">
        <v>1130</v>
      </c>
      <c r="D214" s="30" t="s">
        <v>188</v>
      </c>
    </row>
    <row r="215" spans="1:4" x14ac:dyDescent="0.2">
      <c r="A215" s="11" t="s">
        <v>65</v>
      </c>
      <c r="B215" s="11" t="s">
        <v>66</v>
      </c>
      <c r="C215" s="11" t="s">
        <v>65</v>
      </c>
      <c r="D215" s="11" t="s">
        <v>66</v>
      </c>
    </row>
    <row r="216" spans="1:4" s="30" customFormat="1" x14ac:dyDescent="0.2">
      <c r="A216" s="30" t="s">
        <v>648</v>
      </c>
      <c r="B216" s="30" t="s">
        <v>649</v>
      </c>
      <c r="C216" s="30" t="s">
        <v>1003</v>
      </c>
      <c r="D216" s="30" t="s">
        <v>1004</v>
      </c>
    </row>
    <row r="217" spans="1:4" s="30" customFormat="1" x14ac:dyDescent="0.2">
      <c r="C217" s="30" t="s">
        <v>1005</v>
      </c>
      <c r="D217" s="30" t="s">
        <v>1006</v>
      </c>
    </row>
    <row r="218" spans="1:4" s="30" customFormat="1" x14ac:dyDescent="0.2">
      <c r="C218" s="30" t="s">
        <v>1007</v>
      </c>
      <c r="D218" s="30" t="s">
        <v>1008</v>
      </c>
    </row>
    <row r="219" spans="1:4" s="30" customFormat="1" x14ac:dyDescent="0.2">
      <c r="C219" s="30" t="s">
        <v>1009</v>
      </c>
      <c r="D219" s="30" t="s">
        <v>1010</v>
      </c>
    </row>
    <row r="220" spans="1:4" s="30" customFormat="1" x14ac:dyDescent="0.2">
      <c r="C220" s="30" t="s">
        <v>1011</v>
      </c>
      <c r="D220" s="30" t="s">
        <v>1012</v>
      </c>
    </row>
    <row r="221" spans="1:4" s="30" customFormat="1" x14ac:dyDescent="0.2">
      <c r="C221" s="30" t="s">
        <v>1013</v>
      </c>
      <c r="D221" s="30" t="s">
        <v>1014</v>
      </c>
    </row>
    <row r="222" spans="1:4" s="30" customFormat="1" x14ac:dyDescent="0.2">
      <c r="C222" s="30" t="s">
        <v>1015</v>
      </c>
      <c r="D222" s="30" t="s">
        <v>1016</v>
      </c>
    </row>
    <row r="223" spans="1:4" x14ac:dyDescent="0.2">
      <c r="A223" s="11" t="s">
        <v>239</v>
      </c>
      <c r="B223" s="11" t="s">
        <v>240</v>
      </c>
      <c r="C223" s="11" t="s">
        <v>239</v>
      </c>
      <c r="D223" s="11" t="s">
        <v>240</v>
      </c>
    </row>
    <row r="224" spans="1:4" s="30" customFormat="1" x14ac:dyDescent="0.2">
      <c r="A224" s="30" t="s">
        <v>662</v>
      </c>
      <c r="B224" s="30" t="s">
        <v>663</v>
      </c>
      <c r="C224" s="30" t="s">
        <v>1017</v>
      </c>
      <c r="D224" s="30" t="s">
        <v>1018</v>
      </c>
    </row>
    <row r="225" spans="1:4" s="30" customFormat="1" x14ac:dyDescent="0.2">
      <c r="C225" s="30" t="s">
        <v>1019</v>
      </c>
      <c r="D225" s="30" t="s">
        <v>1020</v>
      </c>
    </row>
    <row r="226" spans="1:4" s="30" customFormat="1" x14ac:dyDescent="0.2">
      <c r="C226" s="30" t="s">
        <v>1021</v>
      </c>
      <c r="D226" s="30" t="s">
        <v>1022</v>
      </c>
    </row>
    <row r="227" spans="1:4" s="30" customFormat="1" x14ac:dyDescent="0.2">
      <c r="C227" s="30" t="s">
        <v>1023</v>
      </c>
      <c r="D227" s="30" t="s">
        <v>1024</v>
      </c>
    </row>
    <row r="228" spans="1:4" s="30" customFormat="1" x14ac:dyDescent="0.2">
      <c r="C228" s="30" t="s">
        <v>1025</v>
      </c>
      <c r="D228" s="30" t="s">
        <v>1026</v>
      </c>
    </row>
    <row r="229" spans="1:4" x14ac:dyDescent="0.2">
      <c r="A229" s="11" t="s">
        <v>115</v>
      </c>
      <c r="B229" s="11" t="s">
        <v>116</v>
      </c>
      <c r="C229" s="11" t="s">
        <v>115</v>
      </c>
      <c r="D229" s="11" t="s">
        <v>116</v>
      </c>
    </row>
    <row r="230" spans="1:4" s="30" customFormat="1" x14ac:dyDescent="0.2">
      <c r="A230" s="30" t="s">
        <v>97</v>
      </c>
      <c r="B230" s="30" t="s">
        <v>98</v>
      </c>
      <c r="C230" s="30" t="s">
        <v>97</v>
      </c>
      <c r="D230" s="30" t="s">
        <v>98</v>
      </c>
    </row>
    <row r="231" spans="1:4" x14ac:dyDescent="0.2">
      <c r="A231" s="11" t="s">
        <v>109</v>
      </c>
      <c r="B231" s="11" t="s">
        <v>110</v>
      </c>
      <c r="C231" s="11" t="s">
        <v>109</v>
      </c>
      <c r="D231" s="11" t="s">
        <v>110</v>
      </c>
    </row>
    <row r="232" spans="1:4" s="30" customFormat="1" x14ac:dyDescent="0.2">
      <c r="A232" s="30" t="s">
        <v>169</v>
      </c>
      <c r="B232" s="30" t="s">
        <v>170</v>
      </c>
      <c r="C232" s="30" t="s">
        <v>169</v>
      </c>
      <c r="D232" s="30" t="s">
        <v>170</v>
      </c>
    </row>
    <row r="233" spans="1:4" x14ac:dyDescent="0.2">
      <c r="A233" s="11" t="s">
        <v>145</v>
      </c>
      <c r="B233" s="11" t="s">
        <v>146</v>
      </c>
      <c r="C233" s="11" t="s">
        <v>145</v>
      </c>
      <c r="D233" s="11" t="s">
        <v>146</v>
      </c>
    </row>
    <row r="234" spans="1:4" s="30" customFormat="1" x14ac:dyDescent="0.2">
      <c r="A234" s="30" t="s">
        <v>481</v>
      </c>
      <c r="B234" s="30" t="s">
        <v>482</v>
      </c>
      <c r="C234" s="30" t="s">
        <v>481</v>
      </c>
      <c r="D234" s="30" t="s">
        <v>482</v>
      </c>
    </row>
    <row r="235" spans="1:4" x14ac:dyDescent="0.2">
      <c r="A235" s="11" t="s">
        <v>9</v>
      </c>
      <c r="B235" s="11" t="s">
        <v>10</v>
      </c>
      <c r="C235" s="11" t="s">
        <v>9</v>
      </c>
      <c r="D235" s="11" t="s">
        <v>10</v>
      </c>
    </row>
    <row r="236" spans="1:4" s="30" customFormat="1" x14ac:dyDescent="0.2">
      <c r="A236" s="30" t="s">
        <v>485</v>
      </c>
      <c r="B236" s="30" t="s">
        <v>486</v>
      </c>
      <c r="C236" s="30" t="s">
        <v>485</v>
      </c>
      <c r="D236" s="30" t="s">
        <v>486</v>
      </c>
    </row>
    <row r="237" spans="1:4" x14ac:dyDescent="0.2">
      <c r="A237" s="11" t="s">
        <v>243</v>
      </c>
      <c r="B237" s="11" t="s">
        <v>244</v>
      </c>
      <c r="C237" s="11" t="s">
        <v>243</v>
      </c>
      <c r="D237" s="11" t="s">
        <v>244</v>
      </c>
    </row>
    <row r="238" spans="1:4" s="30" customFormat="1" x14ac:dyDescent="0.2">
      <c r="A238" s="30" t="s">
        <v>297</v>
      </c>
      <c r="B238" s="30" t="s">
        <v>298</v>
      </c>
      <c r="C238" s="30" t="s">
        <v>297</v>
      </c>
      <c r="D238" s="30" t="s">
        <v>298</v>
      </c>
    </row>
    <row r="239" spans="1:4" x14ac:dyDescent="0.2">
      <c r="A239" s="11" t="s">
        <v>61</v>
      </c>
      <c r="B239" s="11" t="s">
        <v>62</v>
      </c>
      <c r="C239" s="11" t="s">
        <v>61</v>
      </c>
      <c r="D239" s="11" t="s">
        <v>62</v>
      </c>
    </row>
    <row r="240" spans="1:4" s="30" customFormat="1" x14ac:dyDescent="0.2">
      <c r="A240" s="30" t="s">
        <v>247</v>
      </c>
      <c r="B240" s="30" t="s">
        <v>248</v>
      </c>
      <c r="C240" s="30" t="s">
        <v>247</v>
      </c>
      <c r="D240" s="30" t="s">
        <v>248</v>
      </c>
    </row>
    <row r="241" spans="1:4" x14ac:dyDescent="0.2">
      <c r="A241" s="11" t="s">
        <v>339</v>
      </c>
      <c r="B241" s="11" t="s">
        <v>340</v>
      </c>
      <c r="C241" s="11" t="s">
        <v>339</v>
      </c>
      <c r="D241" s="11" t="s">
        <v>340</v>
      </c>
    </row>
    <row r="242" spans="1:4" s="30" customFormat="1" x14ac:dyDescent="0.2">
      <c r="A242" s="30" t="s">
        <v>279</v>
      </c>
      <c r="B242" s="30" t="s">
        <v>280</v>
      </c>
      <c r="C242" s="30" t="s">
        <v>279</v>
      </c>
      <c r="D242" s="30" t="s">
        <v>280</v>
      </c>
    </row>
    <row r="243" spans="1:4" x14ac:dyDescent="0.2">
      <c r="A243" s="11" t="s">
        <v>301</v>
      </c>
      <c r="B243" s="11" t="s">
        <v>302</v>
      </c>
      <c r="C243" s="11" t="s">
        <v>301</v>
      </c>
      <c r="D243" s="11" t="s">
        <v>302</v>
      </c>
    </row>
    <row r="244" spans="1:4" s="30" customFormat="1" x14ac:dyDescent="0.2">
      <c r="A244" s="30" t="s">
        <v>203</v>
      </c>
      <c r="B244" s="30" t="s">
        <v>204</v>
      </c>
      <c r="C244" s="30" t="s">
        <v>203</v>
      </c>
      <c r="D244" s="30" t="s">
        <v>204</v>
      </c>
    </row>
    <row r="245" spans="1:4" x14ac:dyDescent="0.2">
      <c r="A245" s="11" t="s">
        <v>149</v>
      </c>
      <c r="B245" s="11" t="s">
        <v>150</v>
      </c>
      <c r="C245" s="11" t="s">
        <v>149</v>
      </c>
      <c r="D245" s="11" t="s">
        <v>150</v>
      </c>
    </row>
    <row r="246" spans="1:4" s="30" customFormat="1" x14ac:dyDescent="0.2">
      <c r="A246" s="30" t="s">
        <v>341</v>
      </c>
      <c r="B246" s="30" t="s">
        <v>342</v>
      </c>
      <c r="C246" s="30" t="s">
        <v>341</v>
      </c>
      <c r="D246" s="30" t="s">
        <v>342</v>
      </c>
    </row>
    <row r="247" spans="1:4" x14ac:dyDescent="0.2">
      <c r="A247" s="11" t="s">
        <v>666</v>
      </c>
      <c r="B247" s="11" t="s">
        <v>667</v>
      </c>
      <c r="C247" s="11" t="s">
        <v>1027</v>
      </c>
      <c r="D247" s="11" t="s">
        <v>1028</v>
      </c>
    </row>
    <row r="248" spans="1:4" x14ac:dyDescent="0.2">
      <c r="C248" s="11" t="s">
        <v>1029</v>
      </c>
      <c r="D248" s="11" t="s">
        <v>1030</v>
      </c>
    </row>
    <row r="249" spans="1:4" x14ac:dyDescent="0.2">
      <c r="C249" s="11" t="s">
        <v>1031</v>
      </c>
      <c r="D249" s="11" t="s">
        <v>1032</v>
      </c>
    </row>
    <row r="250" spans="1:4" x14ac:dyDescent="0.2">
      <c r="C250" s="11" t="s">
        <v>1033</v>
      </c>
      <c r="D250" s="11" t="s">
        <v>1034</v>
      </c>
    </row>
    <row r="251" spans="1:4" x14ac:dyDescent="0.2">
      <c r="C251" s="11" t="s">
        <v>1035</v>
      </c>
      <c r="D251" s="11" t="s">
        <v>1036</v>
      </c>
    </row>
    <row r="252" spans="1:4" s="30" customFormat="1" x14ac:dyDescent="0.2">
      <c r="A252" s="30" t="s">
        <v>93</v>
      </c>
      <c r="B252" s="30" t="s">
        <v>94</v>
      </c>
      <c r="C252" s="30" t="s">
        <v>93</v>
      </c>
      <c r="D252" s="30" t="s">
        <v>94</v>
      </c>
    </row>
    <row r="253" spans="1:4" x14ac:dyDescent="0.2">
      <c r="A253" s="11" t="s">
        <v>315</v>
      </c>
      <c r="B253" s="11" t="s">
        <v>316</v>
      </c>
      <c r="C253" s="11" t="s">
        <v>315</v>
      </c>
      <c r="D253" s="11" t="s">
        <v>316</v>
      </c>
    </row>
    <row r="254" spans="1:4" s="30" customFormat="1" x14ac:dyDescent="0.2">
      <c r="A254" s="30" t="s">
        <v>173</v>
      </c>
      <c r="B254" s="30" t="s">
        <v>174</v>
      </c>
      <c r="C254" s="30" t="s">
        <v>173</v>
      </c>
      <c r="D254" s="30" t="s">
        <v>174</v>
      </c>
    </row>
    <row r="255" spans="1:4" x14ac:dyDescent="0.2">
      <c r="A255" s="11" t="s">
        <v>123</v>
      </c>
      <c r="B255" s="11" t="s">
        <v>124</v>
      </c>
      <c r="C255" s="11" t="s">
        <v>123</v>
      </c>
      <c r="D255" s="11" t="s">
        <v>124</v>
      </c>
    </row>
    <row r="256" spans="1:4" s="30" customFormat="1" x14ac:dyDescent="0.2">
      <c r="A256" s="30" t="s">
        <v>489</v>
      </c>
      <c r="B256" s="30" t="s">
        <v>490</v>
      </c>
      <c r="C256" s="30" t="s">
        <v>489</v>
      </c>
      <c r="D256" s="30" t="s">
        <v>490</v>
      </c>
    </row>
    <row r="257" spans="1:4" x14ac:dyDescent="0.2">
      <c r="A257" s="11" t="s">
        <v>275</v>
      </c>
      <c r="B257" s="11" t="s">
        <v>276</v>
      </c>
      <c r="C257" s="11" t="s">
        <v>275</v>
      </c>
      <c r="D257" s="11" t="s">
        <v>276</v>
      </c>
    </row>
    <row r="258" spans="1:4" s="30" customFormat="1" x14ac:dyDescent="0.2">
      <c r="A258" s="30" t="s">
        <v>670</v>
      </c>
      <c r="B258" s="30" t="s">
        <v>671</v>
      </c>
      <c r="C258" s="30" t="s">
        <v>1037</v>
      </c>
      <c r="D258" s="30" t="s">
        <v>1038</v>
      </c>
    </row>
    <row r="259" spans="1:4" s="30" customFormat="1" x14ac:dyDescent="0.2">
      <c r="C259" s="30" t="s">
        <v>1039</v>
      </c>
      <c r="D259" s="30" t="s">
        <v>1040</v>
      </c>
    </row>
    <row r="260" spans="1:4" s="30" customFormat="1" x14ac:dyDescent="0.2">
      <c r="C260" s="30" t="s">
        <v>1041</v>
      </c>
      <c r="D260" s="30" t="s">
        <v>1042</v>
      </c>
    </row>
    <row r="261" spans="1:4" s="30" customFormat="1" x14ac:dyDescent="0.2">
      <c r="C261" s="30" t="s">
        <v>1043</v>
      </c>
      <c r="D261" s="30" t="s">
        <v>1044</v>
      </c>
    </row>
    <row r="262" spans="1:4" s="30" customFormat="1" x14ac:dyDescent="0.2">
      <c r="C262" s="30" t="s">
        <v>1045</v>
      </c>
      <c r="D262" s="30" t="s">
        <v>1046</v>
      </c>
    </row>
    <row r="263" spans="1:4" s="30" customFormat="1" x14ac:dyDescent="0.2">
      <c r="C263" s="30" t="s">
        <v>1047</v>
      </c>
      <c r="D263" s="30" t="s">
        <v>1048</v>
      </c>
    </row>
    <row r="264" spans="1:4" s="30" customFormat="1" x14ac:dyDescent="0.2">
      <c r="C264" s="30" t="s">
        <v>1049</v>
      </c>
      <c r="D264" s="30" t="s">
        <v>1050</v>
      </c>
    </row>
    <row r="265" spans="1:4" s="30" customFormat="1" x14ac:dyDescent="0.2">
      <c r="C265" s="30" t="s">
        <v>1051</v>
      </c>
      <c r="D265" s="30" t="s">
        <v>1052</v>
      </c>
    </row>
    <row r="266" spans="1:4" x14ac:dyDescent="0.2">
      <c r="A266" s="11" t="s">
        <v>251</v>
      </c>
      <c r="B266" s="11" t="s">
        <v>252</v>
      </c>
      <c r="C266" s="11" t="s">
        <v>251</v>
      </c>
      <c r="D266" s="11" t="s">
        <v>252</v>
      </c>
    </row>
    <row r="267" spans="1:4" s="30" customFormat="1" x14ac:dyDescent="0.2">
      <c r="A267" s="30" t="s">
        <v>11</v>
      </c>
      <c r="B267" s="30" t="s">
        <v>12</v>
      </c>
      <c r="C267" s="30" t="s">
        <v>11</v>
      </c>
      <c r="D267" s="30" t="s">
        <v>12</v>
      </c>
    </row>
    <row r="268" spans="1:4" x14ac:dyDescent="0.2">
      <c r="A268" s="11" t="s">
        <v>77</v>
      </c>
      <c r="B268" s="11" t="s">
        <v>78</v>
      </c>
      <c r="C268" s="11" t="s">
        <v>77</v>
      </c>
      <c r="D268" s="11" t="s">
        <v>78</v>
      </c>
    </row>
    <row r="269" spans="1:4" s="30" customFormat="1" x14ac:dyDescent="0.2">
      <c r="A269" s="30" t="s">
        <v>682</v>
      </c>
      <c r="B269" s="30" t="s">
        <v>683</v>
      </c>
      <c r="C269" s="30" t="s">
        <v>1053</v>
      </c>
      <c r="D269" s="30" t="s">
        <v>1054</v>
      </c>
    </row>
    <row r="270" spans="1:4" s="30" customFormat="1" x14ac:dyDescent="0.2">
      <c r="C270" s="30" t="s">
        <v>1055</v>
      </c>
      <c r="D270" s="30" t="s">
        <v>1056</v>
      </c>
    </row>
    <row r="271" spans="1:4" s="30" customFormat="1" x14ac:dyDescent="0.2">
      <c r="C271" s="30" t="s">
        <v>1057</v>
      </c>
      <c r="D271" s="30" t="s">
        <v>1058</v>
      </c>
    </row>
    <row r="272" spans="1:4" s="30" customFormat="1" x14ac:dyDescent="0.2">
      <c r="C272" s="30" t="s">
        <v>1059</v>
      </c>
      <c r="D272" s="30" t="s">
        <v>1060</v>
      </c>
    </row>
    <row r="273" spans="1:4" s="30" customFormat="1" x14ac:dyDescent="0.2">
      <c r="C273" s="30" t="s">
        <v>1061</v>
      </c>
      <c r="D273" s="30" t="s">
        <v>1062</v>
      </c>
    </row>
    <row r="274" spans="1:4" s="30" customFormat="1" x14ac:dyDescent="0.2">
      <c r="C274" s="30" t="s">
        <v>1063</v>
      </c>
      <c r="D274" s="30" t="s">
        <v>1064</v>
      </c>
    </row>
    <row r="275" spans="1:4" s="30" customFormat="1" x14ac:dyDescent="0.2">
      <c r="C275" s="30" t="s">
        <v>1065</v>
      </c>
      <c r="D275" s="30" t="s">
        <v>1066</v>
      </c>
    </row>
    <row r="276" spans="1:4" x14ac:dyDescent="0.2">
      <c r="A276" s="11" t="s">
        <v>319</v>
      </c>
      <c r="B276" s="11" t="s">
        <v>320</v>
      </c>
      <c r="C276" s="11" t="s">
        <v>319</v>
      </c>
      <c r="D276" s="11" t="s">
        <v>320</v>
      </c>
    </row>
    <row r="277" spans="1:4" s="30" customFormat="1" x14ac:dyDescent="0.2">
      <c r="A277" s="30" t="s">
        <v>688</v>
      </c>
      <c r="B277" s="30" t="s">
        <v>689</v>
      </c>
      <c r="C277" s="30" t="s">
        <v>1067</v>
      </c>
      <c r="D277" s="30" t="s">
        <v>1068</v>
      </c>
    </row>
    <row r="278" spans="1:4" s="30" customFormat="1" x14ac:dyDescent="0.2">
      <c r="C278" s="30" t="s">
        <v>1069</v>
      </c>
      <c r="D278" s="30" t="s">
        <v>1070</v>
      </c>
    </row>
    <row r="279" spans="1:4" s="30" customFormat="1" x14ac:dyDescent="0.2">
      <c r="C279" s="30" t="s">
        <v>1071</v>
      </c>
      <c r="D279" s="30" t="s">
        <v>1072</v>
      </c>
    </row>
    <row r="280" spans="1:4" s="30" customFormat="1" x14ac:dyDescent="0.2">
      <c r="C280" s="30" t="s">
        <v>1073</v>
      </c>
      <c r="D280" s="30" t="s">
        <v>1074</v>
      </c>
    </row>
    <row r="281" spans="1:4" s="30" customFormat="1" x14ac:dyDescent="0.2">
      <c r="C281" s="30" t="s">
        <v>1075</v>
      </c>
      <c r="D281" s="30" t="s">
        <v>1076</v>
      </c>
    </row>
    <row r="282" spans="1:4" s="30" customFormat="1" x14ac:dyDescent="0.2">
      <c r="C282" s="30" t="s">
        <v>1077</v>
      </c>
      <c r="D282" s="30" t="s">
        <v>1078</v>
      </c>
    </row>
    <row r="283" spans="1:4" s="30" customFormat="1" x14ac:dyDescent="0.2">
      <c r="C283" s="30" t="s">
        <v>1079</v>
      </c>
      <c r="D283" s="30" t="s">
        <v>1080</v>
      </c>
    </row>
    <row r="284" spans="1:4" s="30" customFormat="1" x14ac:dyDescent="0.2">
      <c r="C284" s="30" t="s">
        <v>1081</v>
      </c>
      <c r="D284" s="30" t="s">
        <v>1082</v>
      </c>
    </row>
    <row r="285" spans="1:4" s="30" customFormat="1" x14ac:dyDescent="0.2">
      <c r="C285" s="30" t="s">
        <v>1083</v>
      </c>
      <c r="D285" s="30" t="s">
        <v>1084</v>
      </c>
    </row>
    <row r="286" spans="1:4" s="30" customFormat="1" x14ac:dyDescent="0.2">
      <c r="C286" s="30" t="s">
        <v>1085</v>
      </c>
      <c r="D286" s="30" t="s">
        <v>1086</v>
      </c>
    </row>
    <row r="287" spans="1:4" s="30" customFormat="1" x14ac:dyDescent="0.2">
      <c r="C287" s="30" t="s">
        <v>1087</v>
      </c>
      <c r="D287" s="30" t="s">
        <v>1088</v>
      </c>
    </row>
    <row r="288" spans="1:4" x14ac:dyDescent="0.2">
      <c r="A288" s="11" t="s">
        <v>493</v>
      </c>
      <c r="B288" s="11" t="s">
        <v>494</v>
      </c>
      <c r="C288" s="11" t="s">
        <v>493</v>
      </c>
      <c r="D288" s="11" t="s">
        <v>494</v>
      </c>
    </row>
    <row r="289" spans="1:4" s="30" customFormat="1" x14ac:dyDescent="0.2">
      <c r="A289" s="30" t="s">
        <v>111</v>
      </c>
      <c r="B289" s="30" t="s">
        <v>112</v>
      </c>
      <c r="C289" s="30" t="s">
        <v>111</v>
      </c>
      <c r="D289" s="30" t="s">
        <v>112</v>
      </c>
    </row>
    <row r="290" spans="1:4" x14ac:dyDescent="0.2">
      <c r="A290" s="11" t="s">
        <v>255</v>
      </c>
      <c r="B290" s="11" t="s">
        <v>256</v>
      </c>
      <c r="C290" s="11" t="s">
        <v>255</v>
      </c>
      <c r="D290" s="11" t="s">
        <v>256</v>
      </c>
    </row>
    <row r="291" spans="1:4" s="30" customFormat="1" x14ac:dyDescent="0.2">
      <c r="A291" s="30" t="s">
        <v>73</v>
      </c>
      <c r="B291" s="30" t="s">
        <v>74</v>
      </c>
      <c r="C291" s="30" t="s">
        <v>73</v>
      </c>
      <c r="D291" s="30" t="s">
        <v>74</v>
      </c>
    </row>
    <row r="292" spans="1:4" x14ac:dyDescent="0.2">
      <c r="A292" s="11" t="s">
        <v>127</v>
      </c>
      <c r="B292" s="11" t="s">
        <v>128</v>
      </c>
      <c r="C292" s="11" t="s">
        <v>127</v>
      </c>
      <c r="D292" s="11" t="s">
        <v>128</v>
      </c>
    </row>
    <row r="293" spans="1:4" s="30" customFormat="1" x14ac:dyDescent="0.2">
      <c r="A293" s="30" t="s">
        <v>101</v>
      </c>
      <c r="B293" s="30" t="s">
        <v>102</v>
      </c>
      <c r="C293" s="30" t="s">
        <v>101</v>
      </c>
      <c r="D293" s="30" t="s">
        <v>102</v>
      </c>
    </row>
    <row r="294" spans="1:4" x14ac:dyDescent="0.2">
      <c r="A294" s="11" t="s">
        <v>497</v>
      </c>
      <c r="B294" s="11" t="s">
        <v>498</v>
      </c>
      <c r="C294" s="11" t="s">
        <v>497</v>
      </c>
      <c r="D294" s="11" t="s">
        <v>498</v>
      </c>
    </row>
    <row r="295" spans="1:4" s="30" customFormat="1" x14ac:dyDescent="0.2">
      <c r="A295" s="30" t="s">
        <v>259</v>
      </c>
      <c r="B295" s="30" t="s">
        <v>260</v>
      </c>
      <c r="C295" s="30" t="s">
        <v>259</v>
      </c>
      <c r="D295" s="30" t="s">
        <v>260</v>
      </c>
    </row>
    <row r="296" spans="1:4" x14ac:dyDescent="0.2">
      <c r="A296" s="11" t="s">
        <v>379</v>
      </c>
      <c r="B296" s="11" t="s">
        <v>380</v>
      </c>
      <c r="C296" s="11" t="s">
        <v>379</v>
      </c>
      <c r="D296" s="11" t="s">
        <v>380</v>
      </c>
    </row>
    <row r="297" spans="1:4" s="30" customFormat="1" x14ac:dyDescent="0.2">
      <c r="A297" s="30" t="s">
        <v>345</v>
      </c>
      <c r="B297" s="30" t="s">
        <v>346</v>
      </c>
      <c r="C297" s="30" t="s">
        <v>345</v>
      </c>
      <c r="D297" s="30" t="s">
        <v>346</v>
      </c>
    </row>
    <row r="298" spans="1:4" x14ac:dyDescent="0.2">
      <c r="A298" s="11" t="s">
        <v>501</v>
      </c>
      <c r="B298" s="11" t="s">
        <v>502</v>
      </c>
      <c r="C298" s="11" t="s">
        <v>501</v>
      </c>
      <c r="D298" s="11" t="s">
        <v>502</v>
      </c>
    </row>
    <row r="299" spans="1:4" s="30" customFormat="1" x14ac:dyDescent="0.2">
      <c r="A299" s="30" t="s">
        <v>505</v>
      </c>
      <c r="B299" s="30" t="s">
        <v>506</v>
      </c>
      <c r="C299" s="30" t="s">
        <v>505</v>
      </c>
      <c r="D299" s="30" t="s">
        <v>506</v>
      </c>
    </row>
    <row r="300" spans="1:4" x14ac:dyDescent="0.2">
      <c r="A300" s="11" t="s">
        <v>21</v>
      </c>
      <c r="B300" s="11" t="s">
        <v>22</v>
      </c>
      <c r="C300" s="11" t="s">
        <v>21</v>
      </c>
      <c r="D300" s="11" t="s">
        <v>22</v>
      </c>
    </row>
    <row r="301" spans="1:4" s="30" customFormat="1" x14ac:dyDescent="0.2">
      <c r="A301" s="30" t="s">
        <v>700</v>
      </c>
      <c r="B301" s="30" t="s">
        <v>701</v>
      </c>
      <c r="C301" s="30" t="s">
        <v>1089</v>
      </c>
      <c r="D301" s="30" t="s">
        <v>1090</v>
      </c>
    </row>
    <row r="302" spans="1:4" s="30" customFormat="1" x14ac:dyDescent="0.2">
      <c r="C302" s="30" t="s">
        <v>1091</v>
      </c>
      <c r="D302" s="30" t="s">
        <v>1092</v>
      </c>
    </row>
    <row r="303" spans="1:4" s="30" customFormat="1" x14ac:dyDescent="0.2">
      <c r="C303" s="30" t="s">
        <v>1093</v>
      </c>
      <c r="D303" s="30" t="s">
        <v>1094</v>
      </c>
    </row>
    <row r="304" spans="1:4" s="30" customFormat="1" x14ac:dyDescent="0.2">
      <c r="C304" s="30" t="s">
        <v>1095</v>
      </c>
      <c r="D304" s="30" t="s">
        <v>1096</v>
      </c>
    </row>
    <row r="305" spans="1:4" s="30" customFormat="1" x14ac:dyDescent="0.2">
      <c r="C305" s="30" t="s">
        <v>1097</v>
      </c>
      <c r="D305" s="30" t="s">
        <v>1098</v>
      </c>
    </row>
    <row r="306" spans="1:4" x14ac:dyDescent="0.2">
      <c r="A306" s="11" t="s">
        <v>139</v>
      </c>
      <c r="B306" s="11" t="s">
        <v>140</v>
      </c>
      <c r="C306" s="11" t="s">
        <v>139</v>
      </c>
      <c r="D306" s="11" t="s">
        <v>140</v>
      </c>
    </row>
    <row r="307" spans="1:4" s="30" customFormat="1" x14ac:dyDescent="0.2">
      <c r="A307" s="30" t="s">
        <v>706</v>
      </c>
      <c r="B307" s="30" t="s">
        <v>707</v>
      </c>
      <c r="C307" s="30" t="s">
        <v>1099</v>
      </c>
      <c r="D307" s="30" t="s">
        <v>1100</v>
      </c>
    </row>
    <row r="308" spans="1:4" s="30" customFormat="1" x14ac:dyDescent="0.2">
      <c r="C308" s="30" t="s">
        <v>1101</v>
      </c>
      <c r="D308" s="30" t="s">
        <v>1102</v>
      </c>
    </row>
    <row r="309" spans="1:4" s="30" customFormat="1" x14ac:dyDescent="0.2">
      <c r="C309" s="30" t="s">
        <v>1103</v>
      </c>
      <c r="D309" s="30" t="s">
        <v>1104</v>
      </c>
    </row>
    <row r="310" spans="1:4" s="30" customFormat="1" x14ac:dyDescent="0.2">
      <c r="C310" s="30" t="s">
        <v>1105</v>
      </c>
      <c r="D310" s="30" t="s">
        <v>1106</v>
      </c>
    </row>
    <row r="311" spans="1:4" s="30" customFormat="1" x14ac:dyDescent="0.2">
      <c r="C311" s="30" t="s">
        <v>1107</v>
      </c>
      <c r="D311" s="30" t="s">
        <v>1108</v>
      </c>
    </row>
    <row r="312" spans="1:4" s="30" customFormat="1" x14ac:dyDescent="0.2">
      <c r="C312" s="30" t="s">
        <v>1109</v>
      </c>
      <c r="D312" s="30" t="s">
        <v>1110</v>
      </c>
    </row>
    <row r="313" spans="1:4" s="30" customFormat="1" x14ac:dyDescent="0.2">
      <c r="C313" s="30" t="s">
        <v>1111</v>
      </c>
      <c r="D313" s="30" t="s">
        <v>1112</v>
      </c>
    </row>
    <row r="314" spans="1:4" x14ac:dyDescent="0.2">
      <c r="A314" s="11" t="s">
        <v>509</v>
      </c>
      <c r="B314" s="11" t="s">
        <v>510</v>
      </c>
      <c r="C314" s="11" t="s">
        <v>509</v>
      </c>
      <c r="D314" s="11" t="s">
        <v>510</v>
      </c>
    </row>
    <row r="315" spans="1:4" s="30" customFormat="1" x14ac:dyDescent="0.2">
      <c r="A315" s="30" t="s">
        <v>263</v>
      </c>
      <c r="B315" s="30" t="s">
        <v>264</v>
      </c>
      <c r="C315" s="30" t="s">
        <v>263</v>
      </c>
      <c r="D315" s="30" t="s">
        <v>264</v>
      </c>
    </row>
    <row r="316" spans="1:4" x14ac:dyDescent="0.2">
      <c r="A316" s="11" t="s">
        <v>213</v>
      </c>
      <c r="B316" s="11" t="s">
        <v>214</v>
      </c>
      <c r="C316" s="11" t="s">
        <v>213</v>
      </c>
      <c r="D316" s="11" t="s">
        <v>214</v>
      </c>
    </row>
    <row r="317" spans="1:4" s="30" customFormat="1" x14ac:dyDescent="0.2">
      <c r="A317" s="30" t="s">
        <v>153</v>
      </c>
      <c r="B317" s="30" t="s">
        <v>154</v>
      </c>
      <c r="C317" s="30" t="s">
        <v>153</v>
      </c>
      <c r="D317" s="30" t="s">
        <v>154</v>
      </c>
    </row>
    <row r="318" spans="1:4" x14ac:dyDescent="0.2">
      <c r="A318" s="11" t="s">
        <v>285</v>
      </c>
      <c r="B318" s="11" t="s">
        <v>286</v>
      </c>
      <c r="C318" s="11" t="s">
        <v>285</v>
      </c>
      <c r="D318" s="11" t="s">
        <v>286</v>
      </c>
    </row>
    <row r="319" spans="1:4" s="30" customFormat="1" x14ac:dyDescent="0.2">
      <c r="A319" s="30" t="s">
        <v>157</v>
      </c>
      <c r="B319" s="30" t="s">
        <v>158</v>
      </c>
      <c r="C319" s="30" t="s">
        <v>157</v>
      </c>
      <c r="D319" s="30" t="s">
        <v>158</v>
      </c>
    </row>
    <row r="320" spans="1:4" x14ac:dyDescent="0.2">
      <c r="A320" s="11" t="s">
        <v>349</v>
      </c>
      <c r="B320" s="11" t="s">
        <v>350</v>
      </c>
      <c r="C320" s="11" t="s">
        <v>349</v>
      </c>
      <c r="D320" s="11" t="s">
        <v>350</v>
      </c>
    </row>
    <row r="321" spans="1:4" s="30" customFormat="1" x14ac:dyDescent="0.2">
      <c r="A321" s="30" t="s">
        <v>714</v>
      </c>
      <c r="B321" s="30" t="s">
        <v>715</v>
      </c>
      <c r="C321" s="30" t="s">
        <v>1113</v>
      </c>
      <c r="D321" s="30" t="s">
        <v>1114</v>
      </c>
    </row>
    <row r="322" spans="1:4" s="30" customFormat="1" x14ac:dyDescent="0.2">
      <c r="C322" s="30" t="s">
        <v>1115</v>
      </c>
      <c r="D322" s="30" t="s">
        <v>1116</v>
      </c>
    </row>
    <row r="323" spans="1:4" s="30" customFormat="1" x14ac:dyDescent="0.2">
      <c r="C323" s="30" t="s">
        <v>1117</v>
      </c>
      <c r="D323" s="30" t="s">
        <v>1118</v>
      </c>
    </row>
    <row r="324" spans="1:4" s="30" customFormat="1" x14ac:dyDescent="0.2">
      <c r="C324" s="30" t="s">
        <v>1119</v>
      </c>
      <c r="D324" s="30" t="s">
        <v>1120</v>
      </c>
    </row>
    <row r="325" spans="1:4" s="30" customFormat="1" x14ac:dyDescent="0.2">
      <c r="C325" s="30" t="s">
        <v>1121</v>
      </c>
      <c r="D325" s="30" t="s">
        <v>1122</v>
      </c>
    </row>
    <row r="326" spans="1:4" s="30" customFormat="1" x14ac:dyDescent="0.2">
      <c r="C326" s="30" t="s">
        <v>1123</v>
      </c>
      <c r="D326" s="30" t="s">
        <v>1124</v>
      </c>
    </row>
    <row r="327" spans="1:4" x14ac:dyDescent="0.2">
      <c r="A327" s="11" t="s">
        <v>51</v>
      </c>
      <c r="B327" s="11" t="s">
        <v>52</v>
      </c>
      <c r="C327" s="11" t="s">
        <v>51</v>
      </c>
      <c r="D327" s="11" t="s">
        <v>52</v>
      </c>
    </row>
    <row r="328" spans="1:4" s="30" customFormat="1" x14ac:dyDescent="0.2">
      <c r="A328" s="30" t="s">
        <v>573</v>
      </c>
      <c r="B328" s="30" t="s">
        <v>574</v>
      </c>
      <c r="C328" s="30" t="s">
        <v>1125</v>
      </c>
      <c r="D328" s="30" t="s">
        <v>873</v>
      </c>
    </row>
    <row r="329" spans="1:4" s="30" customFormat="1" x14ac:dyDescent="0.2">
      <c r="C329" s="30" t="s">
        <v>1126</v>
      </c>
      <c r="D329" s="30" t="s">
        <v>878</v>
      </c>
    </row>
    <row r="330" spans="1:4" s="30" customFormat="1" x14ac:dyDescent="0.2">
      <c r="C330" s="30" t="s">
        <v>1127</v>
      </c>
      <c r="D330" s="30" t="s">
        <v>879</v>
      </c>
    </row>
    <row r="331" spans="1:4" s="30" customFormat="1" x14ac:dyDescent="0.2">
      <c r="C331" s="30" t="s">
        <v>1128</v>
      </c>
      <c r="D331" s="30" t="s">
        <v>884</v>
      </c>
    </row>
    <row r="332" spans="1:4" s="2"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
  <sheetViews>
    <sheetView workbookViewId="0">
      <selection activeCell="A2" sqref="A2"/>
    </sheetView>
  </sheetViews>
  <sheetFormatPr defaultColWidth="9.140625" defaultRowHeight="12.75" x14ac:dyDescent="0.2"/>
  <cols>
    <col min="1" max="1" width="10" style="6" bestFit="1" customWidth="1"/>
    <col min="2" max="2" width="27.7109375" style="6" bestFit="1" customWidth="1"/>
    <col min="3" max="3" width="10.5703125" style="6" customWidth="1"/>
    <col min="4" max="4" width="45.7109375" style="6" customWidth="1"/>
    <col min="5" max="5" width="14.5703125" style="10" customWidth="1"/>
    <col min="6" max="6" width="9.28515625" style="10" customWidth="1"/>
    <col min="7" max="7" width="10.42578125" style="9" customWidth="1"/>
    <col min="8" max="16384" width="9.140625" style="6"/>
  </cols>
  <sheetData>
    <row r="1" spans="1:7" x14ac:dyDescent="0.2">
      <c r="A1" s="3" t="s">
        <v>1139</v>
      </c>
      <c r="B1" s="3" t="s">
        <v>1132</v>
      </c>
      <c r="C1" s="3" t="s">
        <v>1133</v>
      </c>
      <c r="D1" s="3" t="s">
        <v>1134</v>
      </c>
      <c r="E1" s="5" t="s">
        <v>1135</v>
      </c>
      <c r="F1" s="5" t="s">
        <v>1136</v>
      </c>
      <c r="G1" s="4" t="s">
        <v>1137</v>
      </c>
    </row>
    <row r="2" spans="1:7" x14ac:dyDescent="0.2">
      <c r="A2" s="1" t="s">
        <v>1</v>
      </c>
      <c r="B2" s="1" t="s">
        <v>2</v>
      </c>
      <c r="C2" s="1" t="s">
        <v>3</v>
      </c>
      <c r="D2" s="1" t="s">
        <v>4</v>
      </c>
      <c r="E2" s="8">
        <v>92590</v>
      </c>
      <c r="F2" s="8">
        <v>92590</v>
      </c>
      <c r="G2" s="7">
        <v>1</v>
      </c>
    </row>
    <row r="3" spans="1:7" x14ac:dyDescent="0.2">
      <c r="A3" s="1" t="s">
        <v>5</v>
      </c>
      <c r="B3" s="1" t="s">
        <v>6</v>
      </c>
      <c r="C3" s="1" t="s">
        <v>7</v>
      </c>
      <c r="D3" s="1" t="s">
        <v>8</v>
      </c>
      <c r="E3" s="8">
        <v>139119</v>
      </c>
      <c r="F3" s="8">
        <v>139119</v>
      </c>
      <c r="G3" s="7">
        <v>1</v>
      </c>
    </row>
    <row r="4" spans="1:7" x14ac:dyDescent="0.2">
      <c r="A4" s="1" t="s">
        <v>9</v>
      </c>
      <c r="B4" s="1" t="s">
        <v>10</v>
      </c>
      <c r="C4" s="1" t="s">
        <v>7</v>
      </c>
      <c r="D4" s="1" t="s">
        <v>8</v>
      </c>
      <c r="E4" s="8">
        <v>135042</v>
      </c>
      <c r="F4" s="8">
        <v>135042</v>
      </c>
      <c r="G4" s="7">
        <v>1</v>
      </c>
    </row>
    <row r="5" spans="1:7" x14ac:dyDescent="0.2">
      <c r="A5" s="1" t="s">
        <v>11</v>
      </c>
      <c r="B5" s="1" t="s">
        <v>12</v>
      </c>
      <c r="C5" s="1" t="s">
        <v>3</v>
      </c>
      <c r="D5" s="1" t="s">
        <v>4</v>
      </c>
      <c r="E5" s="8">
        <v>194119</v>
      </c>
      <c r="F5" s="8">
        <v>194119</v>
      </c>
      <c r="G5" s="7">
        <v>1</v>
      </c>
    </row>
    <row r="6" spans="1:7" x14ac:dyDescent="0.2">
      <c r="A6" s="1" t="s">
        <v>13</v>
      </c>
      <c r="B6" s="1" t="s">
        <v>14</v>
      </c>
      <c r="C6" s="1" t="s">
        <v>15</v>
      </c>
      <c r="D6" s="1" t="s">
        <v>16</v>
      </c>
      <c r="E6" s="8">
        <v>105367</v>
      </c>
      <c r="F6" s="8">
        <v>105367</v>
      </c>
      <c r="G6" s="7">
        <v>1</v>
      </c>
    </row>
    <row r="7" spans="1:7" x14ac:dyDescent="0.2">
      <c r="A7" s="1" t="s">
        <v>17</v>
      </c>
      <c r="B7" s="1" t="s">
        <v>18</v>
      </c>
      <c r="C7" s="1" t="s">
        <v>19</v>
      </c>
      <c r="D7" s="1" t="s">
        <v>20</v>
      </c>
      <c r="E7" s="8">
        <v>126354</v>
      </c>
      <c r="F7" s="8">
        <v>126354</v>
      </c>
      <c r="G7" s="7">
        <v>1</v>
      </c>
    </row>
    <row r="8" spans="1:7" x14ac:dyDescent="0.2">
      <c r="A8" s="1" t="s">
        <v>21</v>
      </c>
      <c r="B8" s="1" t="s">
        <v>22</v>
      </c>
      <c r="C8" s="1" t="s">
        <v>23</v>
      </c>
      <c r="D8" s="1" t="s">
        <v>24</v>
      </c>
      <c r="E8" s="8">
        <v>206428</v>
      </c>
      <c r="F8" s="8">
        <v>206428</v>
      </c>
      <c r="G8" s="7">
        <v>1</v>
      </c>
    </row>
    <row r="9" spans="1:7" x14ac:dyDescent="0.2">
      <c r="A9" s="1" t="s">
        <v>25</v>
      </c>
      <c r="B9" s="1" t="s">
        <v>26</v>
      </c>
      <c r="C9" s="1" t="s">
        <v>27</v>
      </c>
      <c r="D9" s="1" t="s">
        <v>28</v>
      </c>
      <c r="E9" s="8">
        <v>146743</v>
      </c>
      <c r="F9" s="8">
        <v>146743</v>
      </c>
      <c r="G9" s="7">
        <v>1</v>
      </c>
    </row>
    <row r="10" spans="1:7" x14ac:dyDescent="0.2">
      <c r="A10" s="1" t="s">
        <v>29</v>
      </c>
      <c r="B10" s="1" t="s">
        <v>30</v>
      </c>
      <c r="C10" s="1" t="s">
        <v>31</v>
      </c>
      <c r="D10" s="1" t="s">
        <v>32</v>
      </c>
      <c r="E10" s="8">
        <v>140501</v>
      </c>
      <c r="F10" s="8">
        <v>140501</v>
      </c>
      <c r="G10" s="7">
        <v>1</v>
      </c>
    </row>
    <row r="11" spans="1:7" x14ac:dyDescent="0.2">
      <c r="A11" s="1" t="s">
        <v>33</v>
      </c>
      <c r="B11" s="1" t="s">
        <v>34</v>
      </c>
      <c r="C11" s="1" t="s">
        <v>35</v>
      </c>
      <c r="D11" s="1" t="s">
        <v>36</v>
      </c>
      <c r="E11" s="8">
        <v>257710</v>
      </c>
      <c r="F11" s="8">
        <v>257710</v>
      </c>
      <c r="G11" s="7">
        <v>1</v>
      </c>
    </row>
    <row r="12" spans="1:7" x14ac:dyDescent="0.2">
      <c r="A12" s="1" t="s">
        <v>37</v>
      </c>
      <c r="B12" s="1" t="s">
        <v>38</v>
      </c>
      <c r="C12" s="1" t="s">
        <v>39</v>
      </c>
      <c r="D12" s="1" t="s">
        <v>40</v>
      </c>
      <c r="E12" s="8">
        <v>315725</v>
      </c>
      <c r="F12" s="8">
        <v>337115</v>
      </c>
      <c r="G12" s="7">
        <v>0.93654984204203318</v>
      </c>
    </row>
    <row r="13" spans="1:7" x14ac:dyDescent="0.2">
      <c r="A13" s="1" t="s">
        <v>37</v>
      </c>
      <c r="B13" s="1" t="s">
        <v>38</v>
      </c>
      <c r="C13" s="1" t="s">
        <v>41</v>
      </c>
      <c r="D13" s="1" t="s">
        <v>42</v>
      </c>
      <c r="E13" s="8">
        <v>21390</v>
      </c>
      <c r="F13" s="8">
        <v>337115</v>
      </c>
      <c r="G13" s="7">
        <v>6.3450157957966866E-2</v>
      </c>
    </row>
    <row r="14" spans="1:7" x14ac:dyDescent="0.2">
      <c r="A14" s="1" t="s">
        <v>43</v>
      </c>
      <c r="B14" s="1" t="s">
        <v>44</v>
      </c>
      <c r="C14" s="1" t="s">
        <v>45</v>
      </c>
      <c r="D14" s="1" t="s">
        <v>46</v>
      </c>
      <c r="E14" s="8">
        <v>159804</v>
      </c>
      <c r="F14" s="8">
        <v>159804</v>
      </c>
      <c r="G14" s="7">
        <v>1</v>
      </c>
    </row>
    <row r="15" spans="1:7" x14ac:dyDescent="0.2">
      <c r="A15" s="1" t="s">
        <v>47</v>
      </c>
      <c r="B15" s="1" t="s">
        <v>48</v>
      </c>
      <c r="C15" s="1" t="s">
        <v>49</v>
      </c>
      <c r="D15" s="1" t="s">
        <v>50</v>
      </c>
      <c r="E15" s="8">
        <v>169247</v>
      </c>
      <c r="F15" s="8">
        <v>169247</v>
      </c>
      <c r="G15" s="7">
        <v>1</v>
      </c>
    </row>
    <row r="16" spans="1:7" x14ac:dyDescent="0.2">
      <c r="A16" s="1" t="s">
        <v>51</v>
      </c>
      <c r="B16" s="1" t="s">
        <v>52</v>
      </c>
      <c r="C16" s="1" t="s">
        <v>41</v>
      </c>
      <c r="D16" s="1" t="s">
        <v>42</v>
      </c>
      <c r="E16" s="8">
        <v>204439</v>
      </c>
      <c r="F16" s="8">
        <v>204439</v>
      </c>
      <c r="G16" s="7">
        <v>1</v>
      </c>
    </row>
    <row r="17" spans="1:7" x14ac:dyDescent="0.2">
      <c r="A17" s="1" t="s">
        <v>53</v>
      </c>
      <c r="B17" s="1" t="s">
        <v>54</v>
      </c>
      <c r="C17" s="1" t="s">
        <v>55</v>
      </c>
      <c r="D17" s="1" t="s">
        <v>56</v>
      </c>
      <c r="E17" s="8">
        <v>252463</v>
      </c>
      <c r="F17" s="8">
        <v>252463</v>
      </c>
      <c r="G17" s="7">
        <v>1</v>
      </c>
    </row>
    <row r="18" spans="1:7" x14ac:dyDescent="0.2">
      <c r="A18" s="1" t="s">
        <v>57</v>
      </c>
      <c r="B18" s="1" t="s">
        <v>58</v>
      </c>
      <c r="C18" s="1" t="s">
        <v>59</v>
      </c>
      <c r="D18" s="1" t="s">
        <v>60</v>
      </c>
      <c r="E18" s="8">
        <v>337653</v>
      </c>
      <c r="F18" s="8">
        <v>337653</v>
      </c>
      <c r="G18" s="7">
        <v>1</v>
      </c>
    </row>
    <row r="19" spans="1:7" x14ac:dyDescent="0.2">
      <c r="A19" s="1" t="s">
        <v>61</v>
      </c>
      <c r="B19" s="1" t="s">
        <v>62</v>
      </c>
      <c r="C19" s="1" t="s">
        <v>63</v>
      </c>
      <c r="D19" s="1" t="s">
        <v>64</v>
      </c>
      <c r="E19" s="8">
        <v>38022</v>
      </c>
      <c r="F19" s="8">
        <v>38022</v>
      </c>
      <c r="G19" s="7">
        <v>1</v>
      </c>
    </row>
    <row r="20" spans="1:7" x14ac:dyDescent="0.2">
      <c r="A20" s="1" t="s">
        <v>65</v>
      </c>
      <c r="B20" s="1" t="s">
        <v>66</v>
      </c>
      <c r="C20" s="1" t="s">
        <v>67</v>
      </c>
      <c r="D20" s="1" t="s">
        <v>68</v>
      </c>
      <c r="E20" s="8">
        <v>314268</v>
      </c>
      <c r="F20" s="8">
        <v>314268</v>
      </c>
      <c r="G20" s="7">
        <v>1</v>
      </c>
    </row>
    <row r="21" spans="1:7" x14ac:dyDescent="0.2">
      <c r="A21" s="1" t="s">
        <v>69</v>
      </c>
      <c r="B21" s="1" t="s">
        <v>70</v>
      </c>
      <c r="C21" s="1" t="s">
        <v>71</v>
      </c>
      <c r="D21" s="1" t="s">
        <v>72</v>
      </c>
      <c r="E21" s="8">
        <v>187160</v>
      </c>
      <c r="F21" s="8">
        <v>187160</v>
      </c>
      <c r="G21" s="7">
        <v>1</v>
      </c>
    </row>
    <row r="22" spans="1:7" x14ac:dyDescent="0.2">
      <c r="A22" s="1" t="s">
        <v>73</v>
      </c>
      <c r="B22" s="1" t="s">
        <v>74</v>
      </c>
      <c r="C22" s="1" t="s">
        <v>75</v>
      </c>
      <c r="D22" s="1" t="s">
        <v>76</v>
      </c>
      <c r="E22" s="8">
        <v>169440</v>
      </c>
      <c r="F22" s="8">
        <v>169440</v>
      </c>
      <c r="G22" s="7">
        <v>1</v>
      </c>
    </row>
    <row r="23" spans="1:7" x14ac:dyDescent="0.2">
      <c r="A23" s="1" t="s">
        <v>77</v>
      </c>
      <c r="B23" s="1" t="s">
        <v>78</v>
      </c>
      <c r="C23" s="1" t="s">
        <v>79</v>
      </c>
      <c r="D23" s="1" t="s">
        <v>80</v>
      </c>
      <c r="E23" s="8">
        <v>251027</v>
      </c>
      <c r="F23" s="8">
        <v>251027</v>
      </c>
      <c r="G23" s="7">
        <v>1</v>
      </c>
    </row>
    <row r="24" spans="1:7" x14ac:dyDescent="0.2">
      <c r="A24" s="1" t="s">
        <v>81</v>
      </c>
      <c r="B24" s="1" t="s">
        <v>82</v>
      </c>
      <c r="C24" s="1" t="s">
        <v>83</v>
      </c>
      <c r="D24" s="1" t="s">
        <v>84</v>
      </c>
      <c r="E24" s="8">
        <v>182021</v>
      </c>
      <c r="F24" s="8">
        <v>182021</v>
      </c>
      <c r="G24" s="7">
        <v>1</v>
      </c>
    </row>
    <row r="25" spans="1:7" x14ac:dyDescent="0.2">
      <c r="A25" s="1" t="s">
        <v>85</v>
      </c>
      <c r="B25" s="1" t="s">
        <v>86</v>
      </c>
      <c r="C25" s="1" t="s">
        <v>87</v>
      </c>
      <c r="D25" s="1" t="s">
        <v>88</v>
      </c>
      <c r="E25" s="8">
        <v>442474</v>
      </c>
      <c r="F25" s="8">
        <v>442474</v>
      </c>
      <c r="G25" s="7">
        <v>1</v>
      </c>
    </row>
    <row r="26" spans="1:7" x14ac:dyDescent="0.2">
      <c r="A26" s="1" t="s">
        <v>89</v>
      </c>
      <c r="B26" s="1" t="s">
        <v>90</v>
      </c>
      <c r="C26" s="1" t="s">
        <v>91</v>
      </c>
      <c r="D26" s="1" t="s">
        <v>92</v>
      </c>
      <c r="E26" s="8">
        <v>208154</v>
      </c>
      <c r="F26" s="8">
        <v>208154</v>
      </c>
      <c r="G26" s="7">
        <v>1</v>
      </c>
    </row>
    <row r="27" spans="1:7" x14ac:dyDescent="0.2">
      <c r="A27" s="1" t="s">
        <v>93</v>
      </c>
      <c r="B27" s="1" t="s">
        <v>94</v>
      </c>
      <c r="C27" s="1" t="s">
        <v>95</v>
      </c>
      <c r="D27" s="1" t="s">
        <v>96</v>
      </c>
      <c r="E27" s="8">
        <v>271556</v>
      </c>
      <c r="F27" s="8">
        <v>271556</v>
      </c>
      <c r="G27" s="7">
        <v>1</v>
      </c>
    </row>
    <row r="28" spans="1:7" x14ac:dyDescent="0.2">
      <c r="A28" s="1" t="s">
        <v>97</v>
      </c>
      <c r="B28" s="1" t="s">
        <v>98</v>
      </c>
      <c r="C28" s="1" t="s">
        <v>99</v>
      </c>
      <c r="D28" s="1" t="s">
        <v>100</v>
      </c>
      <c r="E28" s="8">
        <v>261546</v>
      </c>
      <c r="F28" s="8">
        <v>261546</v>
      </c>
      <c r="G28" s="7">
        <v>1</v>
      </c>
    </row>
    <row r="29" spans="1:7" x14ac:dyDescent="0.2">
      <c r="A29" s="1" t="s">
        <v>101</v>
      </c>
      <c r="B29" s="1" t="s">
        <v>102</v>
      </c>
      <c r="C29" s="1" t="s">
        <v>103</v>
      </c>
      <c r="D29" s="1" t="s">
        <v>104</v>
      </c>
      <c r="E29" s="8">
        <v>132984</v>
      </c>
      <c r="F29" s="8">
        <v>132984</v>
      </c>
      <c r="G29" s="7">
        <v>1</v>
      </c>
    </row>
    <row r="30" spans="1:7" x14ac:dyDescent="0.2">
      <c r="A30" s="1" t="s">
        <v>105</v>
      </c>
      <c r="B30" s="1" t="s">
        <v>106</v>
      </c>
      <c r="C30" s="1" t="s">
        <v>107</v>
      </c>
      <c r="D30" s="1" t="s">
        <v>108</v>
      </c>
      <c r="E30" s="8">
        <v>191390</v>
      </c>
      <c r="F30" s="8">
        <v>191390</v>
      </c>
      <c r="G30" s="7">
        <v>1</v>
      </c>
    </row>
    <row r="31" spans="1:7" x14ac:dyDescent="0.2">
      <c r="A31" s="1" t="s">
        <v>109</v>
      </c>
      <c r="B31" s="1" t="s">
        <v>110</v>
      </c>
      <c r="C31" s="1" t="s">
        <v>107</v>
      </c>
      <c r="D31" s="1" t="s">
        <v>108</v>
      </c>
      <c r="E31" s="8">
        <v>150109</v>
      </c>
      <c r="F31" s="8">
        <v>150109</v>
      </c>
      <c r="G31" s="7">
        <v>1</v>
      </c>
    </row>
    <row r="32" spans="1:7" x14ac:dyDescent="0.2">
      <c r="A32" s="1" t="s">
        <v>111</v>
      </c>
      <c r="B32" s="1" t="s">
        <v>112</v>
      </c>
      <c r="C32" s="1" t="s">
        <v>113</v>
      </c>
      <c r="D32" s="1" t="s">
        <v>114</v>
      </c>
      <c r="E32" s="8">
        <v>215799</v>
      </c>
      <c r="F32" s="8">
        <v>215799</v>
      </c>
      <c r="G32" s="7">
        <v>1</v>
      </c>
    </row>
    <row r="33" spans="1:7" x14ac:dyDescent="0.2">
      <c r="A33" s="1" t="s">
        <v>115</v>
      </c>
      <c r="B33" s="1" t="s">
        <v>116</v>
      </c>
      <c r="C33" s="1" t="s">
        <v>117</v>
      </c>
      <c r="D33" s="1" t="s">
        <v>118</v>
      </c>
      <c r="E33" s="8">
        <v>190461</v>
      </c>
      <c r="F33" s="8">
        <v>190461</v>
      </c>
      <c r="G33" s="7">
        <v>1</v>
      </c>
    </row>
    <row r="34" spans="1:7" x14ac:dyDescent="0.2">
      <c r="A34" s="1" t="s">
        <v>119</v>
      </c>
      <c r="B34" s="1" t="s">
        <v>120</v>
      </c>
      <c r="C34" s="1" t="s">
        <v>121</v>
      </c>
      <c r="D34" s="1" t="s">
        <v>122</v>
      </c>
      <c r="E34" s="8">
        <v>210962</v>
      </c>
      <c r="F34" s="8">
        <v>210962</v>
      </c>
      <c r="G34" s="7">
        <v>1</v>
      </c>
    </row>
    <row r="35" spans="1:7" x14ac:dyDescent="0.2">
      <c r="A35" s="1" t="s">
        <v>123</v>
      </c>
      <c r="B35" s="1" t="s">
        <v>124</v>
      </c>
      <c r="C35" s="1" t="s">
        <v>125</v>
      </c>
      <c r="D35" s="1" t="s">
        <v>126</v>
      </c>
      <c r="E35" s="8">
        <v>177931</v>
      </c>
      <c r="F35" s="8">
        <v>177931</v>
      </c>
      <c r="G35" s="7">
        <v>1</v>
      </c>
    </row>
    <row r="36" spans="1:7" x14ac:dyDescent="0.2">
      <c r="A36" s="1" t="s">
        <v>127</v>
      </c>
      <c r="B36" s="1" t="s">
        <v>128</v>
      </c>
      <c r="C36" s="1" t="s">
        <v>129</v>
      </c>
      <c r="D36" s="1" t="s">
        <v>130</v>
      </c>
      <c r="E36" s="8">
        <v>163270</v>
      </c>
      <c r="F36" s="8">
        <v>163270</v>
      </c>
      <c r="G36" s="7">
        <v>1</v>
      </c>
    </row>
    <row r="37" spans="1:7" x14ac:dyDescent="0.2">
      <c r="A37" s="1" t="s">
        <v>131</v>
      </c>
      <c r="B37" s="1" t="s">
        <v>132</v>
      </c>
      <c r="C37" s="1" t="s">
        <v>133</v>
      </c>
      <c r="D37" s="1" t="s">
        <v>134</v>
      </c>
      <c r="E37" s="8">
        <v>274015</v>
      </c>
      <c r="F37" s="8">
        <v>274015</v>
      </c>
      <c r="G37" s="7">
        <v>1</v>
      </c>
    </row>
    <row r="38" spans="1:7" x14ac:dyDescent="0.2">
      <c r="A38" s="1" t="s">
        <v>135</v>
      </c>
      <c r="B38" s="1" t="s">
        <v>136</v>
      </c>
      <c r="C38" s="1" t="s">
        <v>137</v>
      </c>
      <c r="D38" s="1" t="s">
        <v>138</v>
      </c>
      <c r="E38" s="8">
        <v>118025</v>
      </c>
      <c r="F38" s="8">
        <v>118025</v>
      </c>
      <c r="G38" s="7">
        <v>1</v>
      </c>
    </row>
    <row r="39" spans="1:7" x14ac:dyDescent="0.2">
      <c r="A39" s="1" t="s">
        <v>139</v>
      </c>
      <c r="B39" s="1" t="s">
        <v>140</v>
      </c>
      <c r="C39" s="1" t="s">
        <v>141</v>
      </c>
      <c r="D39" s="1" t="s">
        <v>142</v>
      </c>
      <c r="E39" s="8">
        <v>105971</v>
      </c>
      <c r="F39" s="8">
        <v>155732</v>
      </c>
      <c r="G39" s="7">
        <v>0.68047029512238977</v>
      </c>
    </row>
    <row r="40" spans="1:7" x14ac:dyDescent="0.2">
      <c r="A40" s="1" t="s">
        <v>139</v>
      </c>
      <c r="B40" s="1" t="s">
        <v>140</v>
      </c>
      <c r="C40" s="1" t="s">
        <v>143</v>
      </c>
      <c r="D40" s="1" t="s">
        <v>144</v>
      </c>
      <c r="E40" s="8">
        <v>49761</v>
      </c>
      <c r="F40" s="8">
        <v>155732</v>
      </c>
      <c r="G40" s="7">
        <v>0.31952970487761023</v>
      </c>
    </row>
    <row r="41" spans="1:7" x14ac:dyDescent="0.2">
      <c r="A41" s="1" t="s">
        <v>145</v>
      </c>
      <c r="B41" s="1" t="s">
        <v>146</v>
      </c>
      <c r="C41" s="1" t="s">
        <v>143</v>
      </c>
      <c r="D41" s="1" t="s">
        <v>144</v>
      </c>
      <c r="E41" s="8">
        <v>50621</v>
      </c>
      <c r="F41" s="8">
        <v>160825</v>
      </c>
      <c r="G41" s="7">
        <v>0.31475827763096531</v>
      </c>
    </row>
    <row r="42" spans="1:7" x14ac:dyDescent="0.2">
      <c r="A42" s="1" t="s">
        <v>145</v>
      </c>
      <c r="B42" s="1" t="s">
        <v>146</v>
      </c>
      <c r="C42" s="1" t="s">
        <v>147</v>
      </c>
      <c r="D42" s="1" t="s">
        <v>148</v>
      </c>
      <c r="E42" s="8">
        <v>110204</v>
      </c>
      <c r="F42" s="8">
        <v>160825</v>
      </c>
      <c r="G42" s="7">
        <v>0.68524172236903469</v>
      </c>
    </row>
    <row r="43" spans="1:7" x14ac:dyDescent="0.2">
      <c r="A43" s="1" t="s">
        <v>149</v>
      </c>
      <c r="B43" s="1" t="s">
        <v>150</v>
      </c>
      <c r="C43" s="1" t="s">
        <v>151</v>
      </c>
      <c r="D43" s="1" t="s">
        <v>152</v>
      </c>
      <c r="E43" s="8">
        <v>144575</v>
      </c>
      <c r="F43" s="8">
        <v>144575</v>
      </c>
      <c r="G43" s="7">
        <v>1</v>
      </c>
    </row>
    <row r="44" spans="1:7" x14ac:dyDescent="0.2">
      <c r="A44" s="1" t="s">
        <v>153</v>
      </c>
      <c r="B44" s="1" t="s">
        <v>154</v>
      </c>
      <c r="C44" s="1" t="s">
        <v>137</v>
      </c>
      <c r="D44" s="1" t="s">
        <v>138</v>
      </c>
      <c r="E44" s="8">
        <v>17886</v>
      </c>
      <c r="F44" s="8">
        <v>147400</v>
      </c>
      <c r="G44" s="7">
        <v>0.12134328358208955</v>
      </c>
    </row>
    <row r="45" spans="1:7" x14ac:dyDescent="0.2">
      <c r="A45" s="1" t="s">
        <v>153</v>
      </c>
      <c r="B45" s="1" t="s">
        <v>154</v>
      </c>
      <c r="C45" s="1" t="s">
        <v>155</v>
      </c>
      <c r="D45" s="1" t="s">
        <v>156</v>
      </c>
      <c r="E45" s="8">
        <v>129514</v>
      </c>
      <c r="F45" s="8">
        <v>147400</v>
      </c>
      <c r="G45" s="7">
        <v>0.87865671641791043</v>
      </c>
    </row>
    <row r="46" spans="1:7" x14ac:dyDescent="0.2">
      <c r="A46" s="1" t="s">
        <v>157</v>
      </c>
      <c r="B46" s="1" t="s">
        <v>158</v>
      </c>
      <c r="C46" s="1" t="s">
        <v>159</v>
      </c>
      <c r="D46" s="1" t="s">
        <v>160</v>
      </c>
      <c r="E46" s="8">
        <v>159097</v>
      </c>
      <c r="F46" s="8">
        <v>159097</v>
      </c>
      <c r="G46" s="7">
        <v>1</v>
      </c>
    </row>
    <row r="47" spans="1:7" x14ac:dyDescent="0.2">
      <c r="A47" s="1" t="s">
        <v>161</v>
      </c>
      <c r="B47" s="1" t="s">
        <v>162</v>
      </c>
      <c r="C47" s="1" t="s">
        <v>163</v>
      </c>
      <c r="D47" s="1" t="s">
        <v>164</v>
      </c>
      <c r="E47" s="8">
        <v>259245</v>
      </c>
      <c r="F47" s="8">
        <v>259245</v>
      </c>
      <c r="G47" s="7">
        <v>1</v>
      </c>
    </row>
    <row r="48" spans="1:7" x14ac:dyDescent="0.2">
      <c r="A48" s="1" t="s">
        <v>165</v>
      </c>
      <c r="B48" s="1" t="s">
        <v>166</v>
      </c>
      <c r="C48" s="1" t="s">
        <v>167</v>
      </c>
      <c r="D48" s="1" t="s">
        <v>168</v>
      </c>
      <c r="E48" s="8">
        <v>281076</v>
      </c>
      <c r="F48" s="8">
        <v>281076</v>
      </c>
      <c r="G48" s="7">
        <v>1</v>
      </c>
    </row>
    <row r="49" spans="1:7" x14ac:dyDescent="0.2">
      <c r="A49" s="1" t="s">
        <v>169</v>
      </c>
      <c r="B49" s="1" t="s">
        <v>170</v>
      </c>
      <c r="C49" s="1" t="s">
        <v>171</v>
      </c>
      <c r="D49" s="1" t="s">
        <v>172</v>
      </c>
      <c r="E49" s="8">
        <v>209085</v>
      </c>
      <c r="F49" s="8">
        <v>209085</v>
      </c>
      <c r="G49" s="7">
        <v>1</v>
      </c>
    </row>
    <row r="50" spans="1:7" x14ac:dyDescent="0.2">
      <c r="A50" s="1" t="s">
        <v>173</v>
      </c>
      <c r="B50" s="1" t="s">
        <v>174</v>
      </c>
      <c r="C50" s="1" t="s">
        <v>175</v>
      </c>
      <c r="D50" s="1" t="s">
        <v>176</v>
      </c>
      <c r="E50" s="8">
        <v>245290</v>
      </c>
      <c r="F50" s="8">
        <v>245290</v>
      </c>
      <c r="G50" s="7">
        <v>1</v>
      </c>
    </row>
    <row r="51" spans="1:7" x14ac:dyDescent="0.2">
      <c r="A51" s="1" t="s">
        <v>177</v>
      </c>
      <c r="B51" s="1" t="s">
        <v>178</v>
      </c>
      <c r="C51" s="1" t="s">
        <v>179</v>
      </c>
      <c r="D51" s="1" t="s">
        <v>180</v>
      </c>
      <c r="E51" s="8">
        <v>139105</v>
      </c>
      <c r="F51" s="8">
        <v>139105</v>
      </c>
      <c r="G51" s="7">
        <v>1</v>
      </c>
    </row>
    <row r="52" spans="1:7" x14ac:dyDescent="0.2">
      <c r="A52" s="1" t="s">
        <v>181</v>
      </c>
      <c r="B52" s="1" t="s">
        <v>182</v>
      </c>
      <c r="C52" s="1" t="s">
        <v>183</v>
      </c>
      <c r="D52" s="1" t="s">
        <v>184</v>
      </c>
      <c r="E52" s="8">
        <v>273412</v>
      </c>
      <c r="F52" s="8">
        <v>517773</v>
      </c>
      <c r="G52" s="7">
        <v>0.52805379963806531</v>
      </c>
    </row>
    <row r="53" spans="1:7" x14ac:dyDescent="0.2">
      <c r="A53" s="1" t="s">
        <v>181</v>
      </c>
      <c r="B53" s="1" t="s">
        <v>182</v>
      </c>
      <c r="C53" s="1" t="s">
        <v>185</v>
      </c>
      <c r="D53" s="1" t="s">
        <v>186</v>
      </c>
      <c r="E53" s="8">
        <v>244361</v>
      </c>
      <c r="F53" s="8">
        <v>517773</v>
      </c>
      <c r="G53" s="7">
        <v>0.47194620036193469</v>
      </c>
    </row>
    <row r="54" spans="1:7" x14ac:dyDescent="0.2">
      <c r="A54" s="1" t="s">
        <v>187</v>
      </c>
      <c r="B54" s="1" t="s">
        <v>188</v>
      </c>
      <c r="C54" s="1" t="s">
        <v>189</v>
      </c>
      <c r="D54" s="1" t="s">
        <v>190</v>
      </c>
      <c r="E54" s="8">
        <v>315987</v>
      </c>
      <c r="F54" s="8">
        <v>315987</v>
      </c>
      <c r="G54" s="7">
        <v>1</v>
      </c>
    </row>
    <row r="55" spans="1:7" x14ac:dyDescent="0.2">
      <c r="A55" s="1" t="s">
        <v>191</v>
      </c>
      <c r="B55" s="1" t="s">
        <v>192</v>
      </c>
      <c r="C55" s="1" t="s">
        <v>193</v>
      </c>
      <c r="D55" s="1" t="s">
        <v>194</v>
      </c>
      <c r="E55" s="8">
        <v>196501</v>
      </c>
      <c r="F55" s="8">
        <v>374179</v>
      </c>
      <c r="G55" s="7">
        <v>0.52515240032177113</v>
      </c>
    </row>
    <row r="56" spans="1:7" x14ac:dyDescent="0.2">
      <c r="A56" s="1" t="s">
        <v>191</v>
      </c>
      <c r="B56" s="1" t="s">
        <v>192</v>
      </c>
      <c r="C56" s="1" t="s">
        <v>195</v>
      </c>
      <c r="D56" s="1" t="s">
        <v>196</v>
      </c>
      <c r="E56" s="8">
        <v>177678</v>
      </c>
      <c r="F56" s="8">
        <v>374179</v>
      </c>
      <c r="G56" s="7">
        <v>0.47484759967822887</v>
      </c>
    </row>
    <row r="57" spans="1:7" x14ac:dyDescent="0.2">
      <c r="A57" s="1" t="s">
        <v>197</v>
      </c>
      <c r="B57" s="1" t="s">
        <v>198</v>
      </c>
      <c r="C57" s="1" t="s">
        <v>199</v>
      </c>
      <c r="D57" s="1" t="s">
        <v>200</v>
      </c>
      <c r="E57" s="8">
        <v>102008</v>
      </c>
      <c r="F57" s="8">
        <v>332210</v>
      </c>
      <c r="G57" s="7">
        <v>0.30705878811595078</v>
      </c>
    </row>
    <row r="58" spans="1:7" x14ac:dyDescent="0.2">
      <c r="A58" s="1" t="s">
        <v>197</v>
      </c>
      <c r="B58" s="1" t="s">
        <v>198</v>
      </c>
      <c r="C58" s="1" t="s">
        <v>201</v>
      </c>
      <c r="D58" s="1" t="s">
        <v>202</v>
      </c>
      <c r="E58" s="8">
        <v>230202</v>
      </c>
      <c r="F58" s="8">
        <v>332210</v>
      </c>
      <c r="G58" s="7">
        <v>0.69294121188404922</v>
      </c>
    </row>
    <row r="59" spans="1:7" x14ac:dyDescent="0.2">
      <c r="A59" s="1" t="s">
        <v>203</v>
      </c>
      <c r="B59" s="1" t="s">
        <v>204</v>
      </c>
      <c r="C59" s="1" t="s">
        <v>205</v>
      </c>
      <c r="D59" s="1" t="s">
        <v>206</v>
      </c>
      <c r="E59" s="8">
        <v>310121</v>
      </c>
      <c r="F59" s="8">
        <v>310121</v>
      </c>
      <c r="G59" s="7">
        <v>1</v>
      </c>
    </row>
    <row r="60" spans="1:7" x14ac:dyDescent="0.2">
      <c r="A60" s="1" t="s">
        <v>207</v>
      </c>
      <c r="B60" s="1" t="s">
        <v>208</v>
      </c>
      <c r="C60" s="1" t="s">
        <v>209</v>
      </c>
      <c r="D60" s="1" t="s">
        <v>210</v>
      </c>
      <c r="E60" s="8">
        <v>545335</v>
      </c>
      <c r="F60" s="8">
        <v>545335</v>
      </c>
      <c r="G60" s="7">
        <v>1</v>
      </c>
    </row>
    <row r="61" spans="1:7" x14ac:dyDescent="0.2">
      <c r="A61" s="1" t="s">
        <v>211</v>
      </c>
      <c r="B61" s="1" t="s">
        <v>212</v>
      </c>
      <c r="C61" s="1" t="s">
        <v>209</v>
      </c>
      <c r="D61" s="1" t="s">
        <v>210</v>
      </c>
      <c r="E61" s="8">
        <v>2280</v>
      </c>
      <c r="F61" s="8">
        <v>2280</v>
      </c>
      <c r="G61" s="7">
        <v>1</v>
      </c>
    </row>
    <row r="62" spans="1:7" x14ac:dyDescent="0.2">
      <c r="A62" s="1" t="s">
        <v>213</v>
      </c>
      <c r="B62" s="1" t="s">
        <v>214</v>
      </c>
      <c r="C62" s="1" t="s">
        <v>215</v>
      </c>
      <c r="D62" s="1" t="s">
        <v>216</v>
      </c>
      <c r="E62" s="8">
        <v>483143</v>
      </c>
      <c r="F62" s="8">
        <v>483143</v>
      </c>
      <c r="G62" s="7">
        <v>1</v>
      </c>
    </row>
    <row r="63" spans="1:7" x14ac:dyDescent="0.2">
      <c r="A63" s="1" t="s">
        <v>217</v>
      </c>
      <c r="B63" s="1" t="s">
        <v>218</v>
      </c>
      <c r="C63" s="1" t="s">
        <v>219</v>
      </c>
      <c r="D63" s="1" t="s">
        <v>220</v>
      </c>
      <c r="E63" s="8">
        <v>163924</v>
      </c>
      <c r="F63" s="8">
        <v>163924</v>
      </c>
      <c r="G63" s="7">
        <v>1</v>
      </c>
    </row>
    <row r="64" spans="1:7" x14ac:dyDescent="0.2">
      <c r="A64" s="1" t="s">
        <v>221</v>
      </c>
      <c r="B64" s="1" t="s">
        <v>222</v>
      </c>
      <c r="C64" s="1" t="s">
        <v>219</v>
      </c>
      <c r="D64" s="1" t="s">
        <v>220</v>
      </c>
      <c r="E64" s="8">
        <v>269076</v>
      </c>
      <c r="F64" s="8">
        <v>269076</v>
      </c>
      <c r="G64" s="7">
        <v>1</v>
      </c>
    </row>
    <row r="65" spans="1:7" x14ac:dyDescent="0.2">
      <c r="A65" s="1" t="s">
        <v>223</v>
      </c>
      <c r="B65" s="1" t="s">
        <v>224</v>
      </c>
      <c r="C65" s="1" t="s">
        <v>225</v>
      </c>
      <c r="D65" s="1" t="s">
        <v>226</v>
      </c>
      <c r="E65" s="8">
        <v>280439</v>
      </c>
      <c r="F65" s="8">
        <v>280439</v>
      </c>
      <c r="G65" s="7">
        <v>1</v>
      </c>
    </row>
    <row r="66" spans="1:7" x14ac:dyDescent="0.2">
      <c r="A66" s="1" t="s">
        <v>227</v>
      </c>
      <c r="B66" s="1" t="s">
        <v>228</v>
      </c>
      <c r="C66" s="1" t="s">
        <v>229</v>
      </c>
      <c r="D66" s="1" t="s">
        <v>230</v>
      </c>
      <c r="E66" s="8">
        <v>187474</v>
      </c>
      <c r="F66" s="8">
        <v>187474</v>
      </c>
      <c r="G66" s="7">
        <v>1</v>
      </c>
    </row>
    <row r="67" spans="1:7" x14ac:dyDescent="0.2">
      <c r="A67" s="1" t="s">
        <v>231</v>
      </c>
      <c r="B67" s="1" t="s">
        <v>232</v>
      </c>
      <c r="C67" s="1" t="s">
        <v>233</v>
      </c>
      <c r="D67" s="1" t="s">
        <v>234</v>
      </c>
      <c r="E67" s="8">
        <v>184651</v>
      </c>
      <c r="F67" s="8">
        <v>520215</v>
      </c>
      <c r="G67" s="7">
        <v>0.35495131820497294</v>
      </c>
    </row>
    <row r="68" spans="1:7" x14ac:dyDescent="0.2">
      <c r="A68" s="1" t="s">
        <v>231</v>
      </c>
      <c r="B68" s="1" t="s">
        <v>232</v>
      </c>
      <c r="C68" s="1" t="s">
        <v>235</v>
      </c>
      <c r="D68" s="1" t="s">
        <v>236</v>
      </c>
      <c r="E68" s="8">
        <v>173990</v>
      </c>
      <c r="F68" s="8">
        <v>520215</v>
      </c>
      <c r="G68" s="7">
        <v>0.33445786838134234</v>
      </c>
    </row>
    <row r="69" spans="1:7" x14ac:dyDescent="0.2">
      <c r="A69" s="1" t="s">
        <v>231</v>
      </c>
      <c r="B69" s="1" t="s">
        <v>232</v>
      </c>
      <c r="C69" s="1" t="s">
        <v>237</v>
      </c>
      <c r="D69" s="1" t="s">
        <v>238</v>
      </c>
      <c r="E69" s="8">
        <v>161574</v>
      </c>
      <c r="F69" s="8">
        <v>520215</v>
      </c>
      <c r="G69" s="7">
        <v>0.31059081341368472</v>
      </c>
    </row>
    <row r="70" spans="1:7" x14ac:dyDescent="0.2">
      <c r="A70" s="1" t="s">
        <v>239</v>
      </c>
      <c r="B70" s="1" t="s">
        <v>240</v>
      </c>
      <c r="C70" s="1" t="s">
        <v>241</v>
      </c>
      <c r="D70" s="1" t="s">
        <v>242</v>
      </c>
      <c r="E70" s="8">
        <v>228765</v>
      </c>
      <c r="F70" s="8">
        <v>228765</v>
      </c>
      <c r="G70" s="7">
        <v>1</v>
      </c>
    </row>
    <row r="71" spans="1:7" x14ac:dyDescent="0.2">
      <c r="A71" s="1" t="s">
        <v>243</v>
      </c>
      <c r="B71" s="1" t="s">
        <v>244</v>
      </c>
      <c r="C71" s="1" t="s">
        <v>245</v>
      </c>
      <c r="D71" s="1" t="s">
        <v>246</v>
      </c>
      <c r="E71" s="8">
        <v>212962</v>
      </c>
      <c r="F71" s="8">
        <v>212962</v>
      </c>
      <c r="G71" s="7">
        <v>1</v>
      </c>
    </row>
    <row r="72" spans="1:7" x14ac:dyDescent="0.2">
      <c r="A72" s="1" t="s">
        <v>247</v>
      </c>
      <c r="B72" s="1" t="s">
        <v>248</v>
      </c>
      <c r="C72" s="1" t="s">
        <v>249</v>
      </c>
      <c r="D72" s="1" t="s">
        <v>250</v>
      </c>
      <c r="E72" s="8">
        <v>242040</v>
      </c>
      <c r="F72" s="8">
        <v>242040</v>
      </c>
      <c r="G72" s="7">
        <v>1</v>
      </c>
    </row>
    <row r="73" spans="1:7" x14ac:dyDescent="0.2">
      <c r="A73" s="1" t="s">
        <v>251</v>
      </c>
      <c r="B73" s="1" t="s">
        <v>252</v>
      </c>
      <c r="C73" s="1" t="s">
        <v>253</v>
      </c>
      <c r="D73" s="1" t="s">
        <v>254</v>
      </c>
      <c r="E73" s="8">
        <v>286755</v>
      </c>
      <c r="F73" s="8">
        <v>286755</v>
      </c>
      <c r="G73" s="7">
        <v>1</v>
      </c>
    </row>
    <row r="74" spans="1:7" x14ac:dyDescent="0.2">
      <c r="A74" s="1" t="s">
        <v>255</v>
      </c>
      <c r="B74" s="1" t="s">
        <v>256</v>
      </c>
      <c r="C74" s="1" t="s">
        <v>257</v>
      </c>
      <c r="D74" s="1" t="s">
        <v>258</v>
      </c>
      <c r="E74" s="8">
        <v>220771</v>
      </c>
      <c r="F74" s="8">
        <v>220771</v>
      </c>
      <c r="G74" s="7">
        <v>1</v>
      </c>
    </row>
    <row r="75" spans="1:7" x14ac:dyDescent="0.2">
      <c r="A75" s="1" t="s">
        <v>259</v>
      </c>
      <c r="B75" s="1" t="s">
        <v>260</v>
      </c>
      <c r="C75" s="1" t="s">
        <v>261</v>
      </c>
      <c r="D75" s="1" t="s">
        <v>262</v>
      </c>
      <c r="E75" s="8">
        <v>232458</v>
      </c>
      <c r="F75" s="8">
        <v>232458</v>
      </c>
      <c r="G75" s="7">
        <v>1</v>
      </c>
    </row>
    <row r="76" spans="1:7" x14ac:dyDescent="0.2">
      <c r="A76" s="1" t="s">
        <v>263</v>
      </c>
      <c r="B76" s="1" t="s">
        <v>264</v>
      </c>
      <c r="C76" s="1" t="s">
        <v>265</v>
      </c>
      <c r="D76" s="1" t="s">
        <v>266</v>
      </c>
      <c r="E76" s="8">
        <v>320975</v>
      </c>
      <c r="F76" s="8">
        <v>320975</v>
      </c>
      <c r="G76" s="7">
        <v>1</v>
      </c>
    </row>
    <row r="77" spans="1:7" x14ac:dyDescent="0.2">
      <c r="A77" s="1" t="s">
        <v>267</v>
      </c>
      <c r="B77" s="1" t="s">
        <v>268</v>
      </c>
      <c r="C77" s="1" t="s">
        <v>269</v>
      </c>
      <c r="D77" s="1" t="s">
        <v>270</v>
      </c>
      <c r="E77" s="8">
        <v>146407</v>
      </c>
      <c r="F77" s="8">
        <v>146407</v>
      </c>
      <c r="G77" s="7">
        <v>1</v>
      </c>
    </row>
    <row r="78" spans="1:7" x14ac:dyDescent="0.2">
      <c r="A78" s="1" t="s">
        <v>271</v>
      </c>
      <c r="B78" s="1" t="s">
        <v>272</v>
      </c>
      <c r="C78" s="1" t="s">
        <v>273</v>
      </c>
      <c r="D78" s="1" t="s">
        <v>274</v>
      </c>
      <c r="E78" s="8">
        <v>473073</v>
      </c>
      <c r="F78" s="8">
        <v>473073</v>
      </c>
      <c r="G78" s="7">
        <v>1</v>
      </c>
    </row>
    <row r="79" spans="1:7" x14ac:dyDescent="0.2">
      <c r="A79" s="1" t="s">
        <v>275</v>
      </c>
      <c r="B79" s="1" t="s">
        <v>276</v>
      </c>
      <c r="C79" s="1" t="s">
        <v>277</v>
      </c>
      <c r="D79" s="1" t="s">
        <v>278</v>
      </c>
      <c r="E79" s="8">
        <v>177188</v>
      </c>
      <c r="F79" s="8">
        <v>177188</v>
      </c>
      <c r="G79" s="7">
        <v>1</v>
      </c>
    </row>
    <row r="80" spans="1:7" x14ac:dyDescent="0.2">
      <c r="A80" s="1" t="s">
        <v>279</v>
      </c>
      <c r="B80" s="1" t="s">
        <v>280</v>
      </c>
      <c r="C80" s="1" t="s">
        <v>281</v>
      </c>
      <c r="D80" s="1" t="s">
        <v>282</v>
      </c>
      <c r="E80" s="8">
        <v>158728</v>
      </c>
      <c r="F80" s="8">
        <v>273531</v>
      </c>
      <c r="G80" s="7">
        <v>0.58029254453791346</v>
      </c>
    </row>
    <row r="81" spans="1:7" x14ac:dyDescent="0.2">
      <c r="A81" s="1" t="s">
        <v>279</v>
      </c>
      <c r="B81" s="1" t="s">
        <v>280</v>
      </c>
      <c r="C81" s="1" t="s">
        <v>283</v>
      </c>
      <c r="D81" s="1" t="s">
        <v>284</v>
      </c>
      <c r="E81" s="8">
        <v>114803</v>
      </c>
      <c r="F81" s="8">
        <v>273531</v>
      </c>
      <c r="G81" s="7">
        <v>0.41970745546208654</v>
      </c>
    </row>
    <row r="82" spans="1:7" x14ac:dyDescent="0.2">
      <c r="A82" s="1" t="s">
        <v>285</v>
      </c>
      <c r="B82" s="1" t="s">
        <v>286</v>
      </c>
      <c r="C82" s="1" t="s">
        <v>287</v>
      </c>
      <c r="D82" s="1" t="s">
        <v>288</v>
      </c>
      <c r="E82" s="8">
        <v>320914</v>
      </c>
      <c r="F82" s="8">
        <v>320914</v>
      </c>
      <c r="G82" s="7">
        <v>1</v>
      </c>
    </row>
    <row r="83" spans="1:7" x14ac:dyDescent="0.2">
      <c r="A83" s="1" t="s">
        <v>289</v>
      </c>
      <c r="B83" s="1" t="s">
        <v>290</v>
      </c>
      <c r="C83" s="1" t="s">
        <v>291</v>
      </c>
      <c r="D83" s="1" t="s">
        <v>292</v>
      </c>
      <c r="E83" s="8">
        <v>237843</v>
      </c>
      <c r="F83" s="8">
        <v>237843</v>
      </c>
      <c r="G83" s="7">
        <v>1</v>
      </c>
    </row>
    <row r="84" spans="1:7" x14ac:dyDescent="0.2">
      <c r="A84" s="1" t="s">
        <v>293</v>
      </c>
      <c r="B84" s="1" t="s">
        <v>294</v>
      </c>
      <c r="C84" s="1" t="s">
        <v>295</v>
      </c>
      <c r="D84" s="1" t="s">
        <v>296</v>
      </c>
      <c r="E84" s="8">
        <v>304185</v>
      </c>
      <c r="F84" s="8">
        <v>304185</v>
      </c>
      <c r="G84" s="7">
        <v>1</v>
      </c>
    </row>
    <row r="85" spans="1:7" x14ac:dyDescent="0.2">
      <c r="A85" s="1" t="s">
        <v>297</v>
      </c>
      <c r="B85" s="1" t="s">
        <v>298</v>
      </c>
      <c r="C85" s="1" t="s">
        <v>299</v>
      </c>
      <c r="D85" s="1" t="s">
        <v>300</v>
      </c>
      <c r="E85" s="8">
        <v>260070</v>
      </c>
      <c r="F85" s="8">
        <v>260070</v>
      </c>
      <c r="G85" s="7">
        <v>1</v>
      </c>
    </row>
    <row r="86" spans="1:7" x14ac:dyDescent="0.2">
      <c r="A86" s="1" t="s">
        <v>301</v>
      </c>
      <c r="B86" s="1" t="s">
        <v>302</v>
      </c>
      <c r="C86" s="1" t="s">
        <v>303</v>
      </c>
      <c r="D86" s="1" t="s">
        <v>304</v>
      </c>
      <c r="E86" s="8">
        <v>563749</v>
      </c>
      <c r="F86" s="8">
        <v>563749</v>
      </c>
      <c r="G86" s="7">
        <v>1</v>
      </c>
    </row>
    <row r="87" spans="1:7" x14ac:dyDescent="0.2">
      <c r="A87" s="1" t="s">
        <v>305</v>
      </c>
      <c r="B87" s="1" t="s">
        <v>306</v>
      </c>
      <c r="C87" s="1" t="s">
        <v>307</v>
      </c>
      <c r="D87" s="1" t="s">
        <v>308</v>
      </c>
      <c r="E87" s="8">
        <v>200505</v>
      </c>
      <c r="F87" s="8">
        <v>200505</v>
      </c>
      <c r="G87" s="7">
        <v>1</v>
      </c>
    </row>
    <row r="88" spans="1:7" x14ac:dyDescent="0.2">
      <c r="A88" s="1" t="s">
        <v>309</v>
      </c>
      <c r="B88" s="1" t="s">
        <v>310</v>
      </c>
      <c r="C88" s="1" t="s">
        <v>307</v>
      </c>
      <c r="D88" s="1" t="s">
        <v>308</v>
      </c>
      <c r="E88" s="8">
        <v>289835</v>
      </c>
      <c r="F88" s="8">
        <v>289835</v>
      </c>
      <c r="G88" s="7">
        <v>1</v>
      </c>
    </row>
    <row r="89" spans="1:7" x14ac:dyDescent="0.2">
      <c r="A89" s="1" t="s">
        <v>311</v>
      </c>
      <c r="B89" s="1" t="s">
        <v>312</v>
      </c>
      <c r="C89" s="1" t="s">
        <v>313</v>
      </c>
      <c r="D89" s="1" t="s">
        <v>314</v>
      </c>
      <c r="E89" s="8">
        <v>202744</v>
      </c>
      <c r="F89" s="8">
        <v>202744</v>
      </c>
      <c r="G89" s="7">
        <v>1</v>
      </c>
    </row>
    <row r="90" spans="1:7" x14ac:dyDescent="0.2">
      <c r="A90" s="1" t="s">
        <v>315</v>
      </c>
      <c r="B90" s="1" t="s">
        <v>316</v>
      </c>
      <c r="C90" s="1" t="s">
        <v>317</v>
      </c>
      <c r="D90" s="1" t="s">
        <v>318</v>
      </c>
      <c r="E90" s="8">
        <v>148740</v>
      </c>
      <c r="F90" s="8">
        <v>148740</v>
      </c>
      <c r="G90" s="7">
        <v>1</v>
      </c>
    </row>
    <row r="91" spans="1:7" x14ac:dyDescent="0.2">
      <c r="A91" s="1" t="s">
        <v>319</v>
      </c>
      <c r="B91" s="1" t="s">
        <v>320</v>
      </c>
      <c r="C91" s="1" t="s">
        <v>321</v>
      </c>
      <c r="D91" s="1" t="s">
        <v>322</v>
      </c>
      <c r="E91" s="8">
        <v>276889</v>
      </c>
      <c r="F91" s="8">
        <v>276889</v>
      </c>
      <c r="G91" s="7">
        <v>1</v>
      </c>
    </row>
    <row r="92" spans="1:7" x14ac:dyDescent="0.2">
      <c r="A92" s="1" t="s">
        <v>323</v>
      </c>
      <c r="B92" s="1" t="s">
        <v>324</v>
      </c>
      <c r="C92" s="1" t="s">
        <v>325</v>
      </c>
      <c r="D92" s="1" t="s">
        <v>326</v>
      </c>
      <c r="E92" s="8">
        <v>201921</v>
      </c>
      <c r="F92" s="8">
        <v>1101360</v>
      </c>
      <c r="G92" s="7">
        <v>0.18333787317498365</v>
      </c>
    </row>
    <row r="93" spans="1:7" x14ac:dyDescent="0.2">
      <c r="A93" s="1" t="s">
        <v>323</v>
      </c>
      <c r="B93" s="1" t="s">
        <v>324</v>
      </c>
      <c r="C93" s="1" t="s">
        <v>327</v>
      </c>
      <c r="D93" s="1" t="s">
        <v>328</v>
      </c>
      <c r="E93" s="8">
        <v>167723</v>
      </c>
      <c r="F93" s="8">
        <v>1101360</v>
      </c>
      <c r="G93" s="7">
        <v>0.15228717222343285</v>
      </c>
    </row>
    <row r="94" spans="1:7" x14ac:dyDescent="0.2">
      <c r="A94" s="1" t="s">
        <v>323</v>
      </c>
      <c r="B94" s="1" t="s">
        <v>324</v>
      </c>
      <c r="C94" s="1" t="s">
        <v>329</v>
      </c>
      <c r="D94" s="1" t="s">
        <v>330</v>
      </c>
      <c r="E94" s="8">
        <v>731716</v>
      </c>
      <c r="F94" s="8">
        <v>1101360</v>
      </c>
      <c r="G94" s="7">
        <v>0.66437495460158347</v>
      </c>
    </row>
    <row r="95" spans="1:7" x14ac:dyDescent="0.2">
      <c r="A95" s="1" t="s">
        <v>331</v>
      </c>
      <c r="B95" s="1" t="s">
        <v>332</v>
      </c>
      <c r="C95" s="1" t="s">
        <v>333</v>
      </c>
      <c r="D95" s="1" t="s">
        <v>334</v>
      </c>
      <c r="E95" s="8">
        <v>337428</v>
      </c>
      <c r="F95" s="8">
        <v>337428</v>
      </c>
      <c r="G95" s="7">
        <v>1</v>
      </c>
    </row>
    <row r="96" spans="1:7" x14ac:dyDescent="0.2">
      <c r="A96" s="1" t="s">
        <v>335</v>
      </c>
      <c r="B96" s="1" t="s">
        <v>336</v>
      </c>
      <c r="C96" s="1" t="s">
        <v>337</v>
      </c>
      <c r="D96" s="1" t="s">
        <v>338</v>
      </c>
      <c r="E96" s="8">
        <v>315799</v>
      </c>
      <c r="F96" s="8">
        <v>315799</v>
      </c>
      <c r="G96" s="7">
        <v>1</v>
      </c>
    </row>
    <row r="97" spans="1:7" x14ac:dyDescent="0.2">
      <c r="A97" s="1" t="s">
        <v>339</v>
      </c>
      <c r="B97" s="1" t="s">
        <v>340</v>
      </c>
      <c r="C97" s="1" t="s">
        <v>327</v>
      </c>
      <c r="D97" s="1" t="s">
        <v>328</v>
      </c>
      <c r="E97" s="8">
        <v>316719</v>
      </c>
      <c r="F97" s="8">
        <v>316719</v>
      </c>
      <c r="G97" s="7">
        <v>1</v>
      </c>
    </row>
    <row r="98" spans="1:7" x14ac:dyDescent="0.2">
      <c r="A98" s="1" t="s">
        <v>341</v>
      </c>
      <c r="B98" s="1" t="s">
        <v>342</v>
      </c>
      <c r="C98" s="1" t="s">
        <v>343</v>
      </c>
      <c r="D98" s="1" t="s">
        <v>344</v>
      </c>
      <c r="E98" s="8">
        <v>209890</v>
      </c>
      <c r="F98" s="8">
        <v>209890</v>
      </c>
      <c r="G98" s="7">
        <v>1</v>
      </c>
    </row>
    <row r="99" spans="1:7" x14ac:dyDescent="0.2">
      <c r="A99" s="1" t="s">
        <v>345</v>
      </c>
      <c r="B99" s="1" t="s">
        <v>346</v>
      </c>
      <c r="C99" s="1" t="s">
        <v>347</v>
      </c>
      <c r="D99" s="1" t="s">
        <v>348</v>
      </c>
      <c r="E99" s="8">
        <v>274173</v>
      </c>
      <c r="F99" s="8">
        <v>274173</v>
      </c>
      <c r="G99" s="7">
        <v>1</v>
      </c>
    </row>
    <row r="100" spans="1:7" x14ac:dyDescent="0.2">
      <c r="A100" s="1" t="s">
        <v>349</v>
      </c>
      <c r="B100" s="1" t="s">
        <v>350</v>
      </c>
      <c r="C100" s="1" t="s">
        <v>351</v>
      </c>
      <c r="D100" s="1" t="s">
        <v>352</v>
      </c>
      <c r="E100" s="8">
        <v>252987</v>
      </c>
      <c r="F100" s="8">
        <v>252987</v>
      </c>
      <c r="G100" s="7">
        <v>1</v>
      </c>
    </row>
    <row r="101" spans="1:7" x14ac:dyDescent="0.2">
      <c r="A101" s="1" t="s">
        <v>353</v>
      </c>
      <c r="B101" s="1" t="s">
        <v>354</v>
      </c>
      <c r="C101" s="1" t="s">
        <v>355</v>
      </c>
      <c r="D101" s="1" t="s">
        <v>356</v>
      </c>
      <c r="E101" s="8">
        <v>108968</v>
      </c>
      <c r="F101" s="8">
        <v>528155</v>
      </c>
      <c r="G101" s="7">
        <v>0.20631822097679658</v>
      </c>
    </row>
    <row r="102" spans="1:7" x14ac:dyDescent="0.2">
      <c r="A102" s="1" t="s">
        <v>353</v>
      </c>
      <c r="B102" s="1" t="s">
        <v>354</v>
      </c>
      <c r="C102" s="1" t="s">
        <v>357</v>
      </c>
      <c r="D102" s="1" t="s">
        <v>358</v>
      </c>
      <c r="E102" s="8">
        <v>336031</v>
      </c>
      <c r="F102" s="8">
        <v>528155</v>
      </c>
      <c r="G102" s="7">
        <v>0.63623557478391757</v>
      </c>
    </row>
    <row r="103" spans="1:7" x14ac:dyDescent="0.2">
      <c r="A103" s="1" t="s">
        <v>353</v>
      </c>
      <c r="B103" s="1" t="s">
        <v>354</v>
      </c>
      <c r="C103" s="1" t="s">
        <v>359</v>
      </c>
      <c r="D103" s="1" t="s">
        <v>360</v>
      </c>
      <c r="E103" s="8">
        <v>83156</v>
      </c>
      <c r="F103" s="8">
        <v>528155</v>
      </c>
      <c r="G103" s="7">
        <v>0.15744620423928582</v>
      </c>
    </row>
    <row r="104" spans="1:7" x14ac:dyDescent="0.2">
      <c r="A104" s="1" t="s">
        <v>361</v>
      </c>
      <c r="B104" s="1" t="s">
        <v>362</v>
      </c>
      <c r="C104" s="1" t="s">
        <v>363</v>
      </c>
      <c r="D104" s="1" t="s">
        <v>364</v>
      </c>
      <c r="E104" s="8">
        <v>207376</v>
      </c>
      <c r="F104" s="8">
        <v>207376</v>
      </c>
      <c r="G104" s="7">
        <v>1</v>
      </c>
    </row>
    <row r="105" spans="1:7" x14ac:dyDescent="0.2">
      <c r="A105" s="1" t="s">
        <v>365</v>
      </c>
      <c r="B105" s="1" t="s">
        <v>366</v>
      </c>
      <c r="C105" s="1" t="s">
        <v>367</v>
      </c>
      <c r="D105" s="1" t="s">
        <v>368</v>
      </c>
      <c r="E105" s="8">
        <v>241542</v>
      </c>
      <c r="F105" s="8">
        <v>431020</v>
      </c>
      <c r="G105" s="7">
        <v>0.56039626931464892</v>
      </c>
    </row>
    <row r="106" spans="1:7" x14ac:dyDescent="0.2">
      <c r="A106" s="1" t="s">
        <v>365</v>
      </c>
      <c r="B106" s="1" t="s">
        <v>366</v>
      </c>
      <c r="C106" s="1" t="s">
        <v>369</v>
      </c>
      <c r="D106" s="1" t="s">
        <v>370</v>
      </c>
      <c r="E106" s="8">
        <v>189478</v>
      </c>
      <c r="F106" s="8">
        <v>431020</v>
      </c>
      <c r="G106" s="7">
        <v>0.43960373068535102</v>
      </c>
    </row>
    <row r="107" spans="1:7" x14ac:dyDescent="0.2">
      <c r="A107" s="1" t="s">
        <v>371</v>
      </c>
      <c r="B107" s="1" t="s">
        <v>372</v>
      </c>
      <c r="C107" s="1" t="s">
        <v>373</v>
      </c>
      <c r="D107" s="1" t="s">
        <v>374</v>
      </c>
      <c r="E107" s="8">
        <v>199876</v>
      </c>
      <c r="F107" s="8">
        <v>766399</v>
      </c>
      <c r="G107" s="7">
        <v>0.26079887891294223</v>
      </c>
    </row>
    <row r="108" spans="1:7" x14ac:dyDescent="0.2">
      <c r="A108" s="1" t="s">
        <v>371</v>
      </c>
      <c r="B108" s="1" t="s">
        <v>372</v>
      </c>
      <c r="C108" s="1" t="s">
        <v>375</v>
      </c>
      <c r="D108" s="1" t="s">
        <v>376</v>
      </c>
      <c r="E108" s="8">
        <v>321429</v>
      </c>
      <c r="F108" s="8">
        <v>766399</v>
      </c>
      <c r="G108" s="7">
        <v>0.41940164326936752</v>
      </c>
    </row>
    <row r="109" spans="1:7" x14ac:dyDescent="0.2">
      <c r="A109" s="1" t="s">
        <v>371</v>
      </c>
      <c r="B109" s="1" t="s">
        <v>372</v>
      </c>
      <c r="C109" s="1" t="s">
        <v>377</v>
      </c>
      <c r="D109" s="1" t="s">
        <v>378</v>
      </c>
      <c r="E109" s="8">
        <v>245094</v>
      </c>
      <c r="F109" s="8">
        <v>766399</v>
      </c>
      <c r="G109" s="7">
        <v>0.31979947781769025</v>
      </c>
    </row>
    <row r="110" spans="1:7" x14ac:dyDescent="0.2">
      <c r="A110" s="1" t="s">
        <v>379</v>
      </c>
      <c r="B110" s="1" t="s">
        <v>380</v>
      </c>
      <c r="C110" s="1" t="s">
        <v>381</v>
      </c>
      <c r="D110" s="1" t="s">
        <v>382</v>
      </c>
      <c r="E110" s="8">
        <v>331379</v>
      </c>
      <c r="F110" s="8">
        <v>331379</v>
      </c>
      <c r="G110" s="7">
        <v>1</v>
      </c>
    </row>
    <row r="111" spans="1:7" x14ac:dyDescent="0.2">
      <c r="A111" s="1" t="s">
        <v>383</v>
      </c>
      <c r="B111" s="1" t="s">
        <v>384</v>
      </c>
      <c r="C111" s="1" t="s">
        <v>385</v>
      </c>
      <c r="D111" s="1" t="s">
        <v>386</v>
      </c>
      <c r="E111" s="8">
        <v>8072</v>
      </c>
      <c r="F111" s="8">
        <v>8072</v>
      </c>
      <c r="G111" s="7">
        <v>1</v>
      </c>
    </row>
    <row r="112" spans="1:7" x14ac:dyDescent="0.2">
      <c r="A112" s="1" t="s">
        <v>387</v>
      </c>
      <c r="B112" s="1" t="s">
        <v>388</v>
      </c>
      <c r="C112" s="1" t="s">
        <v>389</v>
      </c>
      <c r="D112" s="1" t="s">
        <v>390</v>
      </c>
      <c r="E112" s="8">
        <v>198294</v>
      </c>
      <c r="F112" s="8">
        <v>198294</v>
      </c>
      <c r="G112" s="7">
        <v>1</v>
      </c>
    </row>
    <row r="113" spans="1:7" x14ac:dyDescent="0.2">
      <c r="A113" s="1" t="s">
        <v>391</v>
      </c>
      <c r="B113" s="1" t="s">
        <v>392</v>
      </c>
      <c r="C113" s="1" t="s">
        <v>393</v>
      </c>
      <c r="D113" s="1" t="s">
        <v>394</v>
      </c>
      <c r="E113" s="8">
        <v>374915</v>
      </c>
      <c r="F113" s="8">
        <v>374915</v>
      </c>
      <c r="G113" s="7">
        <v>1</v>
      </c>
    </row>
    <row r="114" spans="1:7" x14ac:dyDescent="0.2">
      <c r="A114" s="1" t="s">
        <v>395</v>
      </c>
      <c r="B114" s="1" t="s">
        <v>396</v>
      </c>
      <c r="C114" s="1" t="s">
        <v>397</v>
      </c>
      <c r="D114" s="1" t="s">
        <v>398</v>
      </c>
      <c r="E114" s="8">
        <v>239865</v>
      </c>
      <c r="F114" s="8">
        <v>239865</v>
      </c>
      <c r="G114" s="7">
        <v>1</v>
      </c>
    </row>
    <row r="115" spans="1:7" x14ac:dyDescent="0.2">
      <c r="A115" s="1" t="s">
        <v>399</v>
      </c>
      <c r="B115" s="1" t="s">
        <v>400</v>
      </c>
      <c r="C115" s="1" t="s">
        <v>401</v>
      </c>
      <c r="D115" s="1" t="s">
        <v>402</v>
      </c>
      <c r="E115" s="8">
        <v>320762</v>
      </c>
      <c r="F115" s="8">
        <v>320762</v>
      </c>
      <c r="G115" s="7">
        <v>1</v>
      </c>
    </row>
    <row r="116" spans="1:7" x14ac:dyDescent="0.2">
      <c r="A116" s="1" t="s">
        <v>403</v>
      </c>
      <c r="B116" s="1" t="s">
        <v>404</v>
      </c>
      <c r="C116" s="1" t="s">
        <v>405</v>
      </c>
      <c r="D116" s="1" t="s">
        <v>406</v>
      </c>
      <c r="E116" s="8">
        <v>321278</v>
      </c>
      <c r="F116" s="8">
        <v>321278</v>
      </c>
      <c r="G116" s="7">
        <v>1</v>
      </c>
    </row>
    <row r="117" spans="1:7" x14ac:dyDescent="0.2">
      <c r="A117" s="1" t="s">
        <v>407</v>
      </c>
      <c r="B117" s="1" t="s">
        <v>408</v>
      </c>
      <c r="C117" s="1" t="s">
        <v>409</v>
      </c>
      <c r="D117" s="1" t="s">
        <v>410</v>
      </c>
      <c r="E117" s="8">
        <v>234846</v>
      </c>
      <c r="F117" s="8">
        <v>234846</v>
      </c>
      <c r="G117" s="7">
        <v>1</v>
      </c>
    </row>
    <row r="118" spans="1:7" x14ac:dyDescent="0.2">
      <c r="A118" s="1" t="s">
        <v>411</v>
      </c>
      <c r="B118" s="1" t="s">
        <v>412</v>
      </c>
      <c r="C118" s="1" t="s">
        <v>413</v>
      </c>
      <c r="D118" s="1" t="s">
        <v>414</v>
      </c>
      <c r="E118" s="8">
        <v>376040</v>
      </c>
      <c r="F118" s="8">
        <v>376040</v>
      </c>
      <c r="G118" s="7">
        <v>1</v>
      </c>
    </row>
    <row r="119" spans="1:7" x14ac:dyDescent="0.2">
      <c r="A119" s="1" t="s">
        <v>415</v>
      </c>
      <c r="B119" s="1" t="s">
        <v>416</v>
      </c>
      <c r="C119" s="1" t="s">
        <v>417</v>
      </c>
      <c r="D119" s="1" t="s">
        <v>418</v>
      </c>
      <c r="E119" s="8">
        <v>342118</v>
      </c>
      <c r="F119" s="8">
        <v>342118</v>
      </c>
      <c r="G119" s="7">
        <v>1</v>
      </c>
    </row>
    <row r="120" spans="1:7" x14ac:dyDescent="0.2">
      <c r="A120" s="1" t="s">
        <v>419</v>
      </c>
      <c r="B120" s="1" t="s">
        <v>420</v>
      </c>
      <c r="C120" s="1" t="s">
        <v>421</v>
      </c>
      <c r="D120" s="1" t="s">
        <v>422</v>
      </c>
      <c r="E120" s="8">
        <v>324574</v>
      </c>
      <c r="F120" s="8">
        <v>324574</v>
      </c>
      <c r="G120" s="7">
        <v>1</v>
      </c>
    </row>
    <row r="121" spans="1:7" x14ac:dyDescent="0.2">
      <c r="A121" s="1" t="s">
        <v>423</v>
      </c>
      <c r="B121" s="1" t="s">
        <v>424</v>
      </c>
      <c r="C121" s="1" t="s">
        <v>425</v>
      </c>
      <c r="D121" s="1" t="s">
        <v>426</v>
      </c>
      <c r="E121" s="8">
        <v>268678</v>
      </c>
      <c r="F121" s="8">
        <v>268678</v>
      </c>
      <c r="G121" s="7">
        <v>1</v>
      </c>
    </row>
    <row r="122" spans="1:7" x14ac:dyDescent="0.2">
      <c r="A122" s="1" t="s">
        <v>427</v>
      </c>
      <c r="B122" s="1" t="s">
        <v>428</v>
      </c>
      <c r="C122" s="1" t="s">
        <v>385</v>
      </c>
      <c r="D122" s="1" t="s">
        <v>386</v>
      </c>
      <c r="E122" s="8">
        <v>263150</v>
      </c>
      <c r="F122" s="8">
        <v>263150</v>
      </c>
      <c r="G122" s="7">
        <v>1</v>
      </c>
    </row>
    <row r="123" spans="1:7" x14ac:dyDescent="0.2">
      <c r="A123" s="1" t="s">
        <v>429</v>
      </c>
      <c r="B123" s="1" t="s">
        <v>430</v>
      </c>
      <c r="C123" s="1" t="s">
        <v>431</v>
      </c>
      <c r="D123" s="1" t="s">
        <v>432</v>
      </c>
      <c r="E123" s="8">
        <v>178365</v>
      </c>
      <c r="F123" s="8">
        <v>178365</v>
      </c>
      <c r="G123" s="7">
        <v>1</v>
      </c>
    </row>
    <row r="124" spans="1:7" x14ac:dyDescent="0.2">
      <c r="A124" s="1" t="s">
        <v>433</v>
      </c>
      <c r="B124" s="1" t="s">
        <v>434</v>
      </c>
      <c r="C124" s="1" t="s">
        <v>435</v>
      </c>
      <c r="D124" s="1" t="s">
        <v>436</v>
      </c>
      <c r="E124" s="8">
        <v>267541</v>
      </c>
      <c r="F124" s="8">
        <v>267541</v>
      </c>
      <c r="G124" s="7">
        <v>1</v>
      </c>
    </row>
    <row r="125" spans="1:7" x14ac:dyDescent="0.2">
      <c r="A125" s="1" t="s">
        <v>437</v>
      </c>
      <c r="B125" s="1" t="s">
        <v>438</v>
      </c>
      <c r="C125" s="1" t="s">
        <v>439</v>
      </c>
      <c r="D125" s="1" t="s">
        <v>440</v>
      </c>
      <c r="E125" s="8">
        <v>246011</v>
      </c>
      <c r="F125" s="8">
        <v>246011</v>
      </c>
      <c r="G125" s="7">
        <v>1</v>
      </c>
    </row>
    <row r="126" spans="1:7" x14ac:dyDescent="0.2">
      <c r="A126" s="1" t="s">
        <v>441</v>
      </c>
      <c r="B126" s="1" t="s">
        <v>442</v>
      </c>
      <c r="C126" s="1" t="s">
        <v>443</v>
      </c>
      <c r="D126" s="1" t="s">
        <v>444</v>
      </c>
      <c r="E126" s="8">
        <v>245974</v>
      </c>
      <c r="F126" s="8">
        <v>245974</v>
      </c>
      <c r="G126" s="7">
        <v>1</v>
      </c>
    </row>
    <row r="127" spans="1:7" x14ac:dyDescent="0.2">
      <c r="A127" s="1" t="s">
        <v>445</v>
      </c>
      <c r="B127" s="1" t="s">
        <v>446</v>
      </c>
      <c r="C127" s="1" t="s">
        <v>447</v>
      </c>
      <c r="D127" s="1" t="s">
        <v>448</v>
      </c>
      <c r="E127" s="8">
        <v>292690</v>
      </c>
      <c r="F127" s="8">
        <v>292690</v>
      </c>
      <c r="G127" s="7">
        <v>1</v>
      </c>
    </row>
    <row r="128" spans="1:7" x14ac:dyDescent="0.2">
      <c r="A128" s="1" t="s">
        <v>449</v>
      </c>
      <c r="B128" s="1" t="s">
        <v>450</v>
      </c>
      <c r="C128" s="1" t="s">
        <v>451</v>
      </c>
      <c r="D128" s="1" t="s">
        <v>452</v>
      </c>
      <c r="E128" s="8">
        <v>265568</v>
      </c>
      <c r="F128" s="8">
        <v>265568</v>
      </c>
      <c r="G128" s="7">
        <v>1</v>
      </c>
    </row>
    <row r="129" spans="1:7" x14ac:dyDescent="0.2">
      <c r="A129" s="1" t="s">
        <v>453</v>
      </c>
      <c r="B129" s="1" t="s">
        <v>454</v>
      </c>
      <c r="C129" s="1" t="s">
        <v>455</v>
      </c>
      <c r="D129" s="1" t="s">
        <v>456</v>
      </c>
      <c r="E129" s="8">
        <v>221030</v>
      </c>
      <c r="F129" s="8">
        <v>221030</v>
      </c>
      <c r="G129" s="7">
        <v>1</v>
      </c>
    </row>
    <row r="130" spans="1:7" x14ac:dyDescent="0.2">
      <c r="A130" s="1" t="s">
        <v>457</v>
      </c>
      <c r="B130" s="1" t="s">
        <v>458</v>
      </c>
      <c r="C130" s="1" t="s">
        <v>459</v>
      </c>
      <c r="D130" s="1" t="s">
        <v>460</v>
      </c>
      <c r="E130" s="8">
        <v>156190</v>
      </c>
      <c r="F130" s="8">
        <v>156190</v>
      </c>
      <c r="G130" s="7">
        <v>1</v>
      </c>
    </row>
    <row r="131" spans="1:7" x14ac:dyDescent="0.2">
      <c r="A131" s="1" t="s">
        <v>461</v>
      </c>
      <c r="B131" s="1" t="s">
        <v>462</v>
      </c>
      <c r="C131" s="1" t="s">
        <v>463</v>
      </c>
      <c r="D131" s="1" t="s">
        <v>464</v>
      </c>
      <c r="E131" s="8">
        <v>169958</v>
      </c>
      <c r="F131" s="8">
        <v>169958</v>
      </c>
      <c r="G131" s="7">
        <v>1</v>
      </c>
    </row>
    <row r="132" spans="1:7" x14ac:dyDescent="0.2">
      <c r="A132" s="1" t="s">
        <v>465</v>
      </c>
      <c r="B132" s="1" t="s">
        <v>466</v>
      </c>
      <c r="C132" s="1" t="s">
        <v>467</v>
      </c>
      <c r="D132" s="1" t="s">
        <v>468</v>
      </c>
      <c r="E132" s="8">
        <v>318216</v>
      </c>
      <c r="F132" s="8">
        <v>318216</v>
      </c>
      <c r="G132" s="7">
        <v>1</v>
      </c>
    </row>
    <row r="133" spans="1:7" x14ac:dyDescent="0.2">
      <c r="A133" s="1" t="s">
        <v>469</v>
      </c>
      <c r="B133" s="1" t="s">
        <v>470</v>
      </c>
      <c r="C133" s="1" t="s">
        <v>471</v>
      </c>
      <c r="D133" s="1" t="s">
        <v>472</v>
      </c>
      <c r="E133" s="8">
        <v>291933</v>
      </c>
      <c r="F133" s="8">
        <v>291933</v>
      </c>
      <c r="G133" s="7">
        <v>1</v>
      </c>
    </row>
    <row r="134" spans="1:7" x14ac:dyDescent="0.2">
      <c r="A134" s="1" t="s">
        <v>473</v>
      </c>
      <c r="B134" s="1" t="s">
        <v>474</v>
      </c>
      <c r="C134" s="1" t="s">
        <v>475</v>
      </c>
      <c r="D134" s="1" t="s">
        <v>476</v>
      </c>
      <c r="E134" s="8">
        <v>203515</v>
      </c>
      <c r="F134" s="8">
        <v>203515</v>
      </c>
      <c r="G134" s="7">
        <v>1</v>
      </c>
    </row>
    <row r="135" spans="1:7" x14ac:dyDescent="0.2">
      <c r="A135" s="1" t="s">
        <v>477</v>
      </c>
      <c r="B135" s="1" t="s">
        <v>478</v>
      </c>
      <c r="C135" s="1" t="s">
        <v>479</v>
      </c>
      <c r="D135" s="1" t="s">
        <v>480</v>
      </c>
      <c r="E135" s="8">
        <v>324322</v>
      </c>
      <c r="F135" s="8">
        <v>324322</v>
      </c>
      <c r="G135" s="7">
        <v>1</v>
      </c>
    </row>
    <row r="136" spans="1:7" x14ac:dyDescent="0.2">
      <c r="A136" s="1" t="s">
        <v>481</v>
      </c>
      <c r="B136" s="1" t="s">
        <v>482</v>
      </c>
      <c r="C136" s="1" t="s">
        <v>483</v>
      </c>
      <c r="D136" s="1" t="s">
        <v>484</v>
      </c>
      <c r="E136" s="8">
        <v>293055</v>
      </c>
      <c r="F136" s="8">
        <v>293055</v>
      </c>
      <c r="G136" s="7">
        <v>1</v>
      </c>
    </row>
    <row r="137" spans="1:7" x14ac:dyDescent="0.2">
      <c r="A137" s="1" t="s">
        <v>485</v>
      </c>
      <c r="B137" s="1" t="s">
        <v>486</v>
      </c>
      <c r="C137" s="1" t="s">
        <v>487</v>
      </c>
      <c r="D137" s="1" t="s">
        <v>488</v>
      </c>
      <c r="E137" s="8">
        <v>193585</v>
      </c>
      <c r="F137" s="8">
        <v>193585</v>
      </c>
      <c r="G137" s="7">
        <v>1</v>
      </c>
    </row>
    <row r="138" spans="1:7" x14ac:dyDescent="0.2">
      <c r="A138" s="1" t="s">
        <v>489</v>
      </c>
      <c r="B138" s="1" t="s">
        <v>490</v>
      </c>
      <c r="C138" s="1" t="s">
        <v>491</v>
      </c>
      <c r="D138" s="1" t="s">
        <v>492</v>
      </c>
      <c r="E138" s="8">
        <v>302538</v>
      </c>
      <c r="F138" s="8">
        <v>302538</v>
      </c>
      <c r="G138" s="7">
        <v>1</v>
      </c>
    </row>
    <row r="139" spans="1:7" x14ac:dyDescent="0.2">
      <c r="A139" s="1" t="s">
        <v>493</v>
      </c>
      <c r="B139" s="1" t="s">
        <v>494</v>
      </c>
      <c r="C139" s="1" t="s">
        <v>495</v>
      </c>
      <c r="D139" s="1" t="s">
        <v>496</v>
      </c>
      <c r="E139" s="8">
        <v>198134</v>
      </c>
      <c r="F139" s="8">
        <v>198134</v>
      </c>
      <c r="G139" s="7">
        <v>1</v>
      </c>
    </row>
    <row r="140" spans="1:7" x14ac:dyDescent="0.2">
      <c r="A140" s="1" t="s">
        <v>497</v>
      </c>
      <c r="B140" s="1" t="s">
        <v>498</v>
      </c>
      <c r="C140" s="1" t="s">
        <v>499</v>
      </c>
      <c r="D140" s="1" t="s">
        <v>500</v>
      </c>
      <c r="E140" s="8">
        <v>284015</v>
      </c>
      <c r="F140" s="8">
        <v>284015</v>
      </c>
      <c r="G140" s="7">
        <v>1</v>
      </c>
    </row>
    <row r="141" spans="1:7" x14ac:dyDescent="0.2">
      <c r="A141" s="1" t="s">
        <v>501</v>
      </c>
      <c r="B141" s="1" t="s">
        <v>502</v>
      </c>
      <c r="C141" s="1" t="s">
        <v>503</v>
      </c>
      <c r="D141" s="1" t="s">
        <v>504</v>
      </c>
      <c r="E141" s="8">
        <v>268020</v>
      </c>
      <c r="F141" s="8">
        <v>268020</v>
      </c>
      <c r="G141" s="7">
        <v>1</v>
      </c>
    </row>
    <row r="142" spans="1:7" x14ac:dyDescent="0.2">
      <c r="A142" s="1" t="s">
        <v>505</v>
      </c>
      <c r="B142" s="1" t="s">
        <v>506</v>
      </c>
      <c r="C142" s="1" t="s">
        <v>507</v>
      </c>
      <c r="D142" s="1" t="s">
        <v>508</v>
      </c>
      <c r="E142" s="8">
        <v>312145</v>
      </c>
      <c r="F142" s="8">
        <v>312145</v>
      </c>
      <c r="G142" s="7">
        <v>1</v>
      </c>
    </row>
    <row r="143" spans="1:7" x14ac:dyDescent="0.2">
      <c r="A143" s="1" t="s">
        <v>509</v>
      </c>
      <c r="B143" s="1" t="s">
        <v>510</v>
      </c>
      <c r="C143" s="1" t="s">
        <v>459</v>
      </c>
      <c r="D143" s="1" t="s">
        <v>460</v>
      </c>
      <c r="E143" s="8">
        <v>65934</v>
      </c>
      <c r="F143" s="8">
        <v>233292</v>
      </c>
      <c r="G143" s="7">
        <v>0.28262435059924901</v>
      </c>
    </row>
    <row r="144" spans="1:7" x14ac:dyDescent="0.2">
      <c r="A144" s="1" t="s">
        <v>509</v>
      </c>
      <c r="B144" s="1" t="s">
        <v>510</v>
      </c>
      <c r="C144" s="1" t="s">
        <v>511</v>
      </c>
      <c r="D144" s="1" t="s">
        <v>512</v>
      </c>
      <c r="E144" s="8">
        <v>167358</v>
      </c>
      <c r="F144" s="8">
        <v>233292</v>
      </c>
      <c r="G144" s="7">
        <v>0.71737564940075094</v>
      </c>
    </row>
    <row r="145" spans="1:7" x14ac:dyDescent="0.2">
      <c r="A145" s="1" t="s">
        <v>513</v>
      </c>
      <c r="B145" s="1" t="s">
        <v>514</v>
      </c>
      <c r="C145" s="1" t="s">
        <v>163</v>
      </c>
      <c r="D145" s="1" t="s">
        <v>164</v>
      </c>
      <c r="E145" s="8">
        <v>5795</v>
      </c>
      <c r="F145" s="8">
        <v>521922</v>
      </c>
      <c r="G145" s="7">
        <v>1.1103191664654871E-2</v>
      </c>
    </row>
    <row r="146" spans="1:7" x14ac:dyDescent="0.2">
      <c r="A146" s="1" t="s">
        <v>513</v>
      </c>
      <c r="B146" s="1" t="s">
        <v>514</v>
      </c>
      <c r="C146" s="1" t="s">
        <v>515</v>
      </c>
      <c r="D146" s="1" t="s">
        <v>516</v>
      </c>
      <c r="E146" s="8">
        <v>321768</v>
      </c>
      <c r="F146" s="8">
        <v>521922</v>
      </c>
      <c r="G146" s="7">
        <v>0.61650591467690574</v>
      </c>
    </row>
    <row r="147" spans="1:7" x14ac:dyDescent="0.2">
      <c r="A147" s="1" t="s">
        <v>513</v>
      </c>
      <c r="B147" s="1" t="s">
        <v>514</v>
      </c>
      <c r="C147" s="1" t="s">
        <v>517</v>
      </c>
      <c r="D147" s="1" t="s">
        <v>518</v>
      </c>
      <c r="E147" s="8">
        <v>194359</v>
      </c>
      <c r="F147" s="8">
        <v>521922</v>
      </c>
      <c r="G147" s="7">
        <v>0.37239089365843936</v>
      </c>
    </row>
    <row r="148" spans="1:7" x14ac:dyDescent="0.2">
      <c r="A148" s="1" t="s">
        <v>519</v>
      </c>
      <c r="B148" s="1" t="s">
        <v>520</v>
      </c>
      <c r="C148" s="1" t="s">
        <v>117</v>
      </c>
      <c r="D148" s="1" t="s">
        <v>118</v>
      </c>
      <c r="E148" s="8">
        <v>639818</v>
      </c>
      <c r="F148" s="8">
        <v>639818</v>
      </c>
      <c r="G148" s="7">
        <v>1</v>
      </c>
    </row>
    <row r="149" spans="1:7" x14ac:dyDescent="0.2">
      <c r="A149" s="1" t="s">
        <v>521</v>
      </c>
      <c r="B149" s="1" t="s">
        <v>522</v>
      </c>
      <c r="C149" s="1" t="s">
        <v>523</v>
      </c>
      <c r="D149" s="1" t="s">
        <v>524</v>
      </c>
      <c r="E149" s="8">
        <v>497874</v>
      </c>
      <c r="F149" s="8">
        <v>497874</v>
      </c>
      <c r="G149" s="7">
        <v>1</v>
      </c>
    </row>
    <row r="150" spans="1:7" x14ac:dyDescent="0.2">
      <c r="A150" s="1" t="s">
        <v>525</v>
      </c>
      <c r="B150" s="1" t="s">
        <v>526</v>
      </c>
      <c r="C150" s="1" t="s">
        <v>257</v>
      </c>
      <c r="D150" s="1" t="s">
        <v>258</v>
      </c>
      <c r="E150" s="8">
        <v>33160</v>
      </c>
      <c r="F150" s="8">
        <v>779804</v>
      </c>
      <c r="G150" s="7">
        <v>4.2523505906612434E-2</v>
      </c>
    </row>
    <row r="151" spans="1:7" x14ac:dyDescent="0.2">
      <c r="A151" s="1" t="s">
        <v>525</v>
      </c>
      <c r="B151" s="1" t="s">
        <v>526</v>
      </c>
      <c r="C151" s="1" t="s">
        <v>527</v>
      </c>
      <c r="D151" s="1" t="s">
        <v>528</v>
      </c>
      <c r="E151" s="8">
        <v>95778</v>
      </c>
      <c r="F151" s="8">
        <v>779804</v>
      </c>
      <c r="G151" s="7">
        <v>0.12282317095064914</v>
      </c>
    </row>
    <row r="152" spans="1:7" x14ac:dyDescent="0.2">
      <c r="A152" s="1" t="s">
        <v>525</v>
      </c>
      <c r="B152" s="1" t="s">
        <v>526</v>
      </c>
      <c r="C152" s="1" t="s">
        <v>529</v>
      </c>
      <c r="D152" s="1" t="s">
        <v>530</v>
      </c>
      <c r="E152" s="8">
        <v>109818</v>
      </c>
      <c r="F152" s="8">
        <v>779804</v>
      </c>
      <c r="G152" s="7">
        <v>0.14082769516442592</v>
      </c>
    </row>
    <row r="153" spans="1:7" x14ac:dyDescent="0.2">
      <c r="A153" s="1" t="s">
        <v>525</v>
      </c>
      <c r="B153" s="1" t="s">
        <v>526</v>
      </c>
      <c r="C153" s="1" t="s">
        <v>531</v>
      </c>
      <c r="D153" s="1" t="s">
        <v>532</v>
      </c>
      <c r="E153" s="8">
        <v>272499</v>
      </c>
      <c r="F153" s="8">
        <v>779804</v>
      </c>
      <c r="G153" s="7">
        <v>0.3494455016901683</v>
      </c>
    </row>
    <row r="154" spans="1:7" x14ac:dyDescent="0.2">
      <c r="A154" s="1" t="s">
        <v>525</v>
      </c>
      <c r="B154" s="1" t="s">
        <v>526</v>
      </c>
      <c r="C154" s="1" t="s">
        <v>55</v>
      </c>
      <c r="D154" s="1" t="s">
        <v>56</v>
      </c>
      <c r="E154" s="8">
        <v>268549</v>
      </c>
      <c r="F154" s="8">
        <v>779804</v>
      </c>
      <c r="G154" s="7">
        <v>0.34438012628814418</v>
      </c>
    </row>
    <row r="155" spans="1:7" x14ac:dyDescent="0.2">
      <c r="A155" s="1" t="s">
        <v>533</v>
      </c>
      <c r="B155" s="1" t="s">
        <v>534</v>
      </c>
      <c r="C155" s="1" t="s">
        <v>99</v>
      </c>
      <c r="D155" s="1" t="s">
        <v>100</v>
      </c>
      <c r="E155" s="8">
        <v>621254</v>
      </c>
      <c r="F155" s="8">
        <v>765302</v>
      </c>
      <c r="G155" s="7">
        <v>0.81177626610148679</v>
      </c>
    </row>
    <row r="156" spans="1:7" x14ac:dyDescent="0.2">
      <c r="A156" s="1" t="s">
        <v>533</v>
      </c>
      <c r="B156" s="1" t="s">
        <v>534</v>
      </c>
      <c r="C156" s="1" t="s">
        <v>103</v>
      </c>
      <c r="D156" s="1" t="s">
        <v>104</v>
      </c>
      <c r="E156" s="8">
        <v>144048</v>
      </c>
      <c r="F156" s="8">
        <v>765302</v>
      </c>
      <c r="G156" s="7">
        <v>0.18822373389851327</v>
      </c>
    </row>
    <row r="157" spans="1:7" x14ac:dyDescent="0.2">
      <c r="A157" s="1" t="s">
        <v>535</v>
      </c>
      <c r="B157" s="1" t="s">
        <v>536</v>
      </c>
      <c r="C157" s="1" t="s">
        <v>107</v>
      </c>
      <c r="D157" s="1" t="s">
        <v>108</v>
      </c>
      <c r="E157" s="8">
        <v>418269</v>
      </c>
      <c r="F157" s="8">
        <v>418269</v>
      </c>
      <c r="G157" s="7">
        <v>1</v>
      </c>
    </row>
    <row r="158" spans="1:7" x14ac:dyDescent="0.2">
      <c r="A158" s="1" t="s">
        <v>537</v>
      </c>
      <c r="B158" s="1" t="s">
        <v>538</v>
      </c>
      <c r="C158" s="1" t="s">
        <v>539</v>
      </c>
      <c r="D158" s="1" t="s">
        <v>540</v>
      </c>
      <c r="E158" s="8">
        <v>185807</v>
      </c>
      <c r="F158" s="8">
        <v>539766</v>
      </c>
      <c r="G158" s="7">
        <v>0.34423620605966287</v>
      </c>
    </row>
    <row r="159" spans="1:7" x14ac:dyDescent="0.2">
      <c r="A159" s="1" t="s">
        <v>537</v>
      </c>
      <c r="B159" s="1" t="s">
        <v>538</v>
      </c>
      <c r="C159" s="1" t="s">
        <v>541</v>
      </c>
      <c r="D159" s="1" t="s">
        <v>542</v>
      </c>
      <c r="E159" s="8">
        <v>183223</v>
      </c>
      <c r="F159" s="8">
        <v>539766</v>
      </c>
      <c r="G159" s="7">
        <v>0.33944894639528983</v>
      </c>
    </row>
    <row r="160" spans="1:7" x14ac:dyDescent="0.2">
      <c r="A160" s="1" t="s">
        <v>537</v>
      </c>
      <c r="B160" s="1" t="s">
        <v>538</v>
      </c>
      <c r="C160" s="1" t="s">
        <v>543</v>
      </c>
      <c r="D160" s="1" t="s">
        <v>544</v>
      </c>
      <c r="E160" s="8">
        <v>170736</v>
      </c>
      <c r="F160" s="8">
        <v>539766</v>
      </c>
      <c r="G160" s="7">
        <v>0.3163148475450473</v>
      </c>
    </row>
    <row r="161" spans="1:7" x14ac:dyDescent="0.2">
      <c r="A161" s="1" t="s">
        <v>545</v>
      </c>
      <c r="B161" s="1" t="s">
        <v>546</v>
      </c>
      <c r="C161" s="1" t="s">
        <v>547</v>
      </c>
      <c r="D161" s="1" t="s">
        <v>548</v>
      </c>
      <c r="E161" s="8">
        <v>384385</v>
      </c>
      <c r="F161" s="8">
        <v>1431953</v>
      </c>
      <c r="G161" s="7">
        <v>0.26843408966635079</v>
      </c>
    </row>
    <row r="162" spans="1:7" x14ac:dyDescent="0.2">
      <c r="A162" s="1" t="s">
        <v>545</v>
      </c>
      <c r="B162" s="1" t="s">
        <v>546</v>
      </c>
      <c r="C162" s="1" t="s">
        <v>549</v>
      </c>
      <c r="D162" s="1" t="s">
        <v>550</v>
      </c>
      <c r="E162" s="8">
        <v>320336</v>
      </c>
      <c r="F162" s="8">
        <v>1431953</v>
      </c>
      <c r="G162" s="7">
        <v>0.22370566631726041</v>
      </c>
    </row>
    <row r="163" spans="1:7" x14ac:dyDescent="0.2">
      <c r="A163" s="1" t="s">
        <v>545</v>
      </c>
      <c r="B163" s="1" t="s">
        <v>546</v>
      </c>
      <c r="C163" s="1" t="s">
        <v>551</v>
      </c>
      <c r="D163" s="1" t="s">
        <v>552</v>
      </c>
      <c r="E163" s="8">
        <v>297383</v>
      </c>
      <c r="F163" s="8">
        <v>1431953</v>
      </c>
      <c r="G163" s="7">
        <v>0.20767650893569831</v>
      </c>
    </row>
    <row r="164" spans="1:7" x14ac:dyDescent="0.2">
      <c r="A164" s="1" t="s">
        <v>545</v>
      </c>
      <c r="B164" s="1" t="s">
        <v>546</v>
      </c>
      <c r="C164" s="1" t="s">
        <v>553</v>
      </c>
      <c r="D164" s="1" t="s">
        <v>554</v>
      </c>
      <c r="E164" s="8">
        <v>256166</v>
      </c>
      <c r="F164" s="8">
        <v>1431953</v>
      </c>
      <c r="G164" s="7">
        <v>0.17889274298807292</v>
      </c>
    </row>
    <row r="165" spans="1:7" x14ac:dyDescent="0.2">
      <c r="A165" s="1" t="s">
        <v>545</v>
      </c>
      <c r="B165" s="1" t="s">
        <v>546</v>
      </c>
      <c r="C165" s="1" t="s">
        <v>555</v>
      </c>
      <c r="D165" s="1" t="s">
        <v>556</v>
      </c>
      <c r="E165" s="8">
        <v>173683</v>
      </c>
      <c r="F165" s="8">
        <v>1431953</v>
      </c>
      <c r="G165" s="7">
        <v>0.12129099209261757</v>
      </c>
    </row>
    <row r="166" spans="1:7" x14ac:dyDescent="0.2">
      <c r="A166" s="1" t="s">
        <v>557</v>
      </c>
      <c r="B166" s="1" t="s">
        <v>558</v>
      </c>
      <c r="C166" s="1" t="s">
        <v>559</v>
      </c>
      <c r="D166" s="1" t="s">
        <v>560</v>
      </c>
      <c r="E166" s="8">
        <v>611332</v>
      </c>
      <c r="F166" s="8">
        <v>611332</v>
      </c>
      <c r="G166" s="7">
        <v>1</v>
      </c>
    </row>
    <row r="167" spans="1:7" x14ac:dyDescent="0.2">
      <c r="A167" s="1" t="s">
        <v>561</v>
      </c>
      <c r="B167" s="1" t="s">
        <v>562</v>
      </c>
      <c r="C167" s="1" t="s">
        <v>563</v>
      </c>
      <c r="D167" s="1" t="s">
        <v>564</v>
      </c>
      <c r="E167" s="8">
        <v>219266</v>
      </c>
      <c r="F167" s="8">
        <v>1346136</v>
      </c>
      <c r="G167" s="7">
        <v>0.16288547368170825</v>
      </c>
    </row>
    <row r="168" spans="1:7" x14ac:dyDescent="0.2">
      <c r="A168" s="1" t="s">
        <v>561</v>
      </c>
      <c r="B168" s="1" t="s">
        <v>562</v>
      </c>
      <c r="C168" s="1" t="s">
        <v>565</v>
      </c>
      <c r="D168" s="1" t="s">
        <v>566</v>
      </c>
      <c r="E168" s="8">
        <v>198618</v>
      </c>
      <c r="F168" s="8">
        <v>1346136</v>
      </c>
      <c r="G168" s="7">
        <v>0.14754675604842304</v>
      </c>
    </row>
    <row r="169" spans="1:7" x14ac:dyDescent="0.2">
      <c r="A169" s="1" t="s">
        <v>561</v>
      </c>
      <c r="B169" s="1" t="s">
        <v>562</v>
      </c>
      <c r="C169" s="1" t="s">
        <v>567</v>
      </c>
      <c r="D169" s="1" t="s">
        <v>568</v>
      </c>
      <c r="E169" s="8">
        <v>210872</v>
      </c>
      <c r="F169" s="8">
        <v>1346136</v>
      </c>
      <c r="G169" s="7">
        <v>0.15664984815798702</v>
      </c>
    </row>
    <row r="170" spans="1:7" x14ac:dyDescent="0.2">
      <c r="A170" s="1" t="s">
        <v>561</v>
      </c>
      <c r="B170" s="1" t="s">
        <v>562</v>
      </c>
      <c r="C170" s="1" t="s">
        <v>569</v>
      </c>
      <c r="D170" s="1" t="s">
        <v>570</v>
      </c>
      <c r="E170" s="8">
        <v>551855</v>
      </c>
      <c r="F170" s="8">
        <v>1346136</v>
      </c>
      <c r="G170" s="7">
        <v>0.40995486340161769</v>
      </c>
    </row>
    <row r="171" spans="1:7" x14ac:dyDescent="0.2">
      <c r="A171" s="1" t="s">
        <v>561</v>
      </c>
      <c r="B171" s="1" t="s">
        <v>562</v>
      </c>
      <c r="C171" s="1" t="s">
        <v>571</v>
      </c>
      <c r="D171" s="1" t="s">
        <v>572</v>
      </c>
      <c r="E171" s="8">
        <v>165525</v>
      </c>
      <c r="F171" s="8">
        <v>1346136</v>
      </c>
      <c r="G171" s="7">
        <v>0.12296305871026404</v>
      </c>
    </row>
    <row r="172" spans="1:7" x14ac:dyDescent="0.2">
      <c r="A172" s="1" t="s">
        <v>573</v>
      </c>
      <c r="B172" s="1" t="s">
        <v>574</v>
      </c>
      <c r="C172" s="1" t="s">
        <v>117</v>
      </c>
      <c r="D172" s="1" t="s">
        <v>118</v>
      </c>
      <c r="E172" s="8">
        <v>18937</v>
      </c>
      <c r="F172" s="8">
        <v>1154766</v>
      </c>
      <c r="G172" s="7">
        <v>1.6398993389136848E-2</v>
      </c>
    </row>
    <row r="173" spans="1:7" x14ac:dyDescent="0.2">
      <c r="A173" s="1" t="s">
        <v>573</v>
      </c>
      <c r="B173" s="1" t="s">
        <v>574</v>
      </c>
      <c r="C173" s="1" t="s">
        <v>575</v>
      </c>
      <c r="D173" s="1" t="s">
        <v>576</v>
      </c>
      <c r="E173" s="8">
        <v>552899</v>
      </c>
      <c r="F173" s="8">
        <v>1154766</v>
      </c>
      <c r="G173" s="7">
        <v>0.47879743601734032</v>
      </c>
    </row>
    <row r="174" spans="1:7" x14ac:dyDescent="0.2">
      <c r="A174" s="1" t="s">
        <v>573</v>
      </c>
      <c r="B174" s="1" t="s">
        <v>574</v>
      </c>
      <c r="C174" s="1" t="s">
        <v>577</v>
      </c>
      <c r="D174" s="1" t="s">
        <v>578</v>
      </c>
      <c r="E174" s="8">
        <v>582930</v>
      </c>
      <c r="F174" s="8">
        <v>1154766</v>
      </c>
      <c r="G174" s="7">
        <v>0.50480357059352288</v>
      </c>
    </row>
    <row r="175" spans="1:7" x14ac:dyDescent="0.2">
      <c r="A175" s="1" t="s">
        <v>579</v>
      </c>
      <c r="B175" s="1" t="s">
        <v>580</v>
      </c>
      <c r="C175" s="1" t="s">
        <v>1138</v>
      </c>
      <c r="D175" s="1" t="s">
        <v>581</v>
      </c>
      <c r="E175" s="8">
        <v>123285</v>
      </c>
      <c r="F175" s="8">
        <v>1510354</v>
      </c>
      <c r="G175" s="7">
        <v>8.1626559071581895E-2</v>
      </c>
    </row>
    <row r="176" spans="1:7" x14ac:dyDescent="0.2">
      <c r="A176" s="1" t="s">
        <v>579</v>
      </c>
      <c r="B176" s="1" t="s">
        <v>580</v>
      </c>
      <c r="C176" s="1" t="s">
        <v>582</v>
      </c>
      <c r="D176" s="1" t="s">
        <v>583</v>
      </c>
      <c r="E176" s="8">
        <v>205086</v>
      </c>
      <c r="F176" s="8">
        <v>1510354</v>
      </c>
      <c r="G176" s="7">
        <v>0.1357867096058275</v>
      </c>
    </row>
    <row r="177" spans="1:7" x14ac:dyDescent="0.2">
      <c r="A177" s="1" t="s">
        <v>579</v>
      </c>
      <c r="B177" s="1" t="s">
        <v>580</v>
      </c>
      <c r="C177" s="1" t="s">
        <v>584</v>
      </c>
      <c r="D177" s="1" t="s">
        <v>585</v>
      </c>
      <c r="E177" s="8">
        <v>255253</v>
      </c>
      <c r="F177" s="8">
        <v>1510354</v>
      </c>
      <c r="G177" s="7">
        <v>0.16900210149408681</v>
      </c>
    </row>
    <row r="178" spans="1:7" x14ac:dyDescent="0.2">
      <c r="A178" s="1" t="s">
        <v>579</v>
      </c>
      <c r="B178" s="1" t="s">
        <v>580</v>
      </c>
      <c r="C178" s="1" t="s">
        <v>586</v>
      </c>
      <c r="D178" s="1" t="s">
        <v>587</v>
      </c>
      <c r="E178" s="8">
        <v>204780</v>
      </c>
      <c r="F178" s="8">
        <v>1510354</v>
      </c>
      <c r="G178" s="7">
        <v>0.13558410809651247</v>
      </c>
    </row>
    <row r="179" spans="1:7" x14ac:dyDescent="0.2">
      <c r="A179" s="1" t="s">
        <v>579</v>
      </c>
      <c r="B179" s="1" t="s">
        <v>580</v>
      </c>
      <c r="C179" s="1" t="s">
        <v>588</v>
      </c>
      <c r="D179" s="1" t="s">
        <v>589</v>
      </c>
      <c r="E179" s="8">
        <v>111137</v>
      </c>
      <c r="F179" s="8">
        <v>1510354</v>
      </c>
      <c r="G179" s="7">
        <v>7.3583411571062143E-2</v>
      </c>
    </row>
    <row r="180" spans="1:7" x14ac:dyDescent="0.2">
      <c r="A180" s="1" t="s">
        <v>579</v>
      </c>
      <c r="B180" s="1" t="s">
        <v>580</v>
      </c>
      <c r="C180" s="1" t="s">
        <v>590</v>
      </c>
      <c r="D180" s="1" t="s">
        <v>591</v>
      </c>
      <c r="E180" s="8">
        <v>138410</v>
      </c>
      <c r="F180" s="8">
        <v>1510354</v>
      </c>
      <c r="G180" s="7">
        <v>9.1640767661091374E-2</v>
      </c>
    </row>
    <row r="181" spans="1:7" x14ac:dyDescent="0.2">
      <c r="A181" s="1" t="s">
        <v>579</v>
      </c>
      <c r="B181" s="1" t="s">
        <v>580</v>
      </c>
      <c r="C181" s="1" t="s">
        <v>592</v>
      </c>
      <c r="D181" s="1" t="s">
        <v>593</v>
      </c>
      <c r="E181" s="8">
        <v>472403</v>
      </c>
      <c r="F181" s="8">
        <v>1510354</v>
      </c>
      <c r="G181" s="7">
        <v>0.31277634249983777</v>
      </c>
    </row>
    <row r="182" spans="1:7" x14ac:dyDescent="0.2">
      <c r="A182" s="1" t="s">
        <v>594</v>
      </c>
      <c r="B182" s="1" t="s">
        <v>595</v>
      </c>
      <c r="C182" s="1" t="s">
        <v>596</v>
      </c>
      <c r="D182" s="1" t="s">
        <v>597</v>
      </c>
      <c r="E182" s="8">
        <v>170700</v>
      </c>
      <c r="F182" s="8">
        <v>1184735</v>
      </c>
      <c r="G182" s="7">
        <v>0.14408285397156326</v>
      </c>
    </row>
    <row r="183" spans="1:7" x14ac:dyDescent="0.2">
      <c r="A183" s="1" t="s">
        <v>594</v>
      </c>
      <c r="B183" s="1" t="s">
        <v>595</v>
      </c>
      <c r="C183" s="1" t="s">
        <v>598</v>
      </c>
      <c r="D183" s="1" t="s">
        <v>599</v>
      </c>
      <c r="E183" s="8">
        <v>373187</v>
      </c>
      <c r="F183" s="8">
        <v>1184735</v>
      </c>
      <c r="G183" s="7">
        <v>0.31499618058046736</v>
      </c>
    </row>
    <row r="184" spans="1:7" x14ac:dyDescent="0.2">
      <c r="A184" s="1" t="s">
        <v>594</v>
      </c>
      <c r="B184" s="1" t="s">
        <v>595</v>
      </c>
      <c r="C184" s="1" t="s">
        <v>600</v>
      </c>
      <c r="D184" s="1" t="s">
        <v>601</v>
      </c>
      <c r="E184" s="8">
        <v>205482</v>
      </c>
      <c r="F184" s="8">
        <v>1184735</v>
      </c>
      <c r="G184" s="7">
        <v>0.17344131810067231</v>
      </c>
    </row>
    <row r="185" spans="1:7" x14ac:dyDescent="0.2">
      <c r="A185" s="1" t="s">
        <v>594</v>
      </c>
      <c r="B185" s="1" t="s">
        <v>595</v>
      </c>
      <c r="C185" s="1" t="s">
        <v>602</v>
      </c>
      <c r="D185" s="1" t="s">
        <v>603</v>
      </c>
      <c r="E185" s="8">
        <v>156633</v>
      </c>
      <c r="F185" s="8">
        <v>1184735</v>
      </c>
      <c r="G185" s="7">
        <v>0.13220931263109473</v>
      </c>
    </row>
    <row r="186" spans="1:7" x14ac:dyDescent="0.2">
      <c r="A186" s="1" t="s">
        <v>594</v>
      </c>
      <c r="B186" s="1" t="s">
        <v>595</v>
      </c>
      <c r="C186" s="1" t="s">
        <v>604</v>
      </c>
      <c r="D186" s="1" t="s">
        <v>605</v>
      </c>
      <c r="E186" s="8">
        <v>111940</v>
      </c>
      <c r="F186" s="8">
        <v>1184735</v>
      </c>
      <c r="G186" s="7">
        <v>9.4485264637239552E-2</v>
      </c>
    </row>
    <row r="187" spans="1:7" x14ac:dyDescent="0.2">
      <c r="A187" s="1" t="s">
        <v>594</v>
      </c>
      <c r="B187" s="1" t="s">
        <v>595</v>
      </c>
      <c r="C187" s="1" t="s">
        <v>606</v>
      </c>
      <c r="D187" s="1" t="s">
        <v>607</v>
      </c>
      <c r="E187" s="8">
        <v>166793</v>
      </c>
      <c r="F187" s="8">
        <v>1184735</v>
      </c>
      <c r="G187" s="7">
        <v>0.14078507007896279</v>
      </c>
    </row>
    <row r="188" spans="1:7" x14ac:dyDescent="0.2">
      <c r="A188" s="1" t="s">
        <v>608</v>
      </c>
      <c r="B188" s="1" t="s">
        <v>609</v>
      </c>
      <c r="C188" s="1" t="s">
        <v>63</v>
      </c>
      <c r="D188" s="1" t="s">
        <v>64</v>
      </c>
      <c r="E188" s="8">
        <v>285898</v>
      </c>
      <c r="F188" s="8">
        <v>667905</v>
      </c>
      <c r="G188" s="7">
        <v>0.42805189360762386</v>
      </c>
    </row>
    <row r="189" spans="1:7" x14ac:dyDescent="0.2">
      <c r="A189" s="1" t="s">
        <v>608</v>
      </c>
      <c r="B189" s="1" t="s">
        <v>609</v>
      </c>
      <c r="C189" s="1" t="s">
        <v>610</v>
      </c>
      <c r="D189" s="1" t="s">
        <v>611</v>
      </c>
      <c r="E189" s="8">
        <v>382007</v>
      </c>
      <c r="F189" s="8">
        <v>667905</v>
      </c>
      <c r="G189" s="7">
        <v>0.57194810639237614</v>
      </c>
    </row>
    <row r="190" spans="1:7" x14ac:dyDescent="0.2">
      <c r="A190" s="1" t="s">
        <v>612</v>
      </c>
      <c r="B190" s="1" t="s">
        <v>613</v>
      </c>
      <c r="C190" s="1" t="s">
        <v>614</v>
      </c>
      <c r="D190" s="1" t="s">
        <v>615</v>
      </c>
      <c r="E190" s="8">
        <v>231103</v>
      </c>
      <c r="F190" s="8">
        <v>731516</v>
      </c>
      <c r="G190" s="7">
        <v>0.31592337009716809</v>
      </c>
    </row>
    <row r="191" spans="1:7" x14ac:dyDescent="0.2">
      <c r="A191" s="1" t="s">
        <v>612</v>
      </c>
      <c r="B191" s="1" t="s">
        <v>613</v>
      </c>
      <c r="C191" s="1" t="s">
        <v>616</v>
      </c>
      <c r="D191" s="1" t="s">
        <v>617</v>
      </c>
      <c r="E191" s="8">
        <v>231853</v>
      </c>
      <c r="F191" s="8">
        <v>731516</v>
      </c>
      <c r="G191" s="7">
        <v>0.31694863817059366</v>
      </c>
    </row>
    <row r="192" spans="1:7" x14ac:dyDescent="0.2">
      <c r="A192" s="1" t="s">
        <v>612</v>
      </c>
      <c r="B192" s="1" t="s">
        <v>613</v>
      </c>
      <c r="C192" s="1" t="s">
        <v>618</v>
      </c>
      <c r="D192" s="1" t="s">
        <v>619</v>
      </c>
      <c r="E192" s="8">
        <v>124207</v>
      </c>
      <c r="F192" s="8">
        <v>731516</v>
      </c>
      <c r="G192" s="7">
        <v>0.16979396212796438</v>
      </c>
    </row>
    <row r="193" spans="1:7" x14ac:dyDescent="0.2">
      <c r="A193" s="1" t="s">
        <v>612</v>
      </c>
      <c r="B193" s="1" t="s">
        <v>613</v>
      </c>
      <c r="C193" s="1" t="s">
        <v>620</v>
      </c>
      <c r="D193" s="1" t="s">
        <v>621</v>
      </c>
      <c r="E193" s="8">
        <v>144353</v>
      </c>
      <c r="F193" s="8">
        <v>731516</v>
      </c>
      <c r="G193" s="7">
        <v>0.19733402960427388</v>
      </c>
    </row>
    <row r="194" spans="1:7" x14ac:dyDescent="0.2">
      <c r="A194" s="1" t="s">
        <v>622</v>
      </c>
      <c r="B194" s="1" t="s">
        <v>623</v>
      </c>
      <c r="C194" s="1" t="s">
        <v>624</v>
      </c>
      <c r="D194" s="1" t="s">
        <v>625</v>
      </c>
      <c r="E194" s="8">
        <v>98172</v>
      </c>
      <c r="F194" s="8">
        <v>877710</v>
      </c>
      <c r="G194" s="7">
        <v>0.11185015551833749</v>
      </c>
    </row>
    <row r="195" spans="1:7" x14ac:dyDescent="0.2">
      <c r="A195" s="1" t="s">
        <v>622</v>
      </c>
      <c r="B195" s="1" t="s">
        <v>623</v>
      </c>
      <c r="C195" s="1" t="s">
        <v>626</v>
      </c>
      <c r="D195" s="1" t="s">
        <v>627</v>
      </c>
      <c r="E195" s="8">
        <v>169449</v>
      </c>
      <c r="F195" s="8">
        <v>877710</v>
      </c>
      <c r="G195" s="7">
        <v>0.19305807157261509</v>
      </c>
    </row>
    <row r="196" spans="1:7" x14ac:dyDescent="0.2">
      <c r="A196" s="1" t="s">
        <v>622</v>
      </c>
      <c r="B196" s="1" t="s">
        <v>623</v>
      </c>
      <c r="C196" s="1" t="s">
        <v>628</v>
      </c>
      <c r="D196" s="1" t="s">
        <v>629</v>
      </c>
      <c r="E196" s="8">
        <v>196851</v>
      </c>
      <c r="F196" s="8">
        <v>877710</v>
      </c>
      <c r="G196" s="7">
        <v>0.22427795057593056</v>
      </c>
    </row>
    <row r="197" spans="1:7" x14ac:dyDescent="0.2">
      <c r="A197" s="1" t="s">
        <v>622</v>
      </c>
      <c r="B197" s="1" t="s">
        <v>623</v>
      </c>
      <c r="C197" s="1" t="s">
        <v>630</v>
      </c>
      <c r="D197" s="1" t="s">
        <v>631</v>
      </c>
      <c r="E197" s="8">
        <v>240198</v>
      </c>
      <c r="F197" s="8">
        <v>877710</v>
      </c>
      <c r="G197" s="7">
        <v>0.2736644221895615</v>
      </c>
    </row>
    <row r="198" spans="1:7" x14ac:dyDescent="0.2">
      <c r="A198" s="1" t="s">
        <v>622</v>
      </c>
      <c r="B198" s="1" t="s">
        <v>623</v>
      </c>
      <c r="C198" s="1" t="s">
        <v>632</v>
      </c>
      <c r="D198" s="1" t="s">
        <v>633</v>
      </c>
      <c r="E198" s="8">
        <v>173040</v>
      </c>
      <c r="F198" s="8">
        <v>877710</v>
      </c>
      <c r="G198" s="7">
        <v>0.19714940014355539</v>
      </c>
    </row>
    <row r="199" spans="1:7" x14ac:dyDescent="0.2">
      <c r="A199" s="1" t="s">
        <v>634</v>
      </c>
      <c r="B199" s="1" t="s">
        <v>635</v>
      </c>
      <c r="C199" s="1" t="s">
        <v>636</v>
      </c>
      <c r="D199" s="1" t="s">
        <v>637</v>
      </c>
      <c r="E199" s="8">
        <v>65434</v>
      </c>
      <c r="F199" s="8">
        <v>714392</v>
      </c>
      <c r="G199" s="7">
        <v>9.1593970817142406E-2</v>
      </c>
    </row>
    <row r="200" spans="1:7" x14ac:dyDescent="0.2">
      <c r="A200" s="1" t="s">
        <v>634</v>
      </c>
      <c r="B200" s="1" t="s">
        <v>635</v>
      </c>
      <c r="C200" s="1" t="s">
        <v>638</v>
      </c>
      <c r="D200" s="1" t="s">
        <v>639</v>
      </c>
      <c r="E200" s="8">
        <v>632949</v>
      </c>
      <c r="F200" s="8">
        <v>714392</v>
      </c>
      <c r="G200" s="7">
        <v>0.88599676368156421</v>
      </c>
    </row>
    <row r="201" spans="1:7" x14ac:dyDescent="0.2">
      <c r="A201" s="1" t="s">
        <v>634</v>
      </c>
      <c r="B201" s="1" t="s">
        <v>635</v>
      </c>
      <c r="C201" s="1" t="s">
        <v>117</v>
      </c>
      <c r="D201" s="1" t="s">
        <v>118</v>
      </c>
      <c r="E201" s="8">
        <v>16009</v>
      </c>
      <c r="F201" s="8">
        <v>714392</v>
      </c>
      <c r="G201" s="7">
        <v>2.2409265501293407E-2</v>
      </c>
    </row>
    <row r="202" spans="1:7" x14ac:dyDescent="0.2">
      <c r="A202" s="1" t="s">
        <v>640</v>
      </c>
      <c r="B202" s="1" t="s">
        <v>641</v>
      </c>
      <c r="C202" s="1" t="s">
        <v>523</v>
      </c>
      <c r="D202" s="1" t="s">
        <v>524</v>
      </c>
      <c r="E202" s="8">
        <v>6069</v>
      </c>
      <c r="F202" s="8">
        <v>601536</v>
      </c>
      <c r="G202" s="7">
        <v>1.0089171720395787E-2</v>
      </c>
    </row>
    <row r="203" spans="1:7" x14ac:dyDescent="0.2">
      <c r="A203" s="1" t="s">
        <v>640</v>
      </c>
      <c r="B203" s="1" t="s">
        <v>641</v>
      </c>
      <c r="C203" s="1" t="s">
        <v>355</v>
      </c>
      <c r="D203" s="1" t="s">
        <v>356</v>
      </c>
      <c r="E203" s="8">
        <v>49627</v>
      </c>
      <c r="F203" s="8">
        <v>601536</v>
      </c>
      <c r="G203" s="7">
        <v>8.2500465475050536E-2</v>
      </c>
    </row>
    <row r="204" spans="1:7" x14ac:dyDescent="0.2">
      <c r="A204" s="1" t="s">
        <v>640</v>
      </c>
      <c r="B204" s="1" t="s">
        <v>641</v>
      </c>
      <c r="C204" s="1" t="s">
        <v>642</v>
      </c>
      <c r="D204" s="1" t="s">
        <v>643</v>
      </c>
      <c r="E204" s="8">
        <v>152061</v>
      </c>
      <c r="F204" s="8">
        <v>601536</v>
      </c>
      <c r="G204" s="7">
        <v>0.25278786307053941</v>
      </c>
    </row>
    <row r="205" spans="1:7" x14ac:dyDescent="0.2">
      <c r="A205" s="1" t="s">
        <v>640</v>
      </c>
      <c r="B205" s="1" t="s">
        <v>641</v>
      </c>
      <c r="C205" s="1" t="s">
        <v>644</v>
      </c>
      <c r="D205" s="1" t="s">
        <v>645</v>
      </c>
      <c r="E205" s="8">
        <v>157267</v>
      </c>
      <c r="F205" s="8">
        <v>601536</v>
      </c>
      <c r="G205" s="7">
        <v>0.2614423741887435</v>
      </c>
    </row>
    <row r="206" spans="1:7" x14ac:dyDescent="0.2">
      <c r="A206" s="1" t="s">
        <v>640</v>
      </c>
      <c r="B206" s="1" t="s">
        <v>641</v>
      </c>
      <c r="C206" s="1" t="s">
        <v>646</v>
      </c>
      <c r="D206" s="1" t="s">
        <v>647</v>
      </c>
      <c r="E206" s="8">
        <v>110369</v>
      </c>
      <c r="F206" s="8">
        <v>601536</v>
      </c>
      <c r="G206" s="7">
        <v>0.18347862804553675</v>
      </c>
    </row>
    <row r="207" spans="1:7" x14ac:dyDescent="0.2">
      <c r="A207" s="1" t="s">
        <v>640</v>
      </c>
      <c r="B207" s="1" t="s">
        <v>641</v>
      </c>
      <c r="C207" s="1" t="s">
        <v>41</v>
      </c>
      <c r="D207" s="1" t="s">
        <v>42</v>
      </c>
      <c r="E207" s="8">
        <v>126143</v>
      </c>
      <c r="F207" s="8">
        <v>601536</v>
      </c>
      <c r="G207" s="7">
        <v>0.20970149749973402</v>
      </c>
    </row>
    <row r="208" spans="1:7" x14ac:dyDescent="0.2">
      <c r="A208" s="1" t="s">
        <v>648</v>
      </c>
      <c r="B208" s="1" t="s">
        <v>649</v>
      </c>
      <c r="C208" s="1" t="s">
        <v>650</v>
      </c>
      <c r="D208" s="1" t="s">
        <v>651</v>
      </c>
      <c r="E208" s="8">
        <v>114143</v>
      </c>
      <c r="F208" s="8">
        <v>801390</v>
      </c>
      <c r="G208" s="7">
        <v>0.14243127565854327</v>
      </c>
    </row>
    <row r="209" spans="1:7" x14ac:dyDescent="0.2">
      <c r="A209" s="1" t="s">
        <v>648</v>
      </c>
      <c r="B209" s="1" t="s">
        <v>649</v>
      </c>
      <c r="C209" s="1" t="s">
        <v>652</v>
      </c>
      <c r="D209" s="1" t="s">
        <v>653</v>
      </c>
      <c r="E209" s="8">
        <v>195079</v>
      </c>
      <c r="F209" s="8">
        <v>801390</v>
      </c>
      <c r="G209" s="7">
        <v>0.24342579767653702</v>
      </c>
    </row>
    <row r="210" spans="1:7" x14ac:dyDescent="0.2">
      <c r="A210" s="1" t="s">
        <v>648</v>
      </c>
      <c r="B210" s="1" t="s">
        <v>649</v>
      </c>
      <c r="C210" s="1" t="s">
        <v>654</v>
      </c>
      <c r="D210" s="1" t="s">
        <v>655</v>
      </c>
      <c r="E210" s="8">
        <v>117945</v>
      </c>
      <c r="F210" s="8">
        <v>801390</v>
      </c>
      <c r="G210" s="7">
        <v>0.14717553251225995</v>
      </c>
    </row>
    <row r="211" spans="1:7" x14ac:dyDescent="0.2">
      <c r="A211" s="1" t="s">
        <v>648</v>
      </c>
      <c r="B211" s="1" t="s">
        <v>649</v>
      </c>
      <c r="C211" s="1" t="s">
        <v>656</v>
      </c>
      <c r="D211" s="1" t="s">
        <v>657</v>
      </c>
      <c r="E211" s="8">
        <v>148773</v>
      </c>
      <c r="F211" s="8">
        <v>801390</v>
      </c>
      <c r="G211" s="7">
        <v>0.18564369408153333</v>
      </c>
    </row>
    <row r="212" spans="1:7" x14ac:dyDescent="0.2">
      <c r="A212" s="1" t="s">
        <v>648</v>
      </c>
      <c r="B212" s="1" t="s">
        <v>649</v>
      </c>
      <c r="C212" s="1" t="s">
        <v>658</v>
      </c>
      <c r="D212" s="1" t="s">
        <v>659</v>
      </c>
      <c r="E212" s="8">
        <v>111780</v>
      </c>
      <c r="F212" s="8">
        <v>801390</v>
      </c>
      <c r="G212" s="7">
        <v>0.13948264889754053</v>
      </c>
    </row>
    <row r="213" spans="1:7" x14ac:dyDescent="0.2">
      <c r="A213" s="1" t="s">
        <v>648</v>
      </c>
      <c r="B213" s="1" t="s">
        <v>649</v>
      </c>
      <c r="C213" s="1" t="s">
        <v>660</v>
      </c>
      <c r="D213" s="1" t="s">
        <v>661</v>
      </c>
      <c r="E213" s="8">
        <v>113670</v>
      </c>
      <c r="F213" s="8">
        <v>801390</v>
      </c>
      <c r="G213" s="7">
        <v>0.14184105117358589</v>
      </c>
    </row>
    <row r="214" spans="1:7" x14ac:dyDescent="0.2">
      <c r="A214" s="1" t="s">
        <v>662</v>
      </c>
      <c r="B214" s="1" t="s">
        <v>663</v>
      </c>
      <c r="C214" s="1" t="s">
        <v>664</v>
      </c>
      <c r="D214" s="1" t="s">
        <v>665</v>
      </c>
      <c r="E214" s="8">
        <v>658674</v>
      </c>
      <c r="F214" s="8">
        <v>672516</v>
      </c>
      <c r="G214" s="7">
        <v>0.97941759006477169</v>
      </c>
    </row>
    <row r="215" spans="1:7" x14ac:dyDescent="0.2">
      <c r="A215" s="1" t="s">
        <v>662</v>
      </c>
      <c r="B215" s="1" t="s">
        <v>663</v>
      </c>
      <c r="C215" s="1" t="s">
        <v>517</v>
      </c>
      <c r="D215" s="1" t="s">
        <v>518</v>
      </c>
      <c r="E215" s="8">
        <v>8601</v>
      </c>
      <c r="F215" s="8">
        <v>672516</v>
      </c>
      <c r="G215" s="7">
        <v>1.2789286797637528E-2</v>
      </c>
    </row>
    <row r="216" spans="1:7" x14ac:dyDescent="0.2">
      <c r="A216" s="1" t="s">
        <v>662</v>
      </c>
      <c r="B216" s="1" t="s">
        <v>663</v>
      </c>
      <c r="C216" s="1" t="s">
        <v>113</v>
      </c>
      <c r="D216" s="1" t="s">
        <v>114</v>
      </c>
      <c r="E216" s="8">
        <v>5241</v>
      </c>
      <c r="F216" s="8">
        <v>672516</v>
      </c>
      <c r="G216" s="7">
        <v>7.7931231375907789E-3</v>
      </c>
    </row>
    <row r="217" spans="1:7" x14ac:dyDescent="0.2">
      <c r="A217" s="1" t="s">
        <v>666</v>
      </c>
      <c r="B217" s="1" t="s">
        <v>667</v>
      </c>
      <c r="C217" s="1" t="s">
        <v>668</v>
      </c>
      <c r="D217" s="1" t="s">
        <v>669</v>
      </c>
      <c r="E217" s="8">
        <v>541609</v>
      </c>
      <c r="F217" s="8">
        <v>541609</v>
      </c>
      <c r="G217" s="7">
        <v>1</v>
      </c>
    </row>
    <row r="218" spans="1:7" x14ac:dyDescent="0.2">
      <c r="A218" s="1" t="s">
        <v>670</v>
      </c>
      <c r="B218" s="1" t="s">
        <v>671</v>
      </c>
      <c r="C218" s="1" t="s">
        <v>672</v>
      </c>
      <c r="D218" s="1" t="s">
        <v>673</v>
      </c>
      <c r="E218" s="8">
        <v>134435</v>
      </c>
      <c r="F218" s="8">
        <v>860165</v>
      </c>
      <c r="G218" s="7">
        <v>0.15628978161166754</v>
      </c>
    </row>
    <row r="219" spans="1:7" x14ac:dyDescent="0.2">
      <c r="A219" s="1" t="s">
        <v>670</v>
      </c>
      <c r="B219" s="1" t="s">
        <v>671</v>
      </c>
      <c r="C219" s="1" t="s">
        <v>674</v>
      </c>
      <c r="D219" s="1" t="s">
        <v>675</v>
      </c>
      <c r="E219" s="8">
        <v>125307</v>
      </c>
      <c r="F219" s="8">
        <v>860165</v>
      </c>
      <c r="G219" s="7">
        <v>0.14567786413071909</v>
      </c>
    </row>
    <row r="220" spans="1:7" x14ac:dyDescent="0.2">
      <c r="A220" s="1" t="s">
        <v>670</v>
      </c>
      <c r="B220" s="1" t="s">
        <v>671</v>
      </c>
      <c r="C220" s="1" t="s">
        <v>676</v>
      </c>
      <c r="D220" s="1" t="s">
        <v>677</v>
      </c>
      <c r="E220" s="8">
        <v>215636</v>
      </c>
      <c r="F220" s="8">
        <v>860165</v>
      </c>
      <c r="G220" s="7">
        <v>0.25069143710799674</v>
      </c>
    </row>
    <row r="221" spans="1:7" x14ac:dyDescent="0.2">
      <c r="A221" s="1" t="s">
        <v>670</v>
      </c>
      <c r="B221" s="1" t="s">
        <v>671</v>
      </c>
      <c r="C221" s="1" t="s">
        <v>678</v>
      </c>
      <c r="D221" s="1" t="s">
        <v>679</v>
      </c>
      <c r="E221" s="8">
        <v>224619</v>
      </c>
      <c r="F221" s="8">
        <v>860165</v>
      </c>
      <c r="G221" s="7">
        <v>0.26113478228014392</v>
      </c>
    </row>
    <row r="222" spans="1:7" x14ac:dyDescent="0.2">
      <c r="A222" s="1" t="s">
        <v>670</v>
      </c>
      <c r="B222" s="1" t="s">
        <v>671</v>
      </c>
      <c r="C222" s="1" t="s">
        <v>680</v>
      </c>
      <c r="D222" s="1" t="s">
        <v>681</v>
      </c>
      <c r="E222" s="8">
        <v>151989</v>
      </c>
      <c r="F222" s="8">
        <v>860165</v>
      </c>
      <c r="G222" s="7">
        <v>0.17669749408543708</v>
      </c>
    </row>
    <row r="223" spans="1:7" x14ac:dyDescent="0.2">
      <c r="A223" s="1" t="s">
        <v>670</v>
      </c>
      <c r="B223" s="1" t="s">
        <v>671</v>
      </c>
      <c r="C223" s="1" t="s">
        <v>79</v>
      </c>
      <c r="D223" s="1" t="s">
        <v>80</v>
      </c>
      <c r="E223" s="8">
        <v>8179</v>
      </c>
      <c r="F223" s="8">
        <v>860165</v>
      </c>
      <c r="G223" s="7">
        <v>9.5086407840356216E-3</v>
      </c>
    </row>
    <row r="224" spans="1:7" x14ac:dyDescent="0.2">
      <c r="A224" s="1" t="s">
        <v>682</v>
      </c>
      <c r="B224" s="1" t="s">
        <v>683</v>
      </c>
      <c r="C224" s="1" t="s">
        <v>684</v>
      </c>
      <c r="D224" s="1" t="s">
        <v>685</v>
      </c>
      <c r="E224" s="8">
        <v>397849</v>
      </c>
      <c r="F224" s="8">
        <v>738512</v>
      </c>
      <c r="G224" s="7">
        <v>0.53871704183547453</v>
      </c>
    </row>
    <row r="225" spans="1:7" x14ac:dyDescent="0.2">
      <c r="A225" s="1" t="s">
        <v>682</v>
      </c>
      <c r="B225" s="1" t="s">
        <v>683</v>
      </c>
      <c r="C225" s="1" t="s">
        <v>624</v>
      </c>
      <c r="D225" s="1" t="s">
        <v>625</v>
      </c>
      <c r="E225" s="8">
        <v>115919</v>
      </c>
      <c r="F225" s="8">
        <v>738512</v>
      </c>
      <c r="G225" s="7">
        <v>0.15696292003379769</v>
      </c>
    </row>
    <row r="226" spans="1:7" x14ac:dyDescent="0.2">
      <c r="A226" s="1" t="s">
        <v>682</v>
      </c>
      <c r="B226" s="1" t="s">
        <v>683</v>
      </c>
      <c r="C226" s="1" t="s">
        <v>686</v>
      </c>
      <c r="D226" s="1" t="s">
        <v>687</v>
      </c>
      <c r="E226" s="8">
        <v>224744</v>
      </c>
      <c r="F226" s="8">
        <v>738512</v>
      </c>
      <c r="G226" s="7">
        <v>0.30432003813072772</v>
      </c>
    </row>
    <row r="227" spans="1:7" x14ac:dyDescent="0.2">
      <c r="A227" s="1" t="s">
        <v>688</v>
      </c>
      <c r="B227" s="1" t="s">
        <v>689</v>
      </c>
      <c r="C227" s="1" t="s">
        <v>690</v>
      </c>
      <c r="D227" s="1" t="s">
        <v>691</v>
      </c>
      <c r="E227" s="8">
        <v>180459</v>
      </c>
      <c r="F227" s="8">
        <v>1161256</v>
      </c>
      <c r="G227" s="7">
        <v>0.155399842928691</v>
      </c>
    </row>
    <row r="228" spans="1:7" x14ac:dyDescent="0.2">
      <c r="A228" s="1" t="s">
        <v>688</v>
      </c>
      <c r="B228" s="1" t="s">
        <v>689</v>
      </c>
      <c r="C228" s="1" t="s">
        <v>692</v>
      </c>
      <c r="D228" s="1" t="s">
        <v>693</v>
      </c>
      <c r="E228" s="8">
        <v>202880</v>
      </c>
      <c r="F228" s="8">
        <v>1161256</v>
      </c>
      <c r="G228" s="7">
        <v>0.17470738579606909</v>
      </c>
    </row>
    <row r="229" spans="1:7" x14ac:dyDescent="0.2">
      <c r="A229" s="1" t="s">
        <v>688</v>
      </c>
      <c r="B229" s="1" t="s">
        <v>689</v>
      </c>
      <c r="C229" s="1" t="s">
        <v>694</v>
      </c>
      <c r="D229" s="1" t="s">
        <v>695</v>
      </c>
      <c r="E229" s="8">
        <v>341522</v>
      </c>
      <c r="F229" s="8">
        <v>1161256</v>
      </c>
      <c r="G229" s="7">
        <v>0.29409708109150784</v>
      </c>
    </row>
    <row r="230" spans="1:7" x14ac:dyDescent="0.2">
      <c r="A230" s="1" t="s">
        <v>688</v>
      </c>
      <c r="B230" s="1" t="s">
        <v>689</v>
      </c>
      <c r="C230" s="1" t="s">
        <v>696</v>
      </c>
      <c r="D230" s="1" t="s">
        <v>697</v>
      </c>
      <c r="E230" s="8">
        <v>94894</v>
      </c>
      <c r="F230" s="8">
        <v>1161256</v>
      </c>
      <c r="G230" s="7">
        <v>8.1716692960036377E-2</v>
      </c>
    </row>
    <row r="231" spans="1:7" x14ac:dyDescent="0.2">
      <c r="A231" s="1" t="s">
        <v>688</v>
      </c>
      <c r="B231" s="1" t="s">
        <v>689</v>
      </c>
      <c r="C231" s="1" t="s">
        <v>155</v>
      </c>
      <c r="D231" s="1" t="s">
        <v>156</v>
      </c>
      <c r="E231" s="8">
        <v>11798</v>
      </c>
      <c r="F231" s="8">
        <v>1161256</v>
      </c>
      <c r="G231" s="7">
        <v>1.0159689164146408E-2</v>
      </c>
    </row>
    <row r="232" spans="1:7" x14ac:dyDescent="0.2">
      <c r="A232" s="1" t="s">
        <v>688</v>
      </c>
      <c r="B232" s="1" t="s">
        <v>689</v>
      </c>
      <c r="C232" s="1" t="s">
        <v>698</v>
      </c>
      <c r="D232" s="1" t="s">
        <v>699</v>
      </c>
      <c r="E232" s="8">
        <v>286605</v>
      </c>
      <c r="F232" s="8">
        <v>1161256</v>
      </c>
      <c r="G232" s="7">
        <v>0.24680604448975937</v>
      </c>
    </row>
    <row r="233" spans="1:7" x14ac:dyDescent="0.2">
      <c r="A233" s="1" t="s">
        <v>688</v>
      </c>
      <c r="B233" s="1" t="s">
        <v>689</v>
      </c>
      <c r="C233" s="1" t="s">
        <v>571</v>
      </c>
      <c r="D233" s="1" t="s">
        <v>572</v>
      </c>
      <c r="E233" s="8">
        <v>43098</v>
      </c>
      <c r="F233" s="8">
        <v>1161256</v>
      </c>
      <c r="G233" s="7">
        <v>3.7113263569789952E-2</v>
      </c>
    </row>
    <row r="234" spans="1:7" x14ac:dyDescent="0.2">
      <c r="A234" s="1" t="s">
        <v>700</v>
      </c>
      <c r="B234" s="1" t="s">
        <v>701</v>
      </c>
      <c r="C234" s="1" t="s">
        <v>333</v>
      </c>
      <c r="D234" s="1" t="s">
        <v>334</v>
      </c>
      <c r="E234" s="8">
        <v>102500</v>
      </c>
      <c r="F234" s="8">
        <v>551594</v>
      </c>
      <c r="G234" s="7">
        <v>0.18582508149109672</v>
      </c>
    </row>
    <row r="235" spans="1:7" x14ac:dyDescent="0.2">
      <c r="A235" s="1" t="s">
        <v>700</v>
      </c>
      <c r="B235" s="1" t="s">
        <v>701</v>
      </c>
      <c r="C235" s="1" t="s">
        <v>702</v>
      </c>
      <c r="D235" s="1" t="s">
        <v>703</v>
      </c>
      <c r="E235" s="8">
        <v>188642</v>
      </c>
      <c r="F235" s="8">
        <v>551594</v>
      </c>
      <c r="G235" s="7">
        <v>0.3419942929038387</v>
      </c>
    </row>
    <row r="236" spans="1:7" x14ac:dyDescent="0.2">
      <c r="A236" s="1" t="s">
        <v>700</v>
      </c>
      <c r="B236" s="1" t="s">
        <v>701</v>
      </c>
      <c r="C236" s="1" t="s">
        <v>704</v>
      </c>
      <c r="D236" s="1" t="s">
        <v>705</v>
      </c>
      <c r="E236" s="8">
        <v>260452</v>
      </c>
      <c r="F236" s="8">
        <v>551594</v>
      </c>
      <c r="G236" s="7">
        <v>0.47218062560506457</v>
      </c>
    </row>
    <row r="237" spans="1:7" x14ac:dyDescent="0.2">
      <c r="A237" s="1" t="s">
        <v>706</v>
      </c>
      <c r="B237" s="1" t="s">
        <v>707</v>
      </c>
      <c r="C237" s="1" t="s">
        <v>708</v>
      </c>
      <c r="D237" s="1" t="s">
        <v>709</v>
      </c>
      <c r="E237" s="8">
        <v>490488</v>
      </c>
      <c r="F237" s="8">
        <v>828398</v>
      </c>
      <c r="G237" s="7">
        <v>0.59209220688606201</v>
      </c>
    </row>
    <row r="238" spans="1:7" x14ac:dyDescent="0.2">
      <c r="A238" s="1" t="s">
        <v>706</v>
      </c>
      <c r="B238" s="1" t="s">
        <v>707</v>
      </c>
      <c r="C238" s="1" t="s">
        <v>710</v>
      </c>
      <c r="D238" s="1" t="s">
        <v>711</v>
      </c>
      <c r="E238" s="8">
        <v>109883</v>
      </c>
      <c r="F238" s="8">
        <v>828398</v>
      </c>
      <c r="G238" s="7">
        <v>0.13264517780100871</v>
      </c>
    </row>
    <row r="239" spans="1:7" x14ac:dyDescent="0.2">
      <c r="A239" s="1" t="s">
        <v>706</v>
      </c>
      <c r="B239" s="1" t="s">
        <v>707</v>
      </c>
      <c r="C239" s="1" t="s">
        <v>712</v>
      </c>
      <c r="D239" s="1" t="s">
        <v>713</v>
      </c>
      <c r="E239" s="8">
        <v>228027</v>
      </c>
      <c r="F239" s="8">
        <v>828398</v>
      </c>
      <c r="G239" s="7">
        <v>0.27526261531292928</v>
      </c>
    </row>
    <row r="240" spans="1:7" x14ac:dyDescent="0.2">
      <c r="A240" s="1" t="s">
        <v>714</v>
      </c>
      <c r="B240" s="1" t="s">
        <v>715</v>
      </c>
      <c r="C240" s="1" t="s">
        <v>716</v>
      </c>
      <c r="D240" s="1" t="s">
        <v>717</v>
      </c>
      <c r="E240" s="8">
        <v>179956</v>
      </c>
      <c r="F240" s="8">
        <v>575421</v>
      </c>
      <c r="G240" s="7">
        <v>0.31273797793267888</v>
      </c>
    </row>
    <row r="241" spans="1:7" x14ac:dyDescent="0.2">
      <c r="A241" s="1" t="s">
        <v>714</v>
      </c>
      <c r="B241" s="1" t="s">
        <v>715</v>
      </c>
      <c r="C241" s="1" t="s">
        <v>718</v>
      </c>
      <c r="D241" s="1" t="s">
        <v>719</v>
      </c>
      <c r="E241" s="8">
        <v>296505</v>
      </c>
      <c r="F241" s="8">
        <v>575421</v>
      </c>
      <c r="G241" s="7">
        <v>0.51528359236107124</v>
      </c>
    </row>
    <row r="242" spans="1:7" x14ac:dyDescent="0.2">
      <c r="A242" s="1" t="s">
        <v>714</v>
      </c>
      <c r="B242" s="1" t="s">
        <v>715</v>
      </c>
      <c r="C242" s="1" t="s">
        <v>720</v>
      </c>
      <c r="D242" s="1" t="s">
        <v>721</v>
      </c>
      <c r="E242" s="8">
        <v>98960</v>
      </c>
      <c r="F242" s="8">
        <v>575421</v>
      </c>
      <c r="G242" s="7">
        <v>0.17197842970624985</v>
      </c>
    </row>
  </sheetData>
  <conditionalFormatting sqref="G2:G242">
    <cfRule type="cellIs" dxfId="0" priority="2" operator="not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P252"/>
  <sheetViews>
    <sheetView zoomScaleNormal="100" workbookViewId="0">
      <pane ySplit="5" topLeftCell="A6" activePane="bottomLeft" state="frozen"/>
      <selection pane="bottomLeft" activeCell="A6" sqref="A6"/>
    </sheetView>
  </sheetViews>
  <sheetFormatPr defaultColWidth="8.85546875" defaultRowHeight="12.75" x14ac:dyDescent="0.2"/>
  <cols>
    <col min="1" max="1" width="10.28515625" style="2" bestFit="1" customWidth="1"/>
    <col min="2" max="2" width="32" style="2" customWidth="1"/>
    <col min="3" max="3" width="17" style="2" customWidth="1"/>
    <col min="4" max="4" width="2.85546875" style="2" customWidth="1"/>
    <col min="5" max="5" width="10.7109375" style="2" customWidth="1"/>
    <col min="6" max="6" width="2.7109375" style="2" customWidth="1"/>
    <col min="7" max="7" width="11.85546875" style="2" customWidth="1"/>
    <col min="8" max="8" width="2.7109375" style="2" customWidth="1"/>
    <col min="9" max="9" width="26.28515625" style="2" customWidth="1"/>
    <col min="10" max="10" width="3" style="2" customWidth="1"/>
    <col min="11" max="11" width="6" style="2" customWidth="1"/>
    <col min="12" max="12" width="41.42578125" style="2" customWidth="1"/>
    <col min="13" max="13" width="14.28515625" style="2" customWidth="1"/>
    <col min="14" max="15" width="10.140625" style="2" customWidth="1"/>
    <col min="16" max="16" width="21.7109375" style="2" customWidth="1"/>
    <col min="17" max="16384" width="8.85546875" style="2"/>
  </cols>
  <sheetData>
    <row r="1" spans="1:16" ht="12.75" customHeight="1" x14ac:dyDescent="0.2">
      <c r="A1" s="14" t="s">
        <v>1408</v>
      </c>
      <c r="J1" s="270"/>
      <c r="K1" s="278" t="s">
        <v>1409</v>
      </c>
      <c r="L1" s="30"/>
      <c r="M1" s="279"/>
      <c r="N1" s="135"/>
      <c r="O1" s="135"/>
      <c r="P1" s="135"/>
    </row>
    <row r="2" spans="1:16" ht="12.75" customHeight="1" x14ac:dyDescent="0.2">
      <c r="C2" s="11"/>
      <c r="D2" s="70"/>
      <c r="E2" s="70"/>
      <c r="F2" s="70"/>
      <c r="H2" s="70"/>
      <c r="I2" s="196"/>
      <c r="J2" s="271"/>
      <c r="L2" s="70"/>
      <c r="N2" s="198"/>
      <c r="O2" s="198"/>
    </row>
    <row r="3" spans="1:16" s="195" customFormat="1" ht="12.75" customHeight="1" x14ac:dyDescent="0.2">
      <c r="D3" s="221"/>
      <c r="F3" s="221"/>
      <c r="H3" s="221"/>
      <c r="J3" s="221"/>
      <c r="K3" s="195" t="s">
        <v>1410</v>
      </c>
    </row>
    <row r="4" spans="1:16" ht="66" customHeight="1" x14ac:dyDescent="0.2">
      <c r="A4" s="372" t="s">
        <v>1370</v>
      </c>
      <c r="B4" s="373"/>
      <c r="C4" s="284" t="s">
        <v>1443</v>
      </c>
      <c r="D4" s="264"/>
      <c r="E4" s="281" t="s">
        <v>1442</v>
      </c>
      <c r="F4" s="266"/>
      <c r="G4" s="285" t="s">
        <v>1448</v>
      </c>
      <c r="H4" s="268"/>
      <c r="I4" s="369" t="s">
        <v>1458</v>
      </c>
      <c r="J4" s="272"/>
      <c r="K4" s="374" t="s">
        <v>1403</v>
      </c>
      <c r="L4" s="375"/>
      <c r="M4" s="295" t="s">
        <v>1444</v>
      </c>
      <c r="N4" s="295" t="s">
        <v>1445</v>
      </c>
      <c r="O4" s="295" t="s">
        <v>1446</v>
      </c>
      <c r="P4" s="302" t="s">
        <v>1457</v>
      </c>
    </row>
    <row r="5" spans="1:16" x14ac:dyDescent="0.2">
      <c r="A5" s="228" t="s">
        <v>1456</v>
      </c>
      <c r="B5" s="229" t="s">
        <v>1370</v>
      </c>
      <c r="C5" s="286" t="s">
        <v>722</v>
      </c>
      <c r="D5" s="265"/>
      <c r="E5" s="286" t="s">
        <v>722</v>
      </c>
      <c r="F5" s="267"/>
      <c r="G5" s="286" t="s">
        <v>722</v>
      </c>
      <c r="H5" s="269"/>
      <c r="I5" s="286" t="s">
        <v>722</v>
      </c>
      <c r="J5" s="265"/>
      <c r="K5" s="80" t="s">
        <v>1456</v>
      </c>
      <c r="L5" s="81" t="s">
        <v>1372</v>
      </c>
      <c r="M5" s="230" t="s">
        <v>722</v>
      </c>
      <c r="N5" s="230" t="s">
        <v>722</v>
      </c>
      <c r="O5" s="230" t="s">
        <v>722</v>
      </c>
      <c r="P5" s="297" t="s">
        <v>722</v>
      </c>
    </row>
    <row r="6" spans="1:16" ht="12.75" customHeight="1" x14ac:dyDescent="0.2">
      <c r="A6" s="182" t="s">
        <v>387</v>
      </c>
      <c r="B6" s="186" t="s">
        <v>388</v>
      </c>
      <c r="C6" s="287">
        <f t="shared" ref="C6:C69" si="0">IF(ISBLANK($B6),"",G6+E6)</f>
        <v>14443.565780819445</v>
      </c>
      <c r="D6" s="131"/>
      <c r="E6" s="287">
        <f>IF(ISBLANK($B6),"",VLOOKUP($A6,'RNF (Social Care)'!$A$6:$C$157,3,0)+M6)</f>
        <v>13179.056757290549</v>
      </c>
      <c r="F6" s="263"/>
      <c r="G6" s="291">
        <f>IF(ISBLANK($B6),"",INDEX(DFG!$C$9:$C$338,MATCH('Better Care Fund LAs'!$A6,DFG!$A$9:$A$338,0),1)/1000)</f>
        <v>1264.5090235288953</v>
      </c>
      <c r="H6" s="190"/>
      <c r="I6" s="291">
        <f t="shared" ref="I6:I69" si="1">IF(ISBLANK($B6),"",SUMIF($A$6:$A$246,$A6,P$6:P$246))</f>
        <v>3745.1141680280066</v>
      </c>
      <c r="J6" s="190"/>
      <c r="K6" s="108" t="s">
        <v>389</v>
      </c>
      <c r="L6" s="109" t="s">
        <v>390</v>
      </c>
      <c r="M6" s="127">
        <f>SUMPRODUCT(--('From CCG allocations'!$J$7:$J$247='Better Care Fund LAs'!$K6),(--('From CCG allocations'!$M$7:$M$247='Better Care Fund LAs'!$A6)),'From CCG allocations'!Q$7:Q$247)</f>
        <v>8921.9077572905499</v>
      </c>
      <c r="N6" s="127">
        <f>SUMPRODUCT(--('RNF (Social Care)'!$H$6:$H$246='Better Care Fund LAs'!$K6),(--('RNF (Social Care)'!$E$6:$E$246='Better Care Fund LAs'!$A6)),'RNF (Social Care)'!L$6:L$246)</f>
        <v>4257.1490000000003</v>
      </c>
      <c r="O6" s="127">
        <f t="shared" ref="O6:O69" si="2">M6+N6</f>
        <v>13179.056757290549</v>
      </c>
      <c r="P6" s="298">
        <v>3745.1141680280066</v>
      </c>
    </row>
    <row r="7" spans="1:16" ht="12.75" customHeight="1" x14ac:dyDescent="0.2">
      <c r="A7" s="183" t="s">
        <v>391</v>
      </c>
      <c r="B7" s="187" t="s">
        <v>392</v>
      </c>
      <c r="C7" s="288">
        <f t="shared" si="0"/>
        <v>24307.461503297782</v>
      </c>
      <c r="D7" s="131"/>
      <c r="E7" s="288">
        <f>IF(ISBLANK($B7),"",VLOOKUP($A7,'RNF (Social Care)'!$A$6:$C$157,3,0)+M7)</f>
        <v>22336.330560235921</v>
      </c>
      <c r="F7" s="131"/>
      <c r="G7" s="292">
        <f>IF(ISBLANK($B7),"",INDEX(DFG!$C$9:$C$338,MATCH('Better Care Fund LAs'!$A7,DFG!$A$9:$A$338,0),1)/1000)</f>
        <v>1971.1309430618599</v>
      </c>
      <c r="H7" s="190"/>
      <c r="I7" s="292">
        <f t="shared" si="1"/>
        <v>6347.3516795214355</v>
      </c>
      <c r="J7" s="190"/>
      <c r="K7" s="104" t="s">
        <v>393</v>
      </c>
      <c r="L7" s="105" t="s">
        <v>394</v>
      </c>
      <c r="M7" s="128">
        <f>SUMPRODUCT(--('From CCG allocations'!$J$7:$J$247='Better Care Fund LAs'!$K7),(--('From CCG allocations'!$M$7:$M$247='Better Care Fund LAs'!$A7)),'From CCG allocations'!Q$7:Q$247)</f>
        <v>15587.41356023592</v>
      </c>
      <c r="N7" s="128">
        <f>SUMPRODUCT(--('RNF (Social Care)'!$H$6:$H$246='Better Care Fund LAs'!$K7),(--('RNF (Social Care)'!$E$6:$E$246='Better Care Fund LAs'!$A7)),'RNF (Social Care)'!L$6:L$246)</f>
        <v>6748.9170000000004</v>
      </c>
      <c r="O7" s="128">
        <f t="shared" si="2"/>
        <v>22336.330560235921</v>
      </c>
      <c r="P7" s="299">
        <v>6347.3516795214355</v>
      </c>
    </row>
    <row r="8" spans="1:16" ht="12.75" customHeight="1" x14ac:dyDescent="0.2">
      <c r="A8" s="184" t="s">
        <v>289</v>
      </c>
      <c r="B8" s="188" t="s">
        <v>290</v>
      </c>
      <c r="C8" s="289">
        <f t="shared" si="0"/>
        <v>20594.377544220766</v>
      </c>
      <c r="D8" s="131"/>
      <c r="E8" s="289">
        <f>IF(ISBLANK($B8),"",VLOOKUP($A8,'RNF (Social Care)'!$A$6:$C$157,3,0)+M8)</f>
        <v>18263.441423296008</v>
      </c>
      <c r="F8" s="131"/>
      <c r="G8" s="293">
        <f>IF(ISBLANK($B8),"",INDEX(DFG!$C$9:$C$338,MATCH('Better Care Fund LAs'!$A8,DFG!$A$9:$A$338,0),1)/1000)</f>
        <v>2330.9361209247586</v>
      </c>
      <c r="H8" s="190"/>
      <c r="I8" s="293">
        <f t="shared" si="1"/>
        <v>5189.9520952816183</v>
      </c>
      <c r="J8" s="190"/>
      <c r="K8" s="110" t="s">
        <v>291</v>
      </c>
      <c r="L8" s="111" t="s">
        <v>292</v>
      </c>
      <c r="M8" s="129">
        <f>SUMPRODUCT(--('From CCG allocations'!$J$7:$J$247='Better Care Fund LAs'!$K8),(--('From CCG allocations'!$M$7:$M$247='Better Care Fund LAs'!$A8)),'From CCG allocations'!Q$7:Q$247)</f>
        <v>12489.397423296008</v>
      </c>
      <c r="N8" s="129">
        <f>SUMPRODUCT(--('RNF (Social Care)'!$H$6:$H$246='Better Care Fund LAs'!$K8),(--('RNF (Social Care)'!$E$6:$E$246='Better Care Fund LAs'!$A8)),'RNF (Social Care)'!L$6:L$246)</f>
        <v>5774.0439999999999</v>
      </c>
      <c r="O8" s="129">
        <f t="shared" si="2"/>
        <v>18263.441423296008</v>
      </c>
      <c r="P8" s="300">
        <v>5189.9520952816183</v>
      </c>
    </row>
    <row r="9" spans="1:16" ht="12.75" customHeight="1" x14ac:dyDescent="0.2">
      <c r="A9" s="183" t="s">
        <v>81</v>
      </c>
      <c r="B9" s="187" t="s">
        <v>82</v>
      </c>
      <c r="C9" s="288">
        <f t="shared" si="0"/>
        <v>11998.650891574292</v>
      </c>
      <c r="D9" s="131"/>
      <c r="E9" s="288">
        <f>IF(ISBLANK($B9),"",VLOOKUP($A9,'RNF (Social Care)'!$A$6:$C$157,3,0)+M9)</f>
        <v>11007.628035380661</v>
      </c>
      <c r="F9" s="131"/>
      <c r="G9" s="292">
        <f>IF(ISBLANK($B9),"",INDEX(DFG!$C$9:$C$338,MATCH('Better Care Fund LAs'!$A9,DFG!$A$9:$A$338,0),1)/1000)</f>
        <v>991.02285619363022</v>
      </c>
      <c r="H9" s="190"/>
      <c r="I9" s="292">
        <f t="shared" si="1"/>
        <v>3128.0557076955574</v>
      </c>
      <c r="J9" s="190"/>
      <c r="K9" s="104" t="s">
        <v>83</v>
      </c>
      <c r="L9" s="105" t="s">
        <v>84</v>
      </c>
      <c r="M9" s="128">
        <f>SUMPRODUCT(--('From CCG allocations'!$J$7:$J$247='Better Care Fund LAs'!$K9),(--('From CCG allocations'!$M$7:$M$247='Better Care Fund LAs'!$A9)),'From CCG allocations'!Q$7:Q$247)</f>
        <v>7605.1560353806608</v>
      </c>
      <c r="N9" s="128">
        <f>SUMPRODUCT(--('RNF (Social Care)'!$H$6:$H$246='Better Care Fund LAs'!$K9),(--('RNF (Social Care)'!$E$6:$E$246='Better Care Fund LAs'!$A9)),'RNF (Social Care)'!L$6:L$246)</f>
        <v>3402.4720000000002</v>
      </c>
      <c r="O9" s="128">
        <f t="shared" si="2"/>
        <v>11007.628035380661</v>
      </c>
      <c r="P9" s="299">
        <v>3128.0557076955574</v>
      </c>
    </row>
    <row r="10" spans="1:16" ht="12.75" customHeight="1" x14ac:dyDescent="0.2">
      <c r="A10" s="184" t="s">
        <v>217</v>
      </c>
      <c r="B10" s="188" t="s">
        <v>218</v>
      </c>
      <c r="C10" s="289">
        <f t="shared" si="0"/>
        <v>10706.618282654221</v>
      </c>
      <c r="D10" s="131"/>
      <c r="E10" s="289">
        <f>IF(ISBLANK($B10),"",VLOOKUP($A10,'RNF (Social Care)'!$A$6:$C$157,3,0)+M10)</f>
        <v>9741.0520210771519</v>
      </c>
      <c r="F10" s="131"/>
      <c r="G10" s="293">
        <f>IF(ISBLANK($B10),"",INDEX(DFG!$C$9:$C$338,MATCH('Better Care Fund LAs'!$A10,DFG!$A$9:$A$338,0),1)/1000)</f>
        <v>965.56626157706887</v>
      </c>
      <c r="H10" s="190"/>
      <c r="I10" s="293">
        <f t="shared" si="1"/>
        <v>2768.1307249437782</v>
      </c>
      <c r="J10" s="190"/>
      <c r="K10" s="110" t="s">
        <v>219</v>
      </c>
      <c r="L10" s="111" t="s">
        <v>220</v>
      </c>
      <c r="M10" s="129">
        <f>SUMPRODUCT(--('From CCG allocations'!$J$7:$J$247='Better Care Fund LAs'!$K10),(--('From CCG allocations'!$M$7:$M$247='Better Care Fund LAs'!$A10)),'From CCG allocations'!Q$7:Q$247)</f>
        <v>6846.5150210771526</v>
      </c>
      <c r="N10" s="129">
        <f>SUMPRODUCT(--('RNF (Social Care)'!$H$6:$H$246='Better Care Fund LAs'!$K10),(--('RNF (Social Care)'!$E$6:$E$246='Better Care Fund LAs'!$A10)),'RNF (Social Care)'!L$6:L$246)</f>
        <v>2894.5369999999998</v>
      </c>
      <c r="O10" s="129">
        <f t="shared" si="2"/>
        <v>9741.0520210771519</v>
      </c>
      <c r="P10" s="300">
        <v>2768.1307249437782</v>
      </c>
    </row>
    <row r="11" spans="1:16" ht="12.75" customHeight="1" x14ac:dyDescent="0.2">
      <c r="A11" s="183" t="s">
        <v>395</v>
      </c>
      <c r="B11" s="187" t="s">
        <v>396</v>
      </c>
      <c r="C11" s="288">
        <f t="shared" si="0"/>
        <v>16340.767810159579</v>
      </c>
      <c r="D11" s="131"/>
      <c r="E11" s="288">
        <f>IF(ISBLANK($B11),"",VLOOKUP($A11,'RNF (Social Care)'!$A$6:$C$157,3,0)+M11)</f>
        <v>14317.198594129681</v>
      </c>
      <c r="F11" s="131"/>
      <c r="G11" s="292">
        <f>IF(ISBLANK($B11),"",INDEX(DFG!$C$9:$C$338,MATCH('Better Care Fund LAs'!$A11,DFG!$A$9:$A$338,0),1)/1000)</f>
        <v>2023.5692160298984</v>
      </c>
      <c r="H11" s="190"/>
      <c r="I11" s="292">
        <f t="shared" si="1"/>
        <v>4068.5417999800188</v>
      </c>
      <c r="J11" s="190"/>
      <c r="K11" s="104" t="s">
        <v>397</v>
      </c>
      <c r="L11" s="105" t="s">
        <v>398</v>
      </c>
      <c r="M11" s="128">
        <f>SUMPRODUCT(--('From CCG allocations'!$J$7:$J$247='Better Care Fund LAs'!$K11),(--('From CCG allocations'!$M$7:$M$247='Better Care Fund LAs'!$A11)),'From CCG allocations'!Q$7:Q$247)</f>
        <v>9988.6515941296821</v>
      </c>
      <c r="N11" s="128">
        <f>SUMPRODUCT(--('RNF (Social Care)'!$H$6:$H$246='Better Care Fund LAs'!$K11),(--('RNF (Social Care)'!$E$6:$E$246='Better Care Fund LAs'!$A11)),'RNF (Social Care)'!L$6:L$246)</f>
        <v>4328.5469999999996</v>
      </c>
      <c r="O11" s="128">
        <f t="shared" si="2"/>
        <v>14317.198594129681</v>
      </c>
      <c r="P11" s="299">
        <v>4068.5417999800188</v>
      </c>
    </row>
    <row r="12" spans="1:16" ht="12.75" customHeight="1" x14ac:dyDescent="0.2">
      <c r="A12" s="184" t="s">
        <v>323</v>
      </c>
      <c r="B12" s="188" t="s">
        <v>324</v>
      </c>
      <c r="C12" s="289">
        <f t="shared" si="0"/>
        <v>84743.287721994726</v>
      </c>
      <c r="D12" s="131"/>
      <c r="E12" s="289">
        <f>IF(ISBLANK($B12),"",VLOOKUP($A12,'RNF (Social Care)'!$A$6:$C$157,3,0)+SUM(M12:M14))</f>
        <v>75939.916693303676</v>
      </c>
      <c r="F12" s="131"/>
      <c r="G12" s="293">
        <f>IF(ISBLANK($B12),"",INDEX(DFG!$C$9:$C$338,MATCH('Better Care Fund LAs'!$A12,DFG!$A$9:$A$338,0),1)/1000)</f>
        <v>8803.3710286910537</v>
      </c>
      <c r="H12" s="190"/>
      <c r="I12" s="293">
        <f t="shared" si="1"/>
        <v>21579.970643166729</v>
      </c>
      <c r="J12" s="190"/>
      <c r="K12" s="110" t="s">
        <v>325</v>
      </c>
      <c r="L12" s="111" t="s">
        <v>326</v>
      </c>
      <c r="M12" s="129">
        <f>SUMPRODUCT(--('From CCG allocations'!$J$7:$J$247='Better Care Fund LAs'!$K12),(--('From CCG allocations'!$M$7:$M$247='Better Care Fund LAs'!$A12)),'From CCG allocations'!Q$7:Q$247)</f>
        <v>11624.701826789104</v>
      </c>
      <c r="N12" s="129">
        <f>SUMPRODUCT(--('RNF (Social Care)'!$H$6:$H$246='Better Care Fund LAs'!$K12),(--('RNF (Social Care)'!$E$6:$E$246='Better Care Fund LAs'!$A12)),'RNF (Social Care)'!L$6:L$246)</f>
        <v>4787.204324850185</v>
      </c>
      <c r="O12" s="129">
        <f t="shared" si="2"/>
        <v>16411.90615163929</v>
      </c>
      <c r="P12" s="300">
        <v>4663.7982812274222</v>
      </c>
    </row>
    <row r="13" spans="1:16" ht="12.75" customHeight="1" x14ac:dyDescent="0.2">
      <c r="A13" s="184" t="s">
        <v>323</v>
      </c>
      <c r="B13" s="188"/>
      <c r="C13" s="289" t="str">
        <f t="shared" si="0"/>
        <v/>
      </c>
      <c r="D13" s="131"/>
      <c r="E13" s="289" t="str">
        <f>IF(ISBLANK($B13),"",VLOOKUP($A13,'RNF (Social Care)'!$A$6:$C$157,3,0)+M13)</f>
        <v/>
      </c>
      <c r="F13" s="131"/>
      <c r="G13" s="293" t="str">
        <f>IF(ISBLANK($B13),"",INDEX(DFG!$C$9:$C$338,MATCH('Better Care Fund LAs'!$A13,DFG!$A$9:$A$338,0),1)/1000)</f>
        <v/>
      </c>
      <c r="H13" s="190"/>
      <c r="I13" s="293" t="str">
        <f t="shared" si="1"/>
        <v/>
      </c>
      <c r="J13" s="190"/>
      <c r="K13" s="110" t="s">
        <v>327</v>
      </c>
      <c r="L13" s="111" t="s">
        <v>328</v>
      </c>
      <c r="M13" s="129">
        <f>SUMPRODUCT(--('From CCG allocations'!$J$7:$J$247='Better Care Fund LAs'!$K13),(--('From CCG allocations'!$M$7:$M$247='Better Care Fund LAs'!$A13)),'From CCG allocations'!Q$7:Q$247)</f>
        <v>7815.8783808191683</v>
      </c>
      <c r="N13" s="129">
        <f>SUMPRODUCT(--('RNF (Social Care)'!$H$6:$H$246='Better Care Fund LAs'!$K13),(--('RNF (Social Care)'!$E$6:$E$246='Better Care Fund LAs'!$A13)),'RNF (Social Care)'!L$6:L$246)</f>
        <v>3976.4277661899837</v>
      </c>
      <c r="O13" s="129">
        <f t="shared" si="2"/>
        <v>11792.306147009152</v>
      </c>
      <c r="P13" s="300">
        <v>3351.0389732904682</v>
      </c>
    </row>
    <row r="14" spans="1:16" ht="12.75" customHeight="1" x14ac:dyDescent="0.2">
      <c r="A14" s="184" t="s">
        <v>323</v>
      </c>
      <c r="B14" s="188"/>
      <c r="C14" s="289" t="str">
        <f t="shared" si="0"/>
        <v/>
      </c>
      <c r="D14" s="131"/>
      <c r="E14" s="289" t="str">
        <f>IF(ISBLANK($B14),"",VLOOKUP($A14,'RNF (Social Care)'!$A$6:$C$157,3,0)+M14)</f>
        <v/>
      </c>
      <c r="F14" s="131"/>
      <c r="G14" s="293" t="str">
        <f>IF(ISBLANK($B14),"",INDEX(DFG!$C$9:$C$338,MATCH('Better Care Fund LAs'!$A14,DFG!$A$9:$A$338,0),1)/1000)</f>
        <v/>
      </c>
      <c r="H14" s="190"/>
      <c r="I14" s="293" t="str">
        <f t="shared" si="1"/>
        <v/>
      </c>
      <c r="J14" s="190"/>
      <c r="K14" s="110" t="s">
        <v>329</v>
      </c>
      <c r="L14" s="111" t="s">
        <v>330</v>
      </c>
      <c r="M14" s="129">
        <f>SUMPRODUCT(--('From CCG allocations'!$J$7:$J$247='Better Care Fund LAs'!$K14),(--('From CCG allocations'!$M$7:$M$247='Better Care Fund LAs'!$A14)),'From CCG allocations'!Q$7:Q$247)</f>
        <v>30387.959485695414</v>
      </c>
      <c r="N14" s="129">
        <f>SUMPRODUCT(--('RNF (Social Care)'!$H$6:$H$246='Better Care Fund LAs'!$K14),(--('RNF (Social Care)'!$E$6:$E$246='Better Care Fund LAs'!$A14)),'RNF (Social Care)'!L$6:L$246)</f>
        <v>17347.74490895983</v>
      </c>
      <c r="O14" s="129">
        <f t="shared" si="2"/>
        <v>47735.704394655244</v>
      </c>
      <c r="P14" s="300">
        <v>13565.133388648839</v>
      </c>
    </row>
    <row r="15" spans="1:16" ht="12.75" customHeight="1" x14ac:dyDescent="0.2">
      <c r="A15" s="183" t="s">
        <v>25</v>
      </c>
      <c r="B15" s="187" t="s">
        <v>26</v>
      </c>
      <c r="C15" s="288">
        <f t="shared" si="0"/>
        <v>12433.124939255478</v>
      </c>
      <c r="D15" s="131"/>
      <c r="E15" s="288">
        <f>IF(ISBLANK($B15),"",VLOOKUP($A15,'RNF (Social Care)'!$A$6:$C$157,3,0)+M15)</f>
        <v>10972.310139373365</v>
      </c>
      <c r="F15" s="131"/>
      <c r="G15" s="292">
        <f>IF(ISBLANK($B15),"",INDEX(DFG!$C$9:$C$338,MATCH('Better Care Fund LAs'!$A15,DFG!$A$9:$A$338,0),1)/1000)</f>
        <v>1460.8147998821134</v>
      </c>
      <c r="H15" s="190"/>
      <c r="I15" s="292">
        <f t="shared" si="1"/>
        <v>3118.0193632774567</v>
      </c>
      <c r="J15" s="190"/>
      <c r="K15" s="104" t="s">
        <v>27</v>
      </c>
      <c r="L15" s="105" t="s">
        <v>28</v>
      </c>
      <c r="M15" s="128">
        <f>SUMPRODUCT(--('From CCG allocations'!$J$7:$J$247='Better Care Fund LAs'!$K15),(--('From CCG allocations'!$M$7:$M$247='Better Care Fund LAs'!$A15)),'From CCG allocations'!Q$7:Q$247)</f>
        <v>7408.2181393733645</v>
      </c>
      <c r="N15" s="128">
        <f>SUMPRODUCT(--('RNF (Social Care)'!$H$6:$H$246='Better Care Fund LAs'!$K15),(--('RNF (Social Care)'!$E$6:$E$246='Better Care Fund LAs'!$A15)),'RNF (Social Care)'!L$6:L$246)</f>
        <v>3564.0920000000001</v>
      </c>
      <c r="O15" s="128">
        <f t="shared" si="2"/>
        <v>10972.310139373365</v>
      </c>
      <c r="P15" s="299">
        <v>3118.0193632774567</v>
      </c>
    </row>
    <row r="16" spans="1:16" ht="12.75" customHeight="1" x14ac:dyDescent="0.2">
      <c r="A16" s="184" t="s">
        <v>29</v>
      </c>
      <c r="B16" s="188" t="s">
        <v>30</v>
      </c>
      <c r="C16" s="289">
        <f t="shared" si="0"/>
        <v>14577.228956234685</v>
      </c>
      <c r="D16" s="131"/>
      <c r="E16" s="289">
        <f>IF(ISBLANK($B16),"",VLOOKUP($A16,'RNF (Social Care)'!$A$6:$C$157,3,0)+M16)</f>
        <v>12736.931745807098</v>
      </c>
      <c r="F16" s="131"/>
      <c r="G16" s="293">
        <f>IF(ISBLANK($B16),"",INDEX(DFG!$C$9:$C$338,MATCH('Better Care Fund LAs'!$A16,DFG!$A$9:$A$338,0),1)/1000)</f>
        <v>1840.2972104275864</v>
      </c>
      <c r="H16" s="190"/>
      <c r="I16" s="293">
        <f t="shared" si="1"/>
        <v>3619.4747785754771</v>
      </c>
      <c r="J16" s="190"/>
      <c r="K16" s="110" t="s">
        <v>31</v>
      </c>
      <c r="L16" s="111" t="s">
        <v>32</v>
      </c>
      <c r="M16" s="129">
        <f>SUMPRODUCT(--('From CCG allocations'!$J$7:$J$247='Better Care Fund LAs'!$K16),(--('From CCG allocations'!$M$7:$M$247='Better Care Fund LAs'!$A16)),'From CCG allocations'!Q$7:Q$247)</f>
        <v>8523.5017458070979</v>
      </c>
      <c r="N16" s="129">
        <f>SUMPRODUCT(--('RNF (Social Care)'!$H$6:$H$246='Better Care Fund LAs'!$K16),(--('RNF (Social Care)'!$E$6:$E$246='Better Care Fund LAs'!$A16)),'RNF (Social Care)'!L$6:L$246)</f>
        <v>4213.43</v>
      </c>
      <c r="O16" s="129">
        <f t="shared" si="2"/>
        <v>12736.931745807098</v>
      </c>
      <c r="P16" s="300">
        <v>3619.4747785754771</v>
      </c>
    </row>
    <row r="17" spans="1:16" ht="12.75" customHeight="1" x14ac:dyDescent="0.2">
      <c r="A17" s="183" t="s">
        <v>223</v>
      </c>
      <c r="B17" s="187" t="s">
        <v>224</v>
      </c>
      <c r="C17" s="288">
        <f t="shared" si="0"/>
        <v>22105.657149013787</v>
      </c>
      <c r="D17" s="131"/>
      <c r="E17" s="288">
        <f>IF(ISBLANK($B17),"",VLOOKUP($A17,'RNF (Social Care)'!$A$6:$C$157,3,0)+M17)</f>
        <v>19653.586292307151</v>
      </c>
      <c r="F17" s="131"/>
      <c r="G17" s="292">
        <f>IF(ISBLANK($B17),"",INDEX(DFG!$C$9:$C$338,MATCH('Better Care Fund LAs'!$A17,DFG!$A$9:$A$338,0),1)/1000)</f>
        <v>2452.0708567066367</v>
      </c>
      <c r="H17" s="190"/>
      <c r="I17" s="292">
        <f t="shared" si="1"/>
        <v>5584.9918420878539</v>
      </c>
      <c r="J17" s="190"/>
      <c r="K17" s="104" t="s">
        <v>225</v>
      </c>
      <c r="L17" s="105" t="s">
        <v>226</v>
      </c>
      <c r="M17" s="128">
        <f>SUMPRODUCT(--('From CCG allocations'!$J$7:$J$247='Better Care Fund LAs'!$K17),(--('From CCG allocations'!$M$7:$M$247='Better Care Fund LAs'!$A17)),'From CCG allocations'!Q$7:Q$247)</f>
        <v>13172.23329230715</v>
      </c>
      <c r="N17" s="128">
        <f>SUMPRODUCT(--('RNF (Social Care)'!$H$6:$H$246='Better Care Fund LAs'!$K17),(--('RNF (Social Care)'!$E$6:$E$246='Better Care Fund LAs'!$A17)),'RNF (Social Care)'!L$6:L$246)</f>
        <v>6481.3530000000001</v>
      </c>
      <c r="O17" s="128">
        <f t="shared" si="2"/>
        <v>19653.586292307151</v>
      </c>
      <c r="P17" s="299">
        <v>5584.9918420878539</v>
      </c>
    </row>
    <row r="18" spans="1:16" ht="12.75" customHeight="1" x14ac:dyDescent="0.2">
      <c r="A18" s="184" t="s">
        <v>105</v>
      </c>
      <c r="B18" s="188" t="s">
        <v>106</v>
      </c>
      <c r="C18" s="289">
        <f t="shared" si="0"/>
        <v>13936.224642446745</v>
      </c>
      <c r="D18" s="131"/>
      <c r="E18" s="289">
        <f>IF(ISBLANK($B18),"",VLOOKUP($A18,'RNF (Social Care)'!$A$6:$C$157,3,0)+M18)</f>
        <v>12754.336104138649</v>
      </c>
      <c r="F18" s="131"/>
      <c r="G18" s="293">
        <f>IF(ISBLANK($B18),"",INDEX(DFG!$C$9:$C$338,MATCH('Better Care Fund LAs'!$A18,DFG!$A$9:$A$338,0),1)/1000)</f>
        <v>1181.8885383080969</v>
      </c>
      <c r="H18" s="190"/>
      <c r="I18" s="293">
        <f t="shared" si="1"/>
        <v>3624.4206036199644</v>
      </c>
      <c r="J18" s="190"/>
      <c r="K18" s="110" t="s">
        <v>107</v>
      </c>
      <c r="L18" s="111" t="s">
        <v>108</v>
      </c>
      <c r="M18" s="129">
        <f>SUMPRODUCT(--('From CCG allocations'!$J$7:$J$247='Better Care Fund LAs'!$K18),(--('From CCG allocations'!$M$7:$M$247='Better Care Fund LAs'!$A18)),'From CCG allocations'!Q$7:Q$247)</f>
        <v>8633.0861041386488</v>
      </c>
      <c r="N18" s="129">
        <f>SUMPRODUCT(--('RNF (Social Care)'!$H$6:$H$246='Better Care Fund LAs'!$K18),(--('RNF (Social Care)'!$E$6:$E$246='Better Care Fund LAs'!$A18)),'RNF (Social Care)'!L$6:L$246)</f>
        <v>4121.25</v>
      </c>
      <c r="O18" s="129">
        <f t="shared" si="2"/>
        <v>12754.336104138649</v>
      </c>
      <c r="P18" s="300">
        <v>3624.4206036199644</v>
      </c>
    </row>
    <row r="19" spans="1:16" ht="12.75" customHeight="1" x14ac:dyDescent="0.2">
      <c r="A19" s="183" t="s">
        <v>135</v>
      </c>
      <c r="B19" s="187" t="s">
        <v>136</v>
      </c>
      <c r="C19" s="288">
        <f t="shared" si="0"/>
        <v>6892.92296894438</v>
      </c>
      <c r="D19" s="131"/>
      <c r="E19" s="288">
        <f>IF(ISBLANK($B19),"",VLOOKUP($A19,'RNF (Social Care)'!$A$6:$C$157,3,0)+M19)</f>
        <v>6234.2379576736803</v>
      </c>
      <c r="F19" s="131"/>
      <c r="G19" s="292">
        <f>IF(ISBLANK($B19),"",INDEX(DFG!$C$9:$C$338,MATCH('Better Care Fund LAs'!$A19,DFG!$A$9:$A$338,0),1)/1000)</f>
        <v>658.68501127069976</v>
      </c>
      <c r="H19" s="190"/>
      <c r="I19" s="292">
        <f t="shared" si="1"/>
        <v>1771.5936225273324</v>
      </c>
      <c r="J19" s="190"/>
      <c r="K19" s="104" t="s">
        <v>137</v>
      </c>
      <c r="L19" s="105" t="s">
        <v>138</v>
      </c>
      <c r="M19" s="128">
        <f>SUMPRODUCT(--('From CCG allocations'!$J$7:$J$247='Better Care Fund LAs'!$K19),(--('From CCG allocations'!$M$7:$M$247='Better Care Fund LAs'!$A19)),'From CCG allocations'!Q$7:Q$247)</f>
        <v>4547.1779576736808</v>
      </c>
      <c r="N19" s="128">
        <f>SUMPRODUCT(--('RNF (Social Care)'!$H$6:$H$246='Better Care Fund LAs'!$K19),(--('RNF (Social Care)'!$E$6:$E$246='Better Care Fund LAs'!$A19)),'RNF (Social Care)'!L$6:L$246)</f>
        <v>1687.06</v>
      </c>
      <c r="O19" s="128">
        <f t="shared" si="2"/>
        <v>6234.2379576736803</v>
      </c>
      <c r="P19" s="299">
        <v>1771.5936225273324</v>
      </c>
    </row>
    <row r="20" spans="1:16" ht="12.75" customHeight="1" x14ac:dyDescent="0.2">
      <c r="A20" s="184" t="s">
        <v>353</v>
      </c>
      <c r="B20" s="188" t="s">
        <v>354</v>
      </c>
      <c r="C20" s="289">
        <f t="shared" si="0"/>
        <v>38090.962750851104</v>
      </c>
      <c r="D20" s="131"/>
      <c r="E20" s="289">
        <f>IF(ISBLANK($B20),"",VLOOKUP($A20,'RNF (Social Care)'!$A$6:$C$157,3,0)+SUM(M20:M22))</f>
        <v>34571.494855389035</v>
      </c>
      <c r="F20" s="131"/>
      <c r="G20" s="293">
        <f>IF(ISBLANK($B20),"",INDEX(DFG!$C$9:$C$338,MATCH('Better Care Fund LAs'!$A20,DFG!$A$9:$A$338,0),1)/1000)</f>
        <v>3519.4678954620717</v>
      </c>
      <c r="H20" s="190"/>
      <c r="I20" s="293">
        <f t="shared" si="1"/>
        <v>9824.2383789113519</v>
      </c>
      <c r="J20" s="190"/>
      <c r="K20" s="110" t="s">
        <v>355</v>
      </c>
      <c r="L20" s="111" t="s">
        <v>356</v>
      </c>
      <c r="M20" s="129">
        <f>SUMPRODUCT(--('From CCG allocations'!$J$7:$J$247='Better Care Fund LAs'!$K20),(--('From CCG allocations'!$M$7:$M$247='Better Care Fund LAs'!$A20)),'From CCG allocations'!Q$7:Q$247)</f>
        <v>4713.9804938528605</v>
      </c>
      <c r="N20" s="129">
        <f>SUMPRODUCT(--('RNF (Social Care)'!$H$6:$H$246='Better Care Fund LAs'!$K20),(--('RNF (Social Care)'!$E$6:$E$246='Better Care Fund LAs'!$A20)),'RNF (Social Care)'!L$6:L$246)</f>
        <v>2209.8206158267931</v>
      </c>
      <c r="O20" s="129">
        <f t="shared" si="2"/>
        <v>6923.8011096796536</v>
      </c>
      <c r="P20" s="300">
        <v>1967.5479140891323</v>
      </c>
    </row>
    <row r="21" spans="1:16" ht="12.75" customHeight="1" x14ac:dyDescent="0.2">
      <c r="A21" s="184" t="s">
        <v>353</v>
      </c>
      <c r="B21" s="188"/>
      <c r="C21" s="289" t="str">
        <f t="shared" si="0"/>
        <v/>
      </c>
      <c r="D21" s="131"/>
      <c r="E21" s="289" t="str">
        <f>IF(ISBLANK($B21),"",VLOOKUP($A21,'RNF (Social Care)'!$A$6:$C$157,3,0)+M21)</f>
        <v/>
      </c>
      <c r="F21" s="131"/>
      <c r="G21" s="293" t="str">
        <f>IF(ISBLANK($B21),"",INDEX(DFG!$C$9:$C$338,MATCH('Better Care Fund LAs'!$A21,DFG!$A$9:$A$338,0),1)/1000)</f>
        <v/>
      </c>
      <c r="H21" s="190"/>
      <c r="I21" s="293" t="str">
        <f t="shared" si="1"/>
        <v/>
      </c>
      <c r="J21" s="190"/>
      <c r="K21" s="110" t="s">
        <v>357</v>
      </c>
      <c r="L21" s="111" t="s">
        <v>358</v>
      </c>
      <c r="M21" s="129">
        <f>SUMPRODUCT(--('From CCG allocations'!$J$7:$J$247='Better Care Fund LAs'!$K21),(--('From CCG allocations'!$M$7:$M$247='Better Care Fund LAs'!$A21)),'From CCG allocations'!Q$7:Q$247)</f>
        <v>14686.12538625667</v>
      </c>
      <c r="N21" s="129">
        <f>SUMPRODUCT(--('RNF (Social Care)'!$H$6:$H$246='Better Care Fund LAs'!$K21),(--('RNF (Social Care)'!$E$6:$E$246='Better Care Fund LAs'!$A21)),'RNF (Social Care)'!L$6:L$246)</f>
        <v>6814.5531840255226</v>
      </c>
      <c r="O21" s="129">
        <f t="shared" si="2"/>
        <v>21500.678570282194</v>
      </c>
      <c r="P21" s="300">
        <v>6109.8830833424845</v>
      </c>
    </row>
    <row r="22" spans="1:16" ht="12.75" customHeight="1" x14ac:dyDescent="0.2">
      <c r="A22" s="184" t="s">
        <v>353</v>
      </c>
      <c r="B22" s="188"/>
      <c r="C22" s="289" t="str">
        <f t="shared" si="0"/>
        <v/>
      </c>
      <c r="D22" s="131"/>
      <c r="E22" s="289" t="str">
        <f>IF(ISBLANK($B22),"",VLOOKUP($A22,'RNF (Social Care)'!$A$6:$C$157,3,0)+M22)</f>
        <v/>
      </c>
      <c r="F22" s="131"/>
      <c r="G22" s="293" t="str">
        <f>IF(ISBLANK($B22),"",INDEX(DFG!$C$9:$C$338,MATCH('Better Care Fund LAs'!$A22,DFG!$A$9:$A$338,0),1)/1000)</f>
        <v/>
      </c>
      <c r="H22" s="190"/>
      <c r="I22" s="293" t="str">
        <f t="shared" si="1"/>
        <v/>
      </c>
      <c r="J22" s="190"/>
      <c r="K22" s="110" t="s">
        <v>359</v>
      </c>
      <c r="L22" s="111" t="s">
        <v>360</v>
      </c>
      <c r="M22" s="129">
        <f>SUMPRODUCT(--('From CCG allocations'!$J$7:$J$247='Better Care Fund LAs'!$K22),(--('From CCG allocations'!$M$7:$M$247='Better Care Fund LAs'!$A22)),'From CCG allocations'!Q$7:Q$247)</f>
        <v>4460.6499752795044</v>
      </c>
      <c r="N22" s="129">
        <f>SUMPRODUCT(--('RNF (Social Care)'!$H$6:$H$246='Better Care Fund LAs'!$K22),(--('RNF (Social Care)'!$E$6:$E$246='Better Care Fund LAs'!$A22)),'RNF (Social Care)'!L$6:L$246)</f>
        <v>1686.3652001476839</v>
      </c>
      <c r="O22" s="129">
        <f t="shared" si="2"/>
        <v>6147.0151754271883</v>
      </c>
      <c r="P22" s="300">
        <v>1746.807381479736</v>
      </c>
    </row>
    <row r="23" spans="1:16" ht="12.75" customHeight="1" x14ac:dyDescent="0.2">
      <c r="A23" s="183" t="s">
        <v>399</v>
      </c>
      <c r="B23" s="187" t="s">
        <v>400</v>
      </c>
      <c r="C23" s="288">
        <f t="shared" si="0"/>
        <v>23700.428511461334</v>
      </c>
      <c r="D23" s="131"/>
      <c r="E23" s="288">
        <f>IF(ISBLANK($B23),"",VLOOKUP($A23,'RNF (Social Care)'!$A$6:$C$157,3,0)+M23)</f>
        <v>20100.928674533548</v>
      </c>
      <c r="F23" s="131"/>
      <c r="G23" s="292">
        <f>IF(ISBLANK($B23),"",INDEX(DFG!$C$9:$C$338,MATCH('Better Care Fund LAs'!$A23,DFG!$A$9:$A$338,0),1)/1000)</f>
        <v>3599.499836927786</v>
      </c>
      <c r="H23" s="190"/>
      <c r="I23" s="292">
        <f t="shared" si="1"/>
        <v>5712.1138603391755</v>
      </c>
      <c r="J23" s="190"/>
      <c r="K23" s="104" t="s">
        <v>401</v>
      </c>
      <c r="L23" s="105" t="s">
        <v>402</v>
      </c>
      <c r="M23" s="128">
        <f>SUMPRODUCT(--('From CCG allocations'!$J$7:$J$247='Better Care Fund LAs'!$K23),(--('From CCG allocations'!$M$7:$M$247='Better Care Fund LAs'!$A23)),'From CCG allocations'!Q$7:Q$247)</f>
        <v>13839.019674533549</v>
      </c>
      <c r="N23" s="128">
        <f>SUMPRODUCT(--('RNF (Social Care)'!$H$6:$H$246='Better Care Fund LAs'!$K23),(--('RNF (Social Care)'!$E$6:$E$246='Better Care Fund LAs'!$A23)),'RNF (Social Care)'!L$6:L$246)</f>
        <v>6261.9089999999997</v>
      </c>
      <c r="O23" s="128">
        <f t="shared" si="2"/>
        <v>20100.928674533548</v>
      </c>
      <c r="P23" s="299">
        <v>5712.1138603391755</v>
      </c>
    </row>
    <row r="24" spans="1:16" ht="12.75" customHeight="1" x14ac:dyDescent="0.2">
      <c r="A24" s="184" t="s">
        <v>165</v>
      </c>
      <c r="B24" s="188" t="s">
        <v>166</v>
      </c>
      <c r="C24" s="289">
        <f t="shared" si="0"/>
        <v>19552.155075263177</v>
      </c>
      <c r="D24" s="131"/>
      <c r="E24" s="289">
        <f>IF(ISBLANK($B24),"",VLOOKUP($A24,'RNF (Social Care)'!$A$6:$C$157,3,0)+M24)</f>
        <v>17954.989004409934</v>
      </c>
      <c r="F24" s="131"/>
      <c r="G24" s="293">
        <f>IF(ISBLANK($B24),"",INDEX(DFG!$C$9:$C$338,MATCH('Better Care Fund LAs'!$A24,DFG!$A$9:$A$338,0),1)/1000)</f>
        <v>1597.1660708532438</v>
      </c>
      <c r="H24" s="190"/>
      <c r="I24" s="293">
        <f t="shared" si="1"/>
        <v>5102.2986656464736</v>
      </c>
      <c r="J24" s="190"/>
      <c r="K24" s="110" t="s">
        <v>167</v>
      </c>
      <c r="L24" s="111" t="s">
        <v>168</v>
      </c>
      <c r="M24" s="129">
        <f>SUMPRODUCT(--('From CCG allocations'!$J$7:$J$247='Better Care Fund LAs'!$K24),(--('From CCG allocations'!$M$7:$M$247='Better Care Fund LAs'!$A24)),'From CCG allocations'!Q$7:Q$247)</f>
        <v>12226.361004409933</v>
      </c>
      <c r="N24" s="129">
        <f>SUMPRODUCT(--('RNF (Social Care)'!$H$6:$H$246='Better Care Fund LAs'!$K24),(--('RNF (Social Care)'!$E$6:$E$246='Better Care Fund LAs'!$A24)),'RNF (Social Care)'!L$6:L$246)</f>
        <v>5728.6279999999997</v>
      </c>
      <c r="O24" s="129">
        <f t="shared" si="2"/>
        <v>17954.989004409934</v>
      </c>
      <c r="P24" s="300">
        <v>5102.2986656464736</v>
      </c>
    </row>
    <row r="25" spans="1:16" ht="12.75" customHeight="1" x14ac:dyDescent="0.2">
      <c r="A25" s="183" t="s">
        <v>85</v>
      </c>
      <c r="B25" s="187" t="s">
        <v>86</v>
      </c>
      <c r="C25" s="288">
        <f t="shared" si="0"/>
        <v>30915.871826161761</v>
      </c>
      <c r="D25" s="131"/>
      <c r="E25" s="288">
        <f>IF(ISBLANK($B25),"",VLOOKUP($A25,'RNF (Social Care)'!$A$6:$C$157,3,0)+M25)</f>
        <v>28494.533307250349</v>
      </c>
      <c r="F25" s="131"/>
      <c r="G25" s="292">
        <f>IF(ISBLANK($B25),"",INDEX(DFG!$C$9:$C$338,MATCH('Better Care Fund LAs'!$A25,DFG!$A$9:$A$338,0),1)/1000)</f>
        <v>2421.3385189114138</v>
      </c>
      <c r="H25" s="190"/>
      <c r="I25" s="292">
        <f t="shared" si="1"/>
        <v>8097.3382515630465</v>
      </c>
      <c r="J25" s="190"/>
      <c r="K25" s="104" t="s">
        <v>87</v>
      </c>
      <c r="L25" s="105" t="s">
        <v>88</v>
      </c>
      <c r="M25" s="128">
        <f>SUMPRODUCT(--('From CCG allocations'!$J$7:$J$247='Better Care Fund LAs'!$K25),(--('From CCG allocations'!$M$7:$M$247='Better Care Fund LAs'!$A25)),'From CCG allocations'!Q$7:Q$247)</f>
        <v>19037.277307250348</v>
      </c>
      <c r="N25" s="128">
        <f>SUMPRODUCT(--('RNF (Social Care)'!$H$6:$H$246='Better Care Fund LAs'!$K25),(--('RNF (Social Care)'!$E$6:$E$246='Better Care Fund LAs'!$A25)),'RNF (Social Care)'!L$6:L$246)</f>
        <v>9457.2559999999994</v>
      </c>
      <c r="O25" s="128">
        <f t="shared" si="2"/>
        <v>28494.533307250349</v>
      </c>
      <c r="P25" s="299">
        <v>8097.3382515630465</v>
      </c>
    </row>
    <row r="26" spans="1:16" ht="12.75" customHeight="1" x14ac:dyDescent="0.2">
      <c r="A26" s="184" t="s">
        <v>403</v>
      </c>
      <c r="B26" s="188" t="s">
        <v>404</v>
      </c>
      <c r="C26" s="289">
        <f t="shared" si="0"/>
        <v>21610.873465645924</v>
      </c>
      <c r="D26" s="131"/>
      <c r="E26" s="289">
        <f>IF(ISBLANK($B26),"",VLOOKUP($A26,'RNF (Social Care)'!$A$6:$C$157,3,0)+M26)</f>
        <v>19929.94588141084</v>
      </c>
      <c r="F26" s="131"/>
      <c r="G26" s="293">
        <f>IF(ISBLANK($B26),"",INDEX(DFG!$C$9:$C$338,MATCH('Better Care Fund LAs'!$A26,DFG!$A$9:$A$338,0),1)/1000)</f>
        <v>1680.9275842350839</v>
      </c>
      <c r="H26" s="190"/>
      <c r="I26" s="293">
        <f t="shared" si="1"/>
        <v>5663.5253996620768</v>
      </c>
      <c r="J26" s="190"/>
      <c r="K26" s="110" t="s">
        <v>405</v>
      </c>
      <c r="L26" s="111" t="s">
        <v>406</v>
      </c>
      <c r="M26" s="129">
        <f>SUMPRODUCT(--('From CCG allocations'!$J$7:$J$247='Better Care Fund LAs'!$K26),(--('From CCG allocations'!$M$7:$M$247='Better Care Fund LAs'!$A26)),'From CCG allocations'!Q$7:Q$247)</f>
        <v>14379.447881410841</v>
      </c>
      <c r="N26" s="129">
        <f>SUMPRODUCT(--('RNF (Social Care)'!$H$6:$H$246='Better Care Fund LAs'!$K26),(--('RNF (Social Care)'!$E$6:$E$246='Better Care Fund LAs'!$A26)),'RNF (Social Care)'!L$6:L$246)</f>
        <v>5550.4979999999996</v>
      </c>
      <c r="O26" s="129">
        <f t="shared" si="2"/>
        <v>19929.94588141084</v>
      </c>
      <c r="P26" s="300">
        <v>5663.5253996620768</v>
      </c>
    </row>
    <row r="27" spans="1:16" ht="12.75" customHeight="1" x14ac:dyDescent="0.2">
      <c r="A27" s="183" t="s">
        <v>513</v>
      </c>
      <c r="B27" s="187" t="s">
        <v>514</v>
      </c>
      <c r="C27" s="288">
        <f t="shared" si="0"/>
        <v>30213.930681796301</v>
      </c>
      <c r="D27" s="131"/>
      <c r="E27" s="288">
        <f>IF(ISBLANK($B27),"",VLOOKUP($A27,'RNF (Social Care)'!$A$6:$C$157,3,0)+SUM(M27:M29))</f>
        <v>27436.650349565756</v>
      </c>
      <c r="F27" s="131"/>
      <c r="G27" s="292">
        <f>IF(ISBLANK($B27),"",INDEX(DFG!$C$9:$C$338,MATCH('Better Care Fund LAs'!$A27,DFG!$A$9:$A$338,0),1)/1000)</f>
        <v>2777.280332230544</v>
      </c>
      <c r="H27" s="190"/>
      <c r="I27" s="292">
        <f t="shared" si="1"/>
        <v>7796.7179168984849</v>
      </c>
      <c r="J27" s="190"/>
      <c r="K27" s="104" t="s">
        <v>163</v>
      </c>
      <c r="L27" s="105" t="s">
        <v>164</v>
      </c>
      <c r="M27" s="128">
        <f>SUMPRODUCT(--('From CCG allocations'!$J$7:$J$247='Better Care Fund LAs'!$K27),(--('From CCG allocations'!$M$7:$M$247='Better Care Fund LAs'!$A27)),'From CCG allocations'!Q$7:Q$247)</f>
        <v>220.20173214225204</v>
      </c>
      <c r="N27" s="128">
        <f>SUMPRODUCT(--('RNF (Social Care)'!$H$6:$H$246='Better Care Fund LAs'!$K27),(--('RNF (Social Care)'!$E$6:$E$246='Better Care Fund LAs'!$A27)),'RNF (Social Care)'!L$6:L$246)</f>
        <v>86.521865317039712</v>
      </c>
      <c r="O27" s="128">
        <f t="shared" si="2"/>
        <v>306.72359745929174</v>
      </c>
      <c r="P27" s="299">
        <v>87.162147615598712</v>
      </c>
    </row>
    <row r="28" spans="1:16" ht="12.75" customHeight="1" x14ac:dyDescent="0.2">
      <c r="A28" s="183" t="s">
        <v>513</v>
      </c>
      <c r="B28" s="187"/>
      <c r="C28" s="288" t="str">
        <f t="shared" si="0"/>
        <v/>
      </c>
      <c r="D28" s="131"/>
      <c r="E28" s="288" t="str">
        <f>IF(ISBLANK($B28),"",VLOOKUP($A28,'RNF (Social Care)'!$A$6:$C$157,3,0)+M28)</f>
        <v/>
      </c>
      <c r="F28" s="131"/>
      <c r="G28" s="292" t="str">
        <f>IF(ISBLANK($B28),"",INDEX(DFG!$C$9:$C$338,MATCH('Better Care Fund LAs'!$A28,DFG!$A$9:$A$338,0),1)/1000)</f>
        <v/>
      </c>
      <c r="H28" s="190"/>
      <c r="I28" s="292" t="str">
        <f t="shared" si="1"/>
        <v/>
      </c>
      <c r="J28" s="190"/>
      <c r="K28" s="104" t="s">
        <v>515</v>
      </c>
      <c r="L28" s="105" t="s">
        <v>516</v>
      </c>
      <c r="M28" s="128">
        <f>SUMPRODUCT(--('From CCG allocations'!$J$7:$J$247='Better Care Fund LAs'!$K28),(--('From CCG allocations'!$M$7:$M$247='Better Care Fund LAs'!$A28)),'From CCG allocations'!Q$7:Q$247)</f>
        <v>12070.082489193826</v>
      </c>
      <c r="N28" s="128">
        <f>SUMPRODUCT(--('RNF (Social Care)'!$H$6:$H$246='Better Care Fund LAs'!$K28),(--('RNF (Social Care)'!$E$6:$E$246='Better Care Fund LAs'!$A28)),'RNF (Social Care)'!L$6:L$246)</f>
        <v>4804.1359032499113</v>
      </c>
      <c r="O28" s="128">
        <f t="shared" si="2"/>
        <v>16874.218392443738</v>
      </c>
      <c r="P28" s="299">
        <v>4795.1743087365003</v>
      </c>
    </row>
    <row r="29" spans="1:16" ht="12.75" customHeight="1" x14ac:dyDescent="0.2">
      <c r="A29" s="183" t="s">
        <v>513</v>
      </c>
      <c r="B29" s="187"/>
      <c r="C29" s="288" t="str">
        <f t="shared" si="0"/>
        <v/>
      </c>
      <c r="D29" s="131"/>
      <c r="E29" s="288" t="str">
        <f>IF(ISBLANK($B29),"",VLOOKUP($A29,'RNF (Social Care)'!$A$6:$C$157,3,0)+M29)</f>
        <v/>
      </c>
      <c r="F29" s="131"/>
      <c r="G29" s="292" t="str">
        <f>IF(ISBLANK($B29),"",INDEX(DFG!$C$9:$C$338,MATCH('Better Care Fund LAs'!$A29,DFG!$A$9:$A$338,0),1)/1000)</f>
        <v/>
      </c>
      <c r="H29" s="190"/>
      <c r="I29" s="292" t="str">
        <f t="shared" si="1"/>
        <v/>
      </c>
      <c r="J29" s="190"/>
      <c r="K29" s="104" t="s">
        <v>517</v>
      </c>
      <c r="L29" s="105" t="s">
        <v>518</v>
      </c>
      <c r="M29" s="128">
        <f>SUMPRODUCT(--('From CCG allocations'!$J$7:$J$247='Better Care Fund LAs'!$K29),(--('From CCG allocations'!$M$7:$M$247='Better Care Fund LAs'!$A29)),'From CCG allocations'!Q$7:Q$247)</f>
        <v>7353.8441282296772</v>
      </c>
      <c r="N29" s="128">
        <f>SUMPRODUCT(--('RNF (Social Care)'!$H$6:$H$246='Better Care Fund LAs'!$K29),(--('RNF (Social Care)'!$E$6:$E$246='Better Care Fund LAs'!$A29)),'RNF (Social Care)'!L$6:L$246)</f>
        <v>2901.8642314330491</v>
      </c>
      <c r="O29" s="128">
        <f t="shared" si="2"/>
        <v>10255.708359662727</v>
      </c>
      <c r="P29" s="299">
        <v>2914.3814605463858</v>
      </c>
    </row>
    <row r="30" spans="1:16" ht="12.75" customHeight="1" x14ac:dyDescent="0.2">
      <c r="A30" s="184" t="s">
        <v>227</v>
      </c>
      <c r="B30" s="188" t="s">
        <v>228</v>
      </c>
      <c r="C30" s="289">
        <f t="shared" si="0"/>
        <v>13610.787860459071</v>
      </c>
      <c r="D30" s="131"/>
      <c r="E30" s="289">
        <f>IF(ISBLANK($B30),"",VLOOKUP($A30,'RNF (Social Care)'!$A$6:$C$157,3,0)+M30)</f>
        <v>12187.619156293684</v>
      </c>
      <c r="F30" s="131"/>
      <c r="G30" s="293">
        <f>IF(ISBLANK($B30),"",INDEX(DFG!$C$9:$C$338,MATCH('Better Care Fund LAs'!$A30,DFG!$A$9:$A$338,0),1)/1000)</f>
        <v>1423.1687041653884</v>
      </c>
      <c r="H30" s="190"/>
      <c r="I30" s="293">
        <f t="shared" si="1"/>
        <v>3463.375719321878</v>
      </c>
      <c r="J30" s="190"/>
      <c r="K30" s="110" t="s">
        <v>229</v>
      </c>
      <c r="L30" s="111" t="s">
        <v>230</v>
      </c>
      <c r="M30" s="129">
        <f>SUMPRODUCT(--('From CCG allocations'!$J$7:$J$247='Better Care Fund LAs'!$K30),(--('From CCG allocations'!$M$7:$M$247='Better Care Fund LAs'!$A30)),'From CCG allocations'!Q$7:Q$247)</f>
        <v>8379.7041562936829</v>
      </c>
      <c r="N30" s="129">
        <f>SUMPRODUCT(--('RNF (Social Care)'!$H$6:$H$246='Better Care Fund LAs'!$K30),(--('RNF (Social Care)'!$E$6:$E$246='Better Care Fund LAs'!$A30)),'RNF (Social Care)'!L$6:L$246)</f>
        <v>3807.915</v>
      </c>
      <c r="O30" s="129">
        <f t="shared" si="2"/>
        <v>12187.619156293684</v>
      </c>
      <c r="P30" s="300">
        <v>3463.375719321878</v>
      </c>
    </row>
    <row r="31" spans="1:16" ht="12.75" customHeight="1" x14ac:dyDescent="0.2">
      <c r="A31" s="183" t="s">
        <v>361</v>
      </c>
      <c r="B31" s="187" t="s">
        <v>362</v>
      </c>
      <c r="C31" s="288">
        <f t="shared" si="0"/>
        <v>15790.76572901908</v>
      </c>
      <c r="D31" s="131"/>
      <c r="E31" s="288">
        <f>IF(ISBLANK($B31),"",VLOOKUP($A31,'RNF (Social Care)'!$A$6:$C$157,3,0)+M31)</f>
        <v>13727.551666527595</v>
      </c>
      <c r="F31" s="131"/>
      <c r="G31" s="292">
        <f>IF(ISBLANK($B31),"",INDEX(DFG!$C$9:$C$338,MATCH('Better Care Fund LAs'!$A31,DFG!$A$9:$A$338,0),1)/1000)</f>
        <v>2063.2140624914846</v>
      </c>
      <c r="H31" s="190"/>
      <c r="I31" s="292">
        <f t="shared" si="1"/>
        <v>3900.9808657367439</v>
      </c>
      <c r="J31" s="190"/>
      <c r="K31" s="104" t="s">
        <v>363</v>
      </c>
      <c r="L31" s="105" t="s">
        <v>364</v>
      </c>
      <c r="M31" s="128">
        <f>SUMPRODUCT(--('From CCG allocations'!$J$7:$J$247='Better Care Fund LAs'!$K31),(--('From CCG allocations'!$M$7:$M$247='Better Care Fund LAs'!$A31)),'From CCG allocations'!Q$7:Q$247)</f>
        <v>9435.1756665275952</v>
      </c>
      <c r="N31" s="128">
        <f>SUMPRODUCT(--('RNF (Social Care)'!$H$6:$H$246='Better Care Fund LAs'!$K31),(--('RNF (Social Care)'!$E$6:$E$246='Better Care Fund LAs'!$A31)),'RNF (Social Care)'!L$6:L$246)</f>
        <v>4292.3760000000002</v>
      </c>
      <c r="O31" s="128">
        <f t="shared" si="2"/>
        <v>13727.551666527595</v>
      </c>
      <c r="P31" s="299">
        <v>3900.9808657367439</v>
      </c>
    </row>
    <row r="32" spans="1:16" ht="12.75" customHeight="1" x14ac:dyDescent="0.2">
      <c r="A32" s="184" t="s">
        <v>519</v>
      </c>
      <c r="B32" s="188" t="s">
        <v>520</v>
      </c>
      <c r="C32" s="289">
        <f t="shared" si="0"/>
        <v>39134.3655922697</v>
      </c>
      <c r="D32" s="131"/>
      <c r="E32" s="289">
        <f>IF(ISBLANK($B32),"",VLOOKUP($A32,'RNF (Social Care)'!$A$6:$C$157,3,0)+M32)</f>
        <v>35655.499355043517</v>
      </c>
      <c r="F32" s="131"/>
      <c r="G32" s="293">
        <f>IF(ISBLANK($B32),"",INDEX(DFG!$C$9:$C$338,MATCH('Better Care Fund LAs'!$A32,DFG!$A$9:$A$338,0),1)/1000)</f>
        <v>3478.8662372261806</v>
      </c>
      <c r="H32" s="190"/>
      <c r="I32" s="293">
        <f t="shared" si="1"/>
        <v>10132.281714988216</v>
      </c>
      <c r="J32" s="190"/>
      <c r="K32" s="110" t="s">
        <v>117</v>
      </c>
      <c r="L32" s="111" t="s">
        <v>118</v>
      </c>
      <c r="M32" s="129">
        <f>SUMPRODUCT(--('From CCG allocations'!$J$7:$J$247='Better Care Fund LAs'!$K32),(--('From CCG allocations'!$M$7:$M$247='Better Care Fund LAs'!$A32)),'From CCG allocations'!Q$7:Q$247)</f>
        <v>24819.586355043517</v>
      </c>
      <c r="N32" s="129">
        <f>SUMPRODUCT(--('RNF (Social Care)'!$H$6:$H$246='Better Care Fund LAs'!$K32),(--('RNF (Social Care)'!$E$6:$E$246='Better Care Fund LAs'!$A32)),'RNF (Social Care)'!L$6:L$246)</f>
        <v>10835.913</v>
      </c>
      <c r="O32" s="129">
        <f t="shared" si="2"/>
        <v>35655.499355043517</v>
      </c>
      <c r="P32" s="300">
        <v>10132.281714988216</v>
      </c>
    </row>
    <row r="33" spans="1:16" ht="12.75" customHeight="1" x14ac:dyDescent="0.2">
      <c r="A33" s="183" t="s">
        <v>407</v>
      </c>
      <c r="B33" s="187" t="s">
        <v>408</v>
      </c>
      <c r="C33" s="288">
        <f t="shared" si="0"/>
        <v>18776.488417059114</v>
      </c>
      <c r="D33" s="131"/>
      <c r="E33" s="288">
        <f>IF(ISBLANK($B33),"",VLOOKUP($A33,'RNF (Social Care)'!$A$6:$C$157,3,0)+M33)</f>
        <v>18048.950477854589</v>
      </c>
      <c r="F33" s="131"/>
      <c r="G33" s="292">
        <f>IF(ISBLANK($B33),"",INDEX(DFG!$C$9:$C$338,MATCH('Better Care Fund LAs'!$A33,DFG!$A$9:$A$338,0),1)/1000)</f>
        <v>727.5379392045254</v>
      </c>
      <c r="H33" s="190"/>
      <c r="I33" s="292">
        <f t="shared" si="1"/>
        <v>5128.9998516210844</v>
      </c>
      <c r="J33" s="190"/>
      <c r="K33" s="104" t="s">
        <v>409</v>
      </c>
      <c r="L33" s="105" t="s">
        <v>410</v>
      </c>
      <c r="M33" s="128">
        <f>SUMPRODUCT(--('From CCG allocations'!$J$7:$J$247='Better Care Fund LAs'!$K33),(--('From CCG allocations'!$M$7:$M$247='Better Care Fund LAs'!$A33)),'From CCG allocations'!Q$7:Q$247)</f>
        <v>12054.085477854591</v>
      </c>
      <c r="N33" s="128">
        <f>SUMPRODUCT(--('RNF (Social Care)'!$H$6:$H$246='Better Care Fund LAs'!$K33),(--('RNF (Social Care)'!$E$6:$E$246='Better Care Fund LAs'!$A33)),'RNF (Social Care)'!L$6:L$246)</f>
        <v>5994.8649999999998</v>
      </c>
      <c r="O33" s="128">
        <f t="shared" si="2"/>
        <v>18048.950477854589</v>
      </c>
      <c r="P33" s="299">
        <v>5128.9998516210844</v>
      </c>
    </row>
    <row r="34" spans="1:16" ht="12.75" customHeight="1" x14ac:dyDescent="0.2">
      <c r="A34" s="184" t="s">
        <v>221</v>
      </c>
      <c r="B34" s="188" t="s">
        <v>222</v>
      </c>
      <c r="C34" s="289">
        <f t="shared" si="0"/>
        <v>16591.27926853047</v>
      </c>
      <c r="D34" s="131"/>
      <c r="E34" s="289">
        <f>IF(ISBLANK($B34),"",VLOOKUP($A34,'RNF (Social Care)'!$A$6:$C$157,3,0)+M34)</f>
        <v>15275.930300574386</v>
      </c>
      <c r="F34" s="131"/>
      <c r="G34" s="293">
        <f>IF(ISBLANK($B34),"",INDEX(DFG!$C$9:$C$338,MATCH('Better Care Fund LAs'!$A34,DFG!$A$9:$A$338,0),1)/1000)</f>
        <v>1315.3489679560839</v>
      </c>
      <c r="H34" s="190"/>
      <c r="I34" s="293">
        <f t="shared" si="1"/>
        <v>4340.9861610043745</v>
      </c>
      <c r="J34" s="190"/>
      <c r="K34" s="110" t="s">
        <v>219</v>
      </c>
      <c r="L34" s="111" t="s">
        <v>220</v>
      </c>
      <c r="M34" s="129">
        <f>SUMPRODUCT(--('From CCG allocations'!$J$7:$J$247='Better Care Fund LAs'!$K34),(--('From CCG allocations'!$M$7:$M$247='Better Care Fund LAs'!$A34)),'From CCG allocations'!Q$7:Q$247)</f>
        <v>11238.335300574387</v>
      </c>
      <c r="N34" s="129">
        <f>SUMPRODUCT(--('RNF (Social Care)'!$H$6:$H$246='Better Care Fund LAs'!$K34),(--('RNF (Social Care)'!$E$6:$E$246='Better Care Fund LAs'!$A34)),'RNF (Social Care)'!L$6:L$246)</f>
        <v>4037.5949999999998</v>
      </c>
      <c r="O34" s="129">
        <f t="shared" si="2"/>
        <v>15275.930300574386</v>
      </c>
      <c r="P34" s="300">
        <v>4340.9861610043745</v>
      </c>
    </row>
    <row r="35" spans="1:16" x14ac:dyDescent="0.2">
      <c r="A35" s="183" t="s">
        <v>191</v>
      </c>
      <c r="B35" s="187" t="s">
        <v>192</v>
      </c>
      <c r="C35" s="288">
        <f t="shared" si="0"/>
        <v>24235.986620385909</v>
      </c>
      <c r="D35" s="131"/>
      <c r="E35" s="288">
        <f>IF(ISBLANK($B35),"",VLOOKUP($A35,'RNF (Social Care)'!$A$6:$C$157,3,0)+M35+M36)</f>
        <v>22598.516435180198</v>
      </c>
      <c r="F35" s="131"/>
      <c r="G35" s="292">
        <f>IF(ISBLANK($B35),"",INDEX(DFG!$C$9:$C$338,MATCH('Better Care Fund LAs'!$A35,DFG!$A$9:$A$338,0),1)/1000)</f>
        <v>1637.4701852057103</v>
      </c>
      <c r="H35" s="190"/>
      <c r="I35" s="292">
        <f t="shared" si="1"/>
        <v>6421.8574695027582</v>
      </c>
      <c r="J35" s="190"/>
      <c r="K35" s="104" t="s">
        <v>193</v>
      </c>
      <c r="L35" s="105" t="s">
        <v>194</v>
      </c>
      <c r="M35" s="128">
        <f>SUMPRODUCT(--('From CCG allocations'!$J$7:$J$247='Better Care Fund LAs'!$K35),(--('From CCG allocations'!$M$7:$M$247='Better Care Fund LAs'!$A35)),'From CCG allocations'!Q$7:Q$247)</f>
        <v>8341.6758840825514</v>
      </c>
      <c r="N35" s="128">
        <f>SUMPRODUCT(--('RNF (Social Care)'!$H$6:$H$246='Better Care Fund LAs'!$K35),(--('RNF (Social Care)'!$E$6:$E$246='Better Care Fund LAs'!$A35)),'RNF (Social Care)'!L$6:L$246)</f>
        <v>3551.9197245115306</v>
      </c>
      <c r="O35" s="128">
        <f t="shared" si="2"/>
        <v>11893.595608594082</v>
      </c>
      <c r="P35" s="299">
        <v>3379.8225656703858</v>
      </c>
    </row>
    <row r="36" spans="1:16" x14ac:dyDescent="0.2">
      <c r="A36" s="183" t="s">
        <v>191</v>
      </c>
      <c r="B36" s="187"/>
      <c r="C36" s="288" t="str">
        <f t="shared" si="0"/>
        <v/>
      </c>
      <c r="D36" s="131"/>
      <c r="E36" s="288" t="str">
        <f>IF(ISBLANK($B36),"",VLOOKUP($A36,'RNF (Social Care)'!$A$6:$C$157,3,0)+M36)</f>
        <v/>
      </c>
      <c r="F36" s="131"/>
      <c r="G36" s="292" t="str">
        <f>IF(ISBLANK($B36),"",INDEX(DFG!$C$9:$C$338,MATCH('Better Care Fund LAs'!$A36,DFG!$A$9:$A$338,0),1)/1000)</f>
        <v/>
      </c>
      <c r="H36" s="190"/>
      <c r="I36" s="292" t="str">
        <f t="shared" si="1"/>
        <v/>
      </c>
      <c r="J36" s="190"/>
      <c r="K36" s="104" t="s">
        <v>195</v>
      </c>
      <c r="L36" s="105" t="s">
        <v>196</v>
      </c>
      <c r="M36" s="128">
        <f>SUMPRODUCT(--('From CCG allocations'!$J$7:$J$247='Better Care Fund LAs'!$K36),(--('From CCG allocations'!$M$7:$M$247='Better Care Fund LAs'!$A36)),'From CCG allocations'!Q$7:Q$247)</f>
        <v>7493.2425510976454</v>
      </c>
      <c r="N36" s="128">
        <f>SUMPRODUCT(--('RNF (Social Care)'!$H$6:$H$246='Better Care Fund LAs'!$K36),(--('RNF (Social Care)'!$E$6:$E$246='Better Care Fund LAs'!$A36)),'RNF (Social Care)'!L$6:L$246)</f>
        <v>3211.6782754884694</v>
      </c>
      <c r="O36" s="128">
        <f t="shared" si="2"/>
        <v>10704.920826586114</v>
      </c>
      <c r="P36" s="299">
        <v>3042.0349038323725</v>
      </c>
    </row>
    <row r="37" spans="1:16" x14ac:dyDescent="0.2">
      <c r="A37" s="184" t="s">
        <v>197</v>
      </c>
      <c r="B37" s="188" t="s">
        <v>198</v>
      </c>
      <c r="C37" s="289">
        <f t="shared" si="0"/>
        <v>24880.934949266782</v>
      </c>
      <c r="D37" s="131"/>
      <c r="E37" s="289">
        <f>IF(ISBLANK($B37),"",VLOOKUP($A37,'RNF (Social Care)'!$A$6:$C$157,3,0)+M37+M38)</f>
        <v>22354.167059058978</v>
      </c>
      <c r="F37" s="131"/>
      <c r="G37" s="293">
        <f>IF(ISBLANK($B37),"",INDEX(DFG!$C$9:$C$338,MATCH('Better Care Fund LAs'!$A37,DFG!$A$9:$A$338,0),1)/1000)</f>
        <v>2526.7678902078055</v>
      </c>
      <c r="H37" s="190"/>
      <c r="I37" s="293">
        <f t="shared" si="1"/>
        <v>6352.4203066379614</v>
      </c>
      <c r="J37" s="190"/>
      <c r="K37" s="110" t="s">
        <v>199</v>
      </c>
      <c r="L37" s="111" t="s">
        <v>200</v>
      </c>
      <c r="M37" s="129">
        <f>SUMPRODUCT(--('From CCG allocations'!$J$7:$J$247='Better Care Fund LAs'!$K37),(--('From CCG allocations'!$M$7:$M$247='Better Care Fund LAs'!$A37)),'From CCG allocations'!Q$7:Q$247)</f>
        <v>4349.0134239768477</v>
      </c>
      <c r="N37" s="129">
        <f>SUMPRODUCT(--('RNF (Social Care)'!$H$6:$H$246='Better Care Fund LAs'!$K37),(--('RNF (Social Care)'!$E$6:$E$246='Better Care Fund LAs'!$A37)),'RNF (Social Care)'!L$6:L$246)</f>
        <v>2100.5609200927129</v>
      </c>
      <c r="O37" s="129">
        <f t="shared" si="2"/>
        <v>6449.5743440695605</v>
      </c>
      <c r="P37" s="300">
        <v>1832.7861165301401</v>
      </c>
    </row>
    <row r="38" spans="1:16" x14ac:dyDescent="0.2">
      <c r="A38" s="184" t="s">
        <v>197</v>
      </c>
      <c r="B38" s="188"/>
      <c r="C38" s="289" t="str">
        <f t="shared" si="0"/>
        <v/>
      </c>
      <c r="D38" s="131"/>
      <c r="E38" s="289" t="str">
        <f>IF(ISBLANK($B38),"",VLOOKUP($A38,'RNF (Social Care)'!$A$6:$C$157,3,0)+M38)</f>
        <v/>
      </c>
      <c r="F38" s="131"/>
      <c r="G38" s="293" t="str">
        <f>IF(ISBLANK($B38),"",INDEX(DFG!$C$9:$C$338,MATCH('Better Care Fund LAs'!$A38,DFG!$A$9:$A$338,0),1)/1000)</f>
        <v/>
      </c>
      <c r="H38" s="190"/>
      <c r="I38" s="293" t="str">
        <f t="shared" si="1"/>
        <v/>
      </c>
      <c r="J38" s="190"/>
      <c r="K38" s="110" t="s">
        <v>201</v>
      </c>
      <c r="L38" s="111" t="s">
        <v>202</v>
      </c>
      <c r="M38" s="129">
        <f>SUMPRODUCT(--('From CCG allocations'!$J$7:$J$247='Better Care Fund LAs'!$K38),(--('From CCG allocations'!$M$7:$M$247='Better Care Fund LAs'!$A38)),'From CCG allocations'!Q$7:Q$247)</f>
        <v>11164.245635082129</v>
      </c>
      <c r="N38" s="129">
        <f>SUMPRODUCT(--('RNF (Social Care)'!$H$6:$H$246='Better Care Fund LAs'!$K38),(--('RNF (Social Care)'!$E$6:$E$246='Better Care Fund LAs'!$A38)),'RNF (Social Care)'!L$6:L$246)</f>
        <v>4740.3470799072875</v>
      </c>
      <c r="O38" s="129">
        <f t="shared" si="2"/>
        <v>15904.592714989416</v>
      </c>
      <c r="P38" s="300">
        <v>4519.6341901078213</v>
      </c>
    </row>
    <row r="39" spans="1:16" x14ac:dyDescent="0.2">
      <c r="A39" s="183" t="s">
        <v>383</v>
      </c>
      <c r="B39" s="187" t="s">
        <v>384</v>
      </c>
      <c r="C39" s="288">
        <f t="shared" si="0"/>
        <v>627.14649576523959</v>
      </c>
      <c r="D39" s="131"/>
      <c r="E39" s="288">
        <f>IF(ISBLANK($B39),"",VLOOKUP($A39,'RNF (Social Care)'!$A$6:$C$157,3,0)+M39)</f>
        <v>600.83327730934138</v>
      </c>
      <c r="F39" s="131"/>
      <c r="G39" s="292">
        <f>IF(ISBLANK($B39),"",INDEX(DFG!$C$9:$C$338,MATCH('Better Care Fund LAs'!$A39,DFG!$A$9:$A$338,0),1)/1000)</f>
        <v>26.313218455898209</v>
      </c>
      <c r="H39" s="190"/>
      <c r="I39" s="292">
        <f t="shared" si="1"/>
        <v>170.73977758151227</v>
      </c>
      <c r="J39" s="190"/>
      <c r="K39" s="104" t="s">
        <v>385</v>
      </c>
      <c r="L39" s="105" t="s">
        <v>386</v>
      </c>
      <c r="M39" s="128">
        <f>SUMPRODUCT(--('From CCG allocations'!$J$7:$J$247='Better Care Fund LAs'!$K39),(--('From CCG allocations'!$M$7:$M$247='Better Care Fund LAs'!$A39)),'From CCG allocations'!Q$7:Q$247)</f>
        <v>373.34727730934139</v>
      </c>
      <c r="N39" s="128">
        <f>SUMPRODUCT(--('RNF (Social Care)'!$H$6:$H$246='Better Care Fund LAs'!$K39),(--('RNF (Social Care)'!$E$6:$E$246='Better Care Fund LAs'!$A39)),'RNF (Social Care)'!L$6:L$246)</f>
        <v>227.48599999999999</v>
      </c>
      <c r="O39" s="128">
        <f t="shared" si="2"/>
        <v>600.83327730934138</v>
      </c>
      <c r="P39" s="299">
        <v>170.73977758151227</v>
      </c>
    </row>
    <row r="40" spans="1:16" x14ac:dyDescent="0.2">
      <c r="A40" s="184" t="s">
        <v>207</v>
      </c>
      <c r="B40" s="188" t="s">
        <v>208</v>
      </c>
      <c r="C40" s="289">
        <f t="shared" si="0"/>
        <v>42989.297864199609</v>
      </c>
      <c r="D40" s="131"/>
      <c r="E40" s="289">
        <f>IF(ISBLANK($B40),"",VLOOKUP($A40,'RNF (Social Care)'!$A$6:$C$157,3,0)+M40)</f>
        <v>37745.813455701944</v>
      </c>
      <c r="F40" s="131"/>
      <c r="G40" s="293">
        <f>IF(ISBLANK($B40),"",INDEX(DFG!$C$9:$C$338,MATCH('Better Care Fund LAs'!$A40,DFG!$A$9:$A$338,0),1)/1000)</f>
        <v>5243.484408497663</v>
      </c>
      <c r="H40" s="190"/>
      <c r="I40" s="293">
        <f t="shared" si="1"/>
        <v>10726.289700398398</v>
      </c>
      <c r="J40" s="190"/>
      <c r="K40" s="110" t="s">
        <v>209</v>
      </c>
      <c r="L40" s="111" t="s">
        <v>210</v>
      </c>
      <c r="M40" s="129">
        <f>SUMPRODUCT(--('From CCG allocations'!$J$7:$J$247='Better Care Fund LAs'!$K40),(--('From CCG allocations'!$M$7:$M$247='Better Care Fund LAs'!$A40)),'From CCG allocations'!Q$7:Q$247)</f>
        <v>24721.660455701945</v>
      </c>
      <c r="N40" s="129">
        <f>SUMPRODUCT(--('RNF (Social Care)'!$H$6:$H$246='Better Care Fund LAs'!$K40),(--('RNF (Social Care)'!$E$6:$E$246='Better Care Fund LAs'!$A40)),'RNF (Social Care)'!L$6:L$246)</f>
        <v>13024.153</v>
      </c>
      <c r="O40" s="129">
        <f t="shared" si="2"/>
        <v>37745.813455701944</v>
      </c>
      <c r="P40" s="300">
        <v>10726.289700398398</v>
      </c>
    </row>
    <row r="41" spans="1:16" x14ac:dyDescent="0.2">
      <c r="A41" s="183" t="s">
        <v>181</v>
      </c>
      <c r="B41" s="187" t="s">
        <v>182</v>
      </c>
      <c r="C41" s="288">
        <f t="shared" si="0"/>
        <v>44579.110226125529</v>
      </c>
      <c r="D41" s="131"/>
      <c r="E41" s="288">
        <f>IF(ISBLANK($B41),"",VLOOKUP($A41,'RNF (Social Care)'!$A$6:$C$157,3,0)+M41+M42)</f>
        <v>39688.484046721911</v>
      </c>
      <c r="F41" s="131"/>
      <c r="G41" s="292">
        <f>IF(ISBLANK($B41),"",INDEX(DFG!$C$9:$C$338,MATCH('Better Care Fund LAs'!$A41,DFG!$A$9:$A$338,0),1)/1000)</f>
        <v>4890.6261794036172</v>
      </c>
      <c r="H41" s="190"/>
      <c r="I41" s="292">
        <f t="shared" si="1"/>
        <v>11278.341587587931</v>
      </c>
      <c r="J41" s="190"/>
      <c r="K41" s="104" t="s">
        <v>183</v>
      </c>
      <c r="L41" s="105" t="s">
        <v>184</v>
      </c>
      <c r="M41" s="128">
        <f>SUMPRODUCT(--('From CCG allocations'!$J$7:$J$247='Better Care Fund LAs'!$K41),(--('From CCG allocations'!$M$7:$M$247='Better Care Fund LAs'!$A41)),'From CCG allocations'!Q$7:Q$247)</f>
        <v>14985.950097038769</v>
      </c>
      <c r="N41" s="128">
        <f>SUMPRODUCT(--('RNF (Social Care)'!$H$6:$H$246='Better Care Fund LAs'!$K41),(--('RNF (Social Care)'!$E$6:$E$246='Better Care Fund LAs'!$A41)),'RNF (Social Care)'!L$6:L$246)</f>
        <v>6948.8320949759827</v>
      </c>
      <c r="O41" s="128">
        <f t="shared" si="2"/>
        <v>21934.782192014751</v>
      </c>
      <c r="P41" s="299">
        <v>6233.2430213170674</v>
      </c>
    </row>
    <row r="42" spans="1:16" x14ac:dyDescent="0.2">
      <c r="A42" s="183" t="s">
        <v>181</v>
      </c>
      <c r="B42" s="187"/>
      <c r="C42" s="288" t="str">
        <f t="shared" si="0"/>
        <v/>
      </c>
      <c r="D42" s="131"/>
      <c r="E42" s="288" t="str">
        <f>IF(ISBLANK($B42),"",VLOOKUP($A42,'RNF (Social Care)'!$A$6:$C$157,3,0)+M42)</f>
        <v/>
      </c>
      <c r="F42" s="131"/>
      <c r="G42" s="292" t="str">
        <f>IF(ISBLANK($B42),"",INDEX(DFG!$C$9:$C$338,MATCH('Better Care Fund LAs'!$A42,DFG!$A$9:$A$338,0),1)/1000)</f>
        <v/>
      </c>
      <c r="H42" s="190"/>
      <c r="I42" s="292" t="str">
        <f t="shared" si="1"/>
        <v/>
      </c>
      <c r="J42" s="190"/>
      <c r="K42" s="104" t="s">
        <v>185</v>
      </c>
      <c r="L42" s="105" t="s">
        <v>186</v>
      </c>
      <c r="M42" s="128">
        <f>SUMPRODUCT(--('From CCG allocations'!$J$7:$J$247='Better Care Fund LAs'!$K42),(--('From CCG allocations'!$M$7:$M$247='Better Care Fund LAs'!$A42)),'From CCG allocations'!Q$7:Q$247)</f>
        <v>11543.207949683143</v>
      </c>
      <c r="N42" s="128">
        <f>SUMPRODUCT(--('RNF (Social Care)'!$H$6:$H$246='Better Care Fund LAs'!$K42),(--('RNF (Social Care)'!$E$6:$E$246='Better Care Fund LAs'!$A42)),'RNF (Social Care)'!L$6:L$246)</f>
        <v>6210.4939050240164</v>
      </c>
      <c r="O42" s="128">
        <f t="shared" si="2"/>
        <v>17753.70185470716</v>
      </c>
      <c r="P42" s="299">
        <v>5045.0985662708636</v>
      </c>
    </row>
    <row r="43" spans="1:16" x14ac:dyDescent="0.2">
      <c r="A43" s="184" t="s">
        <v>331</v>
      </c>
      <c r="B43" s="188" t="s">
        <v>332</v>
      </c>
      <c r="C43" s="289">
        <f t="shared" si="0"/>
        <v>25189.515290090731</v>
      </c>
      <c r="D43" s="131"/>
      <c r="E43" s="289">
        <f>IF(ISBLANK($B43),"",VLOOKUP($A43,'RNF (Social Care)'!$A$6:$C$157,3,0)+M43)</f>
        <v>22338.064431264494</v>
      </c>
      <c r="F43" s="131"/>
      <c r="G43" s="293">
        <f>IF(ISBLANK($B43),"",INDEX(DFG!$C$9:$C$338,MATCH('Better Care Fund LAs'!$A43,DFG!$A$9:$A$338,0),1)/1000)</f>
        <v>2851.450858826237</v>
      </c>
      <c r="H43" s="190"/>
      <c r="I43" s="293">
        <f t="shared" si="1"/>
        <v>6347.8443964946018</v>
      </c>
      <c r="J43" s="190"/>
      <c r="K43" s="110" t="s">
        <v>333</v>
      </c>
      <c r="L43" s="111" t="s">
        <v>334</v>
      </c>
      <c r="M43" s="129">
        <f>SUMPRODUCT(--('From CCG allocations'!$J$7:$J$247='Better Care Fund LAs'!$K43),(--('From CCG allocations'!$M$7:$M$247='Better Care Fund LAs'!$A43)),'From CCG allocations'!Q$7:Q$247)</f>
        <v>15106.238431264494</v>
      </c>
      <c r="N43" s="129">
        <f>SUMPRODUCT(--('RNF (Social Care)'!$H$6:$H$246='Better Care Fund LAs'!$K43),(--('RNF (Social Care)'!$E$6:$E$246='Better Care Fund LAs'!$A43)),'RNF (Social Care)'!L$6:L$246)</f>
        <v>7231.826</v>
      </c>
      <c r="O43" s="129">
        <f t="shared" si="2"/>
        <v>22338.064431264494</v>
      </c>
      <c r="P43" s="300">
        <v>6347.8443964946018</v>
      </c>
    </row>
    <row r="44" spans="1:16" x14ac:dyDescent="0.2">
      <c r="A44" s="183" t="s">
        <v>411</v>
      </c>
      <c r="B44" s="187" t="s">
        <v>412</v>
      </c>
      <c r="C44" s="288">
        <f t="shared" si="0"/>
        <v>24499.792823792028</v>
      </c>
      <c r="D44" s="131"/>
      <c r="E44" s="288">
        <f>IF(ISBLANK($B44),"",VLOOKUP($A44,'RNF (Social Care)'!$A$6:$C$157,3,0)+M44)</f>
        <v>22453.598354647722</v>
      </c>
      <c r="F44" s="131"/>
      <c r="G44" s="292">
        <f>IF(ISBLANK($B44),"",INDEX(DFG!$C$9:$C$338,MATCH('Better Care Fund LAs'!$A44,DFG!$A$9:$A$338,0),1)/1000)</f>
        <v>2046.194469144307</v>
      </c>
      <c r="H44" s="190"/>
      <c r="I44" s="292">
        <f t="shared" si="1"/>
        <v>6380.6758609399631</v>
      </c>
      <c r="J44" s="190"/>
      <c r="K44" s="104" t="s">
        <v>413</v>
      </c>
      <c r="L44" s="105" t="s">
        <v>414</v>
      </c>
      <c r="M44" s="128">
        <f>SUMPRODUCT(--('From CCG allocations'!$J$7:$J$247='Better Care Fund LAs'!$K44),(--('From CCG allocations'!$M$7:$M$247='Better Care Fund LAs'!$A44)),'From CCG allocations'!Q$7:Q$247)</f>
        <v>15919.854354647723</v>
      </c>
      <c r="N44" s="128">
        <f>SUMPRODUCT(--('RNF (Social Care)'!$H$6:$H$246='Better Care Fund LAs'!$K44),(--('RNF (Social Care)'!$E$6:$E$246='Better Care Fund LAs'!$A44)),'RNF (Social Care)'!L$6:L$246)</f>
        <v>6533.7439999999997</v>
      </c>
      <c r="O44" s="128">
        <f t="shared" si="2"/>
        <v>22453.598354647722</v>
      </c>
      <c r="P44" s="299">
        <v>6380.6758609399631</v>
      </c>
    </row>
    <row r="45" spans="1:16" x14ac:dyDescent="0.2">
      <c r="A45" s="184" t="s">
        <v>521</v>
      </c>
      <c r="B45" s="188" t="s">
        <v>522</v>
      </c>
      <c r="C45" s="289">
        <f t="shared" si="0"/>
        <v>40770.275405400716</v>
      </c>
      <c r="D45" s="131"/>
      <c r="E45" s="289">
        <f>IF(ISBLANK($B45),"",VLOOKUP($A45,'RNF (Social Care)'!$A$6:$C$157,3,0)+M45)</f>
        <v>35851.380848560744</v>
      </c>
      <c r="F45" s="131"/>
      <c r="G45" s="293">
        <f>IF(ISBLANK($B45),"",INDEX(DFG!$C$9:$C$338,MATCH('Better Care Fund LAs'!$A45,DFG!$A$9:$A$338,0),1)/1000)</f>
        <v>4918.8945568399713</v>
      </c>
      <c r="H45" s="190"/>
      <c r="I45" s="293">
        <f t="shared" si="1"/>
        <v>10187.945680182085</v>
      </c>
      <c r="J45" s="190"/>
      <c r="K45" s="110" t="s">
        <v>523</v>
      </c>
      <c r="L45" s="111" t="s">
        <v>524</v>
      </c>
      <c r="M45" s="129">
        <f>SUMPRODUCT(--('From CCG allocations'!$J$7:$J$247='Better Care Fund LAs'!$K45),(--('From CCG allocations'!$M$7:$M$247='Better Care Fund LAs'!$A45)),'From CCG allocations'!Q$7:Q$247)</f>
        <v>24161.458848560742</v>
      </c>
      <c r="N45" s="129">
        <f>SUMPRODUCT(--('RNF (Social Care)'!$H$6:$H$246='Better Care Fund LAs'!$K45),(--('RNF (Social Care)'!$E$6:$E$246='Better Care Fund LAs'!$A45)),'RNF (Social Care)'!L$6:L$246)</f>
        <v>11689.922</v>
      </c>
      <c r="O45" s="129">
        <f t="shared" si="2"/>
        <v>35851.380848560744</v>
      </c>
      <c r="P45" s="300">
        <v>10187.945680182085</v>
      </c>
    </row>
    <row r="46" spans="1:16" x14ac:dyDescent="0.2">
      <c r="A46" s="183" t="s">
        <v>13</v>
      </c>
      <c r="B46" s="187" t="s">
        <v>14</v>
      </c>
      <c r="C46" s="288">
        <f t="shared" si="0"/>
        <v>8014.0003311652235</v>
      </c>
      <c r="D46" s="131"/>
      <c r="E46" s="288">
        <f>IF(ISBLANK($B46),"",VLOOKUP($A46,'RNF (Social Care)'!$A$6:$C$157,3,0)+M46)</f>
        <v>7274.2244022722834</v>
      </c>
      <c r="F46" s="131"/>
      <c r="G46" s="292">
        <f>IF(ISBLANK($B46),"",INDEX(DFG!$C$9:$C$338,MATCH('Better Care Fund LAs'!$A46,DFG!$A$9:$A$338,0),1)/1000)</f>
        <v>739.77592889294056</v>
      </c>
      <c r="H46" s="190"/>
      <c r="I46" s="292">
        <f t="shared" si="1"/>
        <v>2067.1282757238664</v>
      </c>
      <c r="J46" s="190"/>
      <c r="K46" s="104" t="s">
        <v>15</v>
      </c>
      <c r="L46" s="105" t="s">
        <v>16</v>
      </c>
      <c r="M46" s="128">
        <f>SUMPRODUCT(--('From CCG allocations'!$J$7:$J$247='Better Care Fund LAs'!$K46),(--('From CCG allocations'!$M$7:$M$247='Better Care Fund LAs'!$A46)),'From CCG allocations'!Q$7:Q$247)</f>
        <v>4937.5104022722835</v>
      </c>
      <c r="N46" s="128">
        <f>SUMPRODUCT(--('RNF (Social Care)'!$H$6:$H$246='Better Care Fund LAs'!$K46),(--('RNF (Social Care)'!$E$6:$E$246='Better Care Fund LAs'!$A46)),'RNF (Social Care)'!L$6:L$246)</f>
        <v>2336.7139999999999</v>
      </c>
      <c r="O46" s="128">
        <f t="shared" si="2"/>
        <v>7274.2244022722834</v>
      </c>
      <c r="P46" s="299">
        <v>2067.1282757238664</v>
      </c>
    </row>
    <row r="47" spans="1:16" x14ac:dyDescent="0.2">
      <c r="A47" s="184" t="s">
        <v>53</v>
      </c>
      <c r="B47" s="188" t="s">
        <v>54</v>
      </c>
      <c r="C47" s="289">
        <f t="shared" si="0"/>
        <v>17894.394378364075</v>
      </c>
      <c r="D47" s="131"/>
      <c r="E47" s="289">
        <f>IF(ISBLANK($B47),"",VLOOKUP($A47,'RNF (Social Care)'!$A$6:$C$157,3,0)+M47)</f>
        <v>16295.391475070941</v>
      </c>
      <c r="F47" s="131"/>
      <c r="G47" s="293">
        <f>IF(ISBLANK($B47),"",INDEX(DFG!$C$9:$C$338,MATCH('Better Care Fund LAs'!$A47,DFG!$A$9:$A$338,0),1)/1000)</f>
        <v>1599.0029032931359</v>
      </c>
      <c r="H47" s="190"/>
      <c r="I47" s="293">
        <f t="shared" si="1"/>
        <v>4630.6881145413317</v>
      </c>
      <c r="J47" s="190"/>
      <c r="K47" s="110" t="s">
        <v>55</v>
      </c>
      <c r="L47" s="111" t="s">
        <v>56</v>
      </c>
      <c r="M47" s="129">
        <f>SUMPRODUCT(--('From CCG allocations'!$J$7:$J$247='Better Care Fund LAs'!$K47),(--('From CCG allocations'!$M$7:$M$247='Better Care Fund LAs'!$A47)),'From CCG allocations'!Q$7:Q$247)</f>
        <v>10940.18847507094</v>
      </c>
      <c r="N47" s="129">
        <f>SUMPRODUCT(--('RNF (Social Care)'!$H$6:$H$246='Better Care Fund LAs'!$K47),(--('RNF (Social Care)'!$E$6:$E$246='Better Care Fund LAs'!$A47)),'RNF (Social Care)'!L$6:L$246)</f>
        <v>5355.2030000000004</v>
      </c>
      <c r="O47" s="129">
        <f t="shared" si="2"/>
        <v>16295.391475070941</v>
      </c>
      <c r="P47" s="300">
        <v>4630.6881145413317</v>
      </c>
    </row>
    <row r="48" spans="1:16" x14ac:dyDescent="0.2">
      <c r="A48" s="183" t="s">
        <v>525</v>
      </c>
      <c r="B48" s="187" t="s">
        <v>526</v>
      </c>
      <c r="C48" s="288">
        <f t="shared" si="0"/>
        <v>57966.651163368035</v>
      </c>
      <c r="D48" s="131"/>
      <c r="E48" s="288">
        <f>IF(ISBLANK($B48),"",VLOOKUP($A48,'RNF (Social Care)'!$A$6:$C$157,3,0)+SUM(M48:M52))</f>
        <v>52485.930154542613</v>
      </c>
      <c r="F48" s="131"/>
      <c r="G48" s="292">
        <f>IF(ISBLANK($B48),"",INDEX(DFG!$C$9:$C$338,MATCH('Better Care Fund LAs'!$A48,DFG!$A$9:$A$338,0),1)/1000)</f>
        <v>5480.7210088254242</v>
      </c>
      <c r="H48" s="190"/>
      <c r="I48" s="292">
        <f t="shared" si="1"/>
        <v>14915.012831640417</v>
      </c>
      <c r="J48" s="190"/>
      <c r="K48" s="104" t="s">
        <v>257</v>
      </c>
      <c r="L48" s="105" t="s">
        <v>258</v>
      </c>
      <c r="M48" s="128">
        <f>SUMPRODUCT(--('From CCG allocations'!$J$7:$J$247='Better Care Fund LAs'!$K48),(--('From CCG allocations'!$M$7:$M$247='Better Care Fund LAs'!$A48)),'From CCG allocations'!Q$7:Q$247)</f>
        <v>1493.3064803687737</v>
      </c>
      <c r="N48" s="128">
        <f>SUMPRODUCT(--('RNF (Social Care)'!$H$6:$H$246='Better Care Fund LAs'!$K48),(--('RNF (Social Care)'!$E$6:$E$246='Better Care Fund LAs'!$A48)),'RNF (Social Care)'!L$6:L$246)</f>
        <v>719.17088427348415</v>
      </c>
      <c r="O48" s="128">
        <f t="shared" si="2"/>
        <v>2212.4773646422577</v>
      </c>
      <c r="P48" s="299">
        <v>628.72332044394966</v>
      </c>
    </row>
    <row r="49" spans="1:16" x14ac:dyDescent="0.2">
      <c r="A49" s="183" t="s">
        <v>525</v>
      </c>
      <c r="B49" s="187"/>
      <c r="C49" s="288" t="str">
        <f t="shared" si="0"/>
        <v/>
      </c>
      <c r="D49" s="131"/>
      <c r="E49" s="288" t="str">
        <f>IF(ISBLANK($B49),"",VLOOKUP($A49,'RNF (Social Care)'!$A$6:$C$157,3,0)+M49)</f>
        <v/>
      </c>
      <c r="F49" s="131"/>
      <c r="G49" s="292" t="str">
        <f>IF(ISBLANK($B49),"",INDEX(DFG!$C$9:$C$338,MATCH('Better Care Fund LAs'!$A49,DFG!$A$9:$A$338,0),1)/1000)</f>
        <v/>
      </c>
      <c r="H49" s="190"/>
      <c r="I49" s="292" t="str">
        <f t="shared" si="1"/>
        <v/>
      </c>
      <c r="J49" s="190"/>
      <c r="K49" s="104" t="s">
        <v>527</v>
      </c>
      <c r="L49" s="105" t="s">
        <v>528</v>
      </c>
      <c r="M49" s="128">
        <f>SUMPRODUCT(--('From CCG allocations'!$J$7:$J$247='Better Care Fund LAs'!$K49),(--('From CCG allocations'!$M$7:$M$247='Better Care Fund LAs'!$A49)),'From CCG allocations'!Q$7:Q$247)</f>
        <v>4273.7639859084056</v>
      </c>
      <c r="N49" s="128">
        <f>SUMPRODUCT(--('RNF (Social Care)'!$H$6:$H$246='Better Care Fund LAs'!$K49),(--('RNF (Social Care)'!$E$6:$E$246='Better Care Fund LAs'!$A49)),'RNF (Social Care)'!L$6:L$246)</f>
        <v>2077.2240335930564</v>
      </c>
      <c r="O49" s="128">
        <f t="shared" si="2"/>
        <v>6350.9880195014621</v>
      </c>
      <c r="P49" s="299">
        <v>1804.7706790285492</v>
      </c>
    </row>
    <row r="50" spans="1:16" x14ac:dyDescent="0.2">
      <c r="A50" s="183" t="s">
        <v>525</v>
      </c>
      <c r="B50" s="187"/>
      <c r="C50" s="288" t="str">
        <f t="shared" si="0"/>
        <v/>
      </c>
      <c r="D50" s="131"/>
      <c r="E50" s="288" t="str">
        <f>IF(ISBLANK($B50),"",VLOOKUP($A50,'RNF (Social Care)'!$A$6:$C$157,3,0)+M50)</f>
        <v/>
      </c>
      <c r="F50" s="131"/>
      <c r="G50" s="292" t="str">
        <f>IF(ISBLANK($B50),"",INDEX(DFG!$C$9:$C$338,MATCH('Better Care Fund LAs'!$A50,DFG!$A$9:$A$338,0),1)/1000)</f>
        <v/>
      </c>
      <c r="H50" s="190"/>
      <c r="I50" s="292" t="str">
        <f t="shared" si="1"/>
        <v/>
      </c>
      <c r="J50" s="190"/>
      <c r="K50" s="104" t="s">
        <v>529</v>
      </c>
      <c r="L50" s="105" t="s">
        <v>530</v>
      </c>
      <c r="M50" s="128">
        <f>SUMPRODUCT(--('From CCG allocations'!$J$7:$J$247='Better Care Fund LAs'!$K50),(--('From CCG allocations'!$M$7:$M$247='Better Care Fund LAs'!$A50)),'From CCG allocations'!Q$7:Q$247)</f>
        <v>4875.5588723058036</v>
      </c>
      <c r="N50" s="128">
        <f>SUMPRODUCT(--('RNF (Social Care)'!$H$6:$H$246='Better Care Fund LAs'!$K50),(--('RNF (Social Care)'!$E$6:$E$246='Better Care Fund LAs'!$A50)),'RNF (Social Care)'!L$6:L$246)</f>
        <v>2381.7222005170524</v>
      </c>
      <c r="O50" s="128">
        <f t="shared" si="2"/>
        <v>7257.281072822856</v>
      </c>
      <c r="P50" s="299">
        <v>2062.3134620127476</v>
      </c>
    </row>
    <row r="51" spans="1:16" x14ac:dyDescent="0.2">
      <c r="A51" s="183" t="s">
        <v>525</v>
      </c>
      <c r="B51" s="187"/>
      <c r="C51" s="288" t="str">
        <f t="shared" si="0"/>
        <v/>
      </c>
      <c r="D51" s="131"/>
      <c r="E51" s="288" t="str">
        <f>IF(ISBLANK($B51),"",VLOOKUP($A51,'RNF (Social Care)'!$A$6:$C$157,3,0)+M51)</f>
        <v/>
      </c>
      <c r="F51" s="131"/>
      <c r="G51" s="292" t="str">
        <f>IF(ISBLANK($B51),"",INDEX(DFG!$C$9:$C$338,MATCH('Better Care Fund LAs'!$A51,DFG!$A$9:$A$338,0),1)/1000)</f>
        <v/>
      </c>
      <c r="H51" s="190"/>
      <c r="I51" s="292" t="str">
        <f t="shared" si="1"/>
        <v/>
      </c>
      <c r="J51" s="190"/>
      <c r="K51" s="104" t="s">
        <v>531</v>
      </c>
      <c r="L51" s="105" t="s">
        <v>532</v>
      </c>
      <c r="M51" s="128">
        <f>SUMPRODUCT(--('From CCG allocations'!$J$7:$J$247='Better Care Fund LAs'!$K51),(--('From CCG allocations'!$M$7:$M$247='Better Care Fund LAs'!$A51)),'From CCG allocations'!Q$7:Q$247)</f>
        <v>13293.730367324279</v>
      </c>
      <c r="N51" s="128">
        <f>SUMPRODUCT(--('RNF (Social Care)'!$H$6:$H$246='Better Care Fund LAs'!$K51),(--('RNF (Social Care)'!$E$6:$E$246='Better Care Fund LAs'!$A51)),'RNF (Social Care)'!L$6:L$246)</f>
        <v>5909.9320504716561</v>
      </c>
      <c r="O51" s="128">
        <f t="shared" si="2"/>
        <v>19203.662417795935</v>
      </c>
      <c r="P51" s="299">
        <v>5457.13623694116</v>
      </c>
    </row>
    <row r="52" spans="1:16" x14ac:dyDescent="0.2">
      <c r="A52" s="183" t="s">
        <v>525</v>
      </c>
      <c r="B52" s="187"/>
      <c r="C52" s="288" t="str">
        <f t="shared" si="0"/>
        <v/>
      </c>
      <c r="D52" s="131"/>
      <c r="E52" s="288" t="str">
        <f>IF(ISBLANK($B52),"",VLOOKUP($A52,'RNF (Social Care)'!$A$6:$C$157,3,0)+M52)</f>
        <v/>
      </c>
      <c r="F52" s="131"/>
      <c r="G52" s="292" t="str">
        <f>IF(ISBLANK($B52),"",INDEX(DFG!$C$9:$C$338,MATCH('Better Care Fund LAs'!$A52,DFG!$A$9:$A$338,0),1)/1000)</f>
        <v/>
      </c>
      <c r="H52" s="190"/>
      <c r="I52" s="292" t="str">
        <f t="shared" si="1"/>
        <v/>
      </c>
      <c r="J52" s="190"/>
      <c r="K52" s="104" t="s">
        <v>55</v>
      </c>
      <c r="L52" s="105" t="s">
        <v>56</v>
      </c>
      <c r="M52" s="128">
        <f>SUMPRODUCT(--('From CCG allocations'!$J$7:$J$247='Better Care Fund LAs'!$K52),(--('From CCG allocations'!$M$7:$M$247='Better Care Fund LAs'!$A52)),'From CCG allocations'!Q$7:Q$247)</f>
        <v>11637.256448635348</v>
      </c>
      <c r="N52" s="128">
        <f>SUMPRODUCT(--('RNF (Social Care)'!$H$6:$H$246='Better Care Fund LAs'!$K52),(--('RNF (Social Care)'!$E$6:$E$246='Better Care Fund LAs'!$A52)),'RNF (Social Care)'!L$6:L$246)</f>
        <v>5824.2648311447483</v>
      </c>
      <c r="O52" s="128">
        <f t="shared" si="2"/>
        <v>17461.521279780096</v>
      </c>
      <c r="P52" s="299">
        <v>4962.0691332140104</v>
      </c>
    </row>
    <row r="53" spans="1:16" x14ac:dyDescent="0.2">
      <c r="A53" s="184" t="s">
        <v>533</v>
      </c>
      <c r="B53" s="188" t="s">
        <v>534</v>
      </c>
      <c r="C53" s="289">
        <f t="shared" si="0"/>
        <v>56486.59842347847</v>
      </c>
      <c r="D53" s="131"/>
      <c r="E53" s="289">
        <f>IF(ISBLANK($B53),"",VLOOKUP($A53,'RNF (Social Care)'!$A$6:$C$157,3,0)+M53+M54)</f>
        <v>50749.58952452644</v>
      </c>
      <c r="F53" s="131"/>
      <c r="G53" s="293">
        <f>IF(ISBLANK($B53),"",INDEX(DFG!$C$9:$C$338,MATCH('Better Care Fund LAs'!$A53,DFG!$A$9:$A$338,0),1)/1000)</f>
        <v>5737.0088989520318</v>
      </c>
      <c r="H53" s="190"/>
      <c r="I53" s="293">
        <f t="shared" si="1"/>
        <v>14421.594067782458</v>
      </c>
      <c r="J53" s="190"/>
      <c r="K53" s="110" t="s">
        <v>99</v>
      </c>
      <c r="L53" s="111" t="s">
        <v>100</v>
      </c>
      <c r="M53" s="129">
        <f>SUMPRODUCT(--('From CCG allocations'!$J$7:$J$247='Better Care Fund LAs'!$K53),(--('From CCG allocations'!$M$7:$M$247='Better Care Fund LAs'!$A53)),'From CCG allocations'!Q$7:Q$247)</f>
        <v>27100.951510288876</v>
      </c>
      <c r="N53" s="129">
        <f>SUMPRODUCT(--('RNF (Social Care)'!$H$6:$H$246='Better Care Fund LAs'!$K53),(--('RNF (Social Care)'!$E$6:$E$246='Better Care Fund LAs'!$A53)),'RNF (Social Care)'!L$6:L$246)</f>
        <v>13533.057190076597</v>
      </c>
      <c r="O53" s="129">
        <f t="shared" si="2"/>
        <v>40634.008700365477</v>
      </c>
      <c r="P53" s="300">
        <v>11547.032878762573</v>
      </c>
    </row>
    <row r="54" spans="1:16" x14ac:dyDescent="0.2">
      <c r="A54" s="184" t="s">
        <v>533</v>
      </c>
      <c r="B54" s="188"/>
      <c r="C54" s="289" t="str">
        <f t="shared" si="0"/>
        <v/>
      </c>
      <c r="D54" s="131"/>
      <c r="E54" s="289" t="str">
        <f>IF(ISBLANK($B54),"",VLOOKUP($A54,'RNF (Social Care)'!$A$6:$C$157,3,0)+M54)</f>
        <v/>
      </c>
      <c r="F54" s="131"/>
      <c r="G54" s="293" t="str">
        <f>IF(ISBLANK($B54),"",INDEX(DFG!$C$9:$C$338,MATCH('Better Care Fund LAs'!$A54,DFG!$A$9:$A$338,0),1)/1000)</f>
        <v/>
      </c>
      <c r="H54" s="190"/>
      <c r="I54" s="293" t="str">
        <f t="shared" si="1"/>
        <v/>
      </c>
      <c r="J54" s="190"/>
      <c r="K54" s="110" t="s">
        <v>103</v>
      </c>
      <c r="L54" s="111" t="s">
        <v>104</v>
      </c>
      <c r="M54" s="129">
        <f>SUMPRODUCT(--('From CCG allocations'!$J$7:$J$247='Better Care Fund LAs'!$K54),(--('From CCG allocations'!$M$7:$M$247='Better Care Fund LAs'!$A54)),'From CCG allocations'!Q$7:Q$247)</f>
        <v>6977.7180142375692</v>
      </c>
      <c r="N54" s="129">
        <f>SUMPRODUCT(--('RNF (Social Care)'!$H$6:$H$246='Better Care Fund LAs'!$K54),(--('RNF (Social Care)'!$E$6:$E$246='Better Care Fund LAs'!$A54)),'RNF (Social Care)'!L$6:L$246)</f>
        <v>3137.8628099234024</v>
      </c>
      <c r="O54" s="129">
        <f t="shared" si="2"/>
        <v>10115.580824160972</v>
      </c>
      <c r="P54" s="300">
        <v>2874.5611890198852</v>
      </c>
    </row>
    <row r="55" spans="1:16" x14ac:dyDescent="0.2">
      <c r="A55" s="183" t="s">
        <v>293</v>
      </c>
      <c r="B55" s="187" t="s">
        <v>294</v>
      </c>
      <c r="C55" s="288">
        <f t="shared" si="0"/>
        <v>23906.902247337432</v>
      </c>
      <c r="D55" s="131"/>
      <c r="E55" s="288">
        <f>IF(ISBLANK($B55),"",VLOOKUP($A55,'RNF (Social Care)'!$A$6:$C$157,3,0)+M55)</f>
        <v>21941.54974693515</v>
      </c>
      <c r="F55" s="131"/>
      <c r="G55" s="292">
        <f>IF(ISBLANK($B55),"",INDEX(DFG!$C$9:$C$338,MATCH('Better Care Fund LAs'!$A55,DFG!$A$9:$A$338,0),1)/1000)</f>
        <v>1965.3525004022824</v>
      </c>
      <c r="H55" s="190"/>
      <c r="I55" s="292">
        <f t="shared" si="1"/>
        <v>6235.1661684953569</v>
      </c>
      <c r="J55" s="190"/>
      <c r="K55" s="104" t="s">
        <v>295</v>
      </c>
      <c r="L55" s="105" t="s">
        <v>296</v>
      </c>
      <c r="M55" s="128">
        <f>SUMPRODUCT(--('From CCG allocations'!$J$7:$J$247='Better Care Fund LAs'!$K55),(--('From CCG allocations'!$M$7:$M$247='Better Care Fund LAs'!$A55)),'From CCG allocations'!Q$7:Q$247)</f>
        <v>14901.73574693515</v>
      </c>
      <c r="N55" s="128">
        <f>SUMPRODUCT(--('RNF (Social Care)'!$H$6:$H$246='Better Care Fund LAs'!$K55),(--('RNF (Social Care)'!$E$6:$E$246='Better Care Fund LAs'!$A55)),'RNF (Social Care)'!L$6:L$246)</f>
        <v>7039.8140000000003</v>
      </c>
      <c r="O55" s="128">
        <f t="shared" si="2"/>
        <v>21941.54974693515</v>
      </c>
      <c r="P55" s="299">
        <v>6235.1661684953569</v>
      </c>
    </row>
    <row r="56" spans="1:16" x14ac:dyDescent="0.2">
      <c r="A56" s="184" t="s">
        <v>535</v>
      </c>
      <c r="B56" s="188" t="s">
        <v>536</v>
      </c>
      <c r="C56" s="289">
        <f t="shared" si="0"/>
        <v>31229.53708307739</v>
      </c>
      <c r="D56" s="131"/>
      <c r="E56" s="289">
        <f>IF(ISBLANK($B56),"",VLOOKUP($A56,'RNF (Social Care)'!$A$6:$C$157,3,0)+M56)</f>
        <v>27889.798170029615</v>
      </c>
      <c r="F56" s="131"/>
      <c r="G56" s="293">
        <f>IF(ISBLANK($B56),"",INDEX(DFG!$C$9:$C$338,MATCH('Better Care Fund LAs'!$A56,DFG!$A$9:$A$338,0),1)/1000)</f>
        <v>3339.738913047775</v>
      </c>
      <c r="H56" s="190"/>
      <c r="I56" s="293">
        <f t="shared" si="1"/>
        <v>7925.4896760527499</v>
      </c>
      <c r="J56" s="190"/>
      <c r="K56" s="110" t="s">
        <v>107</v>
      </c>
      <c r="L56" s="111" t="s">
        <v>108</v>
      </c>
      <c r="M56" s="129">
        <f>SUMPRODUCT(--('From CCG allocations'!$J$7:$J$247='Better Care Fund LAs'!$K56),(--('From CCG allocations'!$M$7:$M$247='Better Care Fund LAs'!$A56)),'From CCG allocations'!Q$7:Q$247)</f>
        <v>18866.985170029617</v>
      </c>
      <c r="N56" s="129">
        <f>SUMPRODUCT(--('RNF (Social Care)'!$H$6:$H$246='Better Care Fund LAs'!$K56),(--('RNF (Social Care)'!$E$6:$E$246='Better Care Fund LAs'!$A56)),'RNF (Social Care)'!L$6:L$246)</f>
        <v>9022.8130000000001</v>
      </c>
      <c r="O56" s="129">
        <f t="shared" si="2"/>
        <v>27889.798170029615</v>
      </c>
      <c r="P56" s="300">
        <v>7925.4896760527499</v>
      </c>
    </row>
    <row r="57" spans="1:16" x14ac:dyDescent="0.2">
      <c r="A57" s="183" t="s">
        <v>335</v>
      </c>
      <c r="B57" s="187" t="s">
        <v>336</v>
      </c>
      <c r="C57" s="288">
        <f t="shared" si="0"/>
        <v>25402.639557951283</v>
      </c>
      <c r="D57" s="131"/>
      <c r="E57" s="288">
        <f>IF(ISBLANK($B57),"",VLOOKUP($A57,'RNF (Social Care)'!$A$6:$C$157,3,0)+M57)</f>
        <v>21029.252554388291</v>
      </c>
      <c r="F57" s="131"/>
      <c r="G57" s="292">
        <f>IF(ISBLANK($B57),"",INDEX(DFG!$C$9:$C$338,MATCH('Better Care Fund LAs'!$A57,DFG!$A$9:$A$338,0),1)/1000)</f>
        <v>4373.3870035629898</v>
      </c>
      <c r="H57" s="190"/>
      <c r="I57" s="292">
        <f t="shared" si="1"/>
        <v>5975.9171794226486</v>
      </c>
      <c r="J57" s="190"/>
      <c r="K57" s="104" t="s">
        <v>337</v>
      </c>
      <c r="L57" s="105" t="s">
        <v>338</v>
      </c>
      <c r="M57" s="128">
        <f>SUMPRODUCT(--('From CCG allocations'!$J$7:$J$247='Better Care Fund LAs'!$K57),(--('From CCG allocations'!$M$7:$M$247='Better Care Fund LAs'!$A57)),'From CCG allocations'!Q$7:Q$247)</f>
        <v>13748.196554388291</v>
      </c>
      <c r="N57" s="128">
        <f>SUMPRODUCT(--('RNF (Social Care)'!$H$6:$H$246='Better Care Fund LAs'!$K57),(--('RNF (Social Care)'!$E$6:$E$246='Better Care Fund LAs'!$A57)),'RNF (Social Care)'!L$6:L$246)</f>
        <v>7281.0559999999996</v>
      </c>
      <c r="O57" s="128">
        <f t="shared" si="2"/>
        <v>21029.252554388291</v>
      </c>
      <c r="P57" s="299">
        <v>5975.9171794226486</v>
      </c>
    </row>
    <row r="58" spans="1:16" x14ac:dyDescent="0.2">
      <c r="A58" s="184" t="s">
        <v>415</v>
      </c>
      <c r="B58" s="188" t="s">
        <v>416</v>
      </c>
      <c r="C58" s="289">
        <f t="shared" si="0"/>
        <v>25349.47839186971</v>
      </c>
      <c r="D58" s="131"/>
      <c r="E58" s="289">
        <f>IF(ISBLANK($B58),"",VLOOKUP($A58,'RNF (Social Care)'!$A$6:$C$157,3,0)+M58)</f>
        <v>22819.709836470432</v>
      </c>
      <c r="F58" s="131"/>
      <c r="G58" s="293">
        <f>IF(ISBLANK($B58),"",INDEX(DFG!$C$9:$C$338,MATCH('Better Care Fund LAs'!$A58,DFG!$A$9:$A$338,0),1)/1000)</f>
        <v>2529.7685553992774</v>
      </c>
      <c r="H58" s="190"/>
      <c r="I58" s="293">
        <f t="shared" si="1"/>
        <v>6484.7143610316689</v>
      </c>
      <c r="J58" s="190"/>
      <c r="K58" s="110" t="s">
        <v>417</v>
      </c>
      <c r="L58" s="111" t="s">
        <v>418</v>
      </c>
      <c r="M58" s="129">
        <f>SUMPRODUCT(--('From CCG allocations'!$J$7:$J$247='Better Care Fund LAs'!$K58),(--('From CCG allocations'!$M$7:$M$247='Better Care Fund LAs'!$A58)),'From CCG allocations'!Q$7:Q$247)</f>
        <v>16210.296836470432</v>
      </c>
      <c r="N58" s="129">
        <f>SUMPRODUCT(--('RNF (Social Care)'!$H$6:$H$246='Better Care Fund LAs'!$K58),(--('RNF (Social Care)'!$E$6:$E$246='Better Care Fund LAs'!$A58)),'RNF (Social Care)'!L$6:L$246)</f>
        <v>6609.4129999999996</v>
      </c>
      <c r="O58" s="129">
        <f t="shared" si="2"/>
        <v>22819.709836470432</v>
      </c>
      <c r="P58" s="300">
        <v>6484.7143610316689</v>
      </c>
    </row>
    <row r="59" spans="1:16" x14ac:dyDescent="0.2">
      <c r="A59" s="183" t="s">
        <v>37</v>
      </c>
      <c r="B59" s="187" t="s">
        <v>38</v>
      </c>
      <c r="C59" s="288">
        <f t="shared" si="0"/>
        <v>22481.80435214279</v>
      </c>
      <c r="D59" s="131"/>
      <c r="E59" s="288">
        <f>IF(ISBLANK($B59),"",VLOOKUP($A59,'RNF (Social Care)'!$A$6:$C$157,3,0)+M59+M60)</f>
        <v>20354.350445414624</v>
      </c>
      <c r="F59" s="131"/>
      <c r="G59" s="292">
        <f>IF(ISBLANK($B59),"",INDEX(DFG!$C$9:$C$338,MATCH('Better Care Fund LAs'!$A59,DFG!$A$9:$A$338,0),1)/1000)</f>
        <v>2127.4539067281667</v>
      </c>
      <c r="H59" s="190"/>
      <c r="I59" s="292">
        <f t="shared" si="1"/>
        <v>5784.1291404986168</v>
      </c>
      <c r="J59" s="190"/>
      <c r="K59" s="104" t="s">
        <v>39</v>
      </c>
      <c r="L59" s="105" t="s">
        <v>40</v>
      </c>
      <c r="M59" s="128">
        <f>SUMPRODUCT(--('From CCG allocations'!$J$7:$J$247='Better Care Fund LAs'!$K59),(--('From CCG allocations'!$M$7:$M$247='Better Care Fund LAs'!$A59)),'From CCG allocations'!Q$7:Q$247)</f>
        <v>12797.735794461365</v>
      </c>
      <c r="N59" s="128">
        <f>SUMPRODUCT(--('RNF (Social Care)'!$H$6:$H$246='Better Care Fund LAs'!$K59),(--('RNF (Social Care)'!$E$6:$E$246='Better Care Fund LAs'!$A59)),'RNF (Social Care)'!L$6:L$246)</f>
        <v>6314.057011924715</v>
      </c>
      <c r="O59" s="128">
        <f t="shared" si="2"/>
        <v>19111.792806386082</v>
      </c>
      <c r="P59" s="299">
        <v>5431.0294988309433</v>
      </c>
    </row>
    <row r="60" spans="1:16" x14ac:dyDescent="0.2">
      <c r="A60" s="183" t="s">
        <v>37</v>
      </c>
      <c r="B60" s="187"/>
      <c r="C60" s="288" t="str">
        <f t="shared" si="0"/>
        <v/>
      </c>
      <c r="D60" s="131"/>
      <c r="E60" s="288" t="str">
        <f>IF(ISBLANK($B60),"",VLOOKUP($A60,'RNF (Social Care)'!$A$6:$C$157,3,0)+M60)</f>
        <v/>
      </c>
      <c r="F60" s="131"/>
      <c r="G60" s="292" t="str">
        <f>IF(ISBLANK($B60),"",INDEX(DFG!$C$9:$C$338,MATCH('Better Care Fund LAs'!$A60,DFG!$A$9:$A$338,0),1)/1000)</f>
        <v/>
      </c>
      <c r="H60" s="190"/>
      <c r="I60" s="292" t="str">
        <f t="shared" si="1"/>
        <v/>
      </c>
      <c r="J60" s="190"/>
      <c r="K60" s="104" t="s">
        <v>41</v>
      </c>
      <c r="L60" s="105" t="s">
        <v>42</v>
      </c>
      <c r="M60" s="128">
        <f>SUMPRODUCT(--('From CCG allocations'!$J$7:$J$247='Better Care Fund LAs'!$K60),(--('From CCG allocations'!$M$7:$M$247='Better Care Fund LAs'!$A60)),'From CCG allocations'!Q$7:Q$247)</f>
        <v>814.78765095325696</v>
      </c>
      <c r="N60" s="128">
        <f>SUMPRODUCT(--('RNF (Social Care)'!$H$6:$H$246='Better Care Fund LAs'!$K60),(--('RNF (Social Care)'!$E$6:$E$246='Better Care Fund LAs'!$A60)),'RNF (Social Care)'!L$6:L$246)</f>
        <v>427.76998807528588</v>
      </c>
      <c r="O60" s="128">
        <f t="shared" si="2"/>
        <v>1242.5576390285428</v>
      </c>
      <c r="P60" s="299">
        <v>353.09964166767355</v>
      </c>
    </row>
    <row r="61" spans="1:16" x14ac:dyDescent="0.2">
      <c r="A61" s="184" t="s">
        <v>537</v>
      </c>
      <c r="B61" s="188" t="s">
        <v>538</v>
      </c>
      <c r="C61" s="289">
        <f t="shared" si="0"/>
        <v>42382.670215958424</v>
      </c>
      <c r="D61" s="131"/>
      <c r="E61" s="289">
        <f>IF(ISBLANK($B61),"",VLOOKUP($A61,'RNF (Social Care)'!$A$6:$C$157,3,0)+SUM(M61:M63))</f>
        <v>36800.397667312645</v>
      </c>
      <c r="F61" s="131"/>
      <c r="G61" s="293">
        <f>IF(ISBLANK($B61),"",INDEX(DFG!$C$9:$C$338,MATCH('Better Care Fund LAs'!$A61,DFG!$A$9:$A$338,0),1)/1000)</f>
        <v>5582.2725486457821</v>
      </c>
      <c r="H61" s="190"/>
      <c r="I61" s="293">
        <f t="shared" si="1"/>
        <v>10457.629345641562</v>
      </c>
      <c r="J61" s="190"/>
      <c r="K61" s="110" t="s">
        <v>539</v>
      </c>
      <c r="L61" s="111" t="s">
        <v>540</v>
      </c>
      <c r="M61" s="129">
        <f>SUMPRODUCT(--('From CCG allocations'!$J$7:$J$247='Better Care Fund LAs'!$K61),(--('From CCG allocations'!$M$7:$M$247='Better Care Fund LAs'!$A61)),'From CCG allocations'!Q$7:Q$247)</f>
        <v>8804.7526963606724</v>
      </c>
      <c r="N61" s="129">
        <f>SUMPRODUCT(--('RNF (Social Care)'!$H$6:$H$246='Better Care Fund LAs'!$K61),(--('RNF (Social Care)'!$E$6:$E$246='Better Care Fund LAs'!$A61)),'RNF (Social Care)'!L$6:L$246)</f>
        <v>4149.9729730642539</v>
      </c>
      <c r="O61" s="129">
        <f t="shared" si="2"/>
        <v>12954.725669424926</v>
      </c>
      <c r="P61" s="300">
        <v>3681.3656349601965</v>
      </c>
    </row>
    <row r="62" spans="1:16" x14ac:dyDescent="0.2">
      <c r="A62" s="184" t="s">
        <v>537</v>
      </c>
      <c r="B62" s="188"/>
      <c r="C62" s="289" t="str">
        <f t="shared" si="0"/>
        <v/>
      </c>
      <c r="D62" s="131"/>
      <c r="E62" s="289" t="str">
        <f>IF(ISBLANK($B62),"",VLOOKUP($A62,'RNF (Social Care)'!$A$6:$C$157,3,0)+M62)</f>
        <v/>
      </c>
      <c r="F62" s="131"/>
      <c r="G62" s="293" t="str">
        <f>IF(ISBLANK($B62),"",INDEX(DFG!$C$9:$C$338,MATCH('Better Care Fund LAs'!$A62,DFG!$A$9:$A$338,0),1)/1000)</f>
        <v/>
      </c>
      <c r="H62" s="190"/>
      <c r="I62" s="293" t="str">
        <f t="shared" si="1"/>
        <v/>
      </c>
      <c r="J62" s="190"/>
      <c r="K62" s="110" t="s">
        <v>541</v>
      </c>
      <c r="L62" s="111" t="s">
        <v>542</v>
      </c>
      <c r="M62" s="129">
        <f>SUMPRODUCT(--('From CCG allocations'!$J$7:$J$247='Better Care Fund LAs'!$K62),(--('From CCG allocations'!$M$7:$M$247='Better Care Fund LAs'!$A62)),'From CCG allocations'!Q$7:Q$247)</f>
        <v>9170.9880434503557</v>
      </c>
      <c r="N62" s="129">
        <f>SUMPRODUCT(--('RNF (Social Care)'!$H$6:$H$246='Better Care Fund LAs'!$K62),(--('RNF (Social Care)'!$E$6:$E$246='Better Care Fund LAs'!$A62)),'RNF (Social Care)'!L$6:L$246)</f>
        <v>4092.2596998162167</v>
      </c>
      <c r="O62" s="129">
        <f t="shared" si="2"/>
        <v>13263.247743266573</v>
      </c>
      <c r="P62" s="300">
        <v>3769.0388585582773</v>
      </c>
    </row>
    <row r="63" spans="1:16" x14ac:dyDescent="0.2">
      <c r="A63" s="184" t="s">
        <v>537</v>
      </c>
      <c r="B63" s="188"/>
      <c r="C63" s="289" t="str">
        <f t="shared" si="0"/>
        <v/>
      </c>
      <c r="D63" s="131"/>
      <c r="E63" s="289" t="str">
        <f>IF(ISBLANK($B63),"",VLOOKUP($A63,'RNF (Social Care)'!$A$6:$C$157,3,0)+M63)</f>
        <v/>
      </c>
      <c r="F63" s="131"/>
      <c r="G63" s="293" t="str">
        <f>IF(ISBLANK($B63),"",INDEX(DFG!$C$9:$C$338,MATCH('Better Care Fund LAs'!$A63,DFG!$A$9:$A$338,0),1)/1000)</f>
        <v/>
      </c>
      <c r="H63" s="190"/>
      <c r="I63" s="293" t="str">
        <f t="shared" si="1"/>
        <v/>
      </c>
      <c r="J63" s="190"/>
      <c r="K63" s="110" t="s">
        <v>543</v>
      </c>
      <c r="L63" s="111" t="s">
        <v>544</v>
      </c>
      <c r="M63" s="129">
        <f>SUMPRODUCT(--('From CCG allocations'!$J$7:$J$247='Better Care Fund LAs'!$K63),(--('From CCG allocations'!$M$7:$M$247='Better Care Fund LAs'!$A63)),'From CCG allocations'!Q$7:Q$247)</f>
        <v>6769.0599275016166</v>
      </c>
      <c r="N63" s="129">
        <f>SUMPRODUCT(--('RNF (Social Care)'!$H$6:$H$246='Better Care Fund LAs'!$K63),(--('RNF (Social Care)'!$E$6:$E$246='Better Care Fund LAs'!$A63)),'RNF (Social Care)'!L$6:L$246)</f>
        <v>3813.3643271195297</v>
      </c>
      <c r="O63" s="129">
        <f t="shared" si="2"/>
        <v>10582.424254621146</v>
      </c>
      <c r="P63" s="300">
        <v>3007.224852123089</v>
      </c>
    </row>
    <row r="64" spans="1:16" x14ac:dyDescent="0.2">
      <c r="A64" s="183" t="s">
        <v>419</v>
      </c>
      <c r="B64" s="187" t="s">
        <v>420</v>
      </c>
      <c r="C64" s="288">
        <f t="shared" si="0"/>
        <v>21727.667203815105</v>
      </c>
      <c r="D64" s="131"/>
      <c r="E64" s="288">
        <f>IF(ISBLANK($B64),"",VLOOKUP($A64,'RNF (Social Care)'!$A$6:$C$157,3,0)+M64)</f>
        <v>19185.444732090185</v>
      </c>
      <c r="F64" s="131"/>
      <c r="G64" s="292">
        <f>IF(ISBLANK($B64),"",INDEX(DFG!$C$9:$C$338,MATCH('Better Care Fund LAs'!$A64,DFG!$A$9:$A$338,0),1)/1000)</f>
        <v>2542.2224717249183</v>
      </c>
      <c r="H64" s="190"/>
      <c r="I64" s="292">
        <f t="shared" si="1"/>
        <v>5451.9592873231586</v>
      </c>
      <c r="J64" s="190"/>
      <c r="K64" s="104" t="s">
        <v>421</v>
      </c>
      <c r="L64" s="105" t="s">
        <v>422</v>
      </c>
      <c r="M64" s="128">
        <f>SUMPRODUCT(--('From CCG allocations'!$J$7:$J$247='Better Care Fund LAs'!$K64),(--('From CCG allocations'!$M$7:$M$247='Better Care Fund LAs'!$A64)),'From CCG allocations'!Q$7:Q$247)</f>
        <v>13130.556732090186</v>
      </c>
      <c r="N64" s="128">
        <f>SUMPRODUCT(--('RNF (Social Care)'!$H$6:$H$246='Better Care Fund LAs'!$K64),(--('RNF (Social Care)'!$E$6:$E$246='Better Care Fund LAs'!$A64)),'RNF (Social Care)'!L$6:L$246)</f>
        <v>6054.8879999999999</v>
      </c>
      <c r="O64" s="128">
        <f t="shared" si="2"/>
        <v>19185.444732090185</v>
      </c>
      <c r="P64" s="299">
        <v>5451.9592873231586</v>
      </c>
    </row>
    <row r="65" spans="1:16" x14ac:dyDescent="0.2">
      <c r="A65" s="184" t="s">
        <v>545</v>
      </c>
      <c r="B65" s="188" t="s">
        <v>546</v>
      </c>
      <c r="C65" s="289">
        <f t="shared" si="0"/>
        <v>97655.713234557523</v>
      </c>
      <c r="D65" s="131"/>
      <c r="E65" s="289">
        <f>IF(ISBLANK($B65),"",VLOOKUP($A65,'RNF (Social Care)'!$A$6:$C$157,3,0)+SUM(M65:M69))</f>
        <v>89438.406782491016</v>
      </c>
      <c r="F65" s="131"/>
      <c r="G65" s="293">
        <f>IF(ISBLANK($B65),"",INDEX(DFG!$C$9:$C$338,MATCH('Better Care Fund LAs'!$A65,DFG!$A$9:$A$338,0),1)/1000)</f>
        <v>8217.3064520665121</v>
      </c>
      <c r="H65" s="190"/>
      <c r="I65" s="293">
        <f t="shared" si="1"/>
        <v>25415.85870488521</v>
      </c>
      <c r="J65" s="190"/>
      <c r="K65" s="110" t="s">
        <v>547</v>
      </c>
      <c r="L65" s="111" t="s">
        <v>548</v>
      </c>
      <c r="M65" s="129">
        <f>SUMPRODUCT(--('From CCG allocations'!$J$7:$J$247='Better Care Fund LAs'!$K65),(--('From CCG allocations'!$M$7:$M$247='Better Care Fund LAs'!$A65)),'From CCG allocations'!Q$7:Q$247)</f>
        <v>14977.139582966916</v>
      </c>
      <c r="N65" s="129">
        <f>SUMPRODUCT(--('RNF (Social Care)'!$H$6:$H$246='Better Care Fund LAs'!$K65),(--('RNF (Social Care)'!$E$6:$E$246='Better Care Fund LAs'!$A65)),'RNF (Social Care)'!L$6:L$246)</f>
        <v>7408.6847753871816</v>
      </c>
      <c r="O65" s="129">
        <f t="shared" si="2"/>
        <v>22385.824358354097</v>
      </c>
      <c r="P65" s="300">
        <v>6361.4164132861915</v>
      </c>
    </row>
    <row r="66" spans="1:16" x14ac:dyDescent="0.2">
      <c r="A66" s="184" t="s">
        <v>545</v>
      </c>
      <c r="B66" s="188"/>
      <c r="C66" s="289" t="str">
        <f t="shared" si="0"/>
        <v/>
      </c>
      <c r="D66" s="131"/>
      <c r="E66" s="289" t="str">
        <f>IF(ISBLANK($B66),"",VLOOKUP($A66,'RNF (Social Care)'!$A$6:$C$157,3,0)+M66)</f>
        <v/>
      </c>
      <c r="F66" s="131"/>
      <c r="G66" s="293" t="str">
        <f>IF(ISBLANK($B66),"",INDEX(DFG!$C$9:$C$338,MATCH('Better Care Fund LAs'!$A66,DFG!$A$9:$A$338,0),1)/1000)</f>
        <v/>
      </c>
      <c r="H66" s="190"/>
      <c r="I66" s="293" t="str">
        <f t="shared" si="1"/>
        <v/>
      </c>
      <c r="J66" s="190"/>
      <c r="K66" s="110" t="s">
        <v>549</v>
      </c>
      <c r="L66" s="111" t="s">
        <v>550</v>
      </c>
      <c r="M66" s="129">
        <f>SUMPRODUCT(--('From CCG allocations'!$J$7:$J$247='Better Care Fund LAs'!$K66),(--('From CCG allocations'!$M$7:$M$247='Better Care Fund LAs'!$A66)),'From CCG allocations'!Q$7:Q$247)</f>
        <v>15132.380296171168</v>
      </c>
      <c r="N66" s="129">
        <f>SUMPRODUCT(--('RNF (Social Care)'!$H$6:$H$246='Better Care Fund LAs'!$K66),(--('RNF (Social Care)'!$E$6:$E$246='Better Care Fund LAs'!$A66)),'RNF (Social Care)'!L$6:L$246)</f>
        <v>6174.1963037278456</v>
      </c>
      <c r="O66" s="129">
        <f t="shared" si="2"/>
        <v>21306.576599899014</v>
      </c>
      <c r="P66" s="300">
        <v>6054.724808155448</v>
      </c>
    </row>
    <row r="67" spans="1:16" x14ac:dyDescent="0.2">
      <c r="A67" s="184" t="s">
        <v>545</v>
      </c>
      <c r="B67" s="188"/>
      <c r="C67" s="289" t="str">
        <f t="shared" si="0"/>
        <v/>
      </c>
      <c r="D67" s="131"/>
      <c r="E67" s="289" t="str">
        <f>IF(ISBLANK($B67),"",VLOOKUP($A67,'RNF (Social Care)'!$A$6:$C$157,3,0)+M67)</f>
        <v/>
      </c>
      <c r="F67" s="131"/>
      <c r="G67" s="293" t="str">
        <f>IF(ISBLANK($B67),"",INDEX(DFG!$C$9:$C$338,MATCH('Better Care Fund LAs'!$A67,DFG!$A$9:$A$338,0),1)/1000)</f>
        <v/>
      </c>
      <c r="H67" s="190"/>
      <c r="I67" s="293" t="str">
        <f t="shared" si="1"/>
        <v/>
      </c>
      <c r="J67" s="190"/>
      <c r="K67" s="110" t="s">
        <v>551</v>
      </c>
      <c r="L67" s="111" t="s">
        <v>552</v>
      </c>
      <c r="M67" s="129">
        <f>SUMPRODUCT(--('From CCG allocations'!$J$7:$J$247='Better Care Fund LAs'!$K67),(--('From CCG allocations'!$M$7:$M$247='Better Care Fund LAs'!$A67)),'From CCG allocations'!Q$7:Q$247)</f>
        <v>12649.815429475286</v>
      </c>
      <c r="N67" s="129">
        <f>SUMPRODUCT(--('RNF (Social Care)'!$H$6:$H$246='Better Care Fund LAs'!$K67),(--('RNF (Social Care)'!$E$6:$E$246='Better Care Fund LAs'!$A67)),'RNF (Social Care)'!L$6:L$246)</f>
        <v>5731.7972984350745</v>
      </c>
      <c r="O67" s="129">
        <f t="shared" si="2"/>
        <v>18381.61272791036</v>
      </c>
      <c r="P67" s="300">
        <v>5223.5330286758644</v>
      </c>
    </row>
    <row r="68" spans="1:16" x14ac:dyDescent="0.2">
      <c r="A68" s="184" t="s">
        <v>545</v>
      </c>
      <c r="B68" s="188"/>
      <c r="C68" s="289" t="str">
        <f t="shared" si="0"/>
        <v/>
      </c>
      <c r="D68" s="131"/>
      <c r="E68" s="289" t="str">
        <f>IF(ISBLANK($B68),"",VLOOKUP($A68,'RNF (Social Care)'!$A$6:$C$157,3,0)+M68)</f>
        <v/>
      </c>
      <c r="F68" s="131"/>
      <c r="G68" s="293" t="str">
        <f>IF(ISBLANK($B68),"",INDEX(DFG!$C$9:$C$338,MATCH('Better Care Fund LAs'!$A68,DFG!$A$9:$A$338,0),1)/1000)</f>
        <v/>
      </c>
      <c r="H68" s="190"/>
      <c r="I68" s="293" t="str">
        <f t="shared" si="1"/>
        <v/>
      </c>
      <c r="J68" s="190"/>
      <c r="K68" s="110" t="s">
        <v>553</v>
      </c>
      <c r="L68" s="111" t="s">
        <v>554</v>
      </c>
      <c r="M68" s="129">
        <f>SUMPRODUCT(--('From CCG allocations'!$J$7:$J$247='Better Care Fund LAs'!$K68),(--('From CCG allocations'!$M$7:$M$247='Better Care Fund LAs'!$A68)),'From CCG allocations'!Q$7:Q$247)</f>
        <v>11331.637468028512</v>
      </c>
      <c r="N68" s="129">
        <f>SUMPRODUCT(--('RNF (Social Care)'!$H$6:$H$246='Better Care Fund LAs'!$K68),(--('RNF (Social Care)'!$E$6:$E$246='Better Care Fund LAs'!$A68)),'RNF (Social Care)'!L$6:L$246)</f>
        <v>4937.3756628688225</v>
      </c>
      <c r="O68" s="129">
        <f t="shared" si="2"/>
        <v>16269.013130897334</v>
      </c>
      <c r="P68" s="300">
        <v>4623.1921372257293</v>
      </c>
    </row>
    <row r="69" spans="1:16" x14ac:dyDescent="0.2">
      <c r="A69" s="184" t="s">
        <v>545</v>
      </c>
      <c r="B69" s="188"/>
      <c r="C69" s="289" t="str">
        <f t="shared" si="0"/>
        <v/>
      </c>
      <c r="D69" s="131"/>
      <c r="E69" s="289" t="str">
        <f>IF(ISBLANK($B69),"",VLOOKUP($A69,'RNF (Social Care)'!$A$6:$C$157,3,0)+M69)</f>
        <v/>
      </c>
      <c r="F69" s="131"/>
      <c r="G69" s="293" t="str">
        <f>IF(ISBLANK($B69),"",INDEX(DFG!$C$9:$C$338,MATCH('Better Care Fund LAs'!$A69,DFG!$A$9:$A$338,0),1)/1000)</f>
        <v/>
      </c>
      <c r="H69" s="190"/>
      <c r="I69" s="293" t="str">
        <f t="shared" si="1"/>
        <v/>
      </c>
      <c r="J69" s="190"/>
      <c r="K69" s="110" t="s">
        <v>555</v>
      </c>
      <c r="L69" s="111" t="s">
        <v>556</v>
      </c>
      <c r="M69" s="129">
        <f>SUMPRODUCT(--('From CCG allocations'!$J$7:$J$247='Better Care Fund LAs'!$K69),(--('From CCG allocations'!$M$7:$M$247='Better Care Fund LAs'!$A69)),'From CCG allocations'!Q$7:Q$247)</f>
        <v>7747.7920058491463</v>
      </c>
      <c r="N69" s="129">
        <f>SUMPRODUCT(--('RNF (Social Care)'!$H$6:$H$246='Better Care Fund LAs'!$K69),(--('RNF (Social Care)'!$E$6:$E$246='Better Care Fund LAs'!$A69)),'RNF (Social Care)'!L$6:L$246)</f>
        <v>3347.5879595810757</v>
      </c>
      <c r="O69" s="129">
        <f t="shared" si="2"/>
        <v>11095.379965430222</v>
      </c>
      <c r="P69" s="300">
        <v>3152.9923175419799</v>
      </c>
    </row>
    <row r="70" spans="1:16" x14ac:dyDescent="0.2">
      <c r="A70" s="183" t="s">
        <v>1129</v>
      </c>
      <c r="B70" s="187" t="s">
        <v>306</v>
      </c>
      <c r="C70" s="288">
        <f t="shared" ref="C70:C133" si="3">IF(ISBLANK($B70),"",G70+E70)</f>
        <v>16487.845879772995</v>
      </c>
      <c r="D70" s="131"/>
      <c r="E70" s="288">
        <f>IF(ISBLANK($B70),"",VLOOKUP($A70,'RNF (Social Care)'!$A$6:$C$157,3,0)+M70)</f>
        <v>15008.159120127064</v>
      </c>
      <c r="F70" s="131"/>
      <c r="G70" s="292">
        <f>IF(ISBLANK($B70),"",INDEX(DFG!$C$9:$C$338,MATCH('Better Care Fund LAs'!$A70,DFG!$A$9:$A$338,0),1)/1000)</f>
        <v>1479.6867596459315</v>
      </c>
      <c r="H70" s="190"/>
      <c r="I70" s="292">
        <f t="shared" ref="I70:I133" si="4">IF(ISBLANK($B70),"",SUMIF($A$6:$A$246,$A70,P$6:P$246))</f>
        <v>4264.8931856001909</v>
      </c>
      <c r="J70" s="190"/>
      <c r="K70" s="104" t="s">
        <v>307</v>
      </c>
      <c r="L70" s="105" t="s">
        <v>308</v>
      </c>
      <c r="M70" s="128">
        <f>SUMPRODUCT(--('From CCG allocations'!$J$7:$J$247='Better Care Fund LAs'!$K70),(--('From CCG allocations'!$M$7:$M$247='Better Care Fund LAs'!$A70)),'From CCG allocations'!Q$7:Q$247)</f>
        <v>9724.2201201270636</v>
      </c>
      <c r="N70" s="128">
        <f>SUMPRODUCT(--('RNF (Social Care)'!$H$6:$H$246='Better Care Fund LAs'!$K70),(--('RNF (Social Care)'!$E$6:$E$246='Better Care Fund LAs'!$A70)),'RNF (Social Care)'!L$6:L$246)</f>
        <v>5283.9390000000003</v>
      </c>
      <c r="O70" s="128">
        <f t="shared" ref="O70:O133" si="5">M70+N70</f>
        <v>15008.159120127064</v>
      </c>
      <c r="P70" s="299">
        <v>4264.8931856001909</v>
      </c>
    </row>
    <row r="71" spans="1:16" x14ac:dyDescent="0.2">
      <c r="A71" s="184" t="s">
        <v>557</v>
      </c>
      <c r="B71" s="188" t="s">
        <v>558</v>
      </c>
      <c r="C71" s="289">
        <f t="shared" si="3"/>
        <v>41313.108222514886</v>
      </c>
      <c r="D71" s="131"/>
      <c r="E71" s="289">
        <f>IF(ISBLANK($B71),"",VLOOKUP($A71,'RNF (Social Care)'!$A$6:$C$157,3,0)+M71)</f>
        <v>36631.343836638393</v>
      </c>
      <c r="F71" s="131"/>
      <c r="G71" s="293">
        <f>IF(ISBLANK($B71),"",INDEX(DFG!$C$9:$C$338,MATCH('Better Care Fund LAs'!$A71,DFG!$A$9:$A$338,0),1)/1000)</f>
        <v>4681.7643858764968</v>
      </c>
      <c r="H71" s="190"/>
      <c r="I71" s="293">
        <f t="shared" si="4"/>
        <v>10409.589041386305</v>
      </c>
      <c r="J71" s="190"/>
      <c r="K71" s="110" t="s">
        <v>559</v>
      </c>
      <c r="L71" s="111" t="s">
        <v>560</v>
      </c>
      <c r="M71" s="129">
        <f>SUMPRODUCT(--('From CCG allocations'!$J$7:$J$247='Better Care Fund LAs'!$K71),(--('From CCG allocations'!$M$7:$M$247='Better Care Fund LAs'!$A71)),'From CCG allocations'!Q$7:Q$247)</f>
        <v>24835.291836638389</v>
      </c>
      <c r="N71" s="129">
        <f>SUMPRODUCT(--('RNF (Social Care)'!$H$6:$H$246='Better Care Fund LAs'!$K71),(--('RNF (Social Care)'!$E$6:$E$246='Better Care Fund LAs'!$A71)),'RNF (Social Care)'!L$6:L$246)</f>
        <v>11796.052</v>
      </c>
      <c r="O71" s="129">
        <f t="shared" si="5"/>
        <v>36631.343836638393</v>
      </c>
      <c r="P71" s="300">
        <v>10409.589041386305</v>
      </c>
    </row>
    <row r="72" spans="1:16" x14ac:dyDescent="0.2">
      <c r="A72" s="183" t="s">
        <v>423</v>
      </c>
      <c r="B72" s="187" t="s">
        <v>424</v>
      </c>
      <c r="C72" s="288">
        <f t="shared" si="3"/>
        <v>20352.73302671688</v>
      </c>
      <c r="D72" s="131"/>
      <c r="E72" s="288">
        <f>IF(ISBLANK($B72),"",VLOOKUP($A72,'RNF (Social Care)'!$A$6:$C$157,3,0)+M72)</f>
        <v>18411.29043794985</v>
      </c>
      <c r="F72" s="131"/>
      <c r="G72" s="292">
        <f>IF(ISBLANK($B72),"",INDEX(DFG!$C$9:$C$338,MATCH('Better Care Fund LAs'!$A72,DFG!$A$9:$A$338,0),1)/1000)</f>
        <v>1941.4425887670288</v>
      </c>
      <c r="H72" s="190"/>
      <c r="I72" s="292">
        <f t="shared" si="4"/>
        <v>5231.9665921994483</v>
      </c>
      <c r="J72" s="190"/>
      <c r="K72" s="104" t="s">
        <v>425</v>
      </c>
      <c r="L72" s="105" t="s">
        <v>426</v>
      </c>
      <c r="M72" s="128">
        <f>SUMPRODUCT(--('From CCG allocations'!$J$7:$J$247='Better Care Fund LAs'!$K72),(--('From CCG allocations'!$M$7:$M$247='Better Care Fund LAs'!$A72)),'From CCG allocations'!Q$7:Q$247)</f>
        <v>12208.875437949851</v>
      </c>
      <c r="N72" s="128">
        <f>SUMPRODUCT(--('RNF (Social Care)'!$H$6:$H$246='Better Care Fund LAs'!$K72),(--('RNF (Social Care)'!$E$6:$E$246='Better Care Fund LAs'!$A72)),'RNF (Social Care)'!L$6:L$246)</f>
        <v>6202.415</v>
      </c>
      <c r="O72" s="128">
        <f t="shared" si="5"/>
        <v>18411.29043794985</v>
      </c>
      <c r="P72" s="299">
        <v>5231.9665921994483</v>
      </c>
    </row>
    <row r="73" spans="1:16" x14ac:dyDescent="0.2">
      <c r="A73" s="184" t="s">
        <v>427</v>
      </c>
      <c r="B73" s="188" t="s">
        <v>428</v>
      </c>
      <c r="C73" s="289">
        <f t="shared" si="3"/>
        <v>19906.942349788467</v>
      </c>
      <c r="D73" s="131"/>
      <c r="E73" s="289">
        <f>IF(ISBLANK($B73),"",VLOOKUP($A73,'RNF (Social Care)'!$A$6:$C$157,3,0)+M73)</f>
        <v>18722.07774627765</v>
      </c>
      <c r="F73" s="131"/>
      <c r="G73" s="293">
        <f>IF(ISBLANK($B73),"",INDEX(DFG!$C$9:$C$338,MATCH('Better Care Fund LAs'!$A73,DFG!$A$9:$A$338,0),1)/1000)</f>
        <v>1184.8646035108184</v>
      </c>
      <c r="H73" s="190"/>
      <c r="I73" s="293">
        <f t="shared" si="4"/>
        <v>5320.2835311956969</v>
      </c>
      <c r="J73" s="190"/>
      <c r="K73" s="110" t="s">
        <v>385</v>
      </c>
      <c r="L73" s="111" t="s">
        <v>386</v>
      </c>
      <c r="M73" s="129">
        <f>SUMPRODUCT(--('From CCG allocations'!$J$7:$J$247='Better Care Fund LAs'!$K73),(--('From CCG allocations'!$M$7:$M$247='Better Care Fund LAs'!$A73)),'From CCG allocations'!Q$7:Q$247)</f>
        <v>12171.25074627765</v>
      </c>
      <c r="N73" s="129">
        <f>SUMPRODUCT(--('RNF (Social Care)'!$H$6:$H$246='Better Care Fund LAs'!$K73),(--('RNF (Social Care)'!$E$6:$E$246='Better Care Fund LAs'!$A73)),'RNF (Social Care)'!L$6:L$246)</f>
        <v>6550.8270000000002</v>
      </c>
      <c r="O73" s="129">
        <f t="shared" si="5"/>
        <v>18722.07774627765</v>
      </c>
      <c r="P73" s="300">
        <v>5320.2835311956969</v>
      </c>
    </row>
    <row r="74" spans="1:16" x14ac:dyDescent="0.2">
      <c r="A74" s="183" t="s">
        <v>17</v>
      </c>
      <c r="B74" s="187" t="s">
        <v>18</v>
      </c>
      <c r="C74" s="288">
        <f t="shared" si="3"/>
        <v>10868.898145183401</v>
      </c>
      <c r="D74" s="131"/>
      <c r="E74" s="288">
        <f>IF(ISBLANK($B74),"",VLOOKUP($A74,'RNF (Social Care)'!$A$6:$C$157,3,0)+M74)</f>
        <v>9490.9545722318289</v>
      </c>
      <c r="F74" s="131"/>
      <c r="G74" s="292">
        <f>IF(ISBLANK($B74),"",INDEX(DFG!$C$9:$C$338,MATCH('Better Care Fund LAs'!$A74,DFG!$A$9:$A$338,0),1)/1000)</f>
        <v>1377.9435729515719</v>
      </c>
      <c r="H74" s="190"/>
      <c r="I74" s="292">
        <f t="shared" si="4"/>
        <v>2697.0601228280289</v>
      </c>
      <c r="J74" s="190"/>
      <c r="K74" s="104" t="s">
        <v>19</v>
      </c>
      <c r="L74" s="105" t="s">
        <v>20</v>
      </c>
      <c r="M74" s="128">
        <f>SUMPRODUCT(--('From CCG allocations'!$J$7:$J$247='Better Care Fund LAs'!$K74),(--('From CCG allocations'!$M$7:$M$247='Better Care Fund LAs'!$A74)),'From CCG allocations'!Q$7:Q$247)</f>
        <v>6511.0015722318285</v>
      </c>
      <c r="N74" s="128">
        <f>SUMPRODUCT(--('RNF (Social Care)'!$H$6:$H$246='Better Care Fund LAs'!$K74),(--('RNF (Social Care)'!$E$6:$E$246='Better Care Fund LAs'!$A74)),'RNF (Social Care)'!L$6:L$246)</f>
        <v>2979.953</v>
      </c>
      <c r="O74" s="128">
        <f t="shared" si="5"/>
        <v>9490.9545722318289</v>
      </c>
      <c r="P74" s="299">
        <v>2697.0601228280289</v>
      </c>
    </row>
    <row r="75" spans="1:16" x14ac:dyDescent="0.2">
      <c r="A75" s="184" t="s">
        <v>429</v>
      </c>
      <c r="B75" s="188" t="s">
        <v>430</v>
      </c>
      <c r="C75" s="289">
        <f t="shared" si="3"/>
        <v>14112.198874055759</v>
      </c>
      <c r="D75" s="131"/>
      <c r="E75" s="289">
        <f>IF(ISBLANK($B75),"",VLOOKUP($A75,'RNF (Social Care)'!$A$6:$C$157,3,0)+M75)</f>
        <v>13093.688765051338</v>
      </c>
      <c r="F75" s="131"/>
      <c r="G75" s="293">
        <f>IF(ISBLANK($B75),"",INDEX(DFG!$C$9:$C$338,MATCH('Better Care Fund LAs'!$A75,DFG!$A$9:$A$338,0),1)/1000)</f>
        <v>1018.5101090044202</v>
      </c>
      <c r="H75" s="190"/>
      <c r="I75" s="293">
        <f t="shared" si="4"/>
        <v>3720.8550056980234</v>
      </c>
      <c r="J75" s="190"/>
      <c r="K75" s="110" t="s">
        <v>431</v>
      </c>
      <c r="L75" s="111" t="s">
        <v>432</v>
      </c>
      <c r="M75" s="129">
        <f>SUMPRODUCT(--('From CCG allocations'!$J$7:$J$247='Better Care Fund LAs'!$K75),(--('From CCG allocations'!$M$7:$M$247='Better Care Fund LAs'!$A75)),'From CCG allocations'!Q$7:Q$247)</f>
        <v>8811.7367650513388</v>
      </c>
      <c r="N75" s="129">
        <f>SUMPRODUCT(--('RNF (Social Care)'!$H$6:$H$246='Better Care Fund LAs'!$K75),(--('RNF (Social Care)'!$E$6:$E$246='Better Care Fund LAs'!$A75)),'RNF (Social Care)'!L$6:L$246)</f>
        <v>4281.9520000000002</v>
      </c>
      <c r="O75" s="129">
        <f t="shared" si="5"/>
        <v>13093.688765051338</v>
      </c>
      <c r="P75" s="300">
        <v>3720.8550056980234</v>
      </c>
    </row>
    <row r="76" spans="1:16" x14ac:dyDescent="0.2">
      <c r="A76" s="183" t="s">
        <v>561</v>
      </c>
      <c r="B76" s="187" t="s">
        <v>562</v>
      </c>
      <c r="C76" s="288">
        <f t="shared" si="3"/>
        <v>85679.868507264036</v>
      </c>
      <c r="D76" s="131"/>
      <c r="E76" s="288">
        <f>IF(ISBLANK($B76),"",VLOOKUP($A76,'RNF (Social Care)'!$A$6:$C$157,3,0)+SUM(M76:M80))</f>
        <v>75932.262780681645</v>
      </c>
      <c r="F76" s="131"/>
      <c r="G76" s="292">
        <f>IF(ISBLANK($B76),"",INDEX(DFG!$C$9:$C$338,MATCH('Better Care Fund LAs'!$A76,DFG!$A$9:$A$338,0),1)/1000)</f>
        <v>9747.6057265823965</v>
      </c>
      <c r="H76" s="190"/>
      <c r="I76" s="292">
        <f t="shared" si="4"/>
        <v>21577.795618267028</v>
      </c>
      <c r="J76" s="190"/>
      <c r="K76" s="104" t="s">
        <v>563</v>
      </c>
      <c r="L76" s="105" t="s">
        <v>564</v>
      </c>
      <c r="M76" s="128">
        <f>SUMPRODUCT(--('From CCG allocations'!$J$7:$J$247='Better Care Fund LAs'!$K76),(--('From CCG allocations'!$M$7:$M$247='Better Care Fund LAs'!$A76)),'From CCG allocations'!Q$7:Q$247)</f>
        <v>8291.0674006703503</v>
      </c>
      <c r="N76" s="128">
        <f>SUMPRODUCT(--('RNF (Social Care)'!$H$6:$H$246='Better Care Fund LAs'!$K76),(--('RNF (Social Care)'!$E$6:$E$246='Better Care Fund LAs'!$A76)),'RNF (Social Care)'!L$6:L$246)</f>
        <v>3610.819281785793</v>
      </c>
      <c r="O76" s="128">
        <f t="shared" si="5"/>
        <v>11901.886682456143</v>
      </c>
      <c r="P76" s="299">
        <v>3382.1786537243956</v>
      </c>
    </row>
    <row r="77" spans="1:16" x14ac:dyDescent="0.2">
      <c r="A77" s="183" t="s">
        <v>561</v>
      </c>
      <c r="B77" s="187"/>
      <c r="C77" s="288" t="str">
        <f t="shared" si="3"/>
        <v/>
      </c>
      <c r="D77" s="131"/>
      <c r="E77" s="288" t="str">
        <f>IF(ISBLANK($B77),"",VLOOKUP($A77,'RNF (Social Care)'!$A$6:$C$157,3,0)+M77)</f>
        <v/>
      </c>
      <c r="F77" s="131"/>
      <c r="G77" s="292" t="str">
        <f>IF(ISBLANK($B77),"",INDEX(DFG!$C$9:$C$338,MATCH('Better Care Fund LAs'!$A77,DFG!$A$9:$A$338,0),1)/1000)</f>
        <v/>
      </c>
      <c r="H77" s="190"/>
      <c r="I77" s="292" t="str">
        <f t="shared" si="4"/>
        <v/>
      </c>
      <c r="J77" s="190"/>
      <c r="K77" s="104" t="s">
        <v>565</v>
      </c>
      <c r="L77" s="105" t="s">
        <v>566</v>
      </c>
      <c r="M77" s="128">
        <f>SUMPRODUCT(--('From CCG allocations'!$J$7:$J$247='Better Care Fund LAs'!$K77),(--('From CCG allocations'!$M$7:$M$247='Better Care Fund LAs'!$A77)),'From CCG allocations'!Q$7:Q$247)</f>
        <v>7967.6910987727506</v>
      </c>
      <c r="N77" s="128">
        <f>SUMPRODUCT(--('RNF (Social Care)'!$H$6:$H$246='Better Care Fund LAs'!$K77),(--('RNF (Social Care)'!$E$6:$E$246='Better Care Fund LAs'!$A77)),'RNF (Social Care)'!L$6:L$246)</f>
        <v>3270.7930281472304</v>
      </c>
      <c r="O77" s="128">
        <f t="shared" si="5"/>
        <v>11238.484126919981</v>
      </c>
      <c r="P77" s="299">
        <v>3193.6584617561766</v>
      </c>
    </row>
    <row r="78" spans="1:16" x14ac:dyDescent="0.2">
      <c r="A78" s="183" t="s">
        <v>561</v>
      </c>
      <c r="B78" s="187"/>
      <c r="C78" s="288" t="str">
        <f t="shared" si="3"/>
        <v/>
      </c>
      <c r="D78" s="131"/>
      <c r="E78" s="288" t="str">
        <f>IF(ISBLANK($B78),"",VLOOKUP($A78,'RNF (Social Care)'!$A$6:$C$157,3,0)+M78)</f>
        <v/>
      </c>
      <c r="F78" s="131"/>
      <c r="G78" s="292" t="str">
        <f>IF(ISBLANK($B78),"",INDEX(DFG!$C$9:$C$338,MATCH('Better Care Fund LAs'!$A78,DFG!$A$9:$A$338,0),1)/1000)</f>
        <v/>
      </c>
      <c r="H78" s="190"/>
      <c r="I78" s="292" t="str">
        <f t="shared" si="4"/>
        <v/>
      </c>
      <c r="J78" s="190"/>
      <c r="K78" s="104" t="s">
        <v>567</v>
      </c>
      <c r="L78" s="105" t="s">
        <v>568</v>
      </c>
      <c r="M78" s="128">
        <f>SUMPRODUCT(--('From CCG allocations'!$J$7:$J$247='Better Care Fund LAs'!$K78),(--('From CCG allocations'!$M$7:$M$247='Better Care Fund LAs'!$A78)),'From CCG allocations'!Q$7:Q$247)</f>
        <v>8675.2284059841586</v>
      </c>
      <c r="N78" s="128">
        <f>SUMPRODUCT(--('RNF (Social Care)'!$H$6:$H$246='Better Care Fund LAs'!$K78),(--('RNF (Social Care)'!$E$6:$E$246='Better Care Fund LAs'!$A78)),'RNF (Social Care)'!L$6:L$246)</f>
        <v>3472.5889266403992</v>
      </c>
      <c r="O78" s="128">
        <f t="shared" si="5"/>
        <v>12147.817332624558</v>
      </c>
      <c r="P78" s="299">
        <v>3452.0651698279521</v>
      </c>
    </row>
    <row r="79" spans="1:16" x14ac:dyDescent="0.2">
      <c r="A79" s="183" t="s">
        <v>561</v>
      </c>
      <c r="B79" s="187"/>
      <c r="C79" s="288" t="str">
        <f t="shared" si="3"/>
        <v/>
      </c>
      <c r="D79" s="131"/>
      <c r="E79" s="288" t="str">
        <f>IF(ISBLANK($B79),"",VLOOKUP($A79,'RNF (Social Care)'!$A$6:$C$157,3,0)+M79)</f>
        <v/>
      </c>
      <c r="F79" s="131"/>
      <c r="G79" s="292" t="str">
        <f>IF(ISBLANK($B79),"",INDEX(DFG!$C$9:$C$338,MATCH('Better Care Fund LAs'!$A79,DFG!$A$9:$A$338,0),1)/1000)</f>
        <v/>
      </c>
      <c r="H79" s="190"/>
      <c r="I79" s="292" t="str">
        <f t="shared" si="4"/>
        <v/>
      </c>
      <c r="J79" s="190"/>
      <c r="K79" s="104" t="s">
        <v>569</v>
      </c>
      <c r="L79" s="105" t="s">
        <v>570</v>
      </c>
      <c r="M79" s="128">
        <f>SUMPRODUCT(--('From CCG allocations'!$J$7:$J$247='Better Care Fund LAs'!$K79),(--('From CCG allocations'!$M$7:$M$247='Better Care Fund LAs'!$A79)),'From CCG allocations'!Q$7:Q$247)</f>
        <v>21937.28159189822</v>
      </c>
      <c r="N79" s="128">
        <f>SUMPRODUCT(--('RNF (Social Care)'!$H$6:$H$246='Better Care Fund LAs'!$K79),(--('RNF (Social Care)'!$E$6:$E$246='Better Care Fund LAs'!$A79)),'RNF (Social Care)'!L$6:L$246)</f>
        <v>9087.8142290637807</v>
      </c>
      <c r="O79" s="128">
        <f t="shared" si="5"/>
        <v>31025.095820962</v>
      </c>
      <c r="P79" s="299">
        <v>8816.4523503728378</v>
      </c>
    </row>
    <row r="80" spans="1:16" x14ac:dyDescent="0.2">
      <c r="A80" s="183" t="s">
        <v>561</v>
      </c>
      <c r="B80" s="187"/>
      <c r="C80" s="288" t="str">
        <f t="shared" si="3"/>
        <v/>
      </c>
      <c r="D80" s="131"/>
      <c r="E80" s="288" t="str">
        <f>IF(ISBLANK($B80),"",VLOOKUP($A80,'RNF (Social Care)'!$A$6:$C$157,3,0)+M80)</f>
        <v/>
      </c>
      <c r="F80" s="131"/>
      <c r="G80" s="292" t="str">
        <f>IF(ISBLANK($B80),"",INDEX(DFG!$C$9:$C$338,MATCH('Better Care Fund LAs'!$A80,DFG!$A$9:$A$338,0),1)/1000)</f>
        <v/>
      </c>
      <c r="H80" s="190"/>
      <c r="I80" s="292" t="str">
        <f t="shared" si="4"/>
        <v/>
      </c>
      <c r="J80" s="190"/>
      <c r="K80" s="104" t="s">
        <v>571</v>
      </c>
      <c r="L80" s="105" t="s">
        <v>572</v>
      </c>
      <c r="M80" s="128">
        <f>SUMPRODUCT(--('From CCG allocations'!$J$7:$J$247='Better Care Fund LAs'!$K80),(--('From CCG allocations'!$M$7:$M$247='Better Care Fund LAs'!$A80)),'From CCG allocations'!Q$7:Q$247)</f>
        <v>6893.1532833561641</v>
      </c>
      <c r="N80" s="128">
        <f>SUMPRODUCT(--('RNF (Social Care)'!$H$6:$H$246='Better Care Fund LAs'!$K80),(--('RNF (Social Care)'!$E$6:$E$246='Better Care Fund LAs'!$A80)),'RNF (Social Care)'!L$6:L$246)</f>
        <v>2725.8255343627984</v>
      </c>
      <c r="O80" s="128">
        <f t="shared" si="5"/>
        <v>9618.9788177189621</v>
      </c>
      <c r="P80" s="299">
        <v>2733.4409825856683</v>
      </c>
    </row>
    <row r="81" spans="1:16" x14ac:dyDescent="0.2">
      <c r="A81" s="184" t="s">
        <v>433</v>
      </c>
      <c r="B81" s="188" t="s">
        <v>434</v>
      </c>
      <c r="C81" s="289">
        <f t="shared" si="3"/>
        <v>18882.311868206514</v>
      </c>
      <c r="D81" s="131"/>
      <c r="E81" s="289">
        <f>IF(ISBLANK($B81),"",VLOOKUP($A81,'RNF (Social Care)'!$A$6:$C$157,3,0)+M81)</f>
        <v>17064.128373066982</v>
      </c>
      <c r="F81" s="131"/>
      <c r="G81" s="293">
        <f>IF(ISBLANK($B81),"",INDEX(DFG!$C$9:$C$338,MATCH('Better Care Fund LAs'!$A81,DFG!$A$9:$A$338,0),1)/1000)</f>
        <v>1818.1834951395308</v>
      </c>
      <c r="H81" s="190"/>
      <c r="I81" s="293">
        <f t="shared" si="4"/>
        <v>4849.1413393199746</v>
      </c>
      <c r="J81" s="190"/>
      <c r="K81" s="110" t="s">
        <v>435</v>
      </c>
      <c r="L81" s="111" t="s">
        <v>436</v>
      </c>
      <c r="M81" s="129">
        <f>SUMPRODUCT(--('From CCG allocations'!$J$7:$J$247='Better Care Fund LAs'!$K81),(--('From CCG allocations'!$M$7:$M$247='Better Care Fund LAs'!$A81)),'From CCG allocations'!Q$7:Q$247)</f>
        <v>11710.635373066983</v>
      </c>
      <c r="N81" s="129">
        <f>SUMPRODUCT(--('RNF (Social Care)'!$H$6:$H$246='Better Care Fund LAs'!$K81),(--('RNF (Social Care)'!$E$6:$E$246='Better Care Fund LAs'!$A81)),'RNF (Social Care)'!L$6:L$246)</f>
        <v>5353.4930000000004</v>
      </c>
      <c r="O81" s="129">
        <f t="shared" si="5"/>
        <v>17064.128373066982</v>
      </c>
      <c r="P81" s="300">
        <v>4849.1413393199746</v>
      </c>
    </row>
    <row r="82" spans="1:16" x14ac:dyDescent="0.2">
      <c r="A82" s="183" t="s">
        <v>437</v>
      </c>
      <c r="B82" s="187" t="s">
        <v>438</v>
      </c>
      <c r="C82" s="288">
        <f t="shared" si="3"/>
        <v>15251.744538418599</v>
      </c>
      <c r="D82" s="131"/>
      <c r="E82" s="288">
        <f>IF(ISBLANK($B82),"",VLOOKUP($A82,'RNF (Social Care)'!$A$6:$C$157,3,0)+M82)</f>
        <v>14071.242325825355</v>
      </c>
      <c r="F82" s="131"/>
      <c r="G82" s="292">
        <f>IF(ISBLANK($B82),"",INDEX(DFG!$C$9:$C$338,MATCH('Better Care Fund LAs'!$A82,DFG!$A$9:$A$338,0),1)/1000)</f>
        <v>1180.5022125932455</v>
      </c>
      <c r="H82" s="190"/>
      <c r="I82" s="292">
        <f t="shared" si="4"/>
        <v>3998.6480039287753</v>
      </c>
      <c r="J82" s="190"/>
      <c r="K82" s="104" t="s">
        <v>439</v>
      </c>
      <c r="L82" s="105" t="s">
        <v>440</v>
      </c>
      <c r="M82" s="128">
        <f>SUMPRODUCT(--('From CCG allocations'!$J$7:$J$247='Better Care Fund LAs'!$K82),(--('From CCG allocations'!$M$7:$M$247='Better Care Fund LAs'!$A82)),'From CCG allocations'!Q$7:Q$247)</f>
        <v>9549.4173258253559</v>
      </c>
      <c r="N82" s="128">
        <f>SUMPRODUCT(--('RNF (Social Care)'!$H$6:$H$246='Better Care Fund LAs'!$K82),(--('RNF (Social Care)'!$E$6:$E$246='Better Care Fund LAs'!$A82)),'RNF (Social Care)'!L$6:L$246)</f>
        <v>4521.8249999999998</v>
      </c>
      <c r="O82" s="128">
        <f t="shared" si="5"/>
        <v>14071.242325825355</v>
      </c>
      <c r="P82" s="299">
        <v>3998.6480039287753</v>
      </c>
    </row>
    <row r="83" spans="1:16" x14ac:dyDescent="0.2">
      <c r="A83" s="184" t="s">
        <v>1</v>
      </c>
      <c r="B83" s="188" t="s">
        <v>2</v>
      </c>
      <c r="C83" s="289">
        <f t="shared" si="3"/>
        <v>7562.4320927834924</v>
      </c>
      <c r="D83" s="131"/>
      <c r="E83" s="289">
        <f>IF(ISBLANK($B83),"",VLOOKUP($A83,'RNF (Social Care)'!$A$6:$C$157,3,0)+M83)</f>
        <v>6699.3687163999748</v>
      </c>
      <c r="F83" s="131"/>
      <c r="G83" s="293">
        <f>IF(ISBLANK($B83),"",INDEX(DFG!$C$9:$C$338,MATCH('Better Care Fund LAs'!$A83,DFG!$A$9:$A$338,0),1)/1000)</f>
        <v>863.06337638351806</v>
      </c>
      <c r="H83" s="190"/>
      <c r="I83" s="293">
        <f t="shared" si="4"/>
        <v>1903.7705928957027</v>
      </c>
      <c r="J83" s="190"/>
      <c r="K83" s="110" t="s">
        <v>3</v>
      </c>
      <c r="L83" s="111" t="s">
        <v>4</v>
      </c>
      <c r="M83" s="129">
        <f>SUMPRODUCT(--('From CCG allocations'!$J$7:$J$247='Better Care Fund LAs'!$K83),(--('From CCG allocations'!$M$7:$M$247='Better Care Fund LAs'!$A83)),'From CCG allocations'!Q$7:Q$247)</f>
        <v>4362.8807163999754</v>
      </c>
      <c r="N83" s="129">
        <f>SUMPRODUCT(--('RNF (Social Care)'!$H$6:$H$246='Better Care Fund LAs'!$K83),(--('RNF (Social Care)'!$E$6:$E$246='Better Care Fund LAs'!$A83)),'RNF (Social Care)'!L$6:L$246)</f>
        <v>2336.4879999999998</v>
      </c>
      <c r="O83" s="129">
        <f t="shared" si="5"/>
        <v>6699.3687163999748</v>
      </c>
      <c r="P83" s="300">
        <v>1903.7705928957027</v>
      </c>
    </row>
    <row r="84" spans="1:16" x14ac:dyDescent="0.2">
      <c r="A84" s="183" t="s">
        <v>441</v>
      </c>
      <c r="B84" s="187" t="s">
        <v>442</v>
      </c>
      <c r="C84" s="288">
        <f t="shared" si="3"/>
        <v>17777.812906375279</v>
      </c>
      <c r="D84" s="131"/>
      <c r="E84" s="288">
        <f>IF(ISBLANK($B84),"",VLOOKUP($A84,'RNF (Social Care)'!$A$6:$C$157,3,0)+M84)</f>
        <v>16351.803245114326</v>
      </c>
      <c r="F84" s="131"/>
      <c r="G84" s="292">
        <f>IF(ISBLANK($B84),"",INDEX(DFG!$C$9:$C$338,MATCH('Better Care Fund LAs'!$A84,DFG!$A$9:$A$338,0),1)/1000)</f>
        <v>1426.0096612609511</v>
      </c>
      <c r="H84" s="190"/>
      <c r="I84" s="292">
        <f t="shared" si="4"/>
        <v>4646.7187397312682</v>
      </c>
      <c r="J84" s="190"/>
      <c r="K84" s="104" t="s">
        <v>443</v>
      </c>
      <c r="L84" s="105" t="s">
        <v>444</v>
      </c>
      <c r="M84" s="128">
        <f>SUMPRODUCT(--('From CCG allocations'!$J$7:$J$247='Better Care Fund LAs'!$K84),(--('From CCG allocations'!$M$7:$M$247='Better Care Fund LAs'!$A84)),'From CCG allocations'!Q$7:Q$247)</f>
        <v>11662.806245114327</v>
      </c>
      <c r="N84" s="128">
        <f>SUMPRODUCT(--('RNF (Social Care)'!$H$6:$H$246='Better Care Fund LAs'!$K84),(--('RNF (Social Care)'!$E$6:$E$246='Better Care Fund LAs'!$A84)),'RNF (Social Care)'!L$6:L$246)</f>
        <v>4688.9970000000003</v>
      </c>
      <c r="O84" s="128">
        <f t="shared" si="5"/>
        <v>16351.803245114326</v>
      </c>
      <c r="P84" s="299">
        <v>4646.7187397312682</v>
      </c>
    </row>
    <row r="85" spans="1:16" x14ac:dyDescent="0.2">
      <c r="A85" s="184" t="s">
        <v>69</v>
      </c>
      <c r="B85" s="188" t="s">
        <v>70</v>
      </c>
      <c r="C85" s="289">
        <f t="shared" si="3"/>
        <v>13307.82903290739</v>
      </c>
      <c r="D85" s="131"/>
      <c r="E85" s="289">
        <f>IF(ISBLANK($B85),"",VLOOKUP($A85,'RNF (Social Care)'!$A$6:$C$157,3,0)+M85)</f>
        <v>11749.481119243474</v>
      </c>
      <c r="F85" s="131"/>
      <c r="G85" s="293">
        <f>IF(ISBLANK($B85),"",INDEX(DFG!$C$9:$C$338,MATCH('Better Care Fund LAs'!$A85,DFG!$A$9:$A$338,0),1)/1000)</f>
        <v>1558.347913663916</v>
      </c>
      <c r="H85" s="190"/>
      <c r="I85" s="293">
        <f t="shared" si="4"/>
        <v>3338.8693149313663</v>
      </c>
      <c r="J85" s="190"/>
      <c r="K85" s="110" t="s">
        <v>71</v>
      </c>
      <c r="L85" s="111" t="s">
        <v>72</v>
      </c>
      <c r="M85" s="129">
        <f>SUMPRODUCT(--('From CCG allocations'!$J$7:$J$247='Better Care Fund LAs'!$K85),(--('From CCG allocations'!$M$7:$M$247='Better Care Fund LAs'!$A85)),'From CCG allocations'!Q$7:Q$247)</f>
        <v>7643.6201192434737</v>
      </c>
      <c r="N85" s="129">
        <f>SUMPRODUCT(--('RNF (Social Care)'!$H$6:$H$246='Better Care Fund LAs'!$K85),(--('RNF (Social Care)'!$E$6:$E$246='Better Care Fund LAs'!$A85)),'RNF (Social Care)'!L$6:L$246)</f>
        <v>4105.8609999999999</v>
      </c>
      <c r="O85" s="129">
        <f t="shared" si="5"/>
        <v>11749.481119243474</v>
      </c>
      <c r="P85" s="300">
        <v>3338.8693149313663</v>
      </c>
    </row>
    <row r="86" spans="1:16" x14ac:dyDescent="0.2">
      <c r="A86" s="183" t="s">
        <v>573</v>
      </c>
      <c r="B86" s="187" t="s">
        <v>574</v>
      </c>
      <c r="C86" s="288">
        <f t="shared" si="3"/>
        <v>74411.454013380513</v>
      </c>
      <c r="D86" s="131"/>
      <c r="E86" s="288">
        <f>IF(ISBLANK($B86),"",VLOOKUP($A86,'RNF (Social Care)'!$A$6:$C$157,3,0)+SUM(M86:M88))</f>
        <v>68759.726948373427</v>
      </c>
      <c r="F86" s="131"/>
      <c r="G86" s="292">
        <f>IF(ISBLANK($B86),"",INDEX(DFG!$C$9:$C$338,MATCH('Better Care Fund LAs'!$A86,DFG!$A$9:$A$338,0),1)/1000)</f>
        <v>5651.7270650070841</v>
      </c>
      <c r="H86" s="190"/>
      <c r="I86" s="292">
        <f t="shared" si="4"/>
        <v>19539.564350205583</v>
      </c>
      <c r="J86" s="190"/>
      <c r="K86" s="104" t="s">
        <v>117</v>
      </c>
      <c r="L86" s="105" t="s">
        <v>118</v>
      </c>
      <c r="M86" s="128">
        <f>SUMPRODUCT(--('From CCG allocations'!$J$7:$J$247='Better Care Fund LAs'!$K86),(--('From CCG allocations'!$M$7:$M$247='Better Care Fund LAs'!$A86)),'From CCG allocations'!Q$7:Q$247)</f>
        <v>734.59719296027799</v>
      </c>
      <c r="N86" s="128">
        <f>SUMPRODUCT(--('RNF (Social Care)'!$H$6:$H$246='Better Care Fund LAs'!$K86),(--('RNF (Social Care)'!$E$6:$E$246='Better Care Fund LAs'!$A86)),'RNF (Social Care)'!L$6:L$246)</f>
        <v>316.11863985430819</v>
      </c>
      <c r="O86" s="128">
        <f t="shared" si="5"/>
        <v>1050.7158328145861</v>
      </c>
      <c r="P86" s="299">
        <v>298.58364103852983</v>
      </c>
    </row>
    <row r="87" spans="1:16" x14ac:dyDescent="0.2">
      <c r="A87" s="183" t="s">
        <v>573</v>
      </c>
      <c r="B87" s="187"/>
      <c r="C87" s="288" t="str">
        <f t="shared" si="3"/>
        <v/>
      </c>
      <c r="D87" s="131"/>
      <c r="E87" s="288" t="str">
        <f>IF(ISBLANK($B87),"",VLOOKUP($A87,'RNF (Social Care)'!$A$6:$C$157,3,0)+M87)</f>
        <v/>
      </c>
      <c r="F87" s="131"/>
      <c r="G87" s="292" t="str">
        <f>IF(ISBLANK($B87),"",INDEX(DFG!$C$9:$C$338,MATCH('Better Care Fund LAs'!$A87,DFG!$A$9:$A$338,0),1)/1000)</f>
        <v/>
      </c>
      <c r="H87" s="190"/>
      <c r="I87" s="292" t="str">
        <f t="shared" si="4"/>
        <v/>
      </c>
      <c r="J87" s="190"/>
      <c r="K87" s="104" t="s">
        <v>575</v>
      </c>
      <c r="L87" s="105" t="s">
        <v>576</v>
      </c>
      <c r="M87" s="128">
        <f>SUMPRODUCT(--('From CCG allocations'!$J$7:$J$247='Better Care Fund LAs'!$K87),(--('From CCG allocations'!$M$7:$M$247='Better Care Fund LAs'!$A87)),'From CCG allocations'!Q$7:Q$247)</f>
        <v>23724.435900902325</v>
      </c>
      <c r="N87" s="128">
        <f>SUMPRODUCT(--('RNF (Social Care)'!$H$6:$H$246='Better Care Fund LAs'!$K87),(--('RNF (Social Care)'!$E$6:$E$246='Better Care Fund LAs'!$A87)),'RNF (Social Care)'!L$6:L$246)</f>
        <v>9229.6393228498237</v>
      </c>
      <c r="O87" s="128">
        <f t="shared" si="5"/>
        <v>32954.075223752152</v>
      </c>
      <c r="P87" s="299">
        <v>9364.6135901540674</v>
      </c>
    </row>
    <row r="88" spans="1:16" x14ac:dyDescent="0.2">
      <c r="A88" s="183" t="s">
        <v>573</v>
      </c>
      <c r="B88" s="187"/>
      <c r="C88" s="288" t="str">
        <f t="shared" si="3"/>
        <v/>
      </c>
      <c r="D88" s="131"/>
      <c r="E88" s="288" t="str">
        <f>IF(ISBLANK($B88),"",VLOOKUP($A88,'RNF (Social Care)'!$A$6:$C$157,3,0)+M88)</f>
        <v/>
      </c>
      <c r="F88" s="131"/>
      <c r="G88" s="292" t="str">
        <f>IF(ISBLANK($B88),"",INDEX(DFG!$C$9:$C$338,MATCH('Better Care Fund LAs'!$A88,DFG!$A$9:$A$338,0),1)/1000)</f>
        <v/>
      </c>
      <c r="H88" s="190"/>
      <c r="I88" s="292" t="str">
        <f t="shared" si="4"/>
        <v/>
      </c>
      <c r="J88" s="190"/>
      <c r="K88" s="104" t="s">
        <v>577</v>
      </c>
      <c r="L88" s="105" t="s">
        <v>578</v>
      </c>
      <c r="M88" s="128">
        <f>SUMPRODUCT(--('From CCG allocations'!$J$7:$J$247='Better Care Fund LAs'!$K88),(--('From CCG allocations'!$M$7:$M$247='Better Care Fund LAs'!$A88)),'From CCG allocations'!Q$7:Q$247)</f>
        <v>25023.983854510818</v>
      </c>
      <c r="N88" s="128">
        <f>SUMPRODUCT(--('RNF (Social Care)'!$H$6:$H$246='Better Care Fund LAs'!$K88),(--('RNF (Social Care)'!$E$6:$E$246='Better Care Fund LAs'!$A88)),'RNF (Social Care)'!L$6:L$246)</f>
        <v>9730.9520372958686</v>
      </c>
      <c r="O88" s="128">
        <f t="shared" si="5"/>
        <v>34754.935891806686</v>
      </c>
      <c r="P88" s="299">
        <v>9876.3671190129862</v>
      </c>
    </row>
    <row r="89" spans="1:16" x14ac:dyDescent="0.2">
      <c r="A89" s="184" t="s">
        <v>445</v>
      </c>
      <c r="B89" s="188" t="s">
        <v>446</v>
      </c>
      <c r="C89" s="289">
        <f t="shared" si="3"/>
        <v>20014.593518839683</v>
      </c>
      <c r="D89" s="131"/>
      <c r="E89" s="289">
        <f>IF(ISBLANK($B89),"",VLOOKUP($A89,'RNF (Social Care)'!$A$6:$C$157,3,0)+M89)</f>
        <v>16558.00025833831</v>
      </c>
      <c r="F89" s="131"/>
      <c r="G89" s="293">
        <f>IF(ISBLANK($B89),"",INDEX(DFG!$C$9:$C$338,MATCH('Better Care Fund LAs'!$A89,DFG!$A$9:$A$338,0),1)/1000)</f>
        <v>3456.5932605013741</v>
      </c>
      <c r="H89" s="190"/>
      <c r="I89" s="293">
        <f t="shared" si="4"/>
        <v>4705.3140830742586</v>
      </c>
      <c r="J89" s="190"/>
      <c r="K89" s="110" t="s">
        <v>447</v>
      </c>
      <c r="L89" s="111" t="s">
        <v>448</v>
      </c>
      <c r="M89" s="129">
        <f>SUMPRODUCT(--('From CCG allocations'!$J$7:$J$247='Better Care Fund LAs'!$K89),(--('From CCG allocations'!$M$7:$M$247='Better Care Fund LAs'!$A89)),'From CCG allocations'!Q$7:Q$247)</f>
        <v>11703.836258338311</v>
      </c>
      <c r="N89" s="129">
        <f>SUMPRODUCT(--('RNF (Social Care)'!$H$6:$H$246='Better Care Fund LAs'!$K89),(--('RNF (Social Care)'!$E$6:$E$246='Better Care Fund LAs'!$A89)),'RNF (Social Care)'!L$6:L$246)</f>
        <v>4854.1639999999998</v>
      </c>
      <c r="O89" s="129">
        <f t="shared" si="5"/>
        <v>16558.00025833831</v>
      </c>
      <c r="P89" s="300">
        <v>4705.3140830742586</v>
      </c>
    </row>
    <row r="90" spans="1:16" x14ac:dyDescent="0.2">
      <c r="A90" s="183" t="s">
        <v>449</v>
      </c>
      <c r="B90" s="187" t="s">
        <v>450</v>
      </c>
      <c r="C90" s="288">
        <f t="shared" si="3"/>
        <v>17943.425063100069</v>
      </c>
      <c r="D90" s="131"/>
      <c r="E90" s="288">
        <f>IF(ISBLANK($B90),"",VLOOKUP($A90,'RNF (Social Care)'!$A$6:$C$157,3,0)+M90)</f>
        <v>15910.170396077909</v>
      </c>
      <c r="F90" s="131"/>
      <c r="G90" s="292">
        <f>IF(ISBLANK($B90),"",INDEX(DFG!$C$9:$C$338,MATCH('Better Care Fund LAs'!$A90,DFG!$A$9:$A$338,0),1)/1000)</f>
        <v>2033.2546670221584</v>
      </c>
      <c r="H90" s="190"/>
      <c r="I90" s="292">
        <f t="shared" si="4"/>
        <v>4521.2192088882966</v>
      </c>
      <c r="J90" s="190"/>
      <c r="K90" s="104" t="s">
        <v>451</v>
      </c>
      <c r="L90" s="105" t="s">
        <v>452</v>
      </c>
      <c r="M90" s="128">
        <f>SUMPRODUCT(--('From CCG allocations'!$J$7:$J$247='Better Care Fund LAs'!$K90),(--('From CCG allocations'!$M$7:$M$247='Better Care Fund LAs'!$A90)),'From CCG allocations'!Q$7:Q$247)</f>
        <v>11250.739396077908</v>
      </c>
      <c r="N90" s="128">
        <f>SUMPRODUCT(--('RNF (Social Care)'!$H$6:$H$246='Better Care Fund LAs'!$K90),(--('RNF (Social Care)'!$E$6:$E$246='Better Care Fund LAs'!$A90)),'RNF (Social Care)'!L$6:L$246)</f>
        <v>4659.4309999999996</v>
      </c>
      <c r="O90" s="128">
        <f t="shared" si="5"/>
        <v>15910.170396077909</v>
      </c>
      <c r="P90" s="299">
        <v>4521.2192088882966</v>
      </c>
    </row>
    <row r="91" spans="1:16" x14ac:dyDescent="0.2">
      <c r="A91" s="184" t="s">
        <v>177</v>
      </c>
      <c r="B91" s="188" t="s">
        <v>178</v>
      </c>
      <c r="C91" s="289">
        <f t="shared" si="3"/>
        <v>12191.119193775023</v>
      </c>
      <c r="D91" s="131"/>
      <c r="E91" s="289">
        <f>IF(ISBLANK($B91),"",VLOOKUP($A91,'RNF (Social Care)'!$A$6:$C$157,3,0)+M91)</f>
        <v>10607.006667745647</v>
      </c>
      <c r="F91" s="131"/>
      <c r="G91" s="293">
        <f>IF(ISBLANK($B91),"",INDEX(DFG!$C$9:$C$338,MATCH('Better Care Fund LAs'!$A91,DFG!$A$9:$A$338,0),1)/1000)</f>
        <v>1584.112526029375</v>
      </c>
      <c r="H91" s="190"/>
      <c r="I91" s="293">
        <f t="shared" si="4"/>
        <v>3014.2104767677329</v>
      </c>
      <c r="J91" s="190"/>
      <c r="K91" s="110" t="s">
        <v>179</v>
      </c>
      <c r="L91" s="111" t="s">
        <v>180</v>
      </c>
      <c r="M91" s="129">
        <f>SUMPRODUCT(--('From CCG allocations'!$J$7:$J$247='Better Care Fund LAs'!$K91),(--('From CCG allocations'!$M$7:$M$247='Better Care Fund LAs'!$A91)),'From CCG allocations'!Q$7:Q$247)</f>
        <v>7033.595667745647</v>
      </c>
      <c r="N91" s="129">
        <f>SUMPRODUCT(--('RNF (Social Care)'!$H$6:$H$246='Better Care Fund LAs'!$K91),(--('RNF (Social Care)'!$E$6:$E$246='Better Care Fund LAs'!$A91)),'RNF (Social Care)'!L$6:L$246)</f>
        <v>3573.4110000000001</v>
      </c>
      <c r="O91" s="129">
        <f t="shared" si="5"/>
        <v>10607.006667745647</v>
      </c>
      <c r="P91" s="300">
        <v>3014.2104767677329</v>
      </c>
    </row>
    <row r="92" spans="1:16" x14ac:dyDescent="0.2">
      <c r="A92" s="183" t="s">
        <v>211</v>
      </c>
      <c r="B92" s="187" t="s">
        <v>212</v>
      </c>
      <c r="C92" s="288">
        <f t="shared" si="3"/>
        <v>183.26233465375518</v>
      </c>
      <c r="D92" s="131"/>
      <c r="E92" s="288">
        <f>IF(ISBLANK($B92),"",VLOOKUP($A92,'RNF (Social Care)'!$A$6:$C$157,3,0)+M92)</f>
        <v>162.39119359476365</v>
      </c>
      <c r="F92" s="131"/>
      <c r="G92" s="292">
        <f>IF(ISBLANK($B92),"",INDEX(DFG!$C$9:$C$338,MATCH('Better Care Fund LAs'!$A92,DFG!$A$9:$A$338,0),1)/1000)</f>
        <v>20.871141058991522</v>
      </c>
      <c r="H92" s="190"/>
      <c r="I92" s="292">
        <f t="shared" si="4"/>
        <v>46.146971751851012</v>
      </c>
      <c r="J92" s="190"/>
      <c r="K92" s="112" t="s">
        <v>209</v>
      </c>
      <c r="L92" s="113" t="s">
        <v>210</v>
      </c>
      <c r="M92" s="130">
        <f>SUMPRODUCT(--('From CCG allocations'!$J$7:$J$247='Better Care Fund LAs'!$K92),(--('From CCG allocations'!$M$7:$M$247='Better Care Fund LAs'!$A92)),'From CCG allocations'!Q$7:Q$247)</f>
        <v>103.35919359476367</v>
      </c>
      <c r="N92" s="130">
        <f>SUMPRODUCT(--('RNF (Social Care)'!$H$6:$H$246='Better Care Fund LAs'!$K92),(--('RNF (Social Care)'!$E$6:$E$246='Better Care Fund LAs'!$A92)),'RNF (Social Care)'!L$6:L$246)</f>
        <v>59.031999999999996</v>
      </c>
      <c r="O92" s="130">
        <f t="shared" si="5"/>
        <v>162.39119359476365</v>
      </c>
      <c r="P92" s="288">
        <v>46.146971751851012</v>
      </c>
    </row>
    <row r="93" spans="1:16" x14ac:dyDescent="0.2">
      <c r="A93" s="184" t="s">
        <v>453</v>
      </c>
      <c r="B93" s="188" t="s">
        <v>454</v>
      </c>
      <c r="C93" s="289">
        <f t="shared" si="3"/>
        <v>18411.254956469424</v>
      </c>
      <c r="D93" s="131"/>
      <c r="E93" s="289">
        <f>IF(ISBLANK($B93),"",VLOOKUP($A93,'RNF (Social Care)'!$A$6:$C$157,3,0)+M93)</f>
        <v>17092.769363404906</v>
      </c>
      <c r="F93" s="131"/>
      <c r="G93" s="293">
        <f>IF(ISBLANK($B93),"",INDEX(DFG!$C$9:$C$338,MATCH('Better Care Fund LAs'!$A93,DFG!$A$9:$A$338,0),1)/1000)</f>
        <v>1318.4855930645163</v>
      </c>
      <c r="H93" s="190"/>
      <c r="I93" s="293">
        <f t="shared" si="4"/>
        <v>4857.2802965060855</v>
      </c>
      <c r="J93" s="190"/>
      <c r="K93" s="110" t="s">
        <v>455</v>
      </c>
      <c r="L93" s="111" t="s">
        <v>456</v>
      </c>
      <c r="M93" s="129">
        <f>SUMPRODUCT(--('From CCG allocations'!$J$7:$J$247='Better Care Fund LAs'!$K93),(--('From CCG allocations'!$M$7:$M$247='Better Care Fund LAs'!$A93)),'From CCG allocations'!Q$7:Q$247)</f>
        <v>11097.312363404906</v>
      </c>
      <c r="N93" s="129">
        <f>SUMPRODUCT(--('RNF (Social Care)'!$H$6:$H$246='Better Care Fund LAs'!$K93),(--('RNF (Social Care)'!$E$6:$E$246='Better Care Fund LAs'!$A93)),'RNF (Social Care)'!L$6:L$246)</f>
        <v>5995.4570000000003</v>
      </c>
      <c r="O93" s="129">
        <f t="shared" si="5"/>
        <v>17092.769363404906</v>
      </c>
      <c r="P93" s="300">
        <v>4857.2802965060855</v>
      </c>
    </row>
    <row r="94" spans="1:16" x14ac:dyDescent="0.2">
      <c r="A94" s="183" t="s">
        <v>457</v>
      </c>
      <c r="B94" s="187" t="s">
        <v>458</v>
      </c>
      <c r="C94" s="288">
        <f t="shared" si="3"/>
        <v>13161.373288966322</v>
      </c>
      <c r="D94" s="131"/>
      <c r="E94" s="288">
        <f>IF(ISBLANK($B94),"",VLOOKUP($A94,'RNF (Social Care)'!$A$6:$C$157,3,0)+M94)</f>
        <v>12494.647389993639</v>
      </c>
      <c r="F94" s="131"/>
      <c r="G94" s="292">
        <f>IF(ISBLANK($B94),"",INDEX(DFG!$C$9:$C$338,MATCH('Better Care Fund LAs'!$A94,DFG!$A$9:$A$338,0),1)/1000)</f>
        <v>666.72589897268267</v>
      </c>
      <c r="H94" s="190"/>
      <c r="I94" s="292">
        <f t="shared" si="4"/>
        <v>3550.6244359174893</v>
      </c>
      <c r="J94" s="190"/>
      <c r="K94" s="112" t="s">
        <v>459</v>
      </c>
      <c r="L94" s="113" t="s">
        <v>460</v>
      </c>
      <c r="M94" s="130">
        <f>SUMPRODUCT(--('From CCG allocations'!$J$7:$J$247='Better Care Fund LAs'!$K94),(--('From CCG allocations'!$M$7:$M$247='Better Care Fund LAs'!$A94)),'From CCG allocations'!Q$7:Q$247)</f>
        <v>8453.1653899936391</v>
      </c>
      <c r="N94" s="130">
        <f>SUMPRODUCT(--('RNF (Social Care)'!$H$6:$H$246='Better Care Fund LAs'!$K94),(--('RNF (Social Care)'!$E$6:$E$246='Better Care Fund LAs'!$A94)),'RNF (Social Care)'!L$6:L$246)</f>
        <v>4041.482</v>
      </c>
      <c r="O94" s="130">
        <f t="shared" si="5"/>
        <v>12494.647389993639</v>
      </c>
      <c r="P94" s="288">
        <v>3550.6244359174893</v>
      </c>
    </row>
    <row r="95" spans="1:16" x14ac:dyDescent="0.2">
      <c r="A95" s="184" t="s">
        <v>579</v>
      </c>
      <c r="B95" s="188" t="s">
        <v>580</v>
      </c>
      <c r="C95" s="289">
        <f t="shared" si="3"/>
        <v>105299.69216759589</v>
      </c>
      <c r="D95" s="131"/>
      <c r="E95" s="289">
        <f>IF(ISBLANK($B95),"",VLOOKUP($A95,'RNF (Social Care)'!$A$6:$C$157,3,0)+SUM(M95:M101))</f>
        <v>92171.286927557259</v>
      </c>
      <c r="F95" s="131"/>
      <c r="G95" s="293">
        <f>IF(ISBLANK($B95),"",INDEX(DFG!$C$9:$C$338,MATCH('Better Care Fund LAs'!$A95,DFG!$A$9:$A$338,0),1)/1000)</f>
        <v>13128.405240038634</v>
      </c>
      <c r="H95" s="190"/>
      <c r="I95" s="293">
        <f t="shared" si="4"/>
        <v>26192.465736731257</v>
      </c>
      <c r="J95" s="190"/>
      <c r="K95" s="110" t="s">
        <v>1138</v>
      </c>
      <c r="L95" s="111" t="s">
        <v>581</v>
      </c>
      <c r="M95" s="129">
        <f>SUMPRODUCT(--('From CCG allocations'!$J$7:$J$247='Better Care Fund LAs'!$K95),(--('From CCG allocations'!$M$7:$M$247='Better Care Fund LAs'!$A95)),'From CCG allocations'!Q$7:Q$247)</f>
        <v>4849.9292633692212</v>
      </c>
      <c r="N95" s="129">
        <f>SUMPRODUCT(--('RNF (Social Care)'!$H$6:$H$246='Better Care Fund LAs'!$K95),(--('RNF (Social Care)'!$E$6:$E$246='Better Care Fund LAs'!$A95)),'RNF (Social Care)'!L$6:L$246)</f>
        <v>2346.0835424443931</v>
      </c>
      <c r="O95" s="129">
        <f t="shared" si="5"/>
        <v>7196.0128058136142</v>
      </c>
      <c r="P95" s="300">
        <v>2044.9027581169701</v>
      </c>
    </row>
    <row r="96" spans="1:16" x14ac:dyDescent="0.2">
      <c r="A96" s="184" t="s">
        <v>579</v>
      </c>
      <c r="B96" s="188"/>
      <c r="C96" s="289" t="str">
        <f t="shared" si="3"/>
        <v/>
      </c>
      <c r="D96" s="131"/>
      <c r="E96" s="289" t="str">
        <f>IF(ISBLANK($B96),"",VLOOKUP($A96,'RNF (Social Care)'!$A$6:$C$157,3,0)+M96)</f>
        <v/>
      </c>
      <c r="F96" s="131"/>
      <c r="G96" s="293" t="str">
        <f>IF(ISBLANK($B96),"",INDEX(DFG!$C$9:$C$338,MATCH('Better Care Fund LAs'!$A96,DFG!$A$9:$A$338,0),1)/1000)</f>
        <v/>
      </c>
      <c r="H96" s="190"/>
      <c r="I96" s="293" t="str">
        <f t="shared" si="4"/>
        <v/>
      </c>
      <c r="J96" s="190"/>
      <c r="K96" s="110" t="s">
        <v>582</v>
      </c>
      <c r="L96" s="111" t="s">
        <v>583</v>
      </c>
      <c r="M96" s="129">
        <f>SUMPRODUCT(--('From CCG allocations'!$J$7:$J$247='Better Care Fund LAs'!$K96),(--('From CCG allocations'!$M$7:$M$247='Better Care Fund LAs'!$A96)),'From CCG allocations'!Q$7:Q$247)</f>
        <v>8732.1617489165346</v>
      </c>
      <c r="N96" s="129">
        <f>SUMPRODUCT(--('RNF (Social Care)'!$H$6:$H$246='Better Care Fund LAs'!$K96),(--('RNF (Social Care)'!$E$6:$E$246='Better Care Fund LAs'!$A96)),'RNF (Social Care)'!L$6:L$246)</f>
        <v>3902.7366620898797</v>
      </c>
      <c r="O96" s="129">
        <f t="shared" si="5"/>
        <v>12634.898411006414</v>
      </c>
      <c r="P96" s="300">
        <v>3590.4797985241316</v>
      </c>
    </row>
    <row r="97" spans="1:16" x14ac:dyDescent="0.2">
      <c r="A97" s="184" t="s">
        <v>579</v>
      </c>
      <c r="B97" s="188"/>
      <c r="C97" s="289" t="str">
        <f t="shared" si="3"/>
        <v/>
      </c>
      <c r="D97" s="131"/>
      <c r="E97" s="289" t="str">
        <f>IF(ISBLANK($B97),"",VLOOKUP($A97,'RNF (Social Care)'!$A$6:$C$157,3,0)+M97)</f>
        <v/>
      </c>
      <c r="F97" s="131"/>
      <c r="G97" s="293" t="str">
        <f>IF(ISBLANK($B97),"",INDEX(DFG!$C$9:$C$338,MATCH('Better Care Fund LAs'!$A97,DFG!$A$9:$A$338,0),1)/1000)</f>
        <v/>
      </c>
      <c r="H97" s="190"/>
      <c r="I97" s="293" t="str">
        <f t="shared" si="4"/>
        <v/>
      </c>
      <c r="J97" s="190"/>
      <c r="K97" s="110" t="s">
        <v>584</v>
      </c>
      <c r="L97" s="111" t="s">
        <v>585</v>
      </c>
      <c r="M97" s="129">
        <f>SUMPRODUCT(--('From CCG allocations'!$J$7:$J$247='Better Care Fund LAs'!$K97),(--('From CCG allocations'!$M$7:$M$247='Better Care Fund LAs'!$A97)),'From CCG allocations'!Q$7:Q$247)</f>
        <v>10434.933734184066</v>
      </c>
      <c r="N97" s="129">
        <f>SUMPRODUCT(--('RNF (Social Care)'!$H$6:$H$246='Better Care Fund LAs'!$K97),(--('RNF (Social Care)'!$E$6:$E$246='Better Care Fund LAs'!$A97)),'RNF (Social Care)'!L$6:L$246)</f>
        <v>4857.4024614475293</v>
      </c>
      <c r="O97" s="129">
        <f t="shared" si="5"/>
        <v>15292.336195631595</v>
      </c>
      <c r="P97" s="300">
        <v>4345.6482511030408</v>
      </c>
    </row>
    <row r="98" spans="1:16" x14ac:dyDescent="0.2">
      <c r="A98" s="184" t="s">
        <v>579</v>
      </c>
      <c r="B98" s="188"/>
      <c r="C98" s="289" t="str">
        <f t="shared" si="3"/>
        <v/>
      </c>
      <c r="D98" s="131"/>
      <c r="E98" s="289" t="str">
        <f>IF(ISBLANK($B98),"",VLOOKUP($A98,'RNF (Social Care)'!$A$6:$C$157,3,0)+M98)</f>
        <v/>
      </c>
      <c r="F98" s="131"/>
      <c r="G98" s="293" t="str">
        <f>IF(ISBLANK($B98),"",INDEX(DFG!$C$9:$C$338,MATCH('Better Care Fund LAs'!$A98,DFG!$A$9:$A$338,0),1)/1000)</f>
        <v/>
      </c>
      <c r="H98" s="190"/>
      <c r="I98" s="293" t="str">
        <f t="shared" si="4"/>
        <v/>
      </c>
      <c r="J98" s="190"/>
      <c r="K98" s="110" t="s">
        <v>586</v>
      </c>
      <c r="L98" s="111" t="s">
        <v>587</v>
      </c>
      <c r="M98" s="129">
        <f>SUMPRODUCT(--('From CCG allocations'!$J$7:$J$247='Better Care Fund LAs'!$K98),(--('From CCG allocations'!$M$7:$M$247='Better Care Fund LAs'!$A98)),'From CCG allocations'!Q$7:Q$247)</f>
        <v>9317.6847972239175</v>
      </c>
      <c r="N98" s="129">
        <f>SUMPRODUCT(--('RNF (Social Care)'!$H$6:$H$246='Better Care Fund LAs'!$K98),(--('RNF (Social Care)'!$E$6:$E$246='Better Care Fund LAs'!$A98)),'RNF (Social Care)'!L$6:L$246)</f>
        <v>3896.9135565702463</v>
      </c>
      <c r="O98" s="129">
        <f t="shared" si="5"/>
        <v>13214.598353794165</v>
      </c>
      <c r="P98" s="300">
        <v>3755.2140817829413</v>
      </c>
    </row>
    <row r="99" spans="1:16" x14ac:dyDescent="0.2">
      <c r="A99" s="184" t="s">
        <v>579</v>
      </c>
      <c r="B99" s="188"/>
      <c r="C99" s="289" t="str">
        <f t="shared" si="3"/>
        <v/>
      </c>
      <c r="D99" s="131"/>
      <c r="E99" s="289" t="str">
        <f>IF(ISBLANK($B99),"",VLOOKUP($A99,'RNF (Social Care)'!$A$6:$C$157,3,0)+M99)</f>
        <v/>
      </c>
      <c r="F99" s="131"/>
      <c r="G99" s="293" t="str">
        <f>IF(ISBLANK($B99),"",INDEX(DFG!$C$9:$C$338,MATCH('Better Care Fund LAs'!$A99,DFG!$A$9:$A$338,0),1)/1000)</f>
        <v/>
      </c>
      <c r="H99" s="190"/>
      <c r="I99" s="293" t="str">
        <f t="shared" si="4"/>
        <v/>
      </c>
      <c r="J99" s="190"/>
      <c r="K99" s="110" t="s">
        <v>588</v>
      </c>
      <c r="L99" s="111" t="s">
        <v>589</v>
      </c>
      <c r="M99" s="129">
        <f>SUMPRODUCT(--('From CCG allocations'!$J$7:$J$247='Better Care Fund LAs'!$K99),(--('From CCG allocations'!$M$7:$M$247='Better Care Fund LAs'!$A99)),'From CCG allocations'!Q$7:Q$247)</f>
        <v>4699.758801789616</v>
      </c>
      <c r="N99" s="129">
        <f>SUMPRODUCT(--('RNF (Social Care)'!$H$6:$H$246='Better Care Fund LAs'!$K99),(--('RNF (Social Care)'!$E$6:$E$246='Better Care Fund LAs'!$A99)),'RNF (Social Care)'!L$6:L$246)</f>
        <v>2114.9100592662735</v>
      </c>
      <c r="O99" s="129">
        <f t="shared" si="5"/>
        <v>6814.6688610558895</v>
      </c>
      <c r="P99" s="300">
        <v>1936.5356240568037</v>
      </c>
    </row>
    <row r="100" spans="1:16" x14ac:dyDescent="0.2">
      <c r="A100" s="184" t="s">
        <v>579</v>
      </c>
      <c r="B100" s="188"/>
      <c r="C100" s="289" t="str">
        <f t="shared" si="3"/>
        <v/>
      </c>
      <c r="D100" s="131"/>
      <c r="E100" s="289" t="str">
        <f>IF(ISBLANK($B100),"",VLOOKUP($A100,'RNF (Social Care)'!$A$6:$C$157,3,0)+M100)</f>
        <v/>
      </c>
      <c r="F100" s="131"/>
      <c r="G100" s="293" t="str">
        <f>IF(ISBLANK($B100),"",INDEX(DFG!$C$9:$C$338,MATCH('Better Care Fund LAs'!$A100,DFG!$A$9:$A$338,0),1)/1000)</f>
        <v/>
      </c>
      <c r="H100" s="190"/>
      <c r="I100" s="293" t="str">
        <f t="shared" si="4"/>
        <v/>
      </c>
      <c r="J100" s="190"/>
      <c r="K100" s="110" t="s">
        <v>590</v>
      </c>
      <c r="L100" s="111" t="s">
        <v>591</v>
      </c>
      <c r="M100" s="129">
        <f>SUMPRODUCT(--('From CCG allocations'!$J$7:$J$247='Better Care Fund LAs'!$K100),(--('From CCG allocations'!$M$7:$M$247='Better Care Fund LAs'!$A100)),'From CCG allocations'!Q$7:Q$247)</f>
        <v>7004.2622499853433</v>
      </c>
      <c r="N100" s="129">
        <f>SUMPRODUCT(--('RNF (Social Care)'!$H$6:$H$246='Better Care Fund LAs'!$K100),(--('RNF (Social Care)'!$E$6:$E$246='Better Care Fund LAs'!$A100)),'RNF (Social Care)'!L$6:L$246)</f>
        <v>2633.9086110210364</v>
      </c>
      <c r="O100" s="129">
        <f t="shared" si="5"/>
        <v>9638.1708610063797</v>
      </c>
      <c r="P100" s="300">
        <v>2738.8948169952782</v>
      </c>
    </row>
    <row r="101" spans="1:16" x14ac:dyDescent="0.2">
      <c r="A101" s="184" t="s">
        <v>579</v>
      </c>
      <c r="B101" s="188"/>
      <c r="C101" s="289" t="str">
        <f t="shared" si="3"/>
        <v/>
      </c>
      <c r="D101" s="131"/>
      <c r="E101" s="289" t="str">
        <f>IF(ISBLANK($B101),"",VLOOKUP($A101,'RNF (Social Care)'!$A$6:$C$157,3,0)+M101)</f>
        <v/>
      </c>
      <c r="F101" s="131"/>
      <c r="G101" s="293" t="str">
        <f>IF(ISBLANK($B101),"",INDEX(DFG!$C$9:$C$338,MATCH('Better Care Fund LAs'!$A101,DFG!$A$9:$A$338,0),1)/1000)</f>
        <v/>
      </c>
      <c r="H101" s="190"/>
      <c r="I101" s="293" t="str">
        <f t="shared" si="4"/>
        <v/>
      </c>
      <c r="J101" s="190"/>
      <c r="K101" s="110" t="s">
        <v>592</v>
      </c>
      <c r="L101" s="111" t="s">
        <v>593</v>
      </c>
      <c r="M101" s="129">
        <f>SUMPRODUCT(--('From CCG allocations'!$J$7:$J$247='Better Care Fund LAs'!$K101),(--('From CCG allocations'!$M$7:$M$247='Better Care Fund LAs'!$A101)),'From CCG allocations'!Q$7:Q$247)</f>
        <v>18390.887332088085</v>
      </c>
      <c r="N101" s="129">
        <f>SUMPRODUCT(--('RNF (Social Care)'!$H$6:$H$246='Better Care Fund LAs'!$K101),(--('RNF (Social Care)'!$E$6:$E$246='Better Care Fund LAs'!$A101)),'RNF (Social Care)'!L$6:L$246)</f>
        <v>8989.7141071611186</v>
      </c>
      <c r="O101" s="129">
        <f t="shared" si="5"/>
        <v>27380.601439249203</v>
      </c>
      <c r="P101" s="300">
        <v>7780.7904061520931</v>
      </c>
    </row>
    <row r="102" spans="1:16" x14ac:dyDescent="0.2">
      <c r="A102" s="183" t="s">
        <v>33</v>
      </c>
      <c r="B102" s="187" t="s">
        <v>34</v>
      </c>
      <c r="C102" s="288">
        <f t="shared" si="3"/>
        <v>21713.058634644967</v>
      </c>
      <c r="D102" s="131"/>
      <c r="E102" s="288">
        <f>IF(ISBLANK($B102),"",VLOOKUP($A102,'RNF (Social Care)'!$A$6:$C$157,3,0)+M102)</f>
        <v>19744.996951661087</v>
      </c>
      <c r="F102" s="131"/>
      <c r="G102" s="292">
        <f>IF(ISBLANK($B102),"",INDEX(DFG!$C$9:$C$338,MATCH('Better Care Fund LAs'!$A102,DFG!$A$9:$A$338,0),1)/1000)</f>
        <v>1968.0616829838791</v>
      </c>
      <c r="H102" s="190"/>
      <c r="I102" s="292">
        <f t="shared" si="4"/>
        <v>5610.9681590398113</v>
      </c>
      <c r="J102" s="190"/>
      <c r="K102" s="104" t="s">
        <v>35</v>
      </c>
      <c r="L102" s="105" t="s">
        <v>36</v>
      </c>
      <c r="M102" s="128">
        <f>SUMPRODUCT(--('From CCG allocations'!$J$7:$J$247='Better Care Fund LAs'!$K102),(--('From CCG allocations'!$M$7:$M$247='Better Care Fund LAs'!$A102)),'From CCG allocations'!Q$7:Q$247)</f>
        <v>12970.649951661087</v>
      </c>
      <c r="N102" s="128">
        <f>SUMPRODUCT(--('RNF (Social Care)'!$H$6:$H$246='Better Care Fund LAs'!$K102),(--('RNF (Social Care)'!$E$6:$E$246='Better Care Fund LAs'!$A102)),'RNF (Social Care)'!L$6:L$246)</f>
        <v>6774.3469999999998</v>
      </c>
      <c r="O102" s="128">
        <f t="shared" si="5"/>
        <v>19744.996951661087</v>
      </c>
      <c r="P102" s="299">
        <v>5610.9681590398113</v>
      </c>
    </row>
    <row r="103" spans="1:16" x14ac:dyDescent="0.2">
      <c r="A103" s="184" t="s">
        <v>461</v>
      </c>
      <c r="B103" s="188" t="s">
        <v>462</v>
      </c>
      <c r="C103" s="289">
        <f t="shared" si="3"/>
        <v>11125.578175827759</v>
      </c>
      <c r="D103" s="131"/>
      <c r="E103" s="289">
        <f>IF(ISBLANK($B103),"",VLOOKUP($A103,'RNF (Social Care)'!$A$6:$C$157,3,0)+M103)</f>
        <v>10093.236713603976</v>
      </c>
      <c r="F103" s="131"/>
      <c r="G103" s="293">
        <f>IF(ISBLANK($B103),"",INDEX(DFG!$C$9:$C$338,MATCH('Better Care Fund LAs'!$A103,DFG!$A$9:$A$338,0),1)/1000)</f>
        <v>1032.3414622237831</v>
      </c>
      <c r="H103" s="190"/>
      <c r="I103" s="293">
        <f t="shared" si="4"/>
        <v>2868.2116264859278</v>
      </c>
      <c r="J103" s="190"/>
      <c r="K103" s="110" t="s">
        <v>463</v>
      </c>
      <c r="L103" s="111" t="s">
        <v>464</v>
      </c>
      <c r="M103" s="129">
        <f>SUMPRODUCT(--('From CCG allocations'!$J$7:$J$247='Better Care Fund LAs'!$K103),(--('From CCG allocations'!$M$7:$M$247='Better Care Fund LAs'!$A103)),'From CCG allocations'!Q$7:Q$247)</f>
        <v>7420.7897136039746</v>
      </c>
      <c r="N103" s="129">
        <f>SUMPRODUCT(--('RNF (Social Care)'!$H$6:$H$246='Better Care Fund LAs'!$K103),(--('RNF (Social Care)'!$E$6:$E$246='Better Care Fund LAs'!$A103)),'RNF (Social Care)'!L$6:L$246)</f>
        <v>2672.4470000000001</v>
      </c>
      <c r="O103" s="129">
        <f t="shared" si="5"/>
        <v>10093.236713603976</v>
      </c>
      <c r="P103" s="300">
        <v>2868.2116264859278</v>
      </c>
    </row>
    <row r="104" spans="1:16" x14ac:dyDescent="0.2">
      <c r="A104" s="183" t="s">
        <v>365</v>
      </c>
      <c r="B104" s="187" t="s">
        <v>366</v>
      </c>
      <c r="C104" s="288">
        <f t="shared" si="3"/>
        <v>29087.644998204516</v>
      </c>
      <c r="D104" s="131"/>
      <c r="E104" s="288">
        <f>IF(ISBLANK($B104),"",VLOOKUP($A104,'RNF (Social Care)'!$A$6:$C$157,3,0)+M104+M105)</f>
        <v>26604.553637544239</v>
      </c>
      <c r="F104" s="131"/>
      <c r="G104" s="292">
        <f>IF(ISBLANK($B104),"",INDEX(DFG!$C$9:$C$338,MATCH('Better Care Fund LAs'!$A104,DFG!$A$9:$A$338,0),1)/1000)</f>
        <v>2483.0913606602753</v>
      </c>
      <c r="H104" s="190"/>
      <c r="I104" s="292">
        <f t="shared" si="4"/>
        <v>7560.2596298790149</v>
      </c>
      <c r="J104" s="190"/>
      <c r="K104" s="104" t="s">
        <v>367</v>
      </c>
      <c r="L104" s="105" t="s">
        <v>368</v>
      </c>
      <c r="M104" s="128">
        <f>SUMPRODUCT(--('From CCG allocations'!$J$7:$J$247='Better Care Fund LAs'!$K104),(--('From CCG allocations'!$M$7:$M$247='Better Care Fund LAs'!$A104)),'From CCG allocations'!Q$7:Q$247)</f>
        <v>9866.5108519571913</v>
      </c>
      <c r="N104" s="128">
        <f>SUMPRODUCT(--('RNF (Social Care)'!$H$6:$H$246='Better Care Fund LAs'!$K104),(--('RNF (Social Care)'!$E$6:$E$246='Better Care Fund LAs'!$A104)),'RNF (Social Care)'!L$6:L$246)</f>
        <v>4859.5866474270333</v>
      </c>
      <c r="O104" s="128">
        <f t="shared" si="5"/>
        <v>14726.097499384225</v>
      </c>
      <c r="P104" s="299">
        <v>4184.7392723456187</v>
      </c>
    </row>
    <row r="105" spans="1:16" x14ac:dyDescent="0.2">
      <c r="A105" s="183" t="s">
        <v>365</v>
      </c>
      <c r="B105" s="187"/>
      <c r="C105" s="288" t="str">
        <f t="shared" si="3"/>
        <v/>
      </c>
      <c r="D105" s="131"/>
      <c r="E105" s="288" t="str">
        <f>IF(ISBLANK($B105),"",VLOOKUP($A105,'RNF (Social Care)'!$A$6:$C$157,3,0)+M105)</f>
        <v/>
      </c>
      <c r="F105" s="131"/>
      <c r="G105" s="292" t="str">
        <f>IF(ISBLANK($B105),"",INDEX(DFG!$C$9:$C$338,MATCH('Better Care Fund LAs'!$A105,DFG!$A$9:$A$338,0),1)/1000)</f>
        <v/>
      </c>
      <c r="H105" s="190"/>
      <c r="I105" s="292" t="str">
        <f t="shared" si="4"/>
        <v/>
      </c>
      <c r="J105" s="190"/>
      <c r="K105" s="104" t="s">
        <v>369</v>
      </c>
      <c r="L105" s="105" t="s">
        <v>370</v>
      </c>
      <c r="M105" s="128">
        <f>SUMPRODUCT(--('From CCG allocations'!$J$7:$J$247='Better Care Fund LAs'!$K105),(--('From CCG allocations'!$M$7:$M$247='Better Care Fund LAs'!$A105)),'From CCG allocations'!Q$7:Q$247)</f>
        <v>8066.3457855870492</v>
      </c>
      <c r="N105" s="128">
        <f>SUMPRODUCT(--('RNF (Social Care)'!$H$6:$H$246='Better Care Fund LAs'!$K105),(--('RNF (Social Care)'!$E$6:$E$246='Better Care Fund LAs'!$A105)),'RNF (Social Care)'!L$6:L$246)</f>
        <v>3812.1103525729663</v>
      </c>
      <c r="O105" s="128">
        <f t="shared" si="5"/>
        <v>11878.456138160016</v>
      </c>
      <c r="P105" s="299">
        <v>3375.5203575333962</v>
      </c>
    </row>
    <row r="106" spans="1:16" x14ac:dyDescent="0.2">
      <c r="A106" s="184" t="s">
        <v>267</v>
      </c>
      <c r="B106" s="188" t="s">
        <v>268</v>
      </c>
      <c r="C106" s="289">
        <f t="shared" si="3"/>
        <v>15376.074820007787</v>
      </c>
      <c r="D106" s="131"/>
      <c r="E106" s="289">
        <f>IF(ISBLANK($B106),"",VLOOKUP($A106,'RNF (Social Care)'!$A$6:$C$157,3,0)+M106)</f>
        <v>13442.362825547778</v>
      </c>
      <c r="F106" s="131"/>
      <c r="G106" s="293">
        <f>IF(ISBLANK($B106),"",INDEX(DFG!$C$9:$C$338,MATCH('Better Care Fund LAs'!$A106,DFG!$A$9:$A$338,0),1)/1000)</f>
        <v>1933.7119944600081</v>
      </c>
      <c r="H106" s="190"/>
      <c r="I106" s="293">
        <f t="shared" si="4"/>
        <v>3819.9382851798191</v>
      </c>
      <c r="J106" s="190"/>
      <c r="K106" s="110" t="s">
        <v>269</v>
      </c>
      <c r="L106" s="111" t="s">
        <v>270</v>
      </c>
      <c r="M106" s="129">
        <f>SUMPRODUCT(--('From CCG allocations'!$J$7:$J$247='Better Care Fund LAs'!$K106),(--('From CCG allocations'!$M$7:$M$247='Better Care Fund LAs'!$A106)),'From CCG allocations'!Q$7:Q$247)</f>
        <v>8886.8398255477787</v>
      </c>
      <c r="N106" s="129">
        <f>SUMPRODUCT(--('RNF (Social Care)'!$H$6:$H$246='Better Care Fund LAs'!$K106),(--('RNF (Social Care)'!$E$6:$E$246='Better Care Fund LAs'!$A106)),'RNF (Social Care)'!L$6:L$246)</f>
        <v>4555.5230000000001</v>
      </c>
      <c r="O106" s="129">
        <f t="shared" si="5"/>
        <v>13442.362825547778</v>
      </c>
      <c r="P106" s="300">
        <v>3819.9382851798191</v>
      </c>
    </row>
    <row r="107" spans="1:16" x14ac:dyDescent="0.2">
      <c r="A107" s="183" t="s">
        <v>465</v>
      </c>
      <c r="B107" s="187" t="s">
        <v>466</v>
      </c>
      <c r="C107" s="288">
        <f t="shared" si="3"/>
        <v>23543.689800164411</v>
      </c>
      <c r="D107" s="131"/>
      <c r="E107" s="288">
        <f>IF(ISBLANK($B107),"",VLOOKUP($A107,'RNF (Social Care)'!$A$6:$C$157,3,0)+M107)</f>
        <v>22398.424858601753</v>
      </c>
      <c r="F107" s="131"/>
      <c r="G107" s="292">
        <f>IF(ISBLANK($B107),"",INDEX(DFG!$C$9:$C$338,MATCH('Better Care Fund LAs'!$A107,DFG!$A$9:$A$338,0),1)/1000)</f>
        <v>1145.264941562657</v>
      </c>
      <c r="H107" s="190"/>
      <c r="I107" s="292">
        <f t="shared" si="4"/>
        <v>6364.9971181022347</v>
      </c>
      <c r="J107" s="190"/>
      <c r="K107" s="104" t="s">
        <v>467</v>
      </c>
      <c r="L107" s="105" t="s">
        <v>468</v>
      </c>
      <c r="M107" s="128">
        <f>SUMPRODUCT(--('From CCG allocations'!$J$7:$J$247='Better Care Fund LAs'!$K107),(--('From CCG allocations'!$M$7:$M$247='Better Care Fund LAs'!$A107)),'From CCG allocations'!Q$7:Q$247)</f>
        <v>15363.102858601753</v>
      </c>
      <c r="N107" s="128">
        <f>SUMPRODUCT(--('RNF (Social Care)'!$H$6:$H$246='Better Care Fund LAs'!$K107),(--('RNF (Social Care)'!$E$6:$E$246='Better Care Fund LAs'!$A107)),'RNF (Social Care)'!L$6:L$246)</f>
        <v>7035.3220000000001</v>
      </c>
      <c r="O107" s="128">
        <f t="shared" si="5"/>
        <v>22398.424858601753</v>
      </c>
      <c r="P107" s="299">
        <v>6364.9971181022347</v>
      </c>
    </row>
    <row r="108" spans="1:16" x14ac:dyDescent="0.2">
      <c r="A108" s="184" t="s">
        <v>594</v>
      </c>
      <c r="B108" s="188" t="s">
        <v>595</v>
      </c>
      <c r="C108" s="289">
        <f t="shared" si="3"/>
        <v>91418.94752030888</v>
      </c>
      <c r="D108" s="131"/>
      <c r="E108" s="289">
        <f>IF(ISBLANK($B108),"",VLOOKUP($A108,'RNF (Social Care)'!$A$6:$C$157,3,0)+SUM(M108:M113))</f>
        <v>79940.999781585502</v>
      </c>
      <c r="F108" s="131"/>
      <c r="G108" s="293">
        <f>IF(ISBLANK($B108),"",INDEX(DFG!$C$9:$C$338,MATCH('Better Care Fund LAs'!$A108,DFG!$A$9:$A$338,0),1)/1000)</f>
        <v>11477.947738723384</v>
      </c>
      <c r="H108" s="190"/>
      <c r="I108" s="293">
        <f t="shared" si="4"/>
        <v>22716.964984821127</v>
      </c>
      <c r="J108" s="190"/>
      <c r="K108" s="110" t="s">
        <v>596</v>
      </c>
      <c r="L108" s="111" t="s">
        <v>597</v>
      </c>
      <c r="M108" s="129">
        <f>SUMPRODUCT(--('From CCG allocations'!$J$7:$J$247='Better Care Fund LAs'!$K108),(--('From CCG allocations'!$M$7:$M$247='Better Care Fund LAs'!$A108)),'From CCG allocations'!Q$7:Q$247)</f>
        <v>7906.8728886590516</v>
      </c>
      <c r="N108" s="129">
        <f>SUMPRODUCT(--('RNF (Social Care)'!$H$6:$H$246='Better Care Fund LAs'!$K108),(--('RNF (Social Care)'!$E$6:$E$246='Better Care Fund LAs'!$A108)),'RNF (Social Care)'!L$6:L$246)</f>
        <v>3707.0188507134508</v>
      </c>
      <c r="O108" s="129">
        <f t="shared" si="5"/>
        <v>11613.891739372502</v>
      </c>
      <c r="P108" s="300">
        <v>3300.3386585315452</v>
      </c>
    </row>
    <row r="109" spans="1:16" x14ac:dyDescent="0.2">
      <c r="A109" s="184" t="s">
        <v>594</v>
      </c>
      <c r="B109" s="188"/>
      <c r="C109" s="289" t="str">
        <f t="shared" si="3"/>
        <v/>
      </c>
      <c r="D109" s="131"/>
      <c r="E109" s="289" t="str">
        <f>IF(ISBLANK($B109),"",VLOOKUP($A109,'RNF (Social Care)'!$A$6:$C$157,3,0)+M109)</f>
        <v/>
      </c>
      <c r="F109" s="131"/>
      <c r="G109" s="293" t="str">
        <f>IF(ISBLANK($B109),"",INDEX(DFG!$C$9:$C$338,MATCH('Better Care Fund LAs'!$A109,DFG!$A$9:$A$338,0),1)/1000)</f>
        <v/>
      </c>
      <c r="H109" s="190"/>
      <c r="I109" s="293" t="str">
        <f t="shared" si="4"/>
        <v/>
      </c>
      <c r="J109" s="190"/>
      <c r="K109" s="110" t="s">
        <v>598</v>
      </c>
      <c r="L109" s="111" t="s">
        <v>599</v>
      </c>
      <c r="M109" s="129">
        <f>SUMPRODUCT(--('From CCG allocations'!$J$7:$J$247='Better Care Fund LAs'!$K109),(--('From CCG allocations'!$M$7:$M$247='Better Care Fund LAs'!$A109)),'From CCG allocations'!Q$7:Q$247)</f>
        <v>17944.89960801047</v>
      </c>
      <c r="N109" s="129">
        <f>SUMPRODUCT(--('RNF (Social Care)'!$H$6:$H$246='Better Care Fund LAs'!$K109),(--('RNF (Social Care)'!$E$6:$E$246='Better Care Fund LAs'!$A109)),'RNF (Social Care)'!L$6:L$246)</f>
        <v>8104.342377511427</v>
      </c>
      <c r="O109" s="129">
        <f t="shared" si="5"/>
        <v>26049.241985521898</v>
      </c>
      <c r="P109" s="300">
        <v>7402.4558071957681</v>
      </c>
    </row>
    <row r="110" spans="1:16" x14ac:dyDescent="0.2">
      <c r="A110" s="184" t="s">
        <v>594</v>
      </c>
      <c r="B110" s="188"/>
      <c r="C110" s="289" t="str">
        <f t="shared" si="3"/>
        <v/>
      </c>
      <c r="D110" s="131"/>
      <c r="E110" s="289" t="str">
        <f>IF(ISBLANK($B110),"",VLOOKUP($A110,'RNF (Social Care)'!$A$6:$C$157,3,0)+M110)</f>
        <v/>
      </c>
      <c r="F110" s="131"/>
      <c r="G110" s="293" t="str">
        <f>IF(ISBLANK($B110),"",INDEX(DFG!$C$9:$C$338,MATCH('Better Care Fund LAs'!$A110,DFG!$A$9:$A$338,0),1)/1000)</f>
        <v/>
      </c>
      <c r="H110" s="190"/>
      <c r="I110" s="293" t="str">
        <f t="shared" si="4"/>
        <v/>
      </c>
      <c r="J110" s="190"/>
      <c r="K110" s="110" t="s">
        <v>600</v>
      </c>
      <c r="L110" s="111" t="s">
        <v>601</v>
      </c>
      <c r="M110" s="129">
        <f>SUMPRODUCT(--('From CCG allocations'!$J$7:$J$247='Better Care Fund LAs'!$K110),(--('From CCG allocations'!$M$7:$M$247='Better Care Fund LAs'!$A110)),'From CCG allocations'!Q$7:Q$247)</f>
        <v>8982.9527019592861</v>
      </c>
      <c r="N110" s="129">
        <f>SUMPRODUCT(--('RNF (Social Care)'!$H$6:$H$246='Better Care Fund LAs'!$K110),(--('RNF (Social Care)'!$E$6:$E$246='Better Care Fund LAs'!$A110)),'RNF (Social Care)'!L$6:L$246)</f>
        <v>4462.3646601189303</v>
      </c>
      <c r="O110" s="129">
        <f t="shared" si="5"/>
        <v>13445.317362078216</v>
      </c>
      <c r="P110" s="300">
        <v>3820.7778806701399</v>
      </c>
    </row>
    <row r="111" spans="1:16" x14ac:dyDescent="0.2">
      <c r="A111" s="184" t="s">
        <v>594</v>
      </c>
      <c r="B111" s="188"/>
      <c r="C111" s="289" t="str">
        <f t="shared" si="3"/>
        <v/>
      </c>
      <c r="D111" s="131"/>
      <c r="E111" s="289" t="str">
        <f>IF(ISBLANK($B111),"",VLOOKUP($A111,'RNF (Social Care)'!$A$6:$C$157,3,0)+M111)</f>
        <v/>
      </c>
      <c r="F111" s="131"/>
      <c r="G111" s="293" t="str">
        <f>IF(ISBLANK($B111),"",INDEX(DFG!$C$9:$C$338,MATCH('Better Care Fund LAs'!$A111,DFG!$A$9:$A$338,0),1)/1000)</f>
        <v/>
      </c>
      <c r="H111" s="190"/>
      <c r="I111" s="293" t="str">
        <f t="shared" si="4"/>
        <v/>
      </c>
      <c r="J111" s="190"/>
      <c r="K111" s="110" t="s">
        <v>602</v>
      </c>
      <c r="L111" s="111" t="s">
        <v>603</v>
      </c>
      <c r="M111" s="129">
        <f>SUMPRODUCT(--('From CCG allocations'!$J$7:$J$247='Better Care Fund LAs'!$K111),(--('From CCG allocations'!$M$7:$M$247='Better Care Fund LAs'!$A111)),'From CCG allocations'!Q$7:Q$247)</f>
        <v>7123.925534571571</v>
      </c>
      <c r="N111" s="129">
        <f>SUMPRODUCT(--('RNF (Social Care)'!$H$6:$H$246='Better Care Fund LAs'!$K111),(--('RNF (Social Care)'!$E$6:$E$246='Better Care Fund LAs'!$A111)),'RNF (Social Care)'!L$6:L$246)</f>
        <v>3401.531831539543</v>
      </c>
      <c r="O111" s="129">
        <f t="shared" si="5"/>
        <v>10525.457366111114</v>
      </c>
      <c r="P111" s="300">
        <v>2991.0364780082746</v>
      </c>
    </row>
    <row r="112" spans="1:16" x14ac:dyDescent="0.2">
      <c r="A112" s="184" t="s">
        <v>594</v>
      </c>
      <c r="B112" s="188"/>
      <c r="C112" s="289" t="str">
        <f t="shared" si="3"/>
        <v/>
      </c>
      <c r="D112" s="131"/>
      <c r="E112" s="289" t="str">
        <f>IF(ISBLANK($B112),"",VLOOKUP($A112,'RNF (Social Care)'!$A$6:$C$157,3,0)+M112)</f>
        <v/>
      </c>
      <c r="F112" s="131"/>
      <c r="G112" s="293" t="str">
        <f>IF(ISBLANK($B112),"",INDEX(DFG!$C$9:$C$338,MATCH('Better Care Fund LAs'!$A112,DFG!$A$9:$A$338,0),1)/1000)</f>
        <v/>
      </c>
      <c r="H112" s="190"/>
      <c r="I112" s="293" t="str">
        <f t="shared" si="4"/>
        <v/>
      </c>
      <c r="J112" s="190"/>
      <c r="K112" s="110" t="s">
        <v>604</v>
      </c>
      <c r="L112" s="111" t="s">
        <v>605</v>
      </c>
      <c r="M112" s="129">
        <f>SUMPRODUCT(--('From CCG allocations'!$J$7:$J$247='Better Care Fund LAs'!$K112),(--('From CCG allocations'!$M$7:$M$247='Better Care Fund LAs'!$A112)),'From CCG allocations'!Q$7:Q$247)</f>
        <v>4983.8272879760971</v>
      </c>
      <c r="N112" s="129">
        <f>SUMPRODUCT(--('RNF (Social Care)'!$H$6:$H$246='Better Care Fund LAs'!$K112),(--('RNF (Social Care)'!$E$6:$E$246='Better Care Fund LAs'!$A112)),'RNF (Social Care)'!L$6:L$246)</f>
        <v>2430.9530764432552</v>
      </c>
      <c r="O112" s="129">
        <f t="shared" si="5"/>
        <v>7414.7803644193518</v>
      </c>
      <c r="P112" s="300">
        <v>2107.0702939526441</v>
      </c>
    </row>
    <row r="113" spans="1:16" x14ac:dyDescent="0.2">
      <c r="A113" s="184" t="s">
        <v>594</v>
      </c>
      <c r="B113" s="188"/>
      <c r="C113" s="289" t="str">
        <f t="shared" si="3"/>
        <v/>
      </c>
      <c r="D113" s="131"/>
      <c r="E113" s="289" t="str">
        <f>IF(ISBLANK($B113),"",VLOOKUP($A113,'RNF (Social Care)'!$A$6:$C$157,3,0)+M113)</f>
        <v/>
      </c>
      <c r="F113" s="131"/>
      <c r="G113" s="293" t="str">
        <f>IF(ISBLANK($B113),"",INDEX(DFG!$C$9:$C$338,MATCH('Better Care Fund LAs'!$A113,DFG!$A$9:$A$338,0),1)/1000)</f>
        <v/>
      </c>
      <c r="H113" s="190"/>
      <c r="I113" s="293" t="str">
        <f t="shared" si="4"/>
        <v/>
      </c>
      <c r="J113" s="190"/>
      <c r="K113" s="110" t="s">
        <v>606</v>
      </c>
      <c r="L113" s="111" t="s">
        <v>607</v>
      </c>
      <c r="M113" s="129">
        <f>SUMPRODUCT(--('From CCG allocations'!$J$7:$J$247='Better Care Fund LAs'!$K113),(--('From CCG allocations'!$M$7:$M$247='Better Care Fund LAs'!$A113)),'From CCG allocations'!Q$7:Q$247)</f>
        <v>7270.138760409026</v>
      </c>
      <c r="N113" s="129">
        <f>SUMPRODUCT(--('RNF (Social Care)'!$H$6:$H$246='Better Care Fund LAs'!$K113),(--('RNF (Social Care)'!$E$6:$E$246='Better Care Fund LAs'!$A113)),'RNF (Social Care)'!L$6:L$246)</f>
        <v>3622.1722036733954</v>
      </c>
      <c r="O113" s="129">
        <f t="shared" si="5"/>
        <v>10892.310964082422</v>
      </c>
      <c r="P113" s="300">
        <v>3095.2858664627529</v>
      </c>
    </row>
    <row r="114" spans="1:16" x14ac:dyDescent="0.2">
      <c r="A114" s="183" t="s">
        <v>371</v>
      </c>
      <c r="B114" s="187" t="s">
        <v>372</v>
      </c>
      <c r="C114" s="288">
        <f t="shared" si="3"/>
        <v>55958.587211244514</v>
      </c>
      <c r="D114" s="131"/>
      <c r="E114" s="288">
        <f>IF(ISBLANK($B114),"",VLOOKUP($A114,'RNF (Social Care)'!$A$6:$C$157,3,0)+SUM(M114:M116))</f>
        <v>50327.678633953576</v>
      </c>
      <c r="F114" s="131"/>
      <c r="G114" s="292">
        <f>IF(ISBLANK($B114),"",INDEX(DFG!$C$9:$C$338,MATCH('Better Care Fund LAs'!$A114,DFG!$A$9:$A$338,0),1)/1000)</f>
        <v>5630.9085772909402</v>
      </c>
      <c r="H114" s="190"/>
      <c r="I114" s="292">
        <f t="shared" si="4"/>
        <v>14301.698958213583</v>
      </c>
      <c r="J114" s="190"/>
      <c r="K114" s="104" t="s">
        <v>373</v>
      </c>
      <c r="L114" s="105" t="s">
        <v>374</v>
      </c>
      <c r="M114" s="128">
        <f>SUMPRODUCT(--('From CCG allocations'!$J$7:$J$247='Better Care Fund LAs'!$K114),(--('From CCG allocations'!$M$7:$M$247='Better Care Fund LAs'!$A114)),'From CCG allocations'!Q$7:Q$247)</f>
        <v>8533.7232356162003</v>
      </c>
      <c r="N114" s="128">
        <f>SUMPRODUCT(--('RNF (Social Care)'!$H$6:$H$246='Better Care Fund LAs'!$K114),(--('RNF (Social Care)'!$E$6:$E$246='Better Care Fund LAs'!$A114)),'RNF (Social Care)'!L$6:L$246)</f>
        <v>4025.7634753907564</v>
      </c>
      <c r="O114" s="128">
        <f t="shared" si="5"/>
        <v>12559.486711006957</v>
      </c>
      <c r="P114" s="299">
        <v>3569.0499320849567</v>
      </c>
    </row>
    <row r="115" spans="1:16" x14ac:dyDescent="0.2">
      <c r="A115" s="183" t="s">
        <v>371</v>
      </c>
      <c r="B115" s="187"/>
      <c r="C115" s="288" t="str">
        <f t="shared" si="3"/>
        <v/>
      </c>
      <c r="D115" s="131"/>
      <c r="E115" s="288" t="str">
        <f>IF(ISBLANK($B115),"",VLOOKUP($A115,'RNF (Social Care)'!$A$6:$C$157,3,0)+M115)</f>
        <v/>
      </c>
      <c r="F115" s="131"/>
      <c r="G115" s="292" t="str">
        <f>IF(ISBLANK($B115),"",INDEX(DFG!$C$9:$C$338,MATCH('Better Care Fund LAs'!$A115,DFG!$A$9:$A$338,0),1)/1000)</f>
        <v/>
      </c>
      <c r="H115" s="190"/>
      <c r="I115" s="292" t="str">
        <f t="shared" si="4"/>
        <v/>
      </c>
      <c r="J115" s="190"/>
      <c r="K115" s="104" t="s">
        <v>375</v>
      </c>
      <c r="L115" s="105" t="s">
        <v>376</v>
      </c>
      <c r="M115" s="128">
        <f>SUMPRODUCT(--('From CCG allocations'!$J$7:$J$247='Better Care Fund LAs'!$K115),(--('From CCG allocations'!$M$7:$M$247='Better Care Fund LAs'!$A115)),'From CCG allocations'!Q$7:Q$247)</f>
        <v>13924.683503157705</v>
      </c>
      <c r="N115" s="128">
        <f>SUMPRODUCT(--('RNF (Social Care)'!$H$6:$H$246='Better Care Fund LAs'!$K115),(--('RNF (Social Care)'!$E$6:$E$246='Better Care Fund LAs'!$A115)),'RNF (Social Care)'!L$6:L$246)</f>
        <v>6473.999520359499</v>
      </c>
      <c r="O115" s="128">
        <f t="shared" si="5"/>
        <v>20398.683023517202</v>
      </c>
      <c r="P115" s="299">
        <v>5796.7272019088405</v>
      </c>
    </row>
    <row r="116" spans="1:16" x14ac:dyDescent="0.2">
      <c r="A116" s="183" t="s">
        <v>371</v>
      </c>
      <c r="B116" s="187"/>
      <c r="C116" s="288" t="str">
        <f t="shared" si="3"/>
        <v/>
      </c>
      <c r="D116" s="131"/>
      <c r="E116" s="288" t="str">
        <f>IF(ISBLANK($B116),"",VLOOKUP($A116,'RNF (Social Care)'!$A$6:$C$157,3,0)+M116)</f>
        <v/>
      </c>
      <c r="F116" s="131"/>
      <c r="G116" s="292" t="str">
        <f>IF(ISBLANK($B116),"",INDEX(DFG!$C$9:$C$338,MATCH('Better Care Fund LAs'!$A116,DFG!$A$9:$A$338,0),1)/1000)</f>
        <v/>
      </c>
      <c r="H116" s="190"/>
      <c r="I116" s="292" t="str">
        <f t="shared" si="4"/>
        <v/>
      </c>
      <c r="J116" s="190"/>
      <c r="K116" s="104" t="s">
        <v>377</v>
      </c>
      <c r="L116" s="105" t="s">
        <v>378</v>
      </c>
      <c r="M116" s="128">
        <f>SUMPRODUCT(--('From CCG allocations'!$J$7:$J$247='Better Care Fund LAs'!$K116),(--('From CCG allocations'!$M$7:$M$247='Better Care Fund LAs'!$A116)),'From CCG allocations'!Q$7:Q$247)</f>
        <v>12432.995895179676</v>
      </c>
      <c r="N116" s="128">
        <f>SUMPRODUCT(--('RNF (Social Care)'!$H$6:$H$246='Better Care Fund LAs'!$K116),(--('RNF (Social Care)'!$E$6:$E$246='Better Care Fund LAs'!$A116)),'RNF (Social Care)'!L$6:L$246)</f>
        <v>4936.513004249744</v>
      </c>
      <c r="O116" s="128">
        <f t="shared" si="5"/>
        <v>17369.50889942942</v>
      </c>
      <c r="P116" s="299">
        <v>4935.9218242197858</v>
      </c>
    </row>
    <row r="117" spans="1:16" x14ac:dyDescent="0.2">
      <c r="A117" s="184" t="s">
        <v>57</v>
      </c>
      <c r="B117" s="188" t="s">
        <v>58</v>
      </c>
      <c r="C117" s="289">
        <f t="shared" si="3"/>
        <v>23715.444608138005</v>
      </c>
      <c r="D117" s="131"/>
      <c r="E117" s="289">
        <f>IF(ISBLANK($B117),"",VLOOKUP($A117,'RNF (Social Care)'!$A$6:$C$157,3,0)+M117)</f>
        <v>21861.473153599334</v>
      </c>
      <c r="F117" s="131"/>
      <c r="G117" s="293">
        <f>IF(ISBLANK($B117),"",INDEX(DFG!$C$9:$C$338,MATCH('Better Care Fund LAs'!$A117,DFG!$A$9:$A$338,0),1)/1000)</f>
        <v>1853.9714545386703</v>
      </c>
      <c r="H117" s="190"/>
      <c r="I117" s="293">
        <f t="shared" si="4"/>
        <v>6212.4106716679007</v>
      </c>
      <c r="J117" s="190"/>
      <c r="K117" s="110" t="s">
        <v>59</v>
      </c>
      <c r="L117" s="111" t="s">
        <v>60</v>
      </c>
      <c r="M117" s="129">
        <f>SUMPRODUCT(--('From CCG allocations'!$J$7:$J$247='Better Care Fund LAs'!$K117),(--('From CCG allocations'!$M$7:$M$247='Better Care Fund LAs'!$A117)),'From CCG allocations'!Q$7:Q$247)</f>
        <v>14523.918153599334</v>
      </c>
      <c r="N117" s="129">
        <f>SUMPRODUCT(--('RNF (Social Care)'!$H$6:$H$246='Better Care Fund LAs'!$K117),(--('RNF (Social Care)'!$E$6:$E$246='Better Care Fund LAs'!$A117)),'RNF (Social Care)'!L$6:L$246)</f>
        <v>7337.5550000000003</v>
      </c>
      <c r="O117" s="129">
        <f t="shared" si="5"/>
        <v>21861.473153599334</v>
      </c>
      <c r="P117" s="300">
        <v>6212.4106716679007</v>
      </c>
    </row>
    <row r="118" spans="1:16" x14ac:dyDescent="0.2">
      <c r="A118" s="183" t="s">
        <v>608</v>
      </c>
      <c r="B118" s="187" t="s">
        <v>609</v>
      </c>
      <c r="C118" s="288">
        <f t="shared" si="3"/>
        <v>39103.96531245143</v>
      </c>
      <c r="D118" s="131"/>
      <c r="E118" s="288">
        <f>IF(ISBLANK($B118),"",VLOOKUP($A118,'RNF (Social Care)'!$A$6:$C$157,3,0)+M118+M119)</f>
        <v>36036.517099710763</v>
      </c>
      <c r="F118" s="131"/>
      <c r="G118" s="292">
        <f>IF(ISBLANK($B118),"",INDEX(DFG!$C$9:$C$338,MATCH('Better Care Fund LAs'!$A118,DFG!$A$9:$A$338,0),1)/1000)</f>
        <v>3067.4482127406627</v>
      </c>
      <c r="H118" s="190"/>
      <c r="I118" s="292">
        <f t="shared" si="4"/>
        <v>10240.55615223381</v>
      </c>
      <c r="J118" s="190"/>
      <c r="K118" s="104" t="s">
        <v>63</v>
      </c>
      <c r="L118" s="105" t="s">
        <v>64</v>
      </c>
      <c r="M118" s="128">
        <f>SUMPRODUCT(--('From CCG allocations'!$J$7:$J$247='Better Care Fund LAs'!$K118),(--('From CCG allocations'!$M$7:$M$247='Better Care Fund LAs'!$A118)),'From CCG allocations'!Q$7:Q$247)</f>
        <v>10741.25534849683</v>
      </c>
      <c r="N118" s="128">
        <f>SUMPRODUCT(--('RNF (Social Care)'!$H$6:$H$246='Better Care Fund LAs'!$K118),(--('RNF (Social Care)'!$E$6:$E$246='Better Care Fund LAs'!$A118)),'RNF (Social Care)'!L$6:L$246)</f>
        <v>4818.3353206578786</v>
      </c>
      <c r="O118" s="128">
        <f t="shared" si="5"/>
        <v>15559.59066915471</v>
      </c>
      <c r="P118" s="299">
        <v>4421.594393053344</v>
      </c>
    </row>
    <row r="119" spans="1:16" x14ac:dyDescent="0.2">
      <c r="A119" s="183" t="s">
        <v>608</v>
      </c>
      <c r="B119" s="187"/>
      <c r="C119" s="288" t="str">
        <f t="shared" si="3"/>
        <v/>
      </c>
      <c r="D119" s="131"/>
      <c r="E119" s="288" t="str">
        <f>IF(ISBLANK($B119),"",VLOOKUP($A119,'RNF (Social Care)'!$A$6:$C$157,3,0)+M119)</f>
        <v/>
      </c>
      <c r="F119" s="131"/>
      <c r="G119" s="292" t="str">
        <f>IF(ISBLANK($B119),"",INDEX(DFG!$C$9:$C$338,MATCH('Better Care Fund LAs'!$A119,DFG!$A$9:$A$338,0),1)/1000)</f>
        <v/>
      </c>
      <c r="H119" s="190"/>
      <c r="I119" s="292" t="str">
        <f t="shared" si="4"/>
        <v/>
      </c>
      <c r="J119" s="190"/>
      <c r="K119" s="104" t="s">
        <v>610</v>
      </c>
      <c r="L119" s="105" t="s">
        <v>611</v>
      </c>
      <c r="M119" s="128">
        <f>SUMPRODUCT(--('From CCG allocations'!$J$7:$J$247='Better Care Fund LAs'!$K119),(--('From CCG allocations'!$M$7:$M$247='Better Care Fund LAs'!$A119)),'From CCG allocations'!Q$7:Q$247)</f>
        <v>14038.83375121393</v>
      </c>
      <c r="N119" s="128">
        <f>SUMPRODUCT(--('RNF (Social Care)'!$H$6:$H$246='Better Care Fund LAs'!$K119),(--('RNF (Social Care)'!$E$6:$E$246='Better Care Fund LAs'!$A119)),'RNF (Social Care)'!L$6:L$246)</f>
        <v>6438.0926793421213</v>
      </c>
      <c r="O119" s="128">
        <f t="shared" si="5"/>
        <v>20476.92643055605</v>
      </c>
      <c r="P119" s="299">
        <v>5818.9617591804654</v>
      </c>
    </row>
    <row r="120" spans="1:16" x14ac:dyDescent="0.2">
      <c r="A120" s="184" t="s">
        <v>469</v>
      </c>
      <c r="B120" s="188" t="s">
        <v>470</v>
      </c>
      <c r="C120" s="289">
        <f t="shared" si="3"/>
        <v>21217.618555856381</v>
      </c>
      <c r="D120" s="131"/>
      <c r="E120" s="289">
        <f>IF(ISBLANK($B120),"",VLOOKUP($A120,'RNF (Social Care)'!$A$6:$C$157,3,0)+M120)</f>
        <v>20164.53837812593</v>
      </c>
      <c r="F120" s="131"/>
      <c r="G120" s="293">
        <f>IF(ISBLANK($B120),"",INDEX(DFG!$C$9:$C$338,MATCH('Better Care Fund LAs'!$A120,DFG!$A$9:$A$338,0),1)/1000)</f>
        <v>1053.080177730453</v>
      </c>
      <c r="H120" s="190"/>
      <c r="I120" s="293">
        <f t="shared" si="4"/>
        <v>5730.1899341079679</v>
      </c>
      <c r="J120" s="190"/>
      <c r="K120" s="110" t="s">
        <v>471</v>
      </c>
      <c r="L120" s="111" t="s">
        <v>472</v>
      </c>
      <c r="M120" s="129">
        <f>SUMPRODUCT(--('From CCG allocations'!$J$7:$J$247='Better Care Fund LAs'!$K120),(--('From CCG allocations'!$M$7:$M$247='Better Care Fund LAs'!$A120)),'From CCG allocations'!Q$7:Q$247)</f>
        <v>13786.788378125932</v>
      </c>
      <c r="N120" s="129">
        <f>SUMPRODUCT(--('RNF (Social Care)'!$H$6:$H$246='Better Care Fund LAs'!$K120),(--('RNF (Social Care)'!$E$6:$E$246='Better Care Fund LAs'!$A120)),'RNF (Social Care)'!L$6:L$246)</f>
        <v>6377.75</v>
      </c>
      <c r="O120" s="129">
        <f t="shared" si="5"/>
        <v>20164.53837812593</v>
      </c>
      <c r="P120" s="300">
        <v>5730.1899341079679</v>
      </c>
    </row>
    <row r="121" spans="1:16" x14ac:dyDescent="0.2">
      <c r="A121" s="183" t="s">
        <v>612</v>
      </c>
      <c r="B121" s="187" t="s">
        <v>613</v>
      </c>
      <c r="C121" s="288">
        <f t="shared" si="3"/>
        <v>53538.761735505708</v>
      </c>
      <c r="D121" s="131"/>
      <c r="E121" s="288">
        <f>IF(ISBLANK($B121),"",VLOOKUP($A121,'RNF (Social Care)'!$A$6:$C$157,3,0)+SUM(M121:M124))</f>
        <v>48654.558346871898</v>
      </c>
      <c r="F121" s="131"/>
      <c r="G121" s="292">
        <f>IF(ISBLANK($B121),"",INDEX(DFG!$C$9:$C$338,MATCH('Better Care Fund LAs'!$A121,DFG!$A$9:$A$338,0),1)/1000)</f>
        <v>4884.2033886338095</v>
      </c>
      <c r="H121" s="190"/>
      <c r="I121" s="292">
        <f t="shared" si="4"/>
        <v>13826.245622867838</v>
      </c>
      <c r="J121" s="190"/>
      <c r="K121" s="104" t="s">
        <v>614</v>
      </c>
      <c r="L121" s="105" t="s">
        <v>615</v>
      </c>
      <c r="M121" s="128">
        <f>SUMPRODUCT(--('From CCG allocations'!$J$7:$J$247='Better Care Fund LAs'!$K121),(--('From CCG allocations'!$M$7:$M$247='Better Care Fund LAs'!$A121)),'From CCG allocations'!Q$7:Q$247)</f>
        <v>11358.375035920895</v>
      </c>
      <c r="N121" s="128">
        <f>SUMPRODUCT(--('RNF (Social Care)'!$H$6:$H$246='Better Care Fund LAs'!$K121),(--('RNF (Social Care)'!$E$6:$E$246='Better Care Fund LAs'!$A121)),'RNF (Social Care)'!L$6:L$246)</f>
        <v>4960.9655315782575</v>
      </c>
      <c r="O121" s="128">
        <f t="shared" si="5"/>
        <v>16319.340567499152</v>
      </c>
      <c r="P121" s="299">
        <v>4637.4937674052735</v>
      </c>
    </row>
    <row r="122" spans="1:16" x14ac:dyDescent="0.2">
      <c r="A122" s="183" t="s">
        <v>612</v>
      </c>
      <c r="B122" s="187"/>
      <c r="C122" s="288" t="str">
        <f t="shared" si="3"/>
        <v/>
      </c>
      <c r="D122" s="131"/>
      <c r="E122" s="288" t="str">
        <f>IF(ISBLANK($B122),"",VLOOKUP($A122,'RNF (Social Care)'!$A$6:$C$157,3,0)+M122)</f>
        <v/>
      </c>
      <c r="F122" s="131"/>
      <c r="G122" s="292" t="str">
        <f>IF(ISBLANK($B122),"",INDEX(DFG!$C$9:$C$338,MATCH('Better Care Fund LAs'!$A122,DFG!$A$9:$A$338,0),1)/1000)</f>
        <v/>
      </c>
      <c r="H122" s="190"/>
      <c r="I122" s="292" t="str">
        <f t="shared" si="4"/>
        <v/>
      </c>
      <c r="J122" s="190"/>
      <c r="K122" s="104" t="s">
        <v>616</v>
      </c>
      <c r="L122" s="105" t="s">
        <v>617</v>
      </c>
      <c r="M122" s="128">
        <f>SUMPRODUCT(--('From CCG allocations'!$J$7:$J$247='Better Care Fund LAs'!$K122),(--('From CCG allocations'!$M$7:$M$247='Better Care Fund LAs'!$A122)),'From CCG allocations'!Q$7:Q$247)</f>
        <v>9476.1530494088402</v>
      </c>
      <c r="N122" s="128">
        <f>SUMPRODUCT(--('RNF (Social Care)'!$H$6:$H$246='Better Care Fund LAs'!$K122),(--('RNF (Social Care)'!$E$6:$E$246='Better Care Fund LAs'!$A122)),'RNF (Social Care)'!L$6:L$246)</f>
        <v>4977.0653838029521</v>
      </c>
      <c r="O122" s="128">
        <f t="shared" si="5"/>
        <v>14453.218433211792</v>
      </c>
      <c r="P122" s="299">
        <v>4107.1947806796816</v>
      </c>
    </row>
    <row r="123" spans="1:16" x14ac:dyDescent="0.2">
      <c r="A123" s="183" t="s">
        <v>612</v>
      </c>
      <c r="B123" s="187"/>
      <c r="C123" s="288" t="str">
        <f t="shared" si="3"/>
        <v/>
      </c>
      <c r="D123" s="131"/>
      <c r="E123" s="288" t="str">
        <f>IF(ISBLANK($B123),"",VLOOKUP($A123,'RNF (Social Care)'!$A$6:$C$157,3,0)+M123)</f>
        <v/>
      </c>
      <c r="F123" s="131"/>
      <c r="G123" s="292" t="str">
        <f>IF(ISBLANK($B123),"",INDEX(DFG!$C$9:$C$338,MATCH('Better Care Fund LAs'!$A123,DFG!$A$9:$A$338,0),1)/1000)</f>
        <v/>
      </c>
      <c r="H123" s="190"/>
      <c r="I123" s="292" t="str">
        <f t="shared" si="4"/>
        <v/>
      </c>
      <c r="J123" s="190"/>
      <c r="K123" s="104" t="s">
        <v>618</v>
      </c>
      <c r="L123" s="105" t="s">
        <v>619</v>
      </c>
      <c r="M123" s="128">
        <f>SUMPRODUCT(--('From CCG allocations'!$J$7:$J$247='Better Care Fund LAs'!$K123),(--('From CCG allocations'!$M$7:$M$247='Better Care Fund LAs'!$A123)),'From CCG allocations'!Q$7:Q$247)</f>
        <v>5346.2582342397736</v>
      </c>
      <c r="N123" s="128">
        <f>SUMPRODUCT(--('RNF (Social Care)'!$H$6:$H$246='Better Care Fund LAs'!$K123),(--('RNF (Social Care)'!$E$6:$E$246='Better Care Fund LAs'!$A123)),'RNF (Social Care)'!L$6:L$246)</f>
        <v>2666.2857936969253</v>
      </c>
      <c r="O123" s="128">
        <f t="shared" si="5"/>
        <v>8012.5440279366994</v>
      </c>
      <c r="P123" s="299">
        <v>2276.9377743497307</v>
      </c>
    </row>
    <row r="124" spans="1:16" x14ac:dyDescent="0.2">
      <c r="A124" s="183" t="s">
        <v>612</v>
      </c>
      <c r="B124" s="187"/>
      <c r="C124" s="288" t="str">
        <f t="shared" si="3"/>
        <v/>
      </c>
      <c r="D124" s="131"/>
      <c r="E124" s="288" t="str">
        <f>IF(ISBLANK($B124),"",VLOOKUP($A124,'RNF (Social Care)'!$A$6:$C$157,3,0)+M124)</f>
        <v/>
      </c>
      <c r="F124" s="131"/>
      <c r="G124" s="292" t="str">
        <f>IF(ISBLANK($B124),"",INDEX(DFG!$C$9:$C$338,MATCH('Better Care Fund LAs'!$A124,DFG!$A$9:$A$338,0),1)/1000)</f>
        <v/>
      </c>
      <c r="H124" s="190"/>
      <c r="I124" s="292" t="str">
        <f t="shared" si="4"/>
        <v/>
      </c>
      <c r="J124" s="190"/>
      <c r="K124" s="104" t="s">
        <v>620</v>
      </c>
      <c r="L124" s="105" t="s">
        <v>621</v>
      </c>
      <c r="M124" s="128">
        <f>SUMPRODUCT(--('From CCG allocations'!$J$7:$J$247='Better Care Fund LAs'!$K124),(--('From CCG allocations'!$M$7:$M$247='Better Care Fund LAs'!$A124)),'From CCG allocations'!Q$7:Q$247)</f>
        <v>6770.706027302389</v>
      </c>
      <c r="N124" s="128">
        <f>SUMPRODUCT(--('RNF (Social Care)'!$H$6:$H$246='Better Care Fund LAs'!$K124),(--('RNF (Social Care)'!$E$6:$E$246='Better Care Fund LAs'!$A124)),'RNF (Social Care)'!L$6:L$246)</f>
        <v>3098.7492909218668</v>
      </c>
      <c r="O124" s="128">
        <f t="shared" si="5"/>
        <v>9869.4553182242562</v>
      </c>
      <c r="P124" s="299">
        <v>2804.6193004331517</v>
      </c>
    </row>
    <row r="125" spans="1:16" x14ac:dyDescent="0.2">
      <c r="A125" s="184" t="s">
        <v>271</v>
      </c>
      <c r="B125" s="188" t="s">
        <v>272</v>
      </c>
      <c r="C125" s="289">
        <f t="shared" si="3"/>
        <v>45831.125403879603</v>
      </c>
      <c r="D125" s="131"/>
      <c r="E125" s="289">
        <f>IF(ISBLANK($B125),"",VLOOKUP($A125,'RNF (Social Care)'!$A$6:$C$157,3,0)+M125)</f>
        <v>39910.284312906399</v>
      </c>
      <c r="F125" s="131"/>
      <c r="G125" s="293">
        <f>IF(ISBLANK($B125),"",INDEX(DFG!$C$9:$C$338,MATCH('Better Care Fund LAs'!$A125,DFG!$A$9:$A$338,0),1)/1000)</f>
        <v>5920.8410909732038</v>
      </c>
      <c r="H125" s="190"/>
      <c r="I125" s="293">
        <f t="shared" si="4"/>
        <v>11341.3709329089</v>
      </c>
      <c r="J125" s="190"/>
      <c r="K125" s="110" t="s">
        <v>273</v>
      </c>
      <c r="L125" s="111" t="s">
        <v>274</v>
      </c>
      <c r="M125" s="129">
        <f>SUMPRODUCT(--('From CCG allocations'!$J$7:$J$247='Better Care Fund LAs'!$K125),(--('From CCG allocations'!$M$7:$M$247='Better Care Fund LAs'!$A125)),'From CCG allocations'!Q$7:Q$247)</f>
        <v>26122.769312906399</v>
      </c>
      <c r="N125" s="129">
        <f>SUMPRODUCT(--('RNF (Social Care)'!$H$6:$H$246='Better Care Fund LAs'!$K125),(--('RNF (Social Care)'!$E$6:$E$246='Better Care Fund LAs'!$A125)),'RNF (Social Care)'!L$6:L$246)</f>
        <v>13787.514999999999</v>
      </c>
      <c r="O125" s="129">
        <f t="shared" si="5"/>
        <v>39910.284312906399</v>
      </c>
      <c r="P125" s="300">
        <v>11341.3709329089</v>
      </c>
    </row>
    <row r="126" spans="1:16" x14ac:dyDescent="0.2">
      <c r="A126" s="183" t="s">
        <v>119</v>
      </c>
      <c r="B126" s="187" t="s">
        <v>120</v>
      </c>
      <c r="C126" s="288">
        <f t="shared" si="3"/>
        <v>13715.688280472907</v>
      </c>
      <c r="D126" s="131"/>
      <c r="E126" s="288">
        <f>IF(ISBLANK($B126),"",VLOOKUP($A126,'RNF (Social Care)'!$A$6:$C$157,3,0)+M126)</f>
        <v>12619.615527457245</v>
      </c>
      <c r="F126" s="131"/>
      <c r="G126" s="292">
        <f>IF(ISBLANK($B126),"",INDEX(DFG!$C$9:$C$338,MATCH('Better Care Fund LAs'!$A126,DFG!$A$9:$A$338,0),1)/1000)</f>
        <v>1096.0727530156626</v>
      </c>
      <c r="H126" s="190"/>
      <c r="I126" s="292">
        <f t="shared" si="4"/>
        <v>3586.1368364470732</v>
      </c>
      <c r="J126" s="190"/>
      <c r="K126" s="104" t="s">
        <v>121</v>
      </c>
      <c r="L126" s="105" t="s">
        <v>122</v>
      </c>
      <c r="M126" s="128">
        <f>SUMPRODUCT(--('From CCG allocations'!$J$7:$J$247='Better Care Fund LAs'!$K126),(--('From CCG allocations'!$M$7:$M$247='Better Care Fund LAs'!$A126)),'From CCG allocations'!Q$7:Q$247)</f>
        <v>8944.9845274572453</v>
      </c>
      <c r="N126" s="128">
        <f>SUMPRODUCT(--('RNF (Social Care)'!$H$6:$H$246='Better Care Fund LAs'!$K126),(--('RNF (Social Care)'!$E$6:$E$246='Better Care Fund LAs'!$A126)),'RNF (Social Care)'!L$6:L$246)</f>
        <v>3674.6309999999999</v>
      </c>
      <c r="O126" s="128">
        <f t="shared" si="5"/>
        <v>12619.615527457245</v>
      </c>
      <c r="P126" s="299">
        <v>3586.1368364470732</v>
      </c>
    </row>
    <row r="127" spans="1:16" x14ac:dyDescent="0.2">
      <c r="A127" s="184" t="s">
        <v>231</v>
      </c>
      <c r="B127" s="188" t="s">
        <v>232</v>
      </c>
      <c r="C127" s="289">
        <f t="shared" si="3"/>
        <v>44333.106196212357</v>
      </c>
      <c r="D127" s="131"/>
      <c r="E127" s="289">
        <f>IF(ISBLANK($B127),"",VLOOKUP($A127,'RNF (Social Care)'!$A$6:$C$157,3,0)+SUM(M127:M129))</f>
        <v>38586.658482831197</v>
      </c>
      <c r="F127" s="131"/>
      <c r="G127" s="293">
        <f>IF(ISBLANK($B127),"",INDEX(DFG!$C$9:$C$338,MATCH('Better Care Fund LAs'!$A127,DFG!$A$9:$A$338,0),1)/1000)</f>
        <v>5746.4477133811579</v>
      </c>
      <c r="H127" s="190"/>
      <c r="I127" s="293">
        <f t="shared" si="4"/>
        <v>10965.234010466387</v>
      </c>
      <c r="J127" s="190"/>
      <c r="K127" s="110" t="s">
        <v>233</v>
      </c>
      <c r="L127" s="111" t="s">
        <v>234</v>
      </c>
      <c r="M127" s="129">
        <f>SUMPRODUCT(--('From CCG allocations'!$J$7:$J$247='Better Care Fund LAs'!$K127),(--('From CCG allocations'!$M$7:$M$247='Better Care Fund LAs'!$A127)),'From CCG allocations'!Q$7:Q$247)</f>
        <v>8644.2314119425355</v>
      </c>
      <c r="N127" s="129">
        <f>SUMPRODUCT(--('RNF (Social Care)'!$H$6:$H$246='Better Care Fund LAs'!$K127),(--('RNF (Social Care)'!$E$6:$E$246='Better Care Fund LAs'!$A127)),'RNF (Social Care)'!L$6:L$246)</f>
        <v>4412.2070980402332</v>
      </c>
      <c r="O127" s="129">
        <f t="shared" si="5"/>
        <v>13056.438509982769</v>
      </c>
      <c r="P127" s="300">
        <v>3710.2695396370486</v>
      </c>
    </row>
    <row r="128" spans="1:16" x14ac:dyDescent="0.2">
      <c r="A128" s="184" t="s">
        <v>231</v>
      </c>
      <c r="B128" s="188"/>
      <c r="C128" s="289" t="str">
        <f t="shared" si="3"/>
        <v/>
      </c>
      <c r="D128" s="131"/>
      <c r="E128" s="289" t="str">
        <f>IF(ISBLANK($B128),"",VLOOKUP($A128,'RNF (Social Care)'!$A$6:$C$157,3,0)+M128)</f>
        <v/>
      </c>
      <c r="F128" s="131"/>
      <c r="G128" s="293" t="str">
        <f>IF(ISBLANK($B128),"",INDEX(DFG!$C$9:$C$338,MATCH('Better Care Fund LAs'!$A128,DFG!$A$9:$A$338,0),1)/1000)</f>
        <v/>
      </c>
      <c r="H128" s="190"/>
      <c r="I128" s="293" t="str">
        <f t="shared" si="4"/>
        <v/>
      </c>
      <c r="J128" s="190"/>
      <c r="K128" s="110" t="s">
        <v>235</v>
      </c>
      <c r="L128" s="111" t="s">
        <v>236</v>
      </c>
      <c r="M128" s="129">
        <f>SUMPRODUCT(--('From CCG allocations'!$J$7:$J$247='Better Care Fund LAs'!$K128),(--('From CCG allocations'!$M$7:$M$247='Better Care Fund LAs'!$A128)),'From CCG allocations'!Q$7:Q$247)</f>
        <v>9556.4477153700009</v>
      </c>
      <c r="N128" s="129">
        <f>SUMPRODUCT(--('RNF (Social Care)'!$H$6:$H$246='Better Care Fund LAs'!$K128),(--('RNF (Social Care)'!$E$6:$E$246='Better Care Fund LAs'!$A128)),'RNF (Social Care)'!L$6:L$246)</f>
        <v>4157.4641512259359</v>
      </c>
      <c r="O128" s="129">
        <f t="shared" si="5"/>
        <v>13713.911866595936</v>
      </c>
      <c r="P128" s="300">
        <v>3897.1048214253883</v>
      </c>
    </row>
    <row r="129" spans="1:16" x14ac:dyDescent="0.2">
      <c r="A129" s="184" t="s">
        <v>231</v>
      </c>
      <c r="B129" s="188"/>
      <c r="C129" s="289" t="str">
        <f t="shared" si="3"/>
        <v/>
      </c>
      <c r="D129" s="131"/>
      <c r="E129" s="289" t="str">
        <f>IF(ISBLANK($B129),"",VLOOKUP($A129,'RNF (Social Care)'!$A$6:$C$157,3,0)+M129)</f>
        <v/>
      </c>
      <c r="F129" s="131"/>
      <c r="G129" s="293" t="str">
        <f>IF(ISBLANK($B129),"",INDEX(DFG!$C$9:$C$338,MATCH('Better Care Fund LAs'!$A129,DFG!$A$9:$A$338,0),1)/1000)</f>
        <v/>
      </c>
      <c r="H129" s="190"/>
      <c r="I129" s="293" t="str">
        <f t="shared" si="4"/>
        <v/>
      </c>
      <c r="J129" s="190"/>
      <c r="K129" s="110" t="s">
        <v>237</v>
      </c>
      <c r="L129" s="111" t="s">
        <v>238</v>
      </c>
      <c r="M129" s="129">
        <f>SUMPRODUCT(--('From CCG allocations'!$J$7:$J$247='Better Care Fund LAs'!$K129),(--('From CCG allocations'!$M$7:$M$247='Better Care Fund LAs'!$A129)),'From CCG allocations'!Q$7:Q$247)</f>
        <v>7955.5223555186649</v>
      </c>
      <c r="N129" s="129">
        <f>SUMPRODUCT(--('RNF (Social Care)'!$H$6:$H$246='Better Care Fund LAs'!$K129),(--('RNF (Social Care)'!$E$6:$E$246='Better Care Fund LAs'!$A129)),'RNF (Social Care)'!L$6:L$246)</f>
        <v>3860.7857507338313</v>
      </c>
      <c r="O129" s="129">
        <f t="shared" si="5"/>
        <v>11816.308106252496</v>
      </c>
      <c r="P129" s="300">
        <v>3357.8596494039502</v>
      </c>
    </row>
    <row r="130" spans="1:16" x14ac:dyDescent="0.2">
      <c r="A130" s="183" t="s">
        <v>131</v>
      </c>
      <c r="B130" s="187" t="s">
        <v>132</v>
      </c>
      <c r="C130" s="288">
        <f t="shared" si="3"/>
        <v>18255.124649115864</v>
      </c>
      <c r="D130" s="131"/>
      <c r="E130" s="288">
        <f>IF(ISBLANK($B130),"",VLOOKUP($A130,'RNF (Social Care)'!$A$6:$C$157,3,0)+M130)</f>
        <v>16564.065095146903</v>
      </c>
      <c r="F130" s="131"/>
      <c r="G130" s="292">
        <f>IF(ISBLANK($B130),"",INDEX(DFG!$C$9:$C$338,MATCH('Better Care Fund LAs'!$A130,DFG!$A$9:$A$338,0),1)/1000)</f>
        <v>1691.0595539689587</v>
      </c>
      <c r="H130" s="190"/>
      <c r="I130" s="292">
        <f t="shared" si="4"/>
        <v>4707.0375376944903</v>
      </c>
      <c r="J130" s="190"/>
      <c r="K130" s="104" t="s">
        <v>133</v>
      </c>
      <c r="L130" s="105" t="s">
        <v>134</v>
      </c>
      <c r="M130" s="128">
        <f>SUMPRODUCT(--('From CCG allocations'!$J$7:$J$247='Better Care Fund LAs'!$K130),(--('From CCG allocations'!$M$7:$M$247='Better Care Fund LAs'!$A130)),'From CCG allocations'!Q$7:Q$247)</f>
        <v>11911.490095146904</v>
      </c>
      <c r="N130" s="128">
        <f>SUMPRODUCT(--('RNF (Social Care)'!$H$6:$H$246='Better Care Fund LAs'!$K130),(--('RNF (Social Care)'!$E$6:$E$246='Better Care Fund LAs'!$A130)),'RNF (Social Care)'!L$6:L$246)</f>
        <v>4652.5749999999998</v>
      </c>
      <c r="O130" s="128">
        <f t="shared" si="5"/>
        <v>16564.065095146903</v>
      </c>
      <c r="P130" s="299">
        <v>4707.0375376944903</v>
      </c>
    </row>
    <row r="131" spans="1:16" x14ac:dyDescent="0.2">
      <c r="A131" s="184" t="s">
        <v>473</v>
      </c>
      <c r="B131" s="188" t="s">
        <v>474</v>
      </c>
      <c r="C131" s="289">
        <f t="shared" si="3"/>
        <v>12570.09037945234</v>
      </c>
      <c r="D131" s="131"/>
      <c r="E131" s="289">
        <f>IF(ISBLANK($B131),"",VLOOKUP($A131,'RNF (Social Care)'!$A$6:$C$157,3,0)+M131)</f>
        <v>11580.371350636276</v>
      </c>
      <c r="F131" s="131"/>
      <c r="G131" s="293">
        <f>IF(ISBLANK($B131),"",INDEX(DFG!$C$9:$C$338,MATCH('Better Care Fund LAs'!$A131,DFG!$A$9:$A$338,0),1)/1000)</f>
        <v>989.71902881606411</v>
      </c>
      <c r="H131" s="190"/>
      <c r="I131" s="293">
        <f t="shared" si="4"/>
        <v>3290.813114701984</v>
      </c>
      <c r="J131" s="190"/>
      <c r="K131" s="110" t="s">
        <v>475</v>
      </c>
      <c r="L131" s="111" t="s">
        <v>476</v>
      </c>
      <c r="M131" s="129">
        <f>SUMPRODUCT(--('From CCG allocations'!$J$7:$J$247='Better Care Fund LAs'!$K131),(--('From CCG allocations'!$M$7:$M$247='Better Care Fund LAs'!$A131)),'From CCG allocations'!Q$7:Q$247)</f>
        <v>8093.2413506362764</v>
      </c>
      <c r="N131" s="129">
        <f>SUMPRODUCT(--('RNF (Social Care)'!$H$6:$H$246='Better Care Fund LAs'!$K131),(--('RNF (Social Care)'!$E$6:$E$246='Better Care Fund LAs'!$A131)),'RNF (Social Care)'!L$6:L$246)</f>
        <v>3487.13</v>
      </c>
      <c r="O131" s="129">
        <f t="shared" si="5"/>
        <v>11580.371350636276</v>
      </c>
      <c r="P131" s="300">
        <v>3290.813114701984</v>
      </c>
    </row>
    <row r="132" spans="1:16" x14ac:dyDescent="0.2">
      <c r="A132" s="183" t="s">
        <v>5</v>
      </c>
      <c r="B132" s="187" t="s">
        <v>6</v>
      </c>
      <c r="C132" s="288">
        <f t="shared" si="3"/>
        <v>12227.701735385634</v>
      </c>
      <c r="D132" s="131"/>
      <c r="E132" s="288">
        <f>IF(ISBLANK($B132),"",VLOOKUP($A132,'RNF (Social Care)'!$A$6:$C$157,3,0)+M132)</f>
        <v>10664.037612267817</v>
      </c>
      <c r="F132" s="131"/>
      <c r="G132" s="292">
        <f>IF(ISBLANK($B132),"",INDEX(DFG!$C$9:$C$338,MATCH('Better Care Fund LAs'!$A132,DFG!$A$9:$A$338,0),1)/1000)</f>
        <v>1563.6641231178157</v>
      </c>
      <c r="H132" s="190"/>
      <c r="I132" s="292">
        <f t="shared" si="4"/>
        <v>3030.4170537845471</v>
      </c>
      <c r="J132" s="190"/>
      <c r="K132" s="104" t="s">
        <v>7</v>
      </c>
      <c r="L132" s="105" t="s">
        <v>8</v>
      </c>
      <c r="M132" s="128">
        <f>SUMPRODUCT(--('From CCG allocations'!$J$7:$J$247='Better Care Fund LAs'!$K132),(--('From CCG allocations'!$M$7:$M$247='Better Care Fund LAs'!$A132)),'From CCG allocations'!Q$7:Q$247)</f>
        <v>7130.1546122678174</v>
      </c>
      <c r="N132" s="128">
        <f>SUMPRODUCT(--('RNF (Social Care)'!$H$6:$H$246='Better Care Fund LAs'!$K132),(--('RNF (Social Care)'!$E$6:$E$246='Better Care Fund LAs'!$A132)),'RNF (Social Care)'!L$6:L$246)</f>
        <v>3533.8829999999998</v>
      </c>
      <c r="O132" s="128">
        <f t="shared" si="5"/>
        <v>10664.037612267817</v>
      </c>
      <c r="P132" s="299">
        <v>3030.4170537845471</v>
      </c>
    </row>
    <row r="133" spans="1:16" x14ac:dyDescent="0.2">
      <c r="A133" s="184" t="s">
        <v>161</v>
      </c>
      <c r="B133" s="188" t="s">
        <v>162</v>
      </c>
      <c r="C133" s="289">
        <f t="shared" si="3"/>
        <v>14955.77848600572</v>
      </c>
      <c r="D133" s="131"/>
      <c r="E133" s="289">
        <f>IF(ISBLANK($B133),"",VLOOKUP($A133,'RNF (Social Care)'!$A$6:$C$157,3,0)+M133)</f>
        <v>14084.854129286992</v>
      </c>
      <c r="F133" s="131"/>
      <c r="G133" s="293">
        <f>IF(ISBLANK($B133),"",INDEX(DFG!$C$9:$C$338,MATCH('Better Care Fund LAs'!$A133,DFG!$A$9:$A$338,0),1)/1000)</f>
        <v>870.92435671872818</v>
      </c>
      <c r="H133" s="190"/>
      <c r="I133" s="293">
        <f t="shared" si="4"/>
        <v>4002.5160924373395</v>
      </c>
      <c r="J133" s="190"/>
      <c r="K133" s="110" t="s">
        <v>163</v>
      </c>
      <c r="L133" s="111" t="s">
        <v>164</v>
      </c>
      <c r="M133" s="129">
        <f>SUMPRODUCT(--('From CCG allocations'!$J$7:$J$247='Better Care Fund LAs'!$K133),(--('From CCG allocations'!$M$7:$M$247='Better Care Fund LAs'!$A133)),'From CCG allocations'!Q$7:Q$247)</f>
        <v>9850.9401292869934</v>
      </c>
      <c r="N133" s="129">
        <f>SUMPRODUCT(--('RNF (Social Care)'!$H$6:$H$246='Better Care Fund LAs'!$K133),(--('RNF (Social Care)'!$E$6:$E$246='Better Care Fund LAs'!$A133)),'RNF (Social Care)'!L$6:L$246)</f>
        <v>4233.9139999999998</v>
      </c>
      <c r="O133" s="129">
        <f t="shared" si="5"/>
        <v>14084.854129286992</v>
      </c>
      <c r="P133" s="300">
        <v>4002.5160924373395</v>
      </c>
    </row>
    <row r="134" spans="1:16" x14ac:dyDescent="0.2">
      <c r="A134" s="183" t="s">
        <v>309</v>
      </c>
      <c r="B134" s="187" t="s">
        <v>310</v>
      </c>
      <c r="C134" s="288">
        <f t="shared" ref="C134:C197" si="6">IF(ISBLANK($B134),"",G134+E134)</f>
        <v>22921.312380229221</v>
      </c>
      <c r="D134" s="131"/>
      <c r="E134" s="288">
        <f>IF(ISBLANK($B134),"",VLOOKUP($A134,'RNF (Social Care)'!$A$6:$C$157,3,0)+M134)</f>
        <v>21054.226768070759</v>
      </c>
      <c r="F134" s="131"/>
      <c r="G134" s="292">
        <f>IF(ISBLANK($B134),"",INDEX(DFG!$C$9:$C$338,MATCH('Better Care Fund LAs'!$A134,DFG!$A$9:$A$338,0),1)/1000)</f>
        <v>1867.085612158462</v>
      </c>
      <c r="H134" s="190"/>
      <c r="I134" s="292">
        <f t="shared" ref="I134:I197" si="7">IF(ISBLANK($B134),"",SUMIF($A$6:$A$246,$A134,P$6:P$246))</f>
        <v>5983.014142674273</v>
      </c>
      <c r="J134" s="190"/>
      <c r="K134" s="104" t="s">
        <v>307</v>
      </c>
      <c r="L134" s="105" t="s">
        <v>308</v>
      </c>
      <c r="M134" s="128">
        <f>SUMPRODUCT(--('From CCG allocations'!$J$7:$J$247='Better Care Fund LAs'!$K134),(--('From CCG allocations'!$M$7:$M$247='Better Care Fund LAs'!$A134)),'From CCG allocations'!Q$7:Q$247)</f>
        <v>14056.603768070758</v>
      </c>
      <c r="N134" s="128">
        <f>SUMPRODUCT(--('RNF (Social Care)'!$H$6:$H$246='Better Care Fund LAs'!$K134),(--('RNF (Social Care)'!$E$6:$E$246='Better Care Fund LAs'!$A134)),'RNF (Social Care)'!L$6:L$246)</f>
        <v>6997.6229999999996</v>
      </c>
      <c r="O134" s="128">
        <f t="shared" ref="O134:O197" si="8">M134+N134</f>
        <v>21054.226768070759</v>
      </c>
      <c r="P134" s="299">
        <v>5983.014142674273</v>
      </c>
    </row>
    <row r="135" spans="1:16" x14ac:dyDescent="0.2">
      <c r="A135" s="184" t="s">
        <v>477</v>
      </c>
      <c r="B135" s="188" t="s">
        <v>478</v>
      </c>
      <c r="C135" s="289">
        <f t="shared" si="6"/>
        <v>23004.761145218508</v>
      </c>
      <c r="D135" s="131"/>
      <c r="E135" s="289">
        <f>IF(ISBLANK($B135),"",VLOOKUP($A135,'RNF (Social Care)'!$A$6:$C$157,3,0)+M135)</f>
        <v>21072.255545660726</v>
      </c>
      <c r="F135" s="131"/>
      <c r="G135" s="293">
        <f>IF(ISBLANK($B135),"",INDEX(DFG!$C$9:$C$338,MATCH('Better Care Fund LAs'!$A135,DFG!$A$9:$A$338,0),1)/1000)</f>
        <v>1932.5055995577823</v>
      </c>
      <c r="H135" s="190"/>
      <c r="I135" s="293">
        <f t="shared" si="7"/>
        <v>5988.1374099632667</v>
      </c>
      <c r="J135" s="190"/>
      <c r="K135" s="110" t="s">
        <v>479</v>
      </c>
      <c r="L135" s="111" t="s">
        <v>480</v>
      </c>
      <c r="M135" s="129">
        <f>SUMPRODUCT(--('From CCG allocations'!$J$7:$J$247='Better Care Fund LAs'!$K135),(--('From CCG allocations'!$M$7:$M$247='Better Care Fund LAs'!$A135)),'From CCG allocations'!Q$7:Q$247)</f>
        <v>14225.780545660726</v>
      </c>
      <c r="N135" s="129">
        <f>SUMPRODUCT(--('RNF (Social Care)'!$H$6:$H$246='Better Care Fund LAs'!$K135),(--('RNF (Social Care)'!$E$6:$E$246='Better Care Fund LAs'!$A135)),'RNF (Social Care)'!L$6:L$246)</f>
        <v>6846.4750000000004</v>
      </c>
      <c r="O135" s="129">
        <f t="shared" si="8"/>
        <v>21072.255545660726</v>
      </c>
      <c r="P135" s="300">
        <v>5988.1374099632667</v>
      </c>
    </row>
    <row r="136" spans="1:16" x14ac:dyDescent="0.2">
      <c r="A136" s="183" t="s">
        <v>622</v>
      </c>
      <c r="B136" s="187" t="s">
        <v>623</v>
      </c>
      <c r="C136" s="288">
        <f t="shared" si="6"/>
        <v>63573.468871188103</v>
      </c>
      <c r="D136" s="131"/>
      <c r="E136" s="288">
        <f>IF(ISBLANK($B136),"",VLOOKUP($A136,'RNF (Social Care)'!$A$6:$C$157,3,0)+SUM(M136:M140))</f>
        <v>57205.805199814611</v>
      </c>
      <c r="F136" s="131"/>
      <c r="G136" s="292">
        <f>IF(ISBLANK($B136),"",INDEX(DFG!$C$9:$C$338,MATCH('Better Care Fund LAs'!$A136,DFG!$A$9:$A$338,0),1)/1000)</f>
        <v>6367.6636713734888</v>
      </c>
      <c r="H136" s="190"/>
      <c r="I136" s="292">
        <f t="shared" si="7"/>
        <v>16256.267462294583</v>
      </c>
      <c r="J136" s="190"/>
      <c r="K136" s="104" t="s">
        <v>624</v>
      </c>
      <c r="L136" s="105" t="s">
        <v>625</v>
      </c>
      <c r="M136" s="128">
        <f>SUMPRODUCT(--('From CCG allocations'!$J$7:$J$247='Better Care Fund LAs'!$K136),(--('From CCG allocations'!$M$7:$M$247='Better Care Fund LAs'!$A136)),'From CCG allocations'!Q$7:Q$247)</f>
        <v>4990.0901593815552</v>
      </c>
      <c r="N136" s="128">
        <f>SUMPRODUCT(--('RNF (Social Care)'!$H$6:$H$246='Better Care Fund LAs'!$K136),(--('RNF (Social Care)'!$E$6:$E$246='Better Care Fund LAs'!$A136)),'RNF (Social Care)'!L$6:L$246)</f>
        <v>2179.186199077144</v>
      </c>
      <c r="O136" s="128">
        <f t="shared" si="8"/>
        <v>7169.2763584586992</v>
      </c>
      <c r="P136" s="299">
        <v>2037.3050180331634</v>
      </c>
    </row>
    <row r="137" spans="1:16" x14ac:dyDescent="0.2">
      <c r="A137" s="183" t="s">
        <v>622</v>
      </c>
      <c r="B137" s="187"/>
      <c r="C137" s="288" t="str">
        <f t="shared" si="6"/>
        <v/>
      </c>
      <c r="D137" s="131"/>
      <c r="E137" s="288" t="str">
        <f>IF(ISBLANK($B137),"",VLOOKUP($A137,'RNF (Social Care)'!$A$6:$C$157,3,0)+M137)</f>
        <v/>
      </c>
      <c r="F137" s="131"/>
      <c r="G137" s="292" t="str">
        <f>IF(ISBLANK($B137),"",INDEX(DFG!$C$9:$C$338,MATCH('Better Care Fund LAs'!$A137,DFG!$A$9:$A$338,0),1)/1000)</f>
        <v/>
      </c>
      <c r="H137" s="190"/>
      <c r="I137" s="292" t="str">
        <f t="shared" si="7"/>
        <v/>
      </c>
      <c r="J137" s="190"/>
      <c r="K137" s="104" t="s">
        <v>626</v>
      </c>
      <c r="L137" s="105" t="s">
        <v>627</v>
      </c>
      <c r="M137" s="128">
        <f>SUMPRODUCT(--('From CCG allocations'!$J$7:$J$247='Better Care Fund LAs'!$K137),(--('From CCG allocations'!$M$7:$M$247='Better Care Fund LAs'!$A137)),'From CCG allocations'!Q$7:Q$247)</f>
        <v>7710.6358105708086</v>
      </c>
      <c r="N137" s="128">
        <f>SUMPRODUCT(--('RNF (Social Care)'!$H$6:$H$246='Better Care Fund LAs'!$K137),(--('RNF (Social Care)'!$E$6:$E$246='Better Care Fund LAs'!$A137)),'RNF (Social Care)'!L$6:L$246)</f>
        <v>3761.3670114434149</v>
      </c>
      <c r="O137" s="128">
        <f t="shared" si="8"/>
        <v>11472.002822014223</v>
      </c>
      <c r="P137" s="299">
        <v>3260.0178522347906</v>
      </c>
    </row>
    <row r="138" spans="1:16" x14ac:dyDescent="0.2">
      <c r="A138" s="183" t="s">
        <v>622</v>
      </c>
      <c r="B138" s="187"/>
      <c r="C138" s="288" t="str">
        <f t="shared" si="6"/>
        <v/>
      </c>
      <c r="D138" s="131"/>
      <c r="E138" s="288" t="str">
        <f>IF(ISBLANK($B138),"",VLOOKUP($A138,'RNF (Social Care)'!$A$6:$C$157,3,0)+M138)</f>
        <v/>
      </c>
      <c r="F138" s="131"/>
      <c r="G138" s="292" t="str">
        <f>IF(ISBLANK($B138),"",INDEX(DFG!$C$9:$C$338,MATCH('Better Care Fund LAs'!$A138,DFG!$A$9:$A$338,0),1)/1000)</f>
        <v/>
      </c>
      <c r="H138" s="190"/>
      <c r="I138" s="292" t="str">
        <f t="shared" si="7"/>
        <v/>
      </c>
      <c r="J138" s="190"/>
      <c r="K138" s="104" t="s">
        <v>628</v>
      </c>
      <c r="L138" s="105" t="s">
        <v>629</v>
      </c>
      <c r="M138" s="128">
        <f>SUMPRODUCT(--('From CCG allocations'!$J$7:$J$247='Better Care Fund LAs'!$K138),(--('From CCG allocations'!$M$7:$M$247='Better Care Fund LAs'!$A138)),'From CCG allocations'!Q$7:Q$247)</f>
        <v>8072.4124358493309</v>
      </c>
      <c r="N138" s="128">
        <f>SUMPRODUCT(--('RNF (Social Care)'!$H$6:$H$246='Better Care Fund LAs'!$K138),(--('RNF (Social Care)'!$E$6:$E$246='Better Care Fund LAs'!$A138)),'RNF (Social Care)'!L$6:L$246)</f>
        <v>4369.6265989746043</v>
      </c>
      <c r="O138" s="128">
        <f t="shared" si="8"/>
        <v>12442.039034823934</v>
      </c>
      <c r="P138" s="299">
        <v>3535.6746333685533</v>
      </c>
    </row>
    <row r="139" spans="1:16" x14ac:dyDescent="0.2">
      <c r="A139" s="183" t="s">
        <v>622</v>
      </c>
      <c r="B139" s="187"/>
      <c r="C139" s="288" t="str">
        <f t="shared" si="6"/>
        <v/>
      </c>
      <c r="D139" s="131"/>
      <c r="E139" s="288" t="str">
        <f>IF(ISBLANK($B139),"",VLOOKUP($A139,'RNF (Social Care)'!$A$6:$C$157,3,0)+M139)</f>
        <v/>
      </c>
      <c r="F139" s="131"/>
      <c r="G139" s="292" t="str">
        <f>IF(ISBLANK($B139),"",INDEX(DFG!$C$9:$C$338,MATCH('Better Care Fund LAs'!$A139,DFG!$A$9:$A$338,0),1)/1000)</f>
        <v/>
      </c>
      <c r="H139" s="190"/>
      <c r="I139" s="292" t="str">
        <f t="shared" si="7"/>
        <v/>
      </c>
      <c r="J139" s="190"/>
      <c r="K139" s="104" t="s">
        <v>630</v>
      </c>
      <c r="L139" s="105" t="s">
        <v>631</v>
      </c>
      <c r="M139" s="128">
        <f>SUMPRODUCT(--('From CCG allocations'!$J$7:$J$247='Better Care Fund LAs'!$K139),(--('From CCG allocations'!$M$7:$M$247='Better Care Fund LAs'!$A139)),'From CCG allocations'!Q$7:Q$247)</f>
        <v>8979.3067462155723</v>
      </c>
      <c r="N139" s="128">
        <f>SUMPRODUCT(--('RNF (Social Care)'!$H$6:$H$246='Better Care Fund LAs'!$K139),(--('RNF (Social Care)'!$E$6:$E$246='Better Care Fund LAs'!$A139)),'RNF (Social Care)'!L$6:L$246)</f>
        <v>5331.8274726595346</v>
      </c>
      <c r="O139" s="128">
        <f t="shared" si="8"/>
        <v>14311.134218875108</v>
      </c>
      <c r="P139" s="299">
        <v>4066.8184765203505</v>
      </c>
    </row>
    <row r="140" spans="1:16" x14ac:dyDescent="0.2">
      <c r="A140" s="183" t="s">
        <v>622</v>
      </c>
      <c r="B140" s="187"/>
      <c r="C140" s="288" t="str">
        <f t="shared" si="6"/>
        <v/>
      </c>
      <c r="D140" s="131"/>
      <c r="E140" s="288" t="str">
        <f>IF(ISBLANK($B140),"",VLOOKUP($A140,'RNF (Social Care)'!$A$6:$C$157,3,0)+M140)</f>
        <v/>
      </c>
      <c r="F140" s="131"/>
      <c r="G140" s="292" t="str">
        <f>IF(ISBLANK($B140),"",INDEX(DFG!$C$9:$C$338,MATCH('Better Care Fund LAs'!$A140,DFG!$A$9:$A$338,0),1)/1000)</f>
        <v/>
      </c>
      <c r="H140" s="190"/>
      <c r="I140" s="292" t="str">
        <f t="shared" si="7"/>
        <v/>
      </c>
      <c r="J140" s="190"/>
      <c r="K140" s="104" t="s">
        <v>632</v>
      </c>
      <c r="L140" s="105" t="s">
        <v>633</v>
      </c>
      <c r="M140" s="128">
        <f>SUMPRODUCT(--('From CCG allocations'!$J$7:$J$247='Better Care Fund LAs'!$K140),(--('From CCG allocations'!$M$7:$M$247='Better Care Fund LAs'!$A140)),'From CCG allocations'!Q$7:Q$247)</f>
        <v>7970.2740477973466</v>
      </c>
      <c r="N140" s="128">
        <f>SUMPRODUCT(--('RNF (Social Care)'!$H$6:$H$246='Better Care Fund LAs'!$K140),(--('RNF (Social Care)'!$E$6:$E$246='Better Care Fund LAs'!$A140)),'RNF (Social Care)'!L$6:L$246)</f>
        <v>3841.078717845302</v>
      </c>
      <c r="O140" s="128">
        <f t="shared" si="8"/>
        <v>11811.352765642649</v>
      </c>
      <c r="P140" s="299">
        <v>3356.4514821377247</v>
      </c>
    </row>
    <row r="141" spans="1:16" x14ac:dyDescent="0.2">
      <c r="A141" s="184" t="s">
        <v>43</v>
      </c>
      <c r="B141" s="188" t="s">
        <v>44</v>
      </c>
      <c r="C141" s="289">
        <f t="shared" si="6"/>
        <v>13345.720283876315</v>
      </c>
      <c r="D141" s="131"/>
      <c r="E141" s="289">
        <f>IF(ISBLANK($B141),"",VLOOKUP($A141,'RNF (Social Care)'!$A$6:$C$157,3,0)+M141)</f>
        <v>11157.412353791342</v>
      </c>
      <c r="F141" s="131"/>
      <c r="G141" s="293">
        <f>IF(ISBLANK($B141),"",INDEX(DFG!$C$9:$C$338,MATCH('Better Care Fund LAs'!$A141,DFG!$A$9:$A$338,0),1)/1000)</f>
        <v>2188.3079300849727</v>
      </c>
      <c r="H141" s="190"/>
      <c r="I141" s="293">
        <f t="shared" si="7"/>
        <v>3170.6201630552277</v>
      </c>
      <c r="J141" s="190"/>
      <c r="K141" s="110" t="s">
        <v>45</v>
      </c>
      <c r="L141" s="111" t="s">
        <v>46</v>
      </c>
      <c r="M141" s="129">
        <f>SUMPRODUCT(--('From CCG allocations'!$J$7:$J$247='Better Care Fund LAs'!$K141),(--('From CCG allocations'!$M$7:$M$247='Better Care Fund LAs'!$A141)),'From CCG allocations'!Q$7:Q$247)</f>
        <v>7522.015353791342</v>
      </c>
      <c r="N141" s="129">
        <f>SUMPRODUCT(--('RNF (Social Care)'!$H$6:$H$246='Better Care Fund LAs'!$K141),(--('RNF (Social Care)'!$E$6:$E$246='Better Care Fund LAs'!$A141)),'RNF (Social Care)'!L$6:L$246)</f>
        <v>3635.3969999999999</v>
      </c>
      <c r="O141" s="129">
        <f t="shared" si="8"/>
        <v>11157.412353791342</v>
      </c>
      <c r="P141" s="300">
        <v>3170.6201630552277</v>
      </c>
    </row>
    <row r="142" spans="1:16" x14ac:dyDescent="0.2">
      <c r="A142" s="183" t="s">
        <v>47</v>
      </c>
      <c r="B142" s="187" t="s">
        <v>48</v>
      </c>
      <c r="C142" s="288">
        <f t="shared" si="6"/>
        <v>12692.654408505043</v>
      </c>
      <c r="D142" s="131"/>
      <c r="E142" s="288">
        <f>IF(ISBLANK($B142),"",VLOOKUP($A142,'RNF (Social Care)'!$A$6:$C$157,3,0)+M142)</f>
        <v>10929.532360489129</v>
      </c>
      <c r="F142" s="131"/>
      <c r="G142" s="292">
        <f>IF(ISBLANK($B142),"",INDEX(DFG!$C$9:$C$338,MATCH('Better Care Fund LAs'!$A142,DFG!$A$9:$A$338,0),1)/1000)</f>
        <v>1763.1220480159143</v>
      </c>
      <c r="H142" s="190"/>
      <c r="I142" s="292">
        <f t="shared" si="7"/>
        <v>3105.8631317104673</v>
      </c>
      <c r="J142" s="190"/>
      <c r="K142" s="104" t="s">
        <v>49</v>
      </c>
      <c r="L142" s="105" t="s">
        <v>50</v>
      </c>
      <c r="M142" s="128">
        <f>SUMPRODUCT(--('From CCG allocations'!$J$7:$J$247='Better Care Fund LAs'!$K142),(--('From CCG allocations'!$M$7:$M$247='Better Care Fund LAs'!$A142)),'From CCG allocations'!Q$7:Q$247)</f>
        <v>7381.7473604891293</v>
      </c>
      <c r="N142" s="128">
        <f>SUMPRODUCT(--('RNF (Social Care)'!$H$6:$H$246='Better Care Fund LAs'!$K142),(--('RNF (Social Care)'!$E$6:$E$246='Better Care Fund LAs'!$A142)),'RNF (Social Care)'!L$6:L$246)</f>
        <v>3547.7849999999999</v>
      </c>
      <c r="O142" s="128">
        <f t="shared" si="8"/>
        <v>10929.532360489129</v>
      </c>
      <c r="P142" s="299">
        <v>3105.8631317104673</v>
      </c>
    </row>
    <row r="143" spans="1:16" x14ac:dyDescent="0.2">
      <c r="A143" s="184" t="s">
        <v>89</v>
      </c>
      <c r="B143" s="188" t="s">
        <v>90</v>
      </c>
      <c r="C143" s="289">
        <f t="shared" si="6"/>
        <v>15153.05458118682</v>
      </c>
      <c r="D143" s="131"/>
      <c r="E143" s="289">
        <f>IF(ISBLANK($B143),"",VLOOKUP($A143,'RNF (Social Care)'!$A$6:$C$157,3,0)+M143)</f>
        <v>13520.6583946715</v>
      </c>
      <c r="F143" s="131"/>
      <c r="G143" s="293">
        <f>IF(ISBLANK($B143),"",INDEX(DFG!$C$9:$C$338,MATCH('Better Care Fund LAs'!$A143,DFG!$A$9:$A$338,0),1)/1000)</f>
        <v>1632.3961865153196</v>
      </c>
      <c r="H143" s="190"/>
      <c r="I143" s="293">
        <f t="shared" si="7"/>
        <v>3842.1876654366315</v>
      </c>
      <c r="J143" s="190"/>
      <c r="K143" s="110" t="s">
        <v>91</v>
      </c>
      <c r="L143" s="111" t="s">
        <v>92</v>
      </c>
      <c r="M143" s="129">
        <f>SUMPRODUCT(--('From CCG allocations'!$J$7:$J$247='Better Care Fund LAs'!$K143),(--('From CCG allocations'!$M$7:$M$247='Better Care Fund LAs'!$A143)),'From CCG allocations'!Q$7:Q$247)</f>
        <v>9212.7623946715012</v>
      </c>
      <c r="N143" s="129">
        <f>SUMPRODUCT(--('RNF (Social Care)'!$H$6:$H$246='Better Care Fund LAs'!$K143),(--('RNF (Social Care)'!$E$6:$E$246='Better Care Fund LAs'!$A143)),'RNF (Social Care)'!L$6:L$246)</f>
        <v>4307.8959999999997</v>
      </c>
      <c r="O143" s="129">
        <f t="shared" si="8"/>
        <v>13520.6583946715</v>
      </c>
      <c r="P143" s="300">
        <v>3842.1876654366315</v>
      </c>
    </row>
    <row r="144" spans="1:16" x14ac:dyDescent="0.2">
      <c r="A144" s="183" t="s">
        <v>311</v>
      </c>
      <c r="B144" s="187" t="s">
        <v>312</v>
      </c>
      <c r="C144" s="288">
        <f t="shared" si="6"/>
        <v>16572.054486470741</v>
      </c>
      <c r="D144" s="131"/>
      <c r="E144" s="288">
        <f>IF(ISBLANK($B144),"",VLOOKUP($A144,'RNF (Social Care)'!$A$6:$C$157,3,0)+M144)</f>
        <v>15265.35424893926</v>
      </c>
      <c r="F144" s="131"/>
      <c r="G144" s="292">
        <f>IF(ISBLANK($B144),"",INDEX(DFG!$C$9:$C$338,MATCH('Better Care Fund LAs'!$A144,DFG!$A$9:$A$338,0),1)/1000)</f>
        <v>1306.7002375314805</v>
      </c>
      <c r="H144" s="190"/>
      <c r="I144" s="292">
        <f t="shared" si="7"/>
        <v>4337.9807470699825</v>
      </c>
      <c r="J144" s="190"/>
      <c r="K144" s="104" t="s">
        <v>313</v>
      </c>
      <c r="L144" s="105" t="s">
        <v>314</v>
      </c>
      <c r="M144" s="128">
        <f>SUMPRODUCT(--('From CCG allocations'!$J$7:$J$247='Better Care Fund LAs'!$K144),(--('From CCG allocations'!$M$7:$M$247='Better Care Fund LAs'!$A144)),'From CCG allocations'!Q$7:Q$247)</f>
        <v>10457.958248939261</v>
      </c>
      <c r="N144" s="128">
        <f>SUMPRODUCT(--('RNF (Social Care)'!$H$6:$H$246='Better Care Fund LAs'!$K144),(--('RNF (Social Care)'!$E$6:$E$246='Better Care Fund LAs'!$A144)),'RNF (Social Care)'!L$6:L$246)</f>
        <v>4807.3959999999997</v>
      </c>
      <c r="O144" s="128">
        <f t="shared" si="8"/>
        <v>15265.35424893926</v>
      </c>
      <c r="P144" s="299">
        <v>4337.9807470699825</v>
      </c>
    </row>
    <row r="145" spans="1:16" x14ac:dyDescent="0.2">
      <c r="A145" s="184" t="s">
        <v>640</v>
      </c>
      <c r="B145" s="188" t="s">
        <v>641</v>
      </c>
      <c r="C145" s="289">
        <f t="shared" si="6"/>
        <v>40203.876546287021</v>
      </c>
      <c r="D145" s="131"/>
      <c r="E145" s="289">
        <f>IF(ISBLANK($B145),"",VLOOKUP($A145,'RNF (Social Care)'!$A$6:$C$157,3,0)+SUM(M145:M150))</f>
        <v>36666.277654668927</v>
      </c>
      <c r="F145" s="131"/>
      <c r="G145" s="293">
        <f>IF(ISBLANK($B145),"",INDEX(DFG!$C$9:$C$338,MATCH('Better Care Fund LAs'!$A145,DFG!$A$9:$A$338,0),1)/1000)</f>
        <v>3537.5988916180977</v>
      </c>
      <c r="H145" s="190"/>
      <c r="I145" s="293">
        <f t="shared" si="7"/>
        <v>10419.516241735988</v>
      </c>
      <c r="J145" s="190"/>
      <c r="K145" s="110" t="s">
        <v>523</v>
      </c>
      <c r="L145" s="111" t="s">
        <v>524</v>
      </c>
      <c r="M145" s="129">
        <f>SUMPRODUCT(--('From CCG allocations'!$J$7:$J$247='Better Care Fund LAs'!$K145),(--('From CCG allocations'!$M$7:$M$247='Better Care Fund LAs'!$A145)),'From CCG allocations'!Q$7:Q$247)</f>
        <v>294.52410399401282</v>
      </c>
      <c r="N145" s="129">
        <f>SUMPRODUCT(--('RNF (Social Care)'!$H$6:$H$246='Better Care Fund LAs'!$K145),(--('RNF (Social Care)'!$E$6:$E$246='Better Care Fund LAs'!$A145)),'RNF (Social Care)'!L$6:L$246)</f>
        <v>114.0080339181695</v>
      </c>
      <c r="O145" s="129">
        <f t="shared" si="8"/>
        <v>408.53213791218229</v>
      </c>
      <c r="P145" s="300">
        <v>116.0932474885429</v>
      </c>
    </row>
    <row r="146" spans="1:16" x14ac:dyDescent="0.2">
      <c r="A146" s="184" t="s">
        <v>640</v>
      </c>
      <c r="B146" s="188"/>
      <c r="C146" s="289" t="str">
        <f t="shared" si="6"/>
        <v/>
      </c>
      <c r="D146" s="131"/>
      <c r="E146" s="289" t="str">
        <f>IF(ISBLANK($B146),"",VLOOKUP($A146,'RNF (Social Care)'!$A$6:$C$157,3,0)+M146)</f>
        <v/>
      </c>
      <c r="F146" s="131"/>
      <c r="G146" s="293" t="str">
        <f>IF(ISBLANK($B146),"",INDEX(DFG!$C$9:$C$338,MATCH('Better Care Fund LAs'!$A146,DFG!$A$9:$A$338,0),1)/1000)</f>
        <v/>
      </c>
      <c r="H146" s="190"/>
      <c r="I146" s="293" t="str">
        <f t="shared" si="7"/>
        <v/>
      </c>
      <c r="J146" s="190"/>
      <c r="K146" s="110" t="s">
        <v>355</v>
      </c>
      <c r="L146" s="111" t="s">
        <v>356</v>
      </c>
      <c r="M146" s="129">
        <f>SUMPRODUCT(--('From CCG allocations'!$J$7:$J$247='Better Care Fund LAs'!$K146),(--('From CCG allocations'!$M$7:$M$247='Better Care Fund LAs'!$A146)),'From CCG allocations'!Q$7:Q$247)</f>
        <v>2146.8753209055494</v>
      </c>
      <c r="N146" s="129">
        <f>SUMPRODUCT(--('RNF (Social Care)'!$H$6:$H$246='Better Care Fund LAs'!$K146),(--('RNF (Social Care)'!$E$6:$E$246='Better Care Fund LAs'!$A146)),'RNF (Social Care)'!L$6:L$246)</f>
        <v>932.25847738622463</v>
      </c>
      <c r="O146" s="129">
        <f t="shared" si="8"/>
        <v>3079.1337982917739</v>
      </c>
      <c r="P146" s="300">
        <v>875.00250022500006</v>
      </c>
    </row>
    <row r="147" spans="1:16" x14ac:dyDescent="0.2">
      <c r="A147" s="184" t="s">
        <v>640</v>
      </c>
      <c r="B147" s="188"/>
      <c r="C147" s="289" t="str">
        <f t="shared" si="6"/>
        <v/>
      </c>
      <c r="D147" s="131"/>
      <c r="E147" s="289" t="str">
        <f>IF(ISBLANK($B147),"",VLOOKUP($A147,'RNF (Social Care)'!$A$6:$C$157,3,0)+M147)</f>
        <v/>
      </c>
      <c r="F147" s="131"/>
      <c r="G147" s="293" t="str">
        <f>IF(ISBLANK($B147),"",INDEX(DFG!$C$9:$C$338,MATCH('Better Care Fund LAs'!$A147,DFG!$A$9:$A$338,0),1)/1000)</f>
        <v/>
      </c>
      <c r="H147" s="190"/>
      <c r="I147" s="293" t="str">
        <f t="shared" si="7"/>
        <v/>
      </c>
      <c r="J147" s="190"/>
      <c r="K147" s="110" t="s">
        <v>642</v>
      </c>
      <c r="L147" s="111" t="s">
        <v>643</v>
      </c>
      <c r="M147" s="129">
        <f>SUMPRODUCT(--('From CCG allocations'!$J$7:$J$247='Better Care Fund LAs'!$K147),(--('From CCG allocations'!$M$7:$M$247='Better Care Fund LAs'!$A147)),'From CCG allocations'!Q$7:Q$247)</f>
        <v>6264.1452248043606</v>
      </c>
      <c r="N147" s="129">
        <f>SUMPRODUCT(--('RNF (Social Care)'!$H$6:$H$246='Better Care Fund LAs'!$K147),(--('RNF (Social Care)'!$E$6:$E$246='Better Care Fund LAs'!$A147)),'RNF (Social Care)'!L$6:L$246)</f>
        <v>2856.5127114237553</v>
      </c>
      <c r="O147" s="129">
        <f t="shared" si="8"/>
        <v>9120.6579362281154</v>
      </c>
      <c r="P147" s="300">
        <v>2591.8323206104346</v>
      </c>
    </row>
    <row r="148" spans="1:16" x14ac:dyDescent="0.2">
      <c r="A148" s="184" t="s">
        <v>640</v>
      </c>
      <c r="B148" s="188"/>
      <c r="C148" s="289" t="str">
        <f t="shared" si="6"/>
        <v/>
      </c>
      <c r="D148" s="131"/>
      <c r="E148" s="289" t="str">
        <f>IF(ISBLANK($B148),"",VLOOKUP($A148,'RNF (Social Care)'!$A$6:$C$157,3,0)+M148)</f>
        <v/>
      </c>
      <c r="F148" s="131"/>
      <c r="G148" s="293" t="str">
        <f>IF(ISBLANK($B148),"",INDEX(DFG!$C$9:$C$338,MATCH('Better Care Fund LAs'!$A148,DFG!$A$9:$A$338,0),1)/1000)</f>
        <v/>
      </c>
      <c r="H148" s="190"/>
      <c r="I148" s="293" t="str">
        <f t="shared" si="7"/>
        <v/>
      </c>
      <c r="J148" s="190"/>
      <c r="K148" s="110" t="s">
        <v>644</v>
      </c>
      <c r="L148" s="111" t="s">
        <v>645</v>
      </c>
      <c r="M148" s="129">
        <f>SUMPRODUCT(--('From CCG allocations'!$J$7:$J$247='Better Care Fund LAs'!$K148),(--('From CCG allocations'!$M$7:$M$247='Better Care Fund LAs'!$A148)),'From CCG allocations'!Q$7:Q$247)</f>
        <v>6461.2761544944224</v>
      </c>
      <c r="N148" s="129">
        <f>SUMPRODUCT(--('RNF (Social Care)'!$H$6:$H$246='Better Care Fund LAs'!$K148),(--('RNF (Social Care)'!$E$6:$E$246='Better Care Fund LAs'!$A148)),'RNF (Social Care)'!L$6:L$246)</f>
        <v>2954.309024585395</v>
      </c>
      <c r="O148" s="129">
        <f t="shared" si="8"/>
        <v>9415.585179079817</v>
      </c>
      <c r="P148" s="300">
        <v>2675.6422787950614</v>
      </c>
    </row>
    <row r="149" spans="1:16" x14ac:dyDescent="0.2">
      <c r="A149" s="184" t="s">
        <v>640</v>
      </c>
      <c r="B149" s="188"/>
      <c r="C149" s="289" t="str">
        <f t="shared" si="6"/>
        <v/>
      </c>
      <c r="D149" s="131"/>
      <c r="E149" s="289" t="str">
        <f>IF(ISBLANK($B149),"",VLOOKUP($A149,'RNF (Social Care)'!$A$6:$C$157,3,0)+M149)</f>
        <v/>
      </c>
      <c r="F149" s="131"/>
      <c r="G149" s="293" t="str">
        <f>IF(ISBLANK($B149),"",INDEX(DFG!$C$9:$C$338,MATCH('Better Care Fund LAs'!$A149,DFG!$A$9:$A$338,0),1)/1000)</f>
        <v/>
      </c>
      <c r="H149" s="190"/>
      <c r="I149" s="293" t="str">
        <f t="shared" si="7"/>
        <v/>
      </c>
      <c r="J149" s="190"/>
      <c r="K149" s="110" t="s">
        <v>646</v>
      </c>
      <c r="L149" s="111" t="s">
        <v>647</v>
      </c>
      <c r="M149" s="129">
        <f>SUMPRODUCT(--('From CCG allocations'!$J$7:$J$247='Better Care Fund LAs'!$K149),(--('From CCG allocations'!$M$7:$M$247='Better Care Fund LAs'!$A149)),'From CCG allocations'!Q$7:Q$247)</f>
        <v>5394.3800452252954</v>
      </c>
      <c r="N149" s="129">
        <f>SUMPRODUCT(--('RNF (Social Care)'!$H$6:$H$246='Better Care Fund LAs'!$K149),(--('RNF (Social Care)'!$E$6:$E$246='Better Care Fund LAs'!$A149)),'RNF (Social Care)'!L$6:L$246)</f>
        <v>2073.3156525810591</v>
      </c>
      <c r="O149" s="129">
        <f t="shared" si="8"/>
        <v>7467.6956978063545</v>
      </c>
      <c r="P149" s="300">
        <v>2122.1073310049323</v>
      </c>
    </row>
    <row r="150" spans="1:16" x14ac:dyDescent="0.2">
      <c r="A150" s="184" t="s">
        <v>640</v>
      </c>
      <c r="B150" s="188"/>
      <c r="C150" s="289" t="str">
        <f t="shared" si="6"/>
        <v/>
      </c>
      <c r="D150" s="131"/>
      <c r="E150" s="289" t="str">
        <f>IF(ISBLANK($B150),"",VLOOKUP($A150,'RNF (Social Care)'!$A$6:$C$157,3,0)+M150)</f>
        <v/>
      </c>
      <c r="F150" s="131"/>
      <c r="G150" s="293" t="str">
        <f>IF(ISBLANK($B150),"",INDEX(DFG!$C$9:$C$338,MATCH('Better Care Fund LAs'!$A150,DFG!$A$9:$A$338,0),1)/1000)</f>
        <v/>
      </c>
      <c r="H150" s="190"/>
      <c r="I150" s="293" t="str">
        <f t="shared" si="7"/>
        <v/>
      </c>
      <c r="J150" s="190"/>
      <c r="K150" s="110" t="s">
        <v>41</v>
      </c>
      <c r="L150" s="111" t="s">
        <v>42</v>
      </c>
      <c r="M150" s="129">
        <f>SUMPRODUCT(--('From CCG allocations'!$J$7:$J$247='Better Care Fund LAs'!$K150),(--('From CCG allocations'!$M$7:$M$247='Better Care Fund LAs'!$A150)),'From CCG allocations'!Q$7:Q$247)</f>
        <v>4805.037805245287</v>
      </c>
      <c r="N150" s="129">
        <f>SUMPRODUCT(--('RNF (Social Care)'!$H$6:$H$246='Better Care Fund LAs'!$K150),(--('RNF (Social Care)'!$E$6:$E$246='Better Care Fund LAs'!$A150)),'RNF (Social Care)'!L$6:L$246)</f>
        <v>2369.6351001053972</v>
      </c>
      <c r="O150" s="129">
        <f t="shared" si="8"/>
        <v>7174.6729053506842</v>
      </c>
      <c r="P150" s="300">
        <v>2038.838563612017</v>
      </c>
    </row>
    <row r="151" spans="1:16" x14ac:dyDescent="0.2">
      <c r="A151" s="183" t="s">
        <v>634</v>
      </c>
      <c r="B151" s="187" t="s">
        <v>635</v>
      </c>
      <c r="C151" s="288">
        <f t="shared" si="6"/>
        <v>45803.71220334743</v>
      </c>
      <c r="D151" s="131"/>
      <c r="E151" s="288">
        <f>IF(ISBLANK($B151),"",VLOOKUP($A151,'RNF (Social Care)'!$A$6:$C$157,3,0)+SUM(M151:M153))</f>
        <v>42285.283957456464</v>
      </c>
      <c r="F151" s="131"/>
      <c r="G151" s="292">
        <f>IF(ISBLANK($B151),"",INDEX(DFG!$C$9:$C$338,MATCH('Better Care Fund LAs'!$A151,DFG!$A$9:$A$338,0),1)/1000)</f>
        <v>3518.4282458909665</v>
      </c>
      <c r="H151" s="190"/>
      <c r="I151" s="292">
        <f t="shared" si="7"/>
        <v>12016.278476117217</v>
      </c>
      <c r="J151" s="190"/>
      <c r="K151" s="104" t="s">
        <v>636</v>
      </c>
      <c r="L151" s="105" t="s">
        <v>637</v>
      </c>
      <c r="M151" s="128">
        <f>SUMPRODUCT(--('From CCG allocations'!$J$7:$J$247='Better Care Fund LAs'!$K151),(--('From CCG allocations'!$M$7:$M$247='Better Care Fund LAs'!$A151)),'From CCG allocations'!Q$7:Q$247)</f>
        <v>3183.1477109718794</v>
      </c>
      <c r="N151" s="128">
        <f>SUMPRODUCT(--('RNF (Social Care)'!$H$6:$H$246='Better Care Fund LAs'!$K151),(--('RNF (Social Care)'!$E$6:$E$246='Better Care Fund LAs'!$A151)),'RNF (Social Care)'!L$6:L$246)</f>
        <v>1160.3595016125601</v>
      </c>
      <c r="O151" s="128">
        <f t="shared" si="8"/>
        <v>4343.5072125844399</v>
      </c>
      <c r="P151" s="299">
        <v>1234.3015665201597</v>
      </c>
    </row>
    <row r="152" spans="1:16" x14ac:dyDescent="0.2">
      <c r="A152" s="183" t="s">
        <v>634</v>
      </c>
      <c r="B152" s="187"/>
      <c r="C152" s="288" t="str">
        <f t="shared" si="6"/>
        <v/>
      </c>
      <c r="D152" s="131"/>
      <c r="E152" s="288" t="str">
        <f>IF(ISBLANK($B152),"",VLOOKUP($A152,'RNF (Social Care)'!$A$6:$C$157,3,0)+M152)</f>
        <v/>
      </c>
      <c r="F152" s="131"/>
      <c r="G152" s="292" t="str">
        <f>IF(ISBLANK($B152),"",INDEX(DFG!$C$9:$C$338,MATCH('Better Care Fund LAs'!$A152,DFG!$A$9:$A$338,0),1)/1000)</f>
        <v/>
      </c>
      <c r="H152" s="190"/>
      <c r="I152" s="292" t="str">
        <f t="shared" si="7"/>
        <v/>
      </c>
      <c r="J152" s="190"/>
      <c r="K152" s="104" t="s">
        <v>638</v>
      </c>
      <c r="L152" s="105" t="s">
        <v>639</v>
      </c>
      <c r="M152" s="128">
        <f>SUMPRODUCT(--('From CCG allocations'!$J$7:$J$247='Better Care Fund LAs'!$K152),(--('From CCG allocations'!$M$7:$M$247='Better Care Fund LAs'!$A152)),'From CCG allocations'!Q$7:Q$247)</f>
        <v>25812.606960953555</v>
      </c>
      <c r="N152" s="128">
        <f>SUMPRODUCT(--('RNF (Social Care)'!$H$6:$H$246='Better Care Fund LAs'!$K152),(--('RNF (Social Care)'!$E$6:$E$246='Better Care Fund LAs'!$A152)),'RNF (Social Care)'!L$6:L$246)</f>
        <v>11224.262404654588</v>
      </c>
      <c r="O152" s="128">
        <f t="shared" si="8"/>
        <v>37036.869365608145</v>
      </c>
      <c r="P152" s="299">
        <v>10524.82789588183</v>
      </c>
    </row>
    <row r="153" spans="1:16" x14ac:dyDescent="0.2">
      <c r="A153" s="183" t="s">
        <v>634</v>
      </c>
      <c r="B153" s="187"/>
      <c r="C153" s="288" t="str">
        <f t="shared" si="6"/>
        <v/>
      </c>
      <c r="D153" s="131"/>
      <c r="E153" s="288" t="str">
        <f>IF(ISBLANK($B153),"",VLOOKUP($A153,'RNF (Social Care)'!$A$6:$C$157,3,0)+M153)</f>
        <v/>
      </c>
      <c r="F153" s="131"/>
      <c r="G153" s="292" t="str">
        <f>IF(ISBLANK($B153),"",INDEX(DFG!$C$9:$C$338,MATCH('Better Care Fund LAs'!$A153,DFG!$A$9:$A$338,0),1)/1000)</f>
        <v/>
      </c>
      <c r="H153" s="190"/>
      <c r="I153" s="292" t="str">
        <f t="shared" si="7"/>
        <v/>
      </c>
      <c r="J153" s="190"/>
      <c r="K153" s="104" t="s">
        <v>117</v>
      </c>
      <c r="L153" s="105" t="s">
        <v>118</v>
      </c>
      <c r="M153" s="128">
        <f>SUMPRODUCT(--('From CCG allocations'!$J$7:$J$247='Better Care Fund LAs'!$K153),(--('From CCG allocations'!$M$7:$M$247='Better Care Fund LAs'!$A153)),'From CCG allocations'!Q$7:Q$247)</f>
        <v>621.01528553102867</v>
      </c>
      <c r="N153" s="128">
        <f>SUMPRODUCT(--('RNF (Social Care)'!$H$6:$H$246='Better Care Fund LAs'!$K153),(--('RNF (Social Care)'!$E$6:$E$246='Better Care Fund LAs'!$A153)),'RNF (Social Care)'!L$6:L$246)</f>
        <v>283.89209373285252</v>
      </c>
      <c r="O153" s="128">
        <f t="shared" si="8"/>
        <v>904.90737926388124</v>
      </c>
      <c r="P153" s="299">
        <v>257.14901371522637</v>
      </c>
    </row>
    <row r="154" spans="1:16" x14ac:dyDescent="0.2">
      <c r="A154" s="184" t="s">
        <v>1130</v>
      </c>
      <c r="B154" s="188" t="s">
        <v>188</v>
      </c>
      <c r="C154" s="289">
        <f t="shared" si="6"/>
        <v>24676.739276228473</v>
      </c>
      <c r="D154" s="131"/>
      <c r="E154" s="289">
        <f>IF(ISBLANK($B154),"",VLOOKUP($A154,'RNF (Social Care)'!$A$6:$C$157,3,0)+M154)</f>
        <v>22348.823935991837</v>
      </c>
      <c r="F154" s="131"/>
      <c r="G154" s="293">
        <f>IF(ISBLANK($B154),"",INDEX(DFG!$C$9:$C$338,MATCH('Better Care Fund LAs'!$A154,DFG!$A$9:$A$338,0),1)/1000)</f>
        <v>2327.9153402366351</v>
      </c>
      <c r="H154" s="190"/>
      <c r="I154" s="293">
        <f t="shared" si="7"/>
        <v>6350.9019425950119</v>
      </c>
      <c r="J154" s="190"/>
      <c r="K154" s="110" t="s">
        <v>189</v>
      </c>
      <c r="L154" s="111" t="s">
        <v>190</v>
      </c>
      <c r="M154" s="129">
        <f>SUMPRODUCT(--('From CCG allocations'!$J$7:$J$247='Better Care Fund LAs'!$K154),(--('From CCG allocations'!$M$7:$M$247='Better Care Fund LAs'!$A154)),'From CCG allocations'!Q$7:Q$247)</f>
        <v>15255.052935991836</v>
      </c>
      <c r="N154" s="129">
        <f>SUMPRODUCT(--('RNF (Social Care)'!$H$6:$H$246='Better Care Fund LAs'!$K154),(--('RNF (Social Care)'!$E$6:$E$246='Better Care Fund LAs'!$A154)),'RNF (Social Care)'!L$6:L$246)</f>
        <v>7093.7709999999997</v>
      </c>
      <c r="O154" s="129">
        <f t="shared" si="8"/>
        <v>22348.823935991837</v>
      </c>
      <c r="P154" s="300">
        <v>6350.9019425950119</v>
      </c>
    </row>
    <row r="155" spans="1:16" x14ac:dyDescent="0.2">
      <c r="A155" s="183" t="s">
        <v>65</v>
      </c>
      <c r="B155" s="187" t="s">
        <v>66</v>
      </c>
      <c r="C155" s="288">
        <f t="shared" si="6"/>
        <v>23393.40131276401</v>
      </c>
      <c r="D155" s="131"/>
      <c r="E155" s="288">
        <f>IF(ISBLANK($B155),"",VLOOKUP($A155,'RNF (Social Care)'!$A$6:$C$157,3,0)+M155)</f>
        <v>21504.691911722701</v>
      </c>
      <c r="F155" s="131"/>
      <c r="G155" s="292">
        <f>IF(ISBLANK($B155),"",INDEX(DFG!$C$9:$C$338,MATCH('Better Care Fund LAs'!$A155,DFG!$A$9:$A$338,0),1)/1000)</f>
        <v>1888.7094010413084</v>
      </c>
      <c r="H155" s="190"/>
      <c r="I155" s="292">
        <f t="shared" si="7"/>
        <v>6111.0235611601902</v>
      </c>
      <c r="J155" s="190"/>
      <c r="K155" s="104" t="s">
        <v>67</v>
      </c>
      <c r="L155" s="105" t="s">
        <v>68</v>
      </c>
      <c r="M155" s="128">
        <f>SUMPRODUCT(--('From CCG allocations'!$J$7:$J$247='Better Care Fund LAs'!$K155),(--('From CCG allocations'!$M$7:$M$247='Better Care Fund LAs'!$A155)),'From CCG allocations'!Q$7:Q$247)</f>
        <v>14277.6879117227</v>
      </c>
      <c r="N155" s="128">
        <f>SUMPRODUCT(--('RNF (Social Care)'!$H$6:$H$246='Better Care Fund LAs'!$K155),(--('RNF (Social Care)'!$E$6:$E$246='Better Care Fund LAs'!$A155)),'RNF (Social Care)'!L$6:L$246)</f>
        <v>7227.0039999999999</v>
      </c>
      <c r="O155" s="128">
        <f t="shared" si="8"/>
        <v>21504.691911722701</v>
      </c>
      <c r="P155" s="299">
        <v>6111.0235611601902</v>
      </c>
    </row>
    <row r="156" spans="1:16" x14ac:dyDescent="0.2">
      <c r="A156" s="184" t="s">
        <v>648</v>
      </c>
      <c r="B156" s="188" t="s">
        <v>649</v>
      </c>
      <c r="C156" s="289">
        <f t="shared" si="6"/>
        <v>56106.023625252637</v>
      </c>
      <c r="D156" s="131"/>
      <c r="E156" s="289">
        <f>IF(ISBLANK($B156),"",VLOOKUP($A156,'RNF (Social Care)'!$A$6:$C$157,3,0)+SUM(M156:M161))</f>
        <v>50630.611255732234</v>
      </c>
      <c r="F156" s="131"/>
      <c r="G156" s="293">
        <f>IF(ISBLANK($B156),"",INDEX(DFG!$C$9:$C$338,MATCH('Better Care Fund LAs'!$A156,DFG!$A$9:$A$338,0),1)/1000)</f>
        <v>5475.4123695203998</v>
      </c>
      <c r="H156" s="190"/>
      <c r="I156" s="293">
        <f t="shared" si="7"/>
        <v>14387.783818054068</v>
      </c>
      <c r="J156" s="190"/>
      <c r="K156" s="110" t="s">
        <v>650</v>
      </c>
      <c r="L156" s="111" t="s">
        <v>651</v>
      </c>
      <c r="M156" s="129">
        <f>SUMPRODUCT(--('From CCG allocations'!$J$7:$J$247='Better Care Fund LAs'!$K156),(--('From CCG allocations'!$M$7:$M$247='Better Care Fund LAs'!$A156)),'From CCG allocations'!Q$7:Q$247)</f>
        <v>5212.1921570790182</v>
      </c>
      <c r="N156" s="129">
        <f>SUMPRODUCT(--('RNF (Social Care)'!$H$6:$H$246='Better Care Fund LAs'!$K156),(--('RNF (Social Care)'!$E$6:$E$246='Better Care Fund LAs'!$A156)),'RNF (Social Care)'!L$6:L$246)</f>
        <v>2342.2773431100959</v>
      </c>
      <c r="O156" s="129">
        <f t="shared" si="8"/>
        <v>7554.4695001891141</v>
      </c>
      <c r="P156" s="300">
        <v>2146.7659847084733</v>
      </c>
    </row>
    <row r="157" spans="1:16" x14ac:dyDescent="0.2">
      <c r="A157" s="184" t="s">
        <v>648</v>
      </c>
      <c r="B157" s="188"/>
      <c r="C157" s="289" t="str">
        <f t="shared" si="6"/>
        <v/>
      </c>
      <c r="D157" s="131"/>
      <c r="E157" s="289" t="str">
        <f>IF(ISBLANK($B157),"",VLOOKUP($A157,'RNF (Social Care)'!$A$6:$C$157,3,0)+M157)</f>
        <v/>
      </c>
      <c r="F157" s="131"/>
      <c r="G157" s="293" t="str">
        <f>IF(ISBLANK($B157),"",INDEX(DFG!$C$9:$C$338,MATCH('Better Care Fund LAs'!$A157,DFG!$A$9:$A$338,0),1)/1000)</f>
        <v/>
      </c>
      <c r="H157" s="190"/>
      <c r="I157" s="293" t="str">
        <f t="shared" si="7"/>
        <v/>
      </c>
      <c r="J157" s="190"/>
      <c r="K157" s="110" t="s">
        <v>652</v>
      </c>
      <c r="L157" s="111" t="s">
        <v>653</v>
      </c>
      <c r="M157" s="129">
        <f>SUMPRODUCT(--('From CCG allocations'!$J$7:$J$247='Better Care Fund LAs'!$K157),(--('From CCG allocations'!$M$7:$M$247='Better Care Fund LAs'!$A157)),'From CCG allocations'!Q$7:Q$247)</f>
        <v>8586.6388220013905</v>
      </c>
      <c r="N157" s="129">
        <f>SUMPRODUCT(--('RNF (Social Care)'!$H$6:$H$246='Better Care Fund LAs'!$K157),(--('RNF (Social Care)'!$E$6:$E$246='Better Care Fund LAs'!$A157)),'RNF (Social Care)'!L$6:L$246)</f>
        <v>4003.1287228877327</v>
      </c>
      <c r="O157" s="129">
        <f t="shared" si="8"/>
        <v>12589.767544889124</v>
      </c>
      <c r="P157" s="300">
        <v>3577.6548862998379</v>
      </c>
    </row>
    <row r="158" spans="1:16" x14ac:dyDescent="0.2">
      <c r="A158" s="184" t="s">
        <v>648</v>
      </c>
      <c r="B158" s="188"/>
      <c r="C158" s="289" t="str">
        <f t="shared" si="6"/>
        <v/>
      </c>
      <c r="D158" s="131"/>
      <c r="E158" s="289" t="str">
        <f>IF(ISBLANK($B158),"",VLOOKUP($A158,'RNF (Social Care)'!$A$6:$C$157,3,0)+M158)</f>
        <v/>
      </c>
      <c r="F158" s="131"/>
      <c r="G158" s="293" t="str">
        <f>IF(ISBLANK($B158),"",INDEX(DFG!$C$9:$C$338,MATCH('Better Care Fund LAs'!$A158,DFG!$A$9:$A$338,0),1)/1000)</f>
        <v/>
      </c>
      <c r="H158" s="190"/>
      <c r="I158" s="293" t="str">
        <f t="shared" si="7"/>
        <v/>
      </c>
      <c r="J158" s="190"/>
      <c r="K158" s="110" t="s">
        <v>654</v>
      </c>
      <c r="L158" s="111" t="s">
        <v>655</v>
      </c>
      <c r="M158" s="129">
        <f>SUMPRODUCT(--('From CCG allocations'!$J$7:$J$247='Better Care Fund LAs'!$K158),(--('From CCG allocations'!$M$7:$M$247='Better Care Fund LAs'!$A158)),'From CCG allocations'!Q$7:Q$247)</f>
        <v>5582.6889889776512</v>
      </c>
      <c r="N158" s="129">
        <f>SUMPRODUCT(--('RNF (Social Care)'!$H$6:$H$246='Better Care Fund LAs'!$K158),(--('RNF (Social Care)'!$E$6:$E$246='Better Care Fund LAs'!$A158)),'RNF (Social Care)'!L$6:L$246)</f>
        <v>2420.2964810204771</v>
      </c>
      <c r="O158" s="129">
        <f t="shared" si="8"/>
        <v>8002.9854699981279</v>
      </c>
      <c r="P158" s="300">
        <v>2274.221503267443</v>
      </c>
    </row>
    <row r="159" spans="1:16" x14ac:dyDescent="0.2">
      <c r="A159" s="184" t="s">
        <v>648</v>
      </c>
      <c r="B159" s="188"/>
      <c r="C159" s="289" t="str">
        <f t="shared" si="6"/>
        <v/>
      </c>
      <c r="D159" s="131"/>
      <c r="E159" s="289" t="str">
        <f>IF(ISBLANK($B159),"",VLOOKUP($A159,'RNF (Social Care)'!$A$6:$C$157,3,0)+M159)</f>
        <v/>
      </c>
      <c r="F159" s="131"/>
      <c r="G159" s="293" t="str">
        <f>IF(ISBLANK($B159),"",INDEX(DFG!$C$9:$C$338,MATCH('Better Care Fund LAs'!$A159,DFG!$A$9:$A$338,0),1)/1000)</f>
        <v/>
      </c>
      <c r="H159" s="190"/>
      <c r="I159" s="293" t="str">
        <f t="shared" si="7"/>
        <v/>
      </c>
      <c r="J159" s="190"/>
      <c r="K159" s="110" t="s">
        <v>656</v>
      </c>
      <c r="L159" s="111" t="s">
        <v>657</v>
      </c>
      <c r="M159" s="129">
        <f>SUMPRODUCT(--('From CCG allocations'!$J$7:$J$247='Better Care Fund LAs'!$K159),(--('From CCG allocations'!$M$7:$M$247='Better Care Fund LAs'!$A159)),'From CCG allocations'!Q$7:Q$247)</f>
        <v>6190.7720166481931</v>
      </c>
      <c r="N159" s="129">
        <f>SUMPRODUCT(--('RNF (Social Care)'!$H$6:$H$246='Better Care Fund LAs'!$K159),(--('RNF (Social Care)'!$E$6:$E$246='Better Care Fund LAs'!$A159)),'RNF (Social Care)'!L$6:L$246)</f>
        <v>3052.904051641523</v>
      </c>
      <c r="O159" s="129">
        <f t="shared" si="8"/>
        <v>9243.6760682897166</v>
      </c>
      <c r="P159" s="300">
        <v>2626.7905849075646</v>
      </c>
    </row>
    <row r="160" spans="1:16" x14ac:dyDescent="0.2">
      <c r="A160" s="184" t="s">
        <v>648</v>
      </c>
      <c r="B160" s="188"/>
      <c r="C160" s="289" t="str">
        <f t="shared" si="6"/>
        <v/>
      </c>
      <c r="D160" s="131"/>
      <c r="E160" s="289" t="str">
        <f>IF(ISBLANK($B160),"",VLOOKUP($A160,'RNF (Social Care)'!$A$6:$C$157,3,0)+M160)</f>
        <v/>
      </c>
      <c r="F160" s="131"/>
      <c r="G160" s="293" t="str">
        <f>IF(ISBLANK($B160),"",INDEX(DFG!$C$9:$C$338,MATCH('Better Care Fund LAs'!$A160,DFG!$A$9:$A$338,0),1)/1000)</f>
        <v/>
      </c>
      <c r="H160" s="190"/>
      <c r="I160" s="293" t="str">
        <f t="shared" si="7"/>
        <v/>
      </c>
      <c r="J160" s="190"/>
      <c r="K160" s="110" t="s">
        <v>658</v>
      </c>
      <c r="L160" s="111" t="s">
        <v>659</v>
      </c>
      <c r="M160" s="129">
        <f>SUMPRODUCT(--('From CCG allocations'!$J$7:$J$247='Better Care Fund LAs'!$K160),(--('From CCG allocations'!$M$7:$M$247='Better Care Fund LAs'!$A160)),'From CCG allocations'!Q$7:Q$247)</f>
        <v>3971.9741844721434</v>
      </c>
      <c r="N160" s="129">
        <f>SUMPRODUCT(--('RNF (Social Care)'!$H$6:$H$246='Better Care Fund LAs'!$K160),(--('RNF (Social Care)'!$E$6:$E$246='Better Care Fund LAs'!$A160)),'RNF (Social Care)'!L$6:L$246)</f>
        <v>2293.7872792273424</v>
      </c>
      <c r="O160" s="129">
        <f t="shared" si="8"/>
        <v>6265.7614636994858</v>
      </c>
      <c r="P160" s="300">
        <v>1780.5517089228442</v>
      </c>
    </row>
    <row r="161" spans="1:16" x14ac:dyDescent="0.2">
      <c r="A161" s="184" t="s">
        <v>648</v>
      </c>
      <c r="B161" s="188"/>
      <c r="C161" s="289" t="str">
        <f t="shared" si="6"/>
        <v/>
      </c>
      <c r="D161" s="131"/>
      <c r="E161" s="289" t="str">
        <f>IF(ISBLANK($B161),"",VLOOKUP($A161,'RNF (Social Care)'!$A$6:$C$157,3,0)+M161)</f>
        <v/>
      </c>
      <c r="F161" s="131"/>
      <c r="G161" s="293" t="str">
        <f>IF(ISBLANK($B161),"",INDEX(DFG!$C$9:$C$338,MATCH('Better Care Fund LAs'!$A161,DFG!$A$9:$A$338,0),1)/1000)</f>
        <v/>
      </c>
      <c r="H161" s="190"/>
      <c r="I161" s="293" t="str">
        <f t="shared" si="7"/>
        <v/>
      </c>
      <c r="J161" s="190"/>
      <c r="K161" s="110" t="s">
        <v>660</v>
      </c>
      <c r="L161" s="111" t="s">
        <v>661</v>
      </c>
      <c r="M161" s="129">
        <f>SUMPRODUCT(--('From CCG allocations'!$J$7:$J$247='Better Care Fund LAs'!$K161),(--('From CCG allocations'!$M$7:$M$247='Better Care Fund LAs'!$A161)),'From CCG allocations'!Q$7:Q$247)</f>
        <v>4641.3800865538369</v>
      </c>
      <c r="N161" s="129">
        <f>SUMPRODUCT(--('RNF (Social Care)'!$H$6:$H$246='Better Care Fund LAs'!$K161),(--('RNF (Social Care)'!$E$6:$E$246='Better Care Fund LAs'!$A161)),'RNF (Social Care)'!L$6:L$246)</f>
        <v>2332.571122112829</v>
      </c>
      <c r="O161" s="129">
        <f t="shared" si="8"/>
        <v>6973.9512086666655</v>
      </c>
      <c r="P161" s="300">
        <v>1981.7991499479024</v>
      </c>
    </row>
    <row r="162" spans="1:16" x14ac:dyDescent="0.2">
      <c r="A162" s="183" t="s">
        <v>239</v>
      </c>
      <c r="B162" s="187" t="s">
        <v>240</v>
      </c>
      <c r="C162" s="288">
        <f t="shared" si="6"/>
        <v>17798.929246330765</v>
      </c>
      <c r="D162" s="131"/>
      <c r="E162" s="288">
        <f>IF(ISBLANK($B162),"",VLOOKUP($A162,'RNF (Social Care)'!$A$6:$C$157,3,0)+M162)</f>
        <v>16180.509779509626</v>
      </c>
      <c r="F162" s="131"/>
      <c r="G162" s="292">
        <f>IF(ISBLANK($B162),"",INDEX(DFG!$C$9:$C$338,MATCH('Better Care Fund LAs'!$A162,DFG!$A$9:$A$338,0),1)/1000)</f>
        <v>1618.4194668211383</v>
      </c>
      <c r="H162" s="190"/>
      <c r="I162" s="292">
        <f t="shared" si="7"/>
        <v>4598.0419947455621</v>
      </c>
      <c r="J162" s="190"/>
      <c r="K162" s="104" t="s">
        <v>241</v>
      </c>
      <c r="L162" s="105" t="s">
        <v>242</v>
      </c>
      <c r="M162" s="128">
        <f>SUMPRODUCT(--('From CCG allocations'!$J$7:$J$247='Better Care Fund LAs'!$K162),(--('From CCG allocations'!$M$7:$M$247='Better Care Fund LAs'!$A162)),'From CCG allocations'!Q$7:Q$247)</f>
        <v>10947.532779509625</v>
      </c>
      <c r="N162" s="128">
        <f>SUMPRODUCT(--('RNF (Social Care)'!$H$6:$H$246='Better Care Fund LAs'!$K162),(--('RNF (Social Care)'!$E$6:$E$246='Better Care Fund LAs'!$A162)),'RNF (Social Care)'!L$6:L$246)</f>
        <v>5232.9769999999999</v>
      </c>
      <c r="O162" s="128">
        <f t="shared" si="8"/>
        <v>16180.509779509626</v>
      </c>
      <c r="P162" s="299">
        <v>4598.0419947455621</v>
      </c>
    </row>
    <row r="163" spans="1:16" x14ac:dyDescent="0.2">
      <c r="A163" s="184" t="s">
        <v>662</v>
      </c>
      <c r="B163" s="188" t="s">
        <v>663</v>
      </c>
      <c r="C163" s="289">
        <f t="shared" si="6"/>
        <v>40607.344774071345</v>
      </c>
      <c r="D163" s="131"/>
      <c r="E163" s="289">
        <f>IF(ISBLANK($B163),"",VLOOKUP($A163,'RNF (Social Care)'!$A$6:$C$157,3,0)+SUM(M163:M165))</f>
        <v>36075.263863063272</v>
      </c>
      <c r="F163" s="131"/>
      <c r="G163" s="293">
        <f>IF(ISBLANK($B163),"",INDEX(DFG!$C$9:$C$338,MATCH('Better Care Fund LAs'!$A163,DFG!$A$9:$A$338,0),1)/1000)</f>
        <v>4532.0809110080763</v>
      </c>
      <c r="H163" s="190"/>
      <c r="I163" s="293">
        <f t="shared" si="7"/>
        <v>10251.56688350761</v>
      </c>
      <c r="J163" s="190"/>
      <c r="K163" s="110" t="s">
        <v>664</v>
      </c>
      <c r="L163" s="111" t="s">
        <v>665</v>
      </c>
      <c r="M163" s="129">
        <f>SUMPRODUCT(--('From CCG allocations'!$J$7:$J$247='Better Care Fund LAs'!$K163),(--('From CCG allocations'!$M$7:$M$247='Better Care Fund LAs'!$A163)),'From CCG allocations'!Q$7:Q$247)</f>
        <v>24857.506791157182</v>
      </c>
      <c r="N163" s="129">
        <f>SUMPRODUCT(--('RNF (Social Care)'!$H$6:$H$246='Better Care Fund LAs'!$K163),(--('RNF (Social Care)'!$E$6:$E$246='Better Care Fund LAs'!$A163)),'RNF (Social Care)'!L$6:L$246)</f>
        <v>10464.462855013115</v>
      </c>
      <c r="O163" s="129">
        <f t="shared" si="8"/>
        <v>35321.969646170299</v>
      </c>
      <c r="P163" s="300">
        <v>10037.502030738935</v>
      </c>
    </row>
    <row r="164" spans="1:16" x14ac:dyDescent="0.2">
      <c r="A164" s="184" t="s">
        <v>662</v>
      </c>
      <c r="B164" s="188"/>
      <c r="C164" s="289" t="str">
        <f t="shared" si="6"/>
        <v/>
      </c>
      <c r="D164" s="131"/>
      <c r="E164" s="289" t="str">
        <f>IF(ISBLANK($B164),"",VLOOKUP($A164,'RNF (Social Care)'!$A$6:$C$157,3,0)+M164)</f>
        <v/>
      </c>
      <c r="F164" s="131"/>
      <c r="G164" s="293" t="str">
        <f>IF(ISBLANK($B164),"",INDEX(DFG!$C$9:$C$338,MATCH('Better Care Fund LAs'!$A164,DFG!$A$9:$A$338,0),1)/1000)</f>
        <v/>
      </c>
      <c r="H164" s="190"/>
      <c r="I164" s="293" t="str">
        <f t="shared" si="7"/>
        <v/>
      </c>
      <c r="J164" s="190"/>
      <c r="K164" s="110" t="s">
        <v>517</v>
      </c>
      <c r="L164" s="111" t="s">
        <v>518</v>
      </c>
      <c r="M164" s="129">
        <f>SUMPRODUCT(--('From CCG allocations'!$J$7:$J$247='Better Care Fund LAs'!$K164),(--('From CCG allocations'!$M$7:$M$247='Better Care Fund LAs'!$A164)),'From CCG allocations'!Q$7:Q$247)</f>
        <v>325.43084368052649</v>
      </c>
      <c r="N164" s="129">
        <f>SUMPRODUCT(--('RNF (Social Care)'!$H$6:$H$246='Better Care Fund LAs'!$K164),(--('RNF (Social Care)'!$E$6:$E$246='Better Care Fund LAs'!$A164)),'RNF (Social Care)'!L$6:L$246)</f>
        <v>136.64551054993487</v>
      </c>
      <c r="O164" s="129">
        <f t="shared" si="8"/>
        <v>462.07635423046133</v>
      </c>
      <c r="P164" s="300">
        <v>131.30899523457276</v>
      </c>
    </row>
    <row r="165" spans="1:16" x14ac:dyDescent="0.2">
      <c r="A165" s="184" t="s">
        <v>662</v>
      </c>
      <c r="B165" s="188"/>
      <c r="C165" s="289" t="str">
        <f t="shared" si="6"/>
        <v/>
      </c>
      <c r="D165" s="131"/>
      <c r="E165" s="289" t="str">
        <f>IF(ISBLANK($B165),"",VLOOKUP($A165,'RNF (Social Care)'!$A$6:$C$157,3,0)+M165)</f>
        <v/>
      </c>
      <c r="F165" s="131"/>
      <c r="G165" s="293" t="str">
        <f>IF(ISBLANK($B165),"",INDEX(DFG!$C$9:$C$338,MATCH('Better Care Fund LAs'!$A165,DFG!$A$9:$A$338,0),1)/1000)</f>
        <v/>
      </c>
      <c r="H165" s="190"/>
      <c r="I165" s="293" t="str">
        <f t="shared" si="7"/>
        <v/>
      </c>
      <c r="J165" s="190"/>
      <c r="K165" s="110" t="s">
        <v>113</v>
      </c>
      <c r="L165" s="111" t="s">
        <v>114</v>
      </c>
      <c r="M165" s="129">
        <f>SUMPRODUCT(--('From CCG allocations'!$J$7:$J$247='Better Care Fund LAs'!$K165),(--('From CCG allocations'!$M$7:$M$247='Better Care Fund LAs'!$A165)),'From CCG allocations'!Q$7:Q$247)</f>
        <v>207.95322822555912</v>
      </c>
      <c r="N165" s="129">
        <f>SUMPRODUCT(--('RNF (Social Care)'!$H$6:$H$246='Better Care Fund LAs'!$K165),(--('RNF (Social Care)'!$E$6:$E$246='Better Care Fund LAs'!$A165)),'RNF (Social Care)'!L$6:L$246)</f>
        <v>83.264634436950203</v>
      </c>
      <c r="O165" s="129">
        <f t="shared" si="8"/>
        <v>291.21786266250933</v>
      </c>
      <c r="P165" s="300">
        <v>82.755857534103285</v>
      </c>
    </row>
    <row r="166" spans="1:16" x14ac:dyDescent="0.2">
      <c r="A166" s="183" t="s">
        <v>115</v>
      </c>
      <c r="B166" s="187" t="s">
        <v>116</v>
      </c>
      <c r="C166" s="288">
        <f t="shared" si="6"/>
        <v>12612.325126667269</v>
      </c>
      <c r="D166" s="131"/>
      <c r="E166" s="288">
        <f>IF(ISBLANK($B166),"",VLOOKUP($A166,'RNF (Social Care)'!$A$6:$C$157,3,0)+M166)</f>
        <v>11088.738603443391</v>
      </c>
      <c r="F166" s="131"/>
      <c r="G166" s="292">
        <f>IF(ISBLANK($B166),"",INDEX(DFG!$C$9:$C$338,MATCH('Better Care Fund LAs'!$A166,DFG!$A$9:$A$338,0),1)/1000)</f>
        <v>1523.586523223878</v>
      </c>
      <c r="H166" s="190"/>
      <c r="I166" s="292">
        <f t="shared" si="7"/>
        <v>3151.1050308165377</v>
      </c>
      <c r="J166" s="190"/>
      <c r="K166" s="104" t="s">
        <v>117</v>
      </c>
      <c r="L166" s="105" t="s">
        <v>118</v>
      </c>
      <c r="M166" s="128">
        <f>SUMPRODUCT(--('From CCG allocations'!$J$7:$J$247='Better Care Fund LAs'!$K166),(--('From CCG allocations'!$M$7:$M$247='Better Care Fund LAs'!$A166)),'From CCG allocations'!Q$7:Q$247)</f>
        <v>7388.2936034433915</v>
      </c>
      <c r="N166" s="128">
        <f>SUMPRODUCT(--('RNF (Social Care)'!$H$6:$H$246='Better Care Fund LAs'!$K166),(--('RNF (Social Care)'!$E$6:$E$246='Better Care Fund LAs'!$A166)),'RNF (Social Care)'!L$6:L$246)</f>
        <v>3700.4450000000002</v>
      </c>
      <c r="O166" s="128">
        <f t="shared" si="8"/>
        <v>11088.738603443391</v>
      </c>
      <c r="P166" s="299">
        <v>3151.1050308165377</v>
      </c>
    </row>
    <row r="167" spans="1:16" x14ac:dyDescent="0.2">
      <c r="A167" s="184" t="s">
        <v>97</v>
      </c>
      <c r="B167" s="188" t="s">
        <v>98</v>
      </c>
      <c r="C167" s="289">
        <f t="shared" si="6"/>
        <v>19350.594866254196</v>
      </c>
      <c r="D167" s="131"/>
      <c r="E167" s="289">
        <f>IF(ISBLANK($B167),"",VLOOKUP($A167,'RNF (Social Care)'!$A$6:$C$157,3,0)+M167)</f>
        <v>17396.553218986137</v>
      </c>
      <c r="F167" s="131"/>
      <c r="G167" s="293">
        <f>IF(ISBLANK($B167),"",INDEX(DFG!$C$9:$C$338,MATCH('Better Care Fund LAs'!$A167,DFG!$A$9:$A$338,0),1)/1000)</f>
        <v>1954.0416472680586</v>
      </c>
      <c r="H167" s="190"/>
      <c r="I167" s="293">
        <f t="shared" si="7"/>
        <v>4943.6070528519876</v>
      </c>
      <c r="J167" s="190"/>
      <c r="K167" s="110" t="s">
        <v>99</v>
      </c>
      <c r="L167" s="111" t="s">
        <v>100</v>
      </c>
      <c r="M167" s="129">
        <f>SUMPRODUCT(--('From CCG allocations'!$J$7:$J$247='Better Care Fund LAs'!$K167),(--('From CCG allocations'!$M$7:$M$247='Better Care Fund LAs'!$A167)),'From CCG allocations'!Q$7:Q$247)</f>
        <v>11409.416218986138</v>
      </c>
      <c r="N167" s="129">
        <f>SUMPRODUCT(--('RNF (Social Care)'!$H$6:$H$246='Better Care Fund LAs'!$K167),(--('RNF (Social Care)'!$E$6:$E$246='Better Care Fund LAs'!$A167)),'RNF (Social Care)'!L$6:L$246)</f>
        <v>5987.1369999999997</v>
      </c>
      <c r="O167" s="129">
        <f t="shared" si="8"/>
        <v>17396.553218986137</v>
      </c>
      <c r="P167" s="300">
        <v>4943.6070528519876</v>
      </c>
    </row>
    <row r="168" spans="1:16" x14ac:dyDescent="0.2">
      <c r="A168" s="183" t="s">
        <v>109</v>
      </c>
      <c r="B168" s="187" t="s">
        <v>110</v>
      </c>
      <c r="C168" s="288">
        <f t="shared" si="6"/>
        <v>10577.221985168631</v>
      </c>
      <c r="D168" s="131"/>
      <c r="E168" s="288">
        <f>IF(ISBLANK($B168),"",VLOOKUP($A168,'RNF (Social Care)'!$A$6:$C$157,3,0)+M168)</f>
        <v>9743.5746620834325</v>
      </c>
      <c r="F168" s="131"/>
      <c r="G168" s="292">
        <f>IF(ISBLANK($B168),"",INDEX(DFG!$C$9:$C$338,MATCH('Better Care Fund LAs'!$A168,DFG!$A$9:$A$338,0),1)/1000)</f>
        <v>833.6473230851991</v>
      </c>
      <c r="H168" s="190"/>
      <c r="I168" s="292">
        <f t="shared" si="7"/>
        <v>2768.847587974833</v>
      </c>
      <c r="J168" s="190"/>
      <c r="K168" s="104" t="s">
        <v>107</v>
      </c>
      <c r="L168" s="105" t="s">
        <v>108</v>
      </c>
      <c r="M168" s="128">
        <f>SUMPRODUCT(--('From CCG allocations'!$J$7:$J$247='Better Care Fund LAs'!$K168),(--('From CCG allocations'!$M$7:$M$247='Better Care Fund LAs'!$A168)),'From CCG allocations'!Q$7:Q$247)</f>
        <v>6771.0116620834333</v>
      </c>
      <c r="N168" s="128">
        <f>SUMPRODUCT(--('RNF (Social Care)'!$H$6:$H$246='Better Care Fund LAs'!$K168),(--('RNF (Social Care)'!$E$6:$E$246='Better Care Fund LAs'!$A168)),'RNF (Social Care)'!L$6:L$246)</f>
        <v>2972.5630000000001</v>
      </c>
      <c r="O168" s="128">
        <f t="shared" si="8"/>
        <v>9743.5746620834325</v>
      </c>
      <c r="P168" s="299">
        <v>2768.847587974833</v>
      </c>
    </row>
    <row r="169" spans="1:16" x14ac:dyDescent="0.2">
      <c r="A169" s="184" t="s">
        <v>169</v>
      </c>
      <c r="B169" s="188" t="s">
        <v>170</v>
      </c>
      <c r="C169" s="289">
        <f t="shared" si="6"/>
        <v>14629.518776068779</v>
      </c>
      <c r="D169" s="131"/>
      <c r="E169" s="289">
        <f>IF(ISBLANK($B169),"",VLOOKUP($A169,'RNF (Social Care)'!$A$6:$C$157,3,0)+M169)</f>
        <v>13225.921348496908</v>
      </c>
      <c r="F169" s="131"/>
      <c r="G169" s="293">
        <f>IF(ISBLANK($B169),"",INDEX(DFG!$C$9:$C$338,MATCH('Better Care Fund LAs'!$A169,DFG!$A$9:$A$338,0),1)/1000)</f>
        <v>1403.5974275718702</v>
      </c>
      <c r="H169" s="190"/>
      <c r="I169" s="293">
        <f t="shared" si="7"/>
        <v>3758.4317557535987</v>
      </c>
      <c r="J169" s="190"/>
      <c r="K169" s="110" t="s">
        <v>171</v>
      </c>
      <c r="L169" s="111" t="s">
        <v>172</v>
      </c>
      <c r="M169" s="129">
        <f>SUMPRODUCT(--('From CCG allocations'!$J$7:$J$247='Better Care Fund LAs'!$K169),(--('From CCG allocations'!$M$7:$M$247='Better Care Fund LAs'!$A169)),'From CCG allocations'!Q$7:Q$247)</f>
        <v>9074.351348496908</v>
      </c>
      <c r="N169" s="129">
        <f>SUMPRODUCT(--('RNF (Social Care)'!$H$6:$H$246='Better Care Fund LAs'!$K169),(--('RNF (Social Care)'!$E$6:$E$246='Better Care Fund LAs'!$A169)),'RNF (Social Care)'!L$6:L$246)</f>
        <v>4151.57</v>
      </c>
      <c r="O169" s="129">
        <f t="shared" si="8"/>
        <v>13225.921348496908</v>
      </c>
      <c r="P169" s="300">
        <v>3758.4317557535987</v>
      </c>
    </row>
    <row r="170" spans="1:16" x14ac:dyDescent="0.2">
      <c r="A170" s="183" t="s">
        <v>145</v>
      </c>
      <c r="B170" s="187" t="s">
        <v>146</v>
      </c>
      <c r="C170" s="288">
        <f t="shared" si="6"/>
        <v>10112.894398351866</v>
      </c>
      <c r="D170" s="131"/>
      <c r="E170" s="288">
        <f>IF(ISBLANK($B170),"",VLOOKUP($A170,'RNF (Social Care)'!$A$6:$C$157,3,0)+M170+M171)</f>
        <v>9297.7345061870546</v>
      </c>
      <c r="F170" s="131"/>
      <c r="G170" s="292">
        <f>IF(ISBLANK($B170),"",INDEX(DFG!$C$9:$C$338,MATCH('Better Care Fund LAs'!$A170,DFG!$A$9:$A$338,0),1)/1000)</f>
        <v>815.15989216481057</v>
      </c>
      <c r="H170" s="190"/>
      <c r="I170" s="292">
        <f t="shared" si="7"/>
        <v>2642.15245984287</v>
      </c>
      <c r="J170" s="190"/>
      <c r="K170" s="104" t="s">
        <v>143</v>
      </c>
      <c r="L170" s="105" t="s">
        <v>144</v>
      </c>
      <c r="M170" s="128">
        <f>SUMPRODUCT(--('From CCG allocations'!$J$7:$J$247='Better Care Fund LAs'!$K170),(--('From CCG allocations'!$M$7:$M$247='Better Care Fund LAs'!$A170)),'From CCG allocations'!Q$7:Q$247)</f>
        <v>2119.5236727965575</v>
      </c>
      <c r="N170" s="128">
        <f>SUMPRODUCT(--('RNF (Social Care)'!$H$6:$H$246='Better Care Fund LAs'!$K170),(--('RNF (Social Care)'!$E$6:$E$246='Better Care Fund LAs'!$A170)),'RNF (Social Care)'!L$6:L$246)</f>
        <v>835.77891362661273</v>
      </c>
      <c r="O170" s="128">
        <f t="shared" si="8"/>
        <v>2955.3025864231704</v>
      </c>
      <c r="P170" s="299">
        <v>839.81318170593113</v>
      </c>
    </row>
    <row r="171" spans="1:16" x14ac:dyDescent="0.2">
      <c r="A171" s="183" t="s">
        <v>145</v>
      </c>
      <c r="B171" s="187"/>
      <c r="C171" s="288" t="str">
        <f t="shared" si="6"/>
        <v/>
      </c>
      <c r="D171" s="131"/>
      <c r="E171" s="288" t="str">
        <f>IF(ISBLANK($B171),"",VLOOKUP($A171,'RNF (Social Care)'!$A$6:$C$157,3,0)+M171+M172)</f>
        <v/>
      </c>
      <c r="F171" s="131"/>
      <c r="G171" s="292" t="str">
        <f>IF(ISBLANK($B171),"",INDEX(DFG!$C$9:$C$338,MATCH('Better Care Fund LAs'!$A171,DFG!$A$9:$A$338,0),1)/1000)</f>
        <v/>
      </c>
      <c r="H171" s="190"/>
      <c r="I171" s="292" t="str">
        <f t="shared" si="7"/>
        <v/>
      </c>
      <c r="J171" s="190"/>
      <c r="K171" s="104" t="s">
        <v>147</v>
      </c>
      <c r="L171" s="105" t="s">
        <v>148</v>
      </c>
      <c r="M171" s="128">
        <f>SUMPRODUCT(--('From CCG allocations'!$J$7:$J$247='Better Care Fund LAs'!$K171),(--('From CCG allocations'!$M$7:$M$247='Better Care Fund LAs'!$A171)),'From CCG allocations'!Q$7:Q$247)</f>
        <v>4522.9068333904979</v>
      </c>
      <c r="N171" s="128">
        <f>SUMPRODUCT(--('RNF (Social Care)'!$H$6:$H$246='Better Care Fund LAs'!$K171),(--('RNF (Social Care)'!$E$6:$E$246='Better Care Fund LAs'!$A171)),'RNF (Social Care)'!L$6:L$246)</f>
        <v>1819.5250863733872</v>
      </c>
      <c r="O171" s="128">
        <f t="shared" si="8"/>
        <v>6342.4319197638852</v>
      </c>
      <c r="P171" s="299">
        <v>1802.3392781369389</v>
      </c>
    </row>
    <row r="172" spans="1:16" x14ac:dyDescent="0.2">
      <c r="A172" s="184" t="s">
        <v>481</v>
      </c>
      <c r="B172" s="188" t="s">
        <v>482</v>
      </c>
      <c r="C172" s="289">
        <f t="shared" si="6"/>
        <v>18287.822598478335</v>
      </c>
      <c r="D172" s="131"/>
      <c r="E172" s="289">
        <f>IF(ISBLANK($B172),"",VLOOKUP($A172,'RNF (Social Care)'!$A$6:$C$157,3,0)+M172)</f>
        <v>16628.430340446474</v>
      </c>
      <c r="F172" s="131"/>
      <c r="G172" s="293">
        <f>IF(ISBLANK($B172),"",INDEX(DFG!$C$9:$C$338,MATCH('Better Care Fund LAs'!$A172,DFG!$A$9:$A$338,0),1)/1000)</f>
        <v>1659.3922580318624</v>
      </c>
      <c r="H172" s="190"/>
      <c r="I172" s="293">
        <f t="shared" si="7"/>
        <v>4725.328314989054</v>
      </c>
      <c r="J172" s="190"/>
      <c r="K172" s="110" t="s">
        <v>483</v>
      </c>
      <c r="L172" s="111" t="s">
        <v>484</v>
      </c>
      <c r="M172" s="129">
        <f>SUMPRODUCT(--('From CCG allocations'!$J$7:$J$247='Better Care Fund LAs'!$K172),(--('From CCG allocations'!$M$7:$M$247='Better Care Fund LAs'!$A172)),'From CCG allocations'!Q$7:Q$247)</f>
        <v>11425.191340446472</v>
      </c>
      <c r="N172" s="129">
        <f>SUMPRODUCT(--('RNF (Social Care)'!$H$6:$H$246='Better Care Fund LAs'!$K172),(--('RNF (Social Care)'!$E$6:$E$246='Better Care Fund LAs'!$A172)),'RNF (Social Care)'!L$6:L$246)</f>
        <v>5203.2389999999996</v>
      </c>
      <c r="O172" s="129">
        <f t="shared" si="8"/>
        <v>16628.430340446474</v>
      </c>
      <c r="P172" s="300">
        <v>4725.328314989054</v>
      </c>
    </row>
    <row r="173" spans="1:16" x14ac:dyDescent="0.2">
      <c r="A173" s="183" t="s">
        <v>9</v>
      </c>
      <c r="B173" s="187" t="s">
        <v>10</v>
      </c>
      <c r="C173" s="288">
        <f t="shared" si="6"/>
        <v>11539.730400672825</v>
      </c>
      <c r="D173" s="131"/>
      <c r="E173" s="288">
        <f>IF(ISBLANK($B173),"",VLOOKUP($A173,'RNF (Social Care)'!$A$6:$C$157,3,0)+M173)</f>
        <v>10279.248398715277</v>
      </c>
      <c r="F173" s="131"/>
      <c r="G173" s="292">
        <f>IF(ISBLANK($B173),"",INDEX(DFG!$C$9:$C$338,MATCH('Better Care Fund LAs'!$A173,DFG!$A$9:$A$338,0),1)/1000)</f>
        <v>1260.4820019575477</v>
      </c>
      <c r="H173" s="190"/>
      <c r="I173" s="292">
        <f t="shared" si="7"/>
        <v>2921.0708720418534</v>
      </c>
      <c r="J173" s="190"/>
      <c r="K173" s="104" t="s">
        <v>7</v>
      </c>
      <c r="L173" s="105" t="s">
        <v>8</v>
      </c>
      <c r="M173" s="128">
        <f>SUMPRODUCT(--('From CCG allocations'!$J$7:$J$247='Better Care Fund LAs'!$K173),(--('From CCG allocations'!$M$7:$M$247='Better Care Fund LAs'!$A173)),'From CCG allocations'!Q$7:Q$247)</f>
        <v>6921.1993987152773</v>
      </c>
      <c r="N173" s="128">
        <f>SUMPRODUCT(--('RNF (Social Care)'!$H$6:$H$246='Better Care Fund LAs'!$K173),(--('RNF (Social Care)'!$E$6:$E$246='Better Care Fund LAs'!$A173)),'RNF (Social Care)'!L$6:L$246)</f>
        <v>3358.049</v>
      </c>
      <c r="O173" s="128">
        <f t="shared" si="8"/>
        <v>10279.248398715277</v>
      </c>
      <c r="P173" s="299">
        <v>2921.0708720418534</v>
      </c>
    </row>
    <row r="174" spans="1:16" x14ac:dyDescent="0.2">
      <c r="A174" s="184" t="s">
        <v>485</v>
      </c>
      <c r="B174" s="188" t="s">
        <v>486</v>
      </c>
      <c r="C174" s="289">
        <f t="shared" si="6"/>
        <v>12093.888193572529</v>
      </c>
      <c r="D174" s="131"/>
      <c r="E174" s="289">
        <f>IF(ISBLANK($B174),"",VLOOKUP($A174,'RNF (Social Care)'!$A$6:$C$157,3,0)+M174)</f>
        <v>10786.425336769615</v>
      </c>
      <c r="F174" s="131"/>
      <c r="G174" s="293">
        <f>IF(ISBLANK($B174),"",INDEX(DFG!$C$9:$C$338,MATCH('Better Care Fund LAs'!$A174,DFG!$A$9:$A$338,0),1)/1000)</f>
        <v>1307.4628568029143</v>
      </c>
      <c r="H174" s="190"/>
      <c r="I174" s="293">
        <f t="shared" si="7"/>
        <v>3065.1961741317473</v>
      </c>
      <c r="J174" s="190"/>
      <c r="K174" s="110" t="s">
        <v>487</v>
      </c>
      <c r="L174" s="111" t="s">
        <v>488</v>
      </c>
      <c r="M174" s="129">
        <f>SUMPRODUCT(--('From CCG allocations'!$J$7:$J$247='Better Care Fund LAs'!$K174),(--('From CCG allocations'!$M$7:$M$247='Better Care Fund LAs'!$A174)),'From CCG allocations'!Q$7:Q$247)</f>
        <v>7705.2493367696143</v>
      </c>
      <c r="N174" s="129">
        <f>SUMPRODUCT(--('RNF (Social Care)'!$H$6:$H$246='Better Care Fund LAs'!$K174),(--('RNF (Social Care)'!$E$6:$E$246='Better Care Fund LAs'!$A174)),'RNF (Social Care)'!L$6:L$246)</f>
        <v>3081.1759999999999</v>
      </c>
      <c r="O174" s="129">
        <f t="shared" si="8"/>
        <v>10786.425336769615</v>
      </c>
      <c r="P174" s="300">
        <v>3065.1961741317473</v>
      </c>
    </row>
    <row r="175" spans="1:16" x14ac:dyDescent="0.2">
      <c r="A175" s="183" t="s">
        <v>243</v>
      </c>
      <c r="B175" s="187" t="s">
        <v>244</v>
      </c>
      <c r="C175" s="288">
        <f t="shared" si="6"/>
        <v>17606.930372615887</v>
      </c>
      <c r="D175" s="131"/>
      <c r="E175" s="288">
        <f>IF(ISBLANK($B175),"",VLOOKUP($A175,'RNF (Social Care)'!$A$6:$C$157,3,0)+M175)</f>
        <v>15560.190524071879</v>
      </c>
      <c r="F175" s="131"/>
      <c r="G175" s="292">
        <f>IF(ISBLANK($B175),"",INDEX(DFG!$C$9:$C$338,MATCH('Better Care Fund LAs'!$A175,DFG!$A$9:$A$338,0),1)/1000)</f>
        <v>2046.7398485440092</v>
      </c>
      <c r="H175" s="190"/>
      <c r="I175" s="292">
        <f t="shared" si="7"/>
        <v>4421.76485480872</v>
      </c>
      <c r="J175" s="190"/>
      <c r="K175" s="104" t="s">
        <v>245</v>
      </c>
      <c r="L175" s="105" t="s">
        <v>246</v>
      </c>
      <c r="M175" s="128">
        <f>SUMPRODUCT(--('From CCG allocations'!$J$7:$J$247='Better Care Fund LAs'!$K175),(--('From CCG allocations'!$M$7:$M$247='Better Care Fund LAs'!$A175)),'From CCG allocations'!Q$7:Q$247)</f>
        <v>10392.469524071879</v>
      </c>
      <c r="N175" s="128">
        <f>SUMPRODUCT(--('RNF (Social Care)'!$H$6:$H$246='Better Care Fund LAs'!$K175),(--('RNF (Social Care)'!$E$6:$E$246='Better Care Fund LAs'!$A175)),'RNF (Social Care)'!L$6:L$246)</f>
        <v>5167.7209999999995</v>
      </c>
      <c r="O175" s="128">
        <f t="shared" si="8"/>
        <v>15560.190524071879</v>
      </c>
      <c r="P175" s="299">
        <v>4421.76485480872</v>
      </c>
    </row>
    <row r="176" spans="1:16" x14ac:dyDescent="0.2">
      <c r="A176" s="184" t="s">
        <v>297</v>
      </c>
      <c r="B176" s="188" t="s">
        <v>298</v>
      </c>
      <c r="C176" s="289">
        <f t="shared" si="6"/>
        <v>20384.75343030956</v>
      </c>
      <c r="D176" s="131"/>
      <c r="E176" s="289">
        <f>IF(ISBLANK($B176),"",VLOOKUP($A176,'RNF (Social Care)'!$A$6:$C$157,3,0)+M176)</f>
        <v>18265.484689553959</v>
      </c>
      <c r="F176" s="131"/>
      <c r="G176" s="293">
        <f>IF(ISBLANK($B176),"",INDEX(DFG!$C$9:$C$338,MATCH('Better Care Fund LAs'!$A176,DFG!$A$9:$A$338,0),1)/1000)</f>
        <v>2119.2687407555995</v>
      </c>
      <c r="H176" s="190"/>
      <c r="I176" s="293">
        <f t="shared" si="7"/>
        <v>5190.5327336044238</v>
      </c>
      <c r="J176" s="190"/>
      <c r="K176" s="110" t="s">
        <v>299</v>
      </c>
      <c r="L176" s="111" t="s">
        <v>300</v>
      </c>
      <c r="M176" s="129">
        <f>SUMPRODUCT(--('From CCG allocations'!$J$7:$J$247='Better Care Fund LAs'!$K176),(--('From CCG allocations'!$M$7:$M$247='Better Care Fund LAs'!$A176)),'From CCG allocations'!Q$7:Q$247)</f>
        <v>11993.083689553961</v>
      </c>
      <c r="N176" s="129">
        <f>SUMPRODUCT(--('RNF (Social Care)'!$H$6:$H$246='Better Care Fund LAs'!$K176),(--('RNF (Social Care)'!$E$6:$E$246='Better Care Fund LAs'!$A176)),'RNF (Social Care)'!L$6:L$246)</f>
        <v>6272.4009999999998</v>
      </c>
      <c r="O176" s="129">
        <f t="shared" si="8"/>
        <v>18265.484689553959</v>
      </c>
      <c r="P176" s="300">
        <v>5190.5327336044238</v>
      </c>
    </row>
    <row r="177" spans="1:16" x14ac:dyDescent="0.2">
      <c r="A177" s="183" t="s">
        <v>61</v>
      </c>
      <c r="B177" s="187" t="s">
        <v>62</v>
      </c>
      <c r="C177" s="288">
        <f t="shared" si="6"/>
        <v>2247.080454324378</v>
      </c>
      <c r="D177" s="131"/>
      <c r="E177" s="288">
        <f>IF(ISBLANK($B177),"",VLOOKUP($A177,'RNF (Social Care)'!$A$6:$C$157,3,0)+M177)</f>
        <v>2061.2915153955132</v>
      </c>
      <c r="F177" s="131"/>
      <c r="G177" s="292">
        <f>IF(ISBLANK($B177),"",INDEX(DFG!$C$9:$C$338,MATCH('Better Care Fund LAs'!$A177,DFG!$A$9:$A$338,0),1)/1000)</f>
        <v>185.78893892886472</v>
      </c>
      <c r="H177" s="190"/>
      <c r="I177" s="292">
        <f t="shared" si="7"/>
        <v>585.7605897685462</v>
      </c>
      <c r="J177" s="190"/>
      <c r="K177" s="104" t="s">
        <v>63</v>
      </c>
      <c r="L177" s="105" t="s">
        <v>64</v>
      </c>
      <c r="M177" s="128">
        <f>SUMPRODUCT(--('From CCG allocations'!$J$7:$J$247='Better Care Fund LAs'!$K177),(--('From CCG allocations'!$M$7:$M$247='Better Care Fund LAs'!$A177)),'From CCG allocations'!Q$7:Q$247)</f>
        <v>1428.4955153955132</v>
      </c>
      <c r="N177" s="128">
        <f>SUMPRODUCT(--('RNF (Social Care)'!$H$6:$H$246='Better Care Fund LAs'!$K177),(--('RNF (Social Care)'!$E$6:$E$246='Better Care Fund LAs'!$A177)),'RNF (Social Care)'!L$6:L$246)</f>
        <v>632.79600000000005</v>
      </c>
      <c r="O177" s="128">
        <f t="shared" si="8"/>
        <v>2061.2915153955132</v>
      </c>
      <c r="P177" s="299">
        <v>585.7605897685462</v>
      </c>
    </row>
    <row r="178" spans="1:16" x14ac:dyDescent="0.2">
      <c r="A178" s="184" t="s">
        <v>247</v>
      </c>
      <c r="B178" s="188" t="s">
        <v>248</v>
      </c>
      <c r="C178" s="289">
        <f t="shared" si="6"/>
        <v>20987.92071394937</v>
      </c>
      <c r="D178" s="131"/>
      <c r="E178" s="289">
        <f>IF(ISBLANK($B178),"",VLOOKUP($A178,'RNF (Social Care)'!$A$6:$C$157,3,0)+M178)</f>
        <v>18580.456336127747</v>
      </c>
      <c r="F178" s="131"/>
      <c r="G178" s="293">
        <f>IF(ISBLANK($B178),"",INDEX(DFG!$C$9:$C$338,MATCH('Better Care Fund LAs'!$A178,DFG!$A$9:$A$338,0),1)/1000)</f>
        <v>2407.4643778216223</v>
      </c>
      <c r="H178" s="190"/>
      <c r="I178" s="293">
        <f t="shared" si="7"/>
        <v>5280.0387428609702</v>
      </c>
      <c r="J178" s="190"/>
      <c r="K178" s="110" t="s">
        <v>249</v>
      </c>
      <c r="L178" s="111" t="s">
        <v>250</v>
      </c>
      <c r="M178" s="129">
        <f>SUMPRODUCT(--('From CCG allocations'!$J$7:$J$247='Better Care Fund LAs'!$K178),(--('From CCG allocations'!$M$7:$M$247='Better Care Fund LAs'!$A178)),'From CCG allocations'!Q$7:Q$247)</f>
        <v>12436.829336127747</v>
      </c>
      <c r="N178" s="129">
        <f>SUMPRODUCT(--('RNF (Social Care)'!$H$6:$H$246='Better Care Fund LAs'!$K178),(--('RNF (Social Care)'!$E$6:$E$246='Better Care Fund LAs'!$A178)),'RNF (Social Care)'!L$6:L$246)</f>
        <v>6143.6270000000004</v>
      </c>
      <c r="O178" s="129">
        <f t="shared" si="8"/>
        <v>18580.456336127747</v>
      </c>
      <c r="P178" s="300">
        <v>5280.0387428609702</v>
      </c>
    </row>
    <row r="179" spans="1:16" x14ac:dyDescent="0.2">
      <c r="A179" s="183" t="s">
        <v>339</v>
      </c>
      <c r="B179" s="187" t="s">
        <v>340</v>
      </c>
      <c r="C179" s="288">
        <f t="shared" si="6"/>
        <v>26598.530253645331</v>
      </c>
      <c r="D179" s="131"/>
      <c r="E179" s="288">
        <f>IF(ISBLANK($B179),"",VLOOKUP($A179,'RNF (Social Care)'!$A$6:$C$157,3,0)+M179)</f>
        <v>23375.044059948046</v>
      </c>
      <c r="F179" s="131"/>
      <c r="G179" s="292">
        <f>IF(ISBLANK($B179),"",INDEX(DFG!$C$9:$C$338,MATCH('Better Care Fund LAs'!$A179,DFG!$A$9:$A$338,0),1)/1000)</f>
        <v>3223.4861936972848</v>
      </c>
      <c r="H179" s="190"/>
      <c r="I179" s="292">
        <f t="shared" si="7"/>
        <v>6642.5245978823687</v>
      </c>
      <c r="J179" s="190"/>
      <c r="K179" s="104" t="s">
        <v>327</v>
      </c>
      <c r="L179" s="105" t="s">
        <v>328</v>
      </c>
      <c r="M179" s="128">
        <f>SUMPRODUCT(--('From CCG allocations'!$J$7:$J$247='Better Care Fund LAs'!$K179),(--('From CCG allocations'!$M$7:$M$247='Better Care Fund LAs'!$A179)),'From CCG allocations'!Q$7:Q$247)</f>
        <v>14759.080059948046</v>
      </c>
      <c r="N179" s="128">
        <f>SUMPRODUCT(--('RNF (Social Care)'!$H$6:$H$246='Better Care Fund LAs'!$K179),(--('RNF (Social Care)'!$E$6:$E$246='Better Care Fund LAs'!$A179)),'RNF (Social Care)'!L$6:L$246)</f>
        <v>8615.9639999999999</v>
      </c>
      <c r="O179" s="128">
        <f t="shared" si="8"/>
        <v>23375.044059948046</v>
      </c>
      <c r="P179" s="299">
        <v>6642.5245978823687</v>
      </c>
    </row>
    <row r="180" spans="1:16" x14ac:dyDescent="0.2">
      <c r="A180" s="184" t="s">
        <v>279</v>
      </c>
      <c r="B180" s="188" t="s">
        <v>280</v>
      </c>
      <c r="C180" s="289">
        <f t="shared" si="6"/>
        <v>24558.587339940645</v>
      </c>
      <c r="D180" s="131"/>
      <c r="E180" s="289">
        <f>IF(ISBLANK($B180),"",VLOOKUP($A180,'RNF (Social Care)'!$A$6:$C$157,3,0)+M180+M181)</f>
        <v>21210.019774904191</v>
      </c>
      <c r="F180" s="131"/>
      <c r="G180" s="293">
        <f>IF(ISBLANK($B180),"",INDEX(DFG!$C$9:$C$338,MATCH('Better Care Fund LAs'!$A180,DFG!$A$9:$A$338,0),1)/1000)</f>
        <v>3348.5675650364551</v>
      </c>
      <c r="H180" s="190"/>
      <c r="I180" s="293">
        <f t="shared" si="7"/>
        <v>6027.2860968753048</v>
      </c>
      <c r="J180" s="190"/>
      <c r="K180" s="110" t="s">
        <v>281</v>
      </c>
      <c r="L180" s="111" t="s">
        <v>282</v>
      </c>
      <c r="M180" s="129">
        <f>SUMPRODUCT(--('From CCG allocations'!$J$7:$J$247='Better Care Fund LAs'!$K180),(--('From CCG allocations'!$M$7:$M$247='Better Care Fund LAs'!$A180)),'From CCG allocations'!Q$7:Q$247)</f>
        <v>8056.920337861523</v>
      </c>
      <c r="N180" s="129">
        <f>SUMPRODUCT(--('RNF (Social Care)'!$H$6:$H$246='Better Care Fund LAs'!$K180),(--('RNF (Social Care)'!$E$6:$E$246='Better Care Fund LAs'!$A180)),'RNF (Social Care)'!L$6:L$246)</f>
        <v>4125.7505864271325</v>
      </c>
      <c r="O180" s="129">
        <f t="shared" si="8"/>
        <v>12182.670924288655</v>
      </c>
      <c r="P180" s="300">
        <v>3461.9695721195399</v>
      </c>
    </row>
    <row r="181" spans="1:16" x14ac:dyDescent="0.2">
      <c r="A181" s="184" t="s">
        <v>279</v>
      </c>
      <c r="B181" s="188"/>
      <c r="C181" s="289" t="str">
        <f t="shared" si="6"/>
        <v/>
      </c>
      <c r="D181" s="131"/>
      <c r="E181" s="289" t="str">
        <f>IF(ISBLANK($B181),"",VLOOKUP($A181,'RNF (Social Care)'!$A$6:$C$157,3,0)+M181)</f>
        <v/>
      </c>
      <c r="F181" s="131"/>
      <c r="G181" s="293" t="str">
        <f>IF(ISBLANK($B181),"",INDEX(DFG!$C$9:$C$338,MATCH('Better Care Fund LAs'!$A181,DFG!$A$9:$A$338,0),1)/1000)</f>
        <v/>
      </c>
      <c r="H181" s="190"/>
      <c r="I181" s="293" t="str">
        <f t="shared" si="7"/>
        <v/>
      </c>
      <c r="J181" s="190"/>
      <c r="K181" s="110" t="s">
        <v>283</v>
      </c>
      <c r="L181" s="111" t="s">
        <v>284</v>
      </c>
      <c r="M181" s="129">
        <f>SUMPRODUCT(--('From CCG allocations'!$J$7:$J$247='Better Care Fund LAs'!$K181),(--('From CCG allocations'!$M$7:$M$247='Better Care Fund LAs'!$A181)),'From CCG allocations'!Q$7:Q$247)</f>
        <v>6043.3224370426669</v>
      </c>
      <c r="N181" s="129">
        <f>SUMPRODUCT(--('RNF (Social Care)'!$H$6:$H$246='Better Care Fund LAs'!$K181),(--('RNF (Social Care)'!$E$6:$E$246='Better Care Fund LAs'!$A181)),'RNF (Social Care)'!L$6:L$246)</f>
        <v>2984.0264135728671</v>
      </c>
      <c r="O181" s="129">
        <f t="shared" si="8"/>
        <v>9027.3488506155336</v>
      </c>
      <c r="P181" s="300">
        <v>2565.3165247557649</v>
      </c>
    </row>
    <row r="182" spans="1:16" x14ac:dyDescent="0.2">
      <c r="A182" s="183" t="s">
        <v>301</v>
      </c>
      <c r="B182" s="187" t="s">
        <v>302</v>
      </c>
      <c r="C182" s="288">
        <f t="shared" si="6"/>
        <v>41166.552811962596</v>
      </c>
      <c r="D182" s="131"/>
      <c r="E182" s="288">
        <f>IF(ISBLANK($B182),"",VLOOKUP($A182,'RNF (Social Care)'!$A$6:$C$157,3,0)+M182)</f>
        <v>37657.3488919187</v>
      </c>
      <c r="F182" s="131"/>
      <c r="G182" s="292">
        <f>IF(ISBLANK($B182),"",INDEX(DFG!$C$9:$C$338,MATCH('Better Care Fund LAs'!$A182,DFG!$A$9:$A$338,0),1)/1000)</f>
        <v>3509.2039200438921</v>
      </c>
      <c r="H182" s="190"/>
      <c r="I182" s="292">
        <f t="shared" si="7"/>
        <v>10701.150580255389</v>
      </c>
      <c r="J182" s="190"/>
      <c r="K182" s="104" t="s">
        <v>303</v>
      </c>
      <c r="L182" s="105" t="s">
        <v>304</v>
      </c>
      <c r="M182" s="128">
        <f>SUMPRODUCT(--('From CCG allocations'!$J$7:$J$247='Better Care Fund LAs'!$K182),(--('From CCG allocations'!$M$7:$M$247='Better Care Fund LAs'!$A182)),'From CCG allocations'!Q$7:Q$247)</f>
        <v>25044.057891918699</v>
      </c>
      <c r="N182" s="128">
        <f>SUMPRODUCT(--('RNF (Social Care)'!$H$6:$H$246='Better Care Fund LAs'!$K182),(--('RNF (Social Care)'!$E$6:$E$246='Better Care Fund LAs'!$A182)),'RNF (Social Care)'!L$6:L$246)</f>
        <v>12613.290999999999</v>
      </c>
      <c r="O182" s="128">
        <f t="shared" si="8"/>
        <v>37657.3488919187</v>
      </c>
      <c r="P182" s="299">
        <v>10701.150580255389</v>
      </c>
    </row>
    <row r="183" spans="1:16" x14ac:dyDescent="0.2">
      <c r="A183" s="184" t="s">
        <v>203</v>
      </c>
      <c r="B183" s="188" t="s">
        <v>204</v>
      </c>
      <c r="C183" s="289">
        <f t="shared" si="6"/>
        <v>21800.40838820229</v>
      </c>
      <c r="D183" s="131"/>
      <c r="E183" s="289">
        <f>IF(ISBLANK($B183),"",VLOOKUP($A183,'RNF (Social Care)'!$A$6:$C$157,3,0)+M183)</f>
        <v>19302.188854921555</v>
      </c>
      <c r="F183" s="131"/>
      <c r="G183" s="293">
        <f>IF(ISBLANK($B183),"",INDEX(DFG!$C$9:$C$338,MATCH('Better Care Fund LAs'!$A183,DFG!$A$9:$A$338,0),1)/1000)</f>
        <v>2498.219533280736</v>
      </c>
      <c r="H183" s="190"/>
      <c r="I183" s="293">
        <f t="shared" si="7"/>
        <v>5485.1346561300261</v>
      </c>
      <c r="J183" s="190"/>
      <c r="K183" s="110" t="s">
        <v>205</v>
      </c>
      <c r="L183" s="111" t="s">
        <v>206</v>
      </c>
      <c r="M183" s="129">
        <f>SUMPRODUCT(--('From CCG allocations'!$J$7:$J$247='Better Care Fund LAs'!$K183),(--('From CCG allocations'!$M$7:$M$247='Better Care Fund LAs'!$A183)),'From CCG allocations'!Q$7:Q$247)</f>
        <v>12803.486854921555</v>
      </c>
      <c r="N183" s="129">
        <f>SUMPRODUCT(--('RNF (Social Care)'!$H$6:$H$246='Better Care Fund LAs'!$K183),(--('RNF (Social Care)'!$E$6:$E$246='Better Care Fund LAs'!$A183)),'RNF (Social Care)'!L$6:L$246)</f>
        <v>6498.7020000000002</v>
      </c>
      <c r="O183" s="129">
        <f t="shared" si="8"/>
        <v>19302.188854921555</v>
      </c>
      <c r="P183" s="300">
        <v>5485.1346561300261</v>
      </c>
    </row>
    <row r="184" spans="1:16" x14ac:dyDescent="0.2">
      <c r="A184" s="183" t="s">
        <v>149</v>
      </c>
      <c r="B184" s="187" t="s">
        <v>150</v>
      </c>
      <c r="C184" s="288">
        <f t="shared" si="6"/>
        <v>9034.5527133927208</v>
      </c>
      <c r="D184" s="131"/>
      <c r="E184" s="288">
        <f>IF(ISBLANK($B184),"",VLOOKUP($A184,'RNF (Social Care)'!$A$6:$C$157,3,0)+M184)</f>
        <v>8259.479146757385</v>
      </c>
      <c r="F184" s="131"/>
      <c r="G184" s="292">
        <f>IF(ISBLANK($B184),"",INDEX(DFG!$C$9:$C$338,MATCH('Better Care Fund LAs'!$A184,DFG!$A$9:$A$338,0),1)/1000)</f>
        <v>775.07356663533653</v>
      </c>
      <c r="H184" s="190"/>
      <c r="I184" s="292">
        <f t="shared" si="7"/>
        <v>2347.1097319572004</v>
      </c>
      <c r="J184" s="190"/>
      <c r="K184" s="104" t="s">
        <v>151</v>
      </c>
      <c r="L184" s="105" t="s">
        <v>152</v>
      </c>
      <c r="M184" s="128">
        <f>SUMPRODUCT(--('From CCG allocations'!$J$7:$J$247='Better Care Fund LAs'!$K184),(--('From CCG allocations'!$M$7:$M$247='Better Care Fund LAs'!$A184)),'From CCG allocations'!Q$7:Q$247)</f>
        <v>5856.180146757386</v>
      </c>
      <c r="N184" s="128">
        <f>SUMPRODUCT(--('RNF (Social Care)'!$H$6:$H$246='Better Care Fund LAs'!$K184),(--('RNF (Social Care)'!$E$6:$E$246='Better Care Fund LAs'!$A184)),'RNF (Social Care)'!L$6:L$246)</f>
        <v>2403.299</v>
      </c>
      <c r="O184" s="128">
        <f t="shared" si="8"/>
        <v>8259.479146757385</v>
      </c>
      <c r="P184" s="299">
        <v>2347.1097319572004</v>
      </c>
    </row>
    <row r="185" spans="1:16" x14ac:dyDescent="0.2">
      <c r="A185" s="184" t="s">
        <v>341</v>
      </c>
      <c r="B185" s="188" t="s">
        <v>342</v>
      </c>
      <c r="C185" s="289">
        <f t="shared" si="6"/>
        <v>15693.003361660953</v>
      </c>
      <c r="D185" s="131"/>
      <c r="E185" s="289">
        <f>IF(ISBLANK($B185),"",VLOOKUP($A185,'RNF (Social Care)'!$A$6:$C$157,3,0)+M185)</f>
        <v>13997.440607982171</v>
      </c>
      <c r="F185" s="131"/>
      <c r="G185" s="293">
        <f>IF(ISBLANK($B185),"",INDEX(DFG!$C$9:$C$338,MATCH('Better Care Fund LAs'!$A185,DFG!$A$9:$A$338,0),1)/1000)</f>
        <v>1695.562753678782</v>
      </c>
      <c r="H185" s="190"/>
      <c r="I185" s="293">
        <f t="shared" si="7"/>
        <v>3977.6756487587886</v>
      </c>
      <c r="J185" s="190"/>
      <c r="K185" s="110" t="s">
        <v>343</v>
      </c>
      <c r="L185" s="111" t="s">
        <v>344</v>
      </c>
      <c r="M185" s="129">
        <f>SUMPRODUCT(--('From CCG allocations'!$J$7:$J$247='Better Care Fund LAs'!$K185),(--('From CCG allocations'!$M$7:$M$247='Better Care Fund LAs'!$A185)),'From CCG allocations'!Q$7:Q$247)</f>
        <v>9939.4056079821712</v>
      </c>
      <c r="N185" s="129">
        <f>SUMPRODUCT(--('RNF (Social Care)'!$H$6:$H$246='Better Care Fund LAs'!$K185),(--('RNF (Social Care)'!$E$6:$E$246='Better Care Fund LAs'!$A185)),'RNF (Social Care)'!L$6:L$246)</f>
        <v>4058.0349999999999</v>
      </c>
      <c r="O185" s="129">
        <f t="shared" si="8"/>
        <v>13997.440607982171</v>
      </c>
      <c r="P185" s="300">
        <v>3977.6756487587886</v>
      </c>
    </row>
    <row r="186" spans="1:16" x14ac:dyDescent="0.2">
      <c r="A186" s="183" t="s">
        <v>666</v>
      </c>
      <c r="B186" s="187" t="s">
        <v>667</v>
      </c>
      <c r="C186" s="288">
        <f t="shared" si="6"/>
        <v>38678.810502474349</v>
      </c>
      <c r="D186" s="131"/>
      <c r="E186" s="288">
        <f>IF(ISBLANK($B186),"",VLOOKUP($A186,'RNF (Social Care)'!$A$6:$C$157,3,0)+M186)</f>
        <v>35212.554125423558</v>
      </c>
      <c r="F186" s="131"/>
      <c r="G186" s="292">
        <f>IF(ISBLANK($B186),"",INDEX(DFG!$C$9:$C$338,MATCH('Better Care Fund LAs'!$A186,DFG!$A$9:$A$338,0),1)/1000)</f>
        <v>3466.2563770507891</v>
      </c>
      <c r="H186" s="190"/>
      <c r="I186" s="292">
        <f t="shared" si="7"/>
        <v>10006.409242802947</v>
      </c>
      <c r="J186" s="190"/>
      <c r="K186" s="104" t="s">
        <v>668</v>
      </c>
      <c r="L186" s="105" t="s">
        <v>669</v>
      </c>
      <c r="M186" s="128">
        <f>SUMPRODUCT(--('From CCG allocations'!$J$7:$J$247='Better Care Fund LAs'!$K186),(--('From CCG allocations'!$M$7:$M$247='Better Care Fund LAs'!$A186)),'From CCG allocations'!Q$7:Q$247)</f>
        <v>23567.647125423558</v>
      </c>
      <c r="N186" s="128">
        <f>SUMPRODUCT(--('RNF (Social Care)'!$H$6:$H$246='Better Care Fund LAs'!$K186),(--('RNF (Social Care)'!$E$6:$E$246='Better Care Fund LAs'!$A186)),'RNF (Social Care)'!L$6:L$246)</f>
        <v>11644.906999999999</v>
      </c>
      <c r="O186" s="128">
        <f t="shared" si="8"/>
        <v>35212.554125423558</v>
      </c>
      <c r="P186" s="299">
        <v>10006.409242802947</v>
      </c>
    </row>
    <row r="187" spans="1:16" x14ac:dyDescent="0.2">
      <c r="A187" s="184" t="s">
        <v>93</v>
      </c>
      <c r="B187" s="188" t="s">
        <v>94</v>
      </c>
      <c r="C187" s="289">
        <f t="shared" si="6"/>
        <v>15459.042859787634</v>
      </c>
      <c r="D187" s="131"/>
      <c r="E187" s="289">
        <f>IF(ISBLANK($B187),"",VLOOKUP($A187,'RNF (Social Care)'!$A$6:$C$157,3,0)+M187)</f>
        <v>13857.769999771832</v>
      </c>
      <c r="F187" s="131"/>
      <c r="G187" s="293">
        <f>IF(ISBLANK($B187),"",INDEX(DFG!$C$9:$C$338,MATCH('Better Care Fund LAs'!$A187,DFG!$A$9:$A$338,0),1)/1000)</f>
        <v>1601.2728600158021</v>
      </c>
      <c r="H187" s="190"/>
      <c r="I187" s="293">
        <f t="shared" si="7"/>
        <v>3937.9852230099</v>
      </c>
      <c r="J187" s="190"/>
      <c r="K187" s="110" t="s">
        <v>95</v>
      </c>
      <c r="L187" s="111" t="s">
        <v>96</v>
      </c>
      <c r="M187" s="129">
        <f>SUMPRODUCT(--('From CCG allocations'!$J$7:$J$247='Better Care Fund LAs'!$K187),(--('From CCG allocations'!$M$7:$M$247='Better Care Fund LAs'!$A187)),'From CCG allocations'!Q$7:Q$247)</f>
        <v>9498.1199997718322</v>
      </c>
      <c r="N187" s="129">
        <f>SUMPRODUCT(--('RNF (Social Care)'!$H$6:$H$246='Better Care Fund LAs'!$K187),(--('RNF (Social Care)'!$E$6:$E$246='Better Care Fund LAs'!$A187)),'RNF (Social Care)'!L$6:L$246)</f>
        <v>4359.6499999999996</v>
      </c>
      <c r="O187" s="129">
        <f t="shared" si="8"/>
        <v>13857.769999771832</v>
      </c>
      <c r="P187" s="300">
        <v>3937.9852230099</v>
      </c>
    </row>
    <row r="188" spans="1:16" x14ac:dyDescent="0.2">
      <c r="A188" s="183" t="s">
        <v>315</v>
      </c>
      <c r="B188" s="187" t="s">
        <v>316</v>
      </c>
      <c r="C188" s="288">
        <f t="shared" si="6"/>
        <v>13839.782860616255</v>
      </c>
      <c r="D188" s="131"/>
      <c r="E188" s="288">
        <f>IF(ISBLANK($B188),"",VLOOKUP($A188,'RNF (Social Care)'!$A$6:$C$157,3,0)+M188)</f>
        <v>12504.207343848144</v>
      </c>
      <c r="F188" s="131"/>
      <c r="G188" s="292">
        <f>IF(ISBLANK($B188),"",INDEX(DFG!$C$9:$C$338,MATCH('Better Care Fund LAs'!$A188,DFG!$A$9:$A$338,0),1)/1000)</f>
        <v>1335.57551676811</v>
      </c>
      <c r="H188" s="190"/>
      <c r="I188" s="292">
        <f t="shared" si="7"/>
        <v>3553.3411036794969</v>
      </c>
      <c r="J188" s="190"/>
      <c r="K188" s="104" t="s">
        <v>317</v>
      </c>
      <c r="L188" s="105" t="s">
        <v>318</v>
      </c>
      <c r="M188" s="128">
        <f>SUMPRODUCT(--('From CCG allocations'!$J$7:$J$247='Better Care Fund LAs'!$K188),(--('From CCG allocations'!$M$7:$M$247='Better Care Fund LAs'!$A188)),'From CCG allocations'!Q$7:Q$247)</f>
        <v>8236.8053438481438</v>
      </c>
      <c r="N188" s="128">
        <f>SUMPRODUCT(--('RNF (Social Care)'!$H$6:$H$246='Better Care Fund LAs'!$K188),(--('RNF (Social Care)'!$E$6:$E$246='Better Care Fund LAs'!$A188)),'RNF (Social Care)'!L$6:L$246)</f>
        <v>4267.402</v>
      </c>
      <c r="O188" s="128">
        <f t="shared" si="8"/>
        <v>12504.207343848144</v>
      </c>
      <c r="P188" s="299">
        <v>3553.3411036794969</v>
      </c>
    </row>
    <row r="189" spans="1:16" x14ac:dyDescent="0.2">
      <c r="A189" s="184" t="s">
        <v>173</v>
      </c>
      <c r="B189" s="188" t="s">
        <v>174</v>
      </c>
      <c r="C189" s="289">
        <f t="shared" si="6"/>
        <v>17603.008365824018</v>
      </c>
      <c r="D189" s="131"/>
      <c r="E189" s="289">
        <f>IF(ISBLANK($B189),"",VLOOKUP($A189,'RNF (Social Care)'!$A$6:$C$157,3,0)+M189)</f>
        <v>15891.719346707974</v>
      </c>
      <c r="F189" s="131"/>
      <c r="G189" s="293">
        <f>IF(ISBLANK($B189),"",INDEX(DFG!$C$9:$C$338,MATCH('Better Care Fund LAs'!$A189,DFG!$A$9:$A$338,0),1)/1000)</f>
        <v>1711.2890191160457</v>
      </c>
      <c r="H189" s="190"/>
      <c r="I189" s="293">
        <f t="shared" si="7"/>
        <v>4515.9759439352038</v>
      </c>
      <c r="J189" s="190"/>
      <c r="K189" s="110" t="s">
        <v>175</v>
      </c>
      <c r="L189" s="111" t="s">
        <v>176</v>
      </c>
      <c r="M189" s="129">
        <f>SUMPRODUCT(--('From CCG allocations'!$J$7:$J$247='Better Care Fund LAs'!$K189),(--('From CCG allocations'!$M$7:$M$247='Better Care Fund LAs'!$A189)),'From CCG allocations'!Q$7:Q$247)</f>
        <v>10719.207346707974</v>
      </c>
      <c r="N189" s="129">
        <f>SUMPRODUCT(--('RNF (Social Care)'!$H$6:$H$246='Better Care Fund LAs'!$K189),(--('RNF (Social Care)'!$E$6:$E$246='Better Care Fund LAs'!$A189)),'RNF (Social Care)'!L$6:L$246)</f>
        <v>5172.5119999999997</v>
      </c>
      <c r="O189" s="129">
        <f t="shared" si="8"/>
        <v>15891.719346707974</v>
      </c>
      <c r="P189" s="300">
        <v>4515.9759439352038</v>
      </c>
    </row>
    <row r="190" spans="1:16" x14ac:dyDescent="0.2">
      <c r="A190" s="183" t="s">
        <v>123</v>
      </c>
      <c r="B190" s="187" t="s">
        <v>124</v>
      </c>
      <c r="C190" s="288">
        <f t="shared" si="6"/>
        <v>13131.0486519756</v>
      </c>
      <c r="D190" s="131"/>
      <c r="E190" s="288">
        <f>IF(ISBLANK($B190),"",VLOOKUP($A190,'RNF (Social Care)'!$A$6:$C$157,3,0)+M190)</f>
        <v>11937.674916415428</v>
      </c>
      <c r="F190" s="131"/>
      <c r="G190" s="292">
        <f>IF(ISBLANK($B190),"",INDEX(DFG!$C$9:$C$338,MATCH('Better Care Fund LAs'!$A190,DFG!$A$9:$A$338,0),1)/1000)</f>
        <v>1193.3737355601722</v>
      </c>
      <c r="H190" s="190"/>
      <c r="I190" s="292">
        <f t="shared" si="7"/>
        <v>3392.3486548495121</v>
      </c>
      <c r="J190" s="190"/>
      <c r="K190" s="104" t="s">
        <v>125</v>
      </c>
      <c r="L190" s="105" t="s">
        <v>126</v>
      </c>
      <c r="M190" s="128">
        <f>SUMPRODUCT(--('From CCG allocations'!$J$7:$J$247='Better Care Fund LAs'!$K190),(--('From CCG allocations'!$M$7:$M$247='Better Care Fund LAs'!$A190)),'From CCG allocations'!Q$7:Q$247)</f>
        <v>8095.7729164154271</v>
      </c>
      <c r="N190" s="128">
        <f>SUMPRODUCT(--('RNF (Social Care)'!$H$6:$H$246='Better Care Fund LAs'!$K190),(--('RNF (Social Care)'!$E$6:$E$246='Better Care Fund LAs'!$A190)),'RNF (Social Care)'!L$6:L$246)</f>
        <v>3841.902</v>
      </c>
      <c r="O190" s="128">
        <f t="shared" si="8"/>
        <v>11937.674916415428</v>
      </c>
      <c r="P190" s="299">
        <v>3392.3486548495121</v>
      </c>
    </row>
    <row r="191" spans="1:16" x14ac:dyDescent="0.2">
      <c r="A191" s="184" t="s">
        <v>489</v>
      </c>
      <c r="B191" s="188" t="s">
        <v>490</v>
      </c>
      <c r="C191" s="289">
        <f t="shared" si="6"/>
        <v>21828.811523439883</v>
      </c>
      <c r="D191" s="131"/>
      <c r="E191" s="289">
        <f>IF(ISBLANK($B191),"",VLOOKUP($A191,'RNF (Social Care)'!$A$6:$C$157,3,0)+M191)</f>
        <v>20679.440564627075</v>
      </c>
      <c r="F191" s="131"/>
      <c r="G191" s="293">
        <f>IF(ISBLANK($B191),"",INDEX(DFG!$C$9:$C$338,MATCH('Better Care Fund LAs'!$A191,DFG!$A$9:$A$338,0),1)/1000)</f>
        <v>1149.3709588128088</v>
      </c>
      <c r="H191" s="190"/>
      <c r="I191" s="293">
        <f t="shared" si="7"/>
        <v>5876.5105327158526</v>
      </c>
      <c r="J191" s="190"/>
      <c r="K191" s="110" t="s">
        <v>491</v>
      </c>
      <c r="L191" s="111" t="s">
        <v>492</v>
      </c>
      <c r="M191" s="129">
        <f>SUMPRODUCT(--('From CCG allocations'!$J$7:$J$247='Better Care Fund LAs'!$K191),(--('From CCG allocations'!$M$7:$M$247='Better Care Fund LAs'!$A191)),'From CCG allocations'!Q$7:Q$247)</f>
        <v>13356.296564627073</v>
      </c>
      <c r="N191" s="129">
        <f>SUMPRODUCT(--('RNF (Social Care)'!$H$6:$H$246='Better Care Fund LAs'!$K191),(--('RNF (Social Care)'!$E$6:$E$246='Better Care Fund LAs'!$A191)),'RNF (Social Care)'!L$6:L$246)</f>
        <v>7323.1440000000002</v>
      </c>
      <c r="O191" s="129">
        <f t="shared" si="8"/>
        <v>20679.440564627075</v>
      </c>
      <c r="P191" s="300">
        <v>5876.5105327158526</v>
      </c>
    </row>
    <row r="192" spans="1:16" x14ac:dyDescent="0.2">
      <c r="A192" s="183" t="s">
        <v>275</v>
      </c>
      <c r="B192" s="187" t="s">
        <v>276</v>
      </c>
      <c r="C192" s="288">
        <f t="shared" si="6"/>
        <v>16366.290502807258</v>
      </c>
      <c r="D192" s="131"/>
      <c r="E192" s="288">
        <f>IF(ISBLANK($B192),"",VLOOKUP($A192,'RNF (Social Care)'!$A$6:$C$157,3,0)+M192)</f>
        <v>14185.917772976109</v>
      </c>
      <c r="F192" s="131"/>
      <c r="G192" s="292">
        <f>IF(ISBLANK($B192),"",INDEX(DFG!$C$9:$C$338,MATCH('Better Care Fund LAs'!$A192,DFG!$A$9:$A$338,0),1)/1000)</f>
        <v>2180.3727298311501</v>
      </c>
      <c r="H192" s="190"/>
      <c r="I192" s="292">
        <f t="shared" si="7"/>
        <v>4031.2355137755371</v>
      </c>
      <c r="J192" s="190"/>
      <c r="K192" s="104" t="s">
        <v>277</v>
      </c>
      <c r="L192" s="105" t="s">
        <v>278</v>
      </c>
      <c r="M192" s="128">
        <f>SUMPRODUCT(--('From CCG allocations'!$J$7:$J$247='Better Care Fund LAs'!$K192),(--('From CCG allocations'!$M$7:$M$247='Better Care Fund LAs'!$A192)),'From CCG allocations'!Q$7:Q$247)</f>
        <v>9696.6037729761083</v>
      </c>
      <c r="N192" s="128">
        <f>SUMPRODUCT(--('RNF (Social Care)'!$H$6:$H$246='Better Care Fund LAs'!$K192),(--('RNF (Social Care)'!$E$6:$E$246='Better Care Fund LAs'!$A192)),'RNF (Social Care)'!L$6:L$246)</f>
        <v>4489.3140000000003</v>
      </c>
      <c r="O192" s="128">
        <f t="shared" si="8"/>
        <v>14185.917772976109</v>
      </c>
      <c r="P192" s="299">
        <v>4031.2355137755371</v>
      </c>
    </row>
    <row r="193" spans="1:16" x14ac:dyDescent="0.2">
      <c r="A193" s="184" t="s">
        <v>670</v>
      </c>
      <c r="B193" s="188" t="s">
        <v>671</v>
      </c>
      <c r="C193" s="289">
        <f t="shared" si="6"/>
        <v>58161.235767737759</v>
      </c>
      <c r="D193" s="131"/>
      <c r="E193" s="289">
        <f>IF(ISBLANK($B193),"",VLOOKUP($A193,'RNF (Social Care)'!$A$6:$C$157,3,0)+SUM(M193:M198))</f>
        <v>51292.38597169584</v>
      </c>
      <c r="F193" s="131"/>
      <c r="G193" s="293">
        <f>IF(ISBLANK($B193),"",INDEX(DFG!$C$9:$C$338,MATCH('Better Care Fund LAs'!$A193,DFG!$A$9:$A$338,0),1)/1000)</f>
        <v>6868.849796041919</v>
      </c>
      <c r="H193" s="190"/>
      <c r="I193" s="293">
        <f t="shared" si="7"/>
        <v>14575.84142418183</v>
      </c>
      <c r="J193" s="190"/>
      <c r="K193" s="110" t="s">
        <v>672</v>
      </c>
      <c r="L193" s="111" t="s">
        <v>673</v>
      </c>
      <c r="M193" s="129">
        <f>SUMPRODUCT(--('From CCG allocations'!$J$7:$J$247='Better Care Fund LAs'!$K193),(--('From CCG allocations'!$M$7:$M$247='Better Care Fund LAs'!$A193)),'From CCG allocations'!Q$7:Q$247)</f>
        <v>5588.4368775246794</v>
      </c>
      <c r="N193" s="129">
        <f>SUMPRODUCT(--('RNF (Social Care)'!$H$6:$H$246='Better Care Fund LAs'!$K193),(--('RNF (Social Care)'!$E$6:$E$246='Better Care Fund LAs'!$A193)),'RNF (Social Care)'!L$6:L$246)</f>
        <v>2581.033219765975</v>
      </c>
      <c r="O193" s="129">
        <f t="shared" si="8"/>
        <v>8169.4700972906539</v>
      </c>
      <c r="P193" s="300">
        <v>2321.531712785069</v>
      </c>
    </row>
    <row r="194" spans="1:16" x14ac:dyDescent="0.2">
      <c r="A194" s="184" t="s">
        <v>670</v>
      </c>
      <c r="B194" s="188"/>
      <c r="C194" s="289" t="str">
        <f t="shared" si="6"/>
        <v/>
      </c>
      <c r="D194" s="131"/>
      <c r="E194" s="289" t="str">
        <f>IF(ISBLANK($B194),"",VLOOKUP($A194,'RNF (Social Care)'!$A$6:$C$157,3,0)+M194)</f>
        <v/>
      </c>
      <c r="F194" s="131"/>
      <c r="G194" s="293" t="str">
        <f>IF(ISBLANK($B194),"",INDEX(DFG!$C$9:$C$338,MATCH('Better Care Fund LAs'!$A194,DFG!$A$9:$A$338,0),1)/1000)</f>
        <v/>
      </c>
      <c r="H194" s="190"/>
      <c r="I194" s="293" t="str">
        <f t="shared" si="7"/>
        <v/>
      </c>
      <c r="J194" s="190"/>
      <c r="K194" s="110" t="s">
        <v>674</v>
      </c>
      <c r="L194" s="111" t="s">
        <v>675</v>
      </c>
      <c r="M194" s="129">
        <f>SUMPRODUCT(--('From CCG allocations'!$J$7:$J$247='Better Care Fund LAs'!$K194),(--('From CCG allocations'!$M$7:$M$247='Better Care Fund LAs'!$A194)),'From CCG allocations'!Q$7:Q$247)</f>
        <v>5297.7033263075082</v>
      </c>
      <c r="N194" s="129">
        <f>SUMPRODUCT(--('RNF (Social Care)'!$H$6:$H$246='Better Care Fund LAs'!$K194),(--('RNF (Social Care)'!$E$6:$E$246='Better Care Fund LAs'!$A194)),'RNF (Social Care)'!L$6:L$246)</f>
        <v>2405.7836848232605</v>
      </c>
      <c r="O194" s="129">
        <f t="shared" si="8"/>
        <v>7703.4870111307682</v>
      </c>
      <c r="P194" s="300">
        <v>2189.112535132359</v>
      </c>
    </row>
    <row r="195" spans="1:16" x14ac:dyDescent="0.2">
      <c r="A195" s="184" t="s">
        <v>670</v>
      </c>
      <c r="B195" s="188"/>
      <c r="C195" s="289" t="str">
        <f t="shared" si="6"/>
        <v/>
      </c>
      <c r="D195" s="131"/>
      <c r="E195" s="289" t="str">
        <f>IF(ISBLANK($B195),"",VLOOKUP($A195,'RNF (Social Care)'!$A$6:$C$157,3,0)+M195)</f>
        <v/>
      </c>
      <c r="F195" s="131"/>
      <c r="G195" s="293" t="str">
        <f>IF(ISBLANK($B195),"",INDEX(DFG!$C$9:$C$338,MATCH('Better Care Fund LAs'!$A195,DFG!$A$9:$A$338,0),1)/1000)</f>
        <v/>
      </c>
      <c r="H195" s="190"/>
      <c r="I195" s="293" t="str">
        <f t="shared" si="7"/>
        <v/>
      </c>
      <c r="J195" s="190"/>
      <c r="K195" s="110" t="s">
        <v>676</v>
      </c>
      <c r="L195" s="111" t="s">
        <v>677</v>
      </c>
      <c r="M195" s="129">
        <f>SUMPRODUCT(--('From CCG allocations'!$J$7:$J$247='Better Care Fund LAs'!$K195),(--('From CCG allocations'!$M$7:$M$247='Better Care Fund LAs'!$A195)),'From CCG allocations'!Q$7:Q$247)</f>
        <v>9377.3852249904448</v>
      </c>
      <c r="N195" s="129">
        <f>SUMPRODUCT(--('RNF (Social Care)'!$H$6:$H$246='Better Care Fund LAs'!$K195),(--('RNF (Social Care)'!$E$6:$E$246='Better Care Fund LAs'!$A195)),'RNF (Social Care)'!L$6:L$246)</f>
        <v>4140.0206745077985</v>
      </c>
      <c r="O195" s="129">
        <f t="shared" si="8"/>
        <v>13517.405899498244</v>
      </c>
      <c r="P195" s="300">
        <v>3841.2633985502275</v>
      </c>
    </row>
    <row r="196" spans="1:16" x14ac:dyDescent="0.2">
      <c r="A196" s="184" t="s">
        <v>670</v>
      </c>
      <c r="B196" s="188"/>
      <c r="C196" s="289" t="str">
        <f t="shared" si="6"/>
        <v/>
      </c>
      <c r="D196" s="131"/>
      <c r="E196" s="289" t="str">
        <f>IF(ISBLANK($B196),"",VLOOKUP($A196,'RNF (Social Care)'!$A$6:$C$157,3,0)+M196)</f>
        <v/>
      </c>
      <c r="F196" s="131"/>
      <c r="G196" s="293" t="str">
        <f>IF(ISBLANK($B196),"",INDEX(DFG!$C$9:$C$338,MATCH('Better Care Fund LAs'!$A196,DFG!$A$9:$A$338,0),1)/1000)</f>
        <v/>
      </c>
      <c r="H196" s="190"/>
      <c r="I196" s="293" t="str">
        <f t="shared" si="7"/>
        <v/>
      </c>
      <c r="J196" s="190"/>
      <c r="K196" s="110" t="s">
        <v>678</v>
      </c>
      <c r="L196" s="111" t="s">
        <v>679</v>
      </c>
      <c r="M196" s="129">
        <f>SUMPRODUCT(--('From CCG allocations'!$J$7:$J$247='Better Care Fund LAs'!$K196),(--('From CCG allocations'!$M$7:$M$247='Better Care Fund LAs'!$A196)),'From CCG allocations'!Q$7:Q$247)</f>
        <v>8391.2656922824626</v>
      </c>
      <c r="N196" s="129">
        <f>SUMPRODUCT(--('RNF (Social Care)'!$H$6:$H$246='Better Care Fund LAs'!$K196),(--('RNF (Social Care)'!$E$6:$E$246='Better Care Fund LAs'!$A196)),'RNF (Social Care)'!L$6:L$246)</f>
        <v>4312.4863375654668</v>
      </c>
      <c r="O196" s="129">
        <f t="shared" si="8"/>
        <v>12703.752029847928</v>
      </c>
      <c r="P196" s="300">
        <v>3610.0460442875628</v>
      </c>
    </row>
    <row r="197" spans="1:16" x14ac:dyDescent="0.2">
      <c r="A197" s="184" t="s">
        <v>670</v>
      </c>
      <c r="B197" s="188"/>
      <c r="C197" s="289" t="str">
        <f t="shared" si="6"/>
        <v/>
      </c>
      <c r="D197" s="131"/>
      <c r="E197" s="289" t="str">
        <f>IF(ISBLANK($B197),"",VLOOKUP($A197,'RNF (Social Care)'!$A$6:$C$157,3,0)+M197)</f>
        <v/>
      </c>
      <c r="F197" s="131"/>
      <c r="G197" s="293" t="str">
        <f>IF(ISBLANK($B197),"",INDEX(DFG!$C$9:$C$338,MATCH('Better Care Fund LAs'!$A197,DFG!$A$9:$A$338,0),1)/1000)</f>
        <v/>
      </c>
      <c r="H197" s="190"/>
      <c r="I197" s="293" t="str">
        <f t="shared" si="7"/>
        <v/>
      </c>
      <c r="J197" s="190"/>
      <c r="K197" s="110" t="s">
        <v>680</v>
      </c>
      <c r="L197" s="111" t="s">
        <v>681</v>
      </c>
      <c r="M197" s="129">
        <f>SUMPRODUCT(--('From CCG allocations'!$J$7:$J$247='Better Care Fund LAs'!$K197),(--('From CCG allocations'!$M$7:$M$247='Better Care Fund LAs'!$A197)),'From CCG allocations'!Q$7:Q$247)</f>
        <v>5716.5562974206796</v>
      </c>
      <c r="N197" s="129">
        <f>SUMPRODUCT(--('RNF (Social Care)'!$H$6:$H$246='Better Care Fund LAs'!$K197),(--('RNF (Social Care)'!$E$6:$E$246='Better Care Fund LAs'!$A197)),'RNF (Social Care)'!L$6:L$246)</f>
        <v>2918.0545099044948</v>
      </c>
      <c r="O197" s="129">
        <f t="shared" si="8"/>
        <v>8634.6108073251744</v>
      </c>
      <c r="P197" s="300">
        <v>2453.7115110330146</v>
      </c>
    </row>
    <row r="198" spans="1:16" x14ac:dyDescent="0.2">
      <c r="A198" s="184" t="s">
        <v>670</v>
      </c>
      <c r="B198" s="188"/>
      <c r="C198" s="289" t="str">
        <f t="shared" ref="C198:C246" si="9">IF(ISBLANK($B198),"",G198+E198)</f>
        <v/>
      </c>
      <c r="D198" s="131"/>
      <c r="E198" s="289" t="str">
        <f>IF(ISBLANK($B198),"",VLOOKUP($A198,'RNF (Social Care)'!$A$6:$C$157,3,0)+M198)</f>
        <v/>
      </c>
      <c r="F198" s="131"/>
      <c r="G198" s="293" t="str">
        <f>IF(ISBLANK($B198),"",INDEX(DFG!$C$9:$C$338,MATCH('Better Care Fund LAs'!$A198,DFG!$A$9:$A$338,0),1)/1000)</f>
        <v/>
      </c>
      <c r="H198" s="190"/>
      <c r="I198" s="293" t="str">
        <f t="shared" ref="I198:I246" si="10">IF(ISBLANK($B198),"",SUMIF($A$6:$A$246,$A198,P$6:P$246))</f>
        <v/>
      </c>
      <c r="J198" s="190"/>
      <c r="K198" s="110" t="s">
        <v>79</v>
      </c>
      <c r="L198" s="111" t="s">
        <v>80</v>
      </c>
      <c r="M198" s="129">
        <f>SUMPRODUCT(--('From CCG allocations'!$J$7:$J$247='Better Care Fund LAs'!$K198),(--('From CCG allocations'!$M$7:$M$247='Better Care Fund LAs'!$A198)),'From CCG allocations'!Q$7:Q$247)</f>
        <v>406.630553170067</v>
      </c>
      <c r="N198" s="129">
        <f>SUMPRODUCT(--('RNF (Social Care)'!$H$6:$H$246='Better Care Fund LAs'!$K198),(--('RNF (Social Care)'!$E$6:$E$246='Better Care Fund LAs'!$A198)),'RNF (Social Care)'!L$6:L$246)</f>
        <v>157.02957343300415</v>
      </c>
      <c r="O198" s="129">
        <f t="shared" ref="O198:O246" si="11">M198+N198</f>
        <v>563.66012660307115</v>
      </c>
      <c r="P198" s="300">
        <v>160.17622239359801</v>
      </c>
    </row>
    <row r="199" spans="1:16" x14ac:dyDescent="0.2">
      <c r="A199" s="183" t="s">
        <v>251</v>
      </c>
      <c r="B199" s="187" t="s">
        <v>252</v>
      </c>
      <c r="C199" s="288">
        <f t="shared" si="9"/>
        <v>21275.97488295635</v>
      </c>
      <c r="D199" s="131"/>
      <c r="E199" s="288">
        <f>IF(ISBLANK($B199),"",VLOOKUP($A199,'RNF (Social Care)'!$A$6:$C$157,3,0)+M199)</f>
        <v>19295.354068159853</v>
      </c>
      <c r="F199" s="131"/>
      <c r="G199" s="292">
        <f>IF(ISBLANK($B199),"",INDEX(DFG!$C$9:$C$338,MATCH('Better Care Fund LAs'!$A199,DFG!$A$9:$A$338,0),1)/1000)</f>
        <v>1980.6208147964956</v>
      </c>
      <c r="H199" s="190"/>
      <c r="I199" s="292">
        <f t="shared" si="10"/>
        <v>5483.1924035691563</v>
      </c>
      <c r="J199" s="190"/>
      <c r="K199" s="104" t="s">
        <v>253</v>
      </c>
      <c r="L199" s="105" t="s">
        <v>254</v>
      </c>
      <c r="M199" s="128">
        <f>SUMPRODUCT(--('From CCG allocations'!$J$7:$J$247='Better Care Fund LAs'!$K199),(--('From CCG allocations'!$M$7:$M$247='Better Care Fund LAs'!$A199)),'From CCG allocations'!Q$7:Q$247)</f>
        <v>13312.362068159851</v>
      </c>
      <c r="N199" s="128">
        <f>SUMPRODUCT(--('RNF (Social Care)'!$H$6:$H$246='Better Care Fund LAs'!$K199),(--('RNF (Social Care)'!$E$6:$E$246='Better Care Fund LAs'!$A199)),'RNF (Social Care)'!L$6:L$246)</f>
        <v>5982.9920000000002</v>
      </c>
      <c r="O199" s="128">
        <f t="shared" si="11"/>
        <v>19295.354068159853</v>
      </c>
      <c r="P199" s="299">
        <v>5483.1924035691563</v>
      </c>
    </row>
    <row r="200" spans="1:16" x14ac:dyDescent="0.2">
      <c r="A200" s="184" t="s">
        <v>11</v>
      </c>
      <c r="B200" s="188" t="s">
        <v>12</v>
      </c>
      <c r="C200" s="289">
        <f t="shared" si="9"/>
        <v>14334.503403606086</v>
      </c>
      <c r="D200" s="131"/>
      <c r="E200" s="289">
        <f>IF(ISBLANK($B200),"",VLOOKUP($A200,'RNF (Social Care)'!$A$6:$C$157,3,0)+M200)</f>
        <v>13087.895966485008</v>
      </c>
      <c r="F200" s="131"/>
      <c r="G200" s="293">
        <f>IF(ISBLANK($B200),"",INDEX(DFG!$C$9:$C$338,MATCH('Better Care Fund LAs'!$A200,DFG!$A$9:$A$338,0),1)/1000)</f>
        <v>1246.6074371210775</v>
      </c>
      <c r="H200" s="190"/>
      <c r="I200" s="293">
        <f t="shared" si="10"/>
        <v>3719.208856631149</v>
      </c>
      <c r="J200" s="190"/>
      <c r="K200" s="110" t="s">
        <v>3</v>
      </c>
      <c r="L200" s="111" t="s">
        <v>4</v>
      </c>
      <c r="M200" s="129">
        <f>SUMPRODUCT(--('From CCG allocations'!$J$7:$J$247='Better Care Fund LAs'!$K200),(--('From CCG allocations'!$M$7:$M$247='Better Care Fund LAs'!$A200)),'From CCG allocations'!Q$7:Q$247)</f>
        <v>9146.970966485007</v>
      </c>
      <c r="N200" s="129">
        <f>SUMPRODUCT(--('RNF (Social Care)'!$H$6:$H$246='Better Care Fund LAs'!$K200),(--('RNF (Social Care)'!$E$6:$E$246='Better Care Fund LAs'!$A200)),'RNF (Social Care)'!L$6:L$246)</f>
        <v>3940.9250000000002</v>
      </c>
      <c r="O200" s="129">
        <f t="shared" si="11"/>
        <v>13087.895966485008</v>
      </c>
      <c r="P200" s="300">
        <v>3719.208856631149</v>
      </c>
    </row>
    <row r="201" spans="1:16" x14ac:dyDescent="0.2">
      <c r="A201" s="183" t="s">
        <v>77</v>
      </c>
      <c r="B201" s="187" t="s">
        <v>78</v>
      </c>
      <c r="C201" s="288">
        <f t="shared" si="9"/>
        <v>21078.955794895825</v>
      </c>
      <c r="D201" s="131"/>
      <c r="E201" s="288">
        <f>IF(ISBLANK($B201),"",VLOOKUP($A201,'RNF (Social Care)'!$A$6:$C$157,3,0)+M201)</f>
        <v>18690.126351219267</v>
      </c>
      <c r="F201" s="131"/>
      <c r="G201" s="292">
        <f>IF(ISBLANK($B201),"",INDEX(DFG!$C$9:$C$338,MATCH('Better Care Fund LAs'!$A201,DFG!$A$9:$A$338,0),1)/1000)</f>
        <v>2388.8294436765582</v>
      </c>
      <c r="H201" s="190"/>
      <c r="I201" s="292">
        <f t="shared" si="10"/>
        <v>5311.2038508722007</v>
      </c>
      <c r="J201" s="190"/>
      <c r="K201" s="104" t="s">
        <v>79</v>
      </c>
      <c r="L201" s="105" t="s">
        <v>80</v>
      </c>
      <c r="M201" s="128">
        <f>SUMPRODUCT(--('From CCG allocations'!$J$7:$J$247='Better Care Fund LAs'!$K201),(--('From CCG allocations'!$M$7:$M$247='Better Care Fund LAs'!$A201)),'From CCG allocations'!Q$7:Q$247)</f>
        <v>12480.162351219269</v>
      </c>
      <c r="N201" s="128">
        <f>SUMPRODUCT(--('RNF (Social Care)'!$H$6:$H$246='Better Care Fund LAs'!$K201),(--('RNF (Social Care)'!$E$6:$E$246='Better Care Fund LAs'!$A201)),'RNF (Social Care)'!L$6:L$246)</f>
        <v>6209.9639999999999</v>
      </c>
      <c r="O201" s="128">
        <f t="shared" si="11"/>
        <v>18690.126351219267</v>
      </c>
      <c r="P201" s="299">
        <v>5311.2038508722007</v>
      </c>
    </row>
    <row r="202" spans="1:16" x14ac:dyDescent="0.2">
      <c r="A202" s="184" t="s">
        <v>682</v>
      </c>
      <c r="B202" s="188" t="s">
        <v>683</v>
      </c>
      <c r="C202" s="289">
        <f t="shared" si="9"/>
        <v>51438.172908840294</v>
      </c>
      <c r="D202" s="131"/>
      <c r="E202" s="289">
        <f>IF(ISBLANK($B202),"",VLOOKUP($A202,'RNF (Social Care)'!$A$6:$C$157,3,0)+SUM(M202:M204))</f>
        <v>46613.596931296743</v>
      </c>
      <c r="F202" s="131"/>
      <c r="G202" s="293">
        <f>IF(ISBLANK($B202),"",INDEX(DFG!$C$9:$C$338,MATCH('Better Care Fund LAs'!$A202,DFG!$A$9:$A$338,0),1)/1000)</f>
        <v>4824.5759775435536</v>
      </c>
      <c r="H202" s="190"/>
      <c r="I202" s="293">
        <f t="shared" si="10"/>
        <v>13246.262270899904</v>
      </c>
      <c r="J202" s="190"/>
      <c r="K202" s="110" t="s">
        <v>684</v>
      </c>
      <c r="L202" s="111" t="s">
        <v>685</v>
      </c>
      <c r="M202" s="129">
        <f>SUMPRODUCT(--('From CCG allocations'!$J$7:$J$247='Better Care Fund LAs'!$K202),(--('From CCG allocations'!$M$7:$M$247='Better Care Fund LAs'!$A202)),'From CCG allocations'!Q$7:Q$247)</f>
        <v>15550.700465206395</v>
      </c>
      <c r="N202" s="129">
        <f>SUMPRODUCT(--('RNF (Social Care)'!$H$6:$H$246='Better Care Fund LAs'!$K202),(--('RNF (Social Care)'!$E$6:$E$246='Better Care Fund LAs'!$A202)),'RNF (Social Care)'!L$6:L$246)</f>
        <v>8191.8789466196886</v>
      </c>
      <c r="O202" s="129">
        <f t="shared" si="11"/>
        <v>23742.579411826082</v>
      </c>
      <c r="P202" s="300">
        <v>6746.9677214623734</v>
      </c>
    </row>
    <row r="203" spans="1:16" x14ac:dyDescent="0.2">
      <c r="A203" s="184" t="s">
        <v>682</v>
      </c>
      <c r="B203" s="188"/>
      <c r="C203" s="289" t="str">
        <f t="shared" si="9"/>
        <v/>
      </c>
      <c r="D203" s="131"/>
      <c r="E203" s="289" t="str">
        <f>IF(ISBLANK($B203),"",VLOOKUP($A203,'RNF (Social Care)'!$A$6:$C$157,3,0)+M203)</f>
        <v/>
      </c>
      <c r="F203" s="131"/>
      <c r="G203" s="293" t="str">
        <f>IF(ISBLANK($B203),"",INDEX(DFG!$C$9:$C$338,MATCH('Better Care Fund LAs'!$A203,DFG!$A$9:$A$338,0),1)/1000)</f>
        <v/>
      </c>
      <c r="H203" s="190"/>
      <c r="I203" s="293" t="str">
        <f t="shared" si="10"/>
        <v/>
      </c>
      <c r="J203" s="190"/>
      <c r="K203" s="110" t="s">
        <v>624</v>
      </c>
      <c r="L203" s="111" t="s">
        <v>625</v>
      </c>
      <c r="M203" s="129">
        <f>SUMPRODUCT(--('From CCG allocations'!$J$7:$J$247='Better Care Fund LAs'!$K203),(--('From CCG allocations'!$M$7:$M$247='Better Care Fund LAs'!$A203)),'From CCG allocations'!Q$7:Q$247)</f>
        <v>5892.1715070014934</v>
      </c>
      <c r="N203" s="129">
        <f>SUMPRODUCT(--('RNF (Social Care)'!$H$6:$H$246='Better Care Fund LAs'!$K203),(--('RNF (Social Care)'!$E$6:$E$246='Better Care Fund LAs'!$A203)),'RNF (Social Care)'!L$6:L$246)</f>
        <v>2386.821169874017</v>
      </c>
      <c r="O203" s="129">
        <f t="shared" si="11"/>
        <v>8278.9926768755104</v>
      </c>
      <c r="P203" s="300">
        <v>2352.654923806625</v>
      </c>
    </row>
    <row r="204" spans="1:16" x14ac:dyDescent="0.2">
      <c r="A204" s="184" t="s">
        <v>682</v>
      </c>
      <c r="B204" s="188"/>
      <c r="C204" s="289" t="str">
        <f t="shared" si="9"/>
        <v/>
      </c>
      <c r="D204" s="131"/>
      <c r="E204" s="289" t="str">
        <f>IF(ISBLANK($B204),"",VLOOKUP($A204,'RNF (Social Care)'!$A$6:$C$157,3,0)+M204)</f>
        <v/>
      </c>
      <c r="F204" s="131"/>
      <c r="G204" s="293" t="str">
        <f>IF(ISBLANK($B204),"",INDEX(DFG!$C$9:$C$338,MATCH('Better Care Fund LAs'!$A204,DFG!$A$9:$A$338,0),1)/1000)</f>
        <v/>
      </c>
      <c r="H204" s="190"/>
      <c r="I204" s="293" t="str">
        <f t="shared" si="10"/>
        <v/>
      </c>
      <c r="J204" s="190"/>
      <c r="K204" s="110" t="s">
        <v>686</v>
      </c>
      <c r="L204" s="111" t="s">
        <v>687</v>
      </c>
      <c r="M204" s="129">
        <f>SUMPRODUCT(--('From CCG allocations'!$J$7:$J$247='Better Care Fund LAs'!$K204),(--('From CCG allocations'!$M$7:$M$247='Better Care Fund LAs'!$A204)),'From CCG allocations'!Q$7:Q$247)</f>
        <v>9964.4509590888538</v>
      </c>
      <c r="N204" s="129">
        <f>SUMPRODUCT(--('RNF (Social Care)'!$H$6:$H$246='Better Care Fund LAs'!$K204),(--('RNF (Social Care)'!$E$6:$E$246='Better Care Fund LAs'!$A204)),'RNF (Social Care)'!L$6:L$246)</f>
        <v>4627.573883506293</v>
      </c>
      <c r="O204" s="129">
        <f t="shared" si="11"/>
        <v>14592.024842595147</v>
      </c>
      <c r="P204" s="300">
        <v>4146.6396256309044</v>
      </c>
    </row>
    <row r="205" spans="1:16" x14ac:dyDescent="0.2">
      <c r="A205" s="183" t="s">
        <v>319</v>
      </c>
      <c r="B205" s="187" t="s">
        <v>320</v>
      </c>
      <c r="C205" s="288">
        <f t="shared" si="9"/>
        <v>25370.767917302255</v>
      </c>
      <c r="D205" s="131"/>
      <c r="E205" s="288">
        <f>IF(ISBLANK($B205),"",VLOOKUP($A205,'RNF (Social Care)'!$A$6:$C$157,3,0)+M205)</f>
        <v>22513.651120612256</v>
      </c>
      <c r="F205" s="131"/>
      <c r="G205" s="292">
        <f>IF(ISBLANK($B205),"",INDEX(DFG!$C$9:$C$338,MATCH('Better Care Fund LAs'!$A205,DFG!$A$9:$A$338,0),1)/1000)</f>
        <v>2857.1167966899984</v>
      </c>
      <c r="H205" s="190"/>
      <c r="I205" s="292">
        <f t="shared" si="10"/>
        <v>6397.7411539108452</v>
      </c>
      <c r="J205" s="190"/>
      <c r="K205" s="104" t="s">
        <v>321</v>
      </c>
      <c r="L205" s="105" t="s">
        <v>322</v>
      </c>
      <c r="M205" s="128">
        <f>SUMPRODUCT(--('From CCG allocations'!$J$7:$J$247='Better Care Fund LAs'!$K205),(--('From CCG allocations'!$M$7:$M$247='Better Care Fund LAs'!$A205)),'From CCG allocations'!Q$7:Q$247)</f>
        <v>15203.888120612255</v>
      </c>
      <c r="N205" s="128">
        <f>SUMPRODUCT(--('RNF (Social Care)'!$H$6:$H$246='Better Care Fund LAs'!$K205),(--('RNF (Social Care)'!$E$6:$E$246='Better Care Fund LAs'!$A205)),'RNF (Social Care)'!L$6:L$246)</f>
        <v>7309.7629999999999</v>
      </c>
      <c r="O205" s="128">
        <f t="shared" si="11"/>
        <v>22513.651120612256</v>
      </c>
      <c r="P205" s="299">
        <v>6397.7411539108452</v>
      </c>
    </row>
    <row r="206" spans="1:16" x14ac:dyDescent="0.2">
      <c r="A206" s="184" t="s">
        <v>688</v>
      </c>
      <c r="B206" s="188" t="s">
        <v>689</v>
      </c>
      <c r="C206" s="289">
        <f t="shared" si="9"/>
        <v>73106.004259783862</v>
      </c>
      <c r="D206" s="131"/>
      <c r="E206" s="289">
        <f>IF(ISBLANK($B206),"",VLOOKUP($A206,'RNF (Social Care)'!$A$6:$C$157,3,0)+SUM(M206:M212))</f>
        <v>66175.289386243123</v>
      </c>
      <c r="F206" s="131"/>
      <c r="G206" s="293">
        <f>IF(ISBLANK($B206),"",INDEX(DFG!$C$9:$C$338,MATCH('Better Care Fund LAs'!$A206,DFG!$A$9:$A$338,0),1)/1000)</f>
        <v>6930.71487354074</v>
      </c>
      <c r="H206" s="190"/>
      <c r="I206" s="293">
        <f t="shared" si="10"/>
        <v>18805.140490549347</v>
      </c>
      <c r="J206" s="190"/>
      <c r="K206" s="110" t="s">
        <v>690</v>
      </c>
      <c r="L206" s="111" t="s">
        <v>691</v>
      </c>
      <c r="M206" s="129">
        <f>SUMPRODUCT(--('From CCG allocations'!$J$7:$J$247='Better Care Fund LAs'!$K206),(--('From CCG allocations'!$M$7:$M$247='Better Care Fund LAs'!$A206)),'From CCG allocations'!Q$7:Q$247)</f>
        <v>7141.0454565675782</v>
      </c>
      <c r="N206" s="129">
        <f>SUMPRODUCT(--('RNF (Social Care)'!$H$6:$H$246='Better Care Fund LAs'!$K206),(--('RNF (Social Care)'!$E$6:$E$246='Better Care Fund LAs'!$A206)),'RNF (Social Care)'!L$6:L$246)</f>
        <v>2894.3214529474981</v>
      </c>
      <c r="O206" s="129">
        <f t="shared" si="11"/>
        <v>10035.366909515076</v>
      </c>
      <c r="P206" s="300">
        <v>2851.7666693705828</v>
      </c>
    </row>
    <row r="207" spans="1:16" x14ac:dyDescent="0.2">
      <c r="A207" s="184" t="s">
        <v>688</v>
      </c>
      <c r="B207" s="188"/>
      <c r="C207" s="289" t="str">
        <f t="shared" si="9"/>
        <v/>
      </c>
      <c r="D207" s="131"/>
      <c r="E207" s="289" t="str">
        <f>IF(ISBLANK($B207),"",VLOOKUP($A207,'RNF (Social Care)'!$A$6:$C$157,3,0)+M207)</f>
        <v/>
      </c>
      <c r="F207" s="131"/>
      <c r="G207" s="293" t="str">
        <f>IF(ISBLANK($B207),"",INDEX(DFG!$C$9:$C$338,MATCH('Better Care Fund LAs'!$A207,DFG!$A$9:$A$338,0),1)/1000)</f>
        <v/>
      </c>
      <c r="H207" s="190"/>
      <c r="I207" s="293" t="str">
        <f t="shared" si="10"/>
        <v/>
      </c>
      <c r="J207" s="190"/>
      <c r="K207" s="110" t="s">
        <v>692</v>
      </c>
      <c r="L207" s="111" t="s">
        <v>693</v>
      </c>
      <c r="M207" s="129">
        <f>SUMPRODUCT(--('From CCG allocations'!$J$7:$J$247='Better Care Fund LAs'!$K207),(--('From CCG allocations'!$M$7:$M$247='Better Care Fund LAs'!$A207)),'From CCG allocations'!Q$7:Q$247)</f>
        <v>8238.550406691993</v>
      </c>
      <c r="N207" s="129">
        <f>SUMPRODUCT(--('RNF (Social Care)'!$H$6:$H$246='Better Care Fund LAs'!$K207),(--('RNF (Social Care)'!$E$6:$E$246='Better Care Fund LAs'!$A207)),'RNF (Social Care)'!L$6:L$246)</f>
        <v>3253.9243616222434</v>
      </c>
      <c r="O207" s="129">
        <f t="shared" si="11"/>
        <v>11492.474768314236</v>
      </c>
      <c r="P207" s="300">
        <v>3265.8353987821088</v>
      </c>
    </row>
    <row r="208" spans="1:16" x14ac:dyDescent="0.2">
      <c r="A208" s="184" t="s">
        <v>688</v>
      </c>
      <c r="B208" s="188"/>
      <c r="C208" s="289" t="str">
        <f t="shared" si="9"/>
        <v/>
      </c>
      <c r="D208" s="131"/>
      <c r="E208" s="289" t="str">
        <f>IF(ISBLANK($B208),"",VLOOKUP($A208,'RNF (Social Care)'!$A$6:$C$157,3,0)+M208)</f>
        <v/>
      </c>
      <c r="F208" s="131"/>
      <c r="G208" s="293" t="str">
        <f>IF(ISBLANK($B208),"",INDEX(DFG!$C$9:$C$338,MATCH('Better Care Fund LAs'!$A208,DFG!$A$9:$A$338,0),1)/1000)</f>
        <v/>
      </c>
      <c r="H208" s="190"/>
      <c r="I208" s="293" t="str">
        <f t="shared" si="10"/>
        <v/>
      </c>
      <c r="J208" s="190"/>
      <c r="K208" s="110" t="s">
        <v>694</v>
      </c>
      <c r="L208" s="111" t="s">
        <v>695</v>
      </c>
      <c r="M208" s="129">
        <f>SUMPRODUCT(--('From CCG allocations'!$J$7:$J$247='Better Care Fund LAs'!$K208),(--('From CCG allocations'!$M$7:$M$247='Better Care Fund LAs'!$A208)),'From CCG allocations'!Q$7:Q$247)</f>
        <v>14245.58689988319</v>
      </c>
      <c r="N208" s="129">
        <f>SUMPRODUCT(--('RNF (Social Care)'!$H$6:$H$246='Better Care Fund LAs'!$K208),(--('RNF (Social Care)'!$E$6:$E$246='Better Care Fund LAs'!$A208)),'RNF (Social Care)'!L$6:L$246)</f>
        <v>5477.5569589410088</v>
      </c>
      <c r="O208" s="129">
        <f t="shared" si="11"/>
        <v>19723.143858824198</v>
      </c>
      <c r="P208" s="300">
        <v>5604.7581298164841</v>
      </c>
    </row>
    <row r="209" spans="1:16" x14ac:dyDescent="0.2">
      <c r="A209" s="184" t="s">
        <v>688</v>
      </c>
      <c r="B209" s="188"/>
      <c r="C209" s="289" t="str">
        <f t="shared" si="9"/>
        <v/>
      </c>
      <c r="D209" s="131"/>
      <c r="E209" s="289" t="str">
        <f>IF(ISBLANK($B209),"",VLOOKUP($A209,'RNF (Social Care)'!$A$6:$C$157,3,0)+M209)</f>
        <v/>
      </c>
      <c r="F209" s="131"/>
      <c r="G209" s="293" t="str">
        <f>IF(ISBLANK($B209),"",INDEX(DFG!$C$9:$C$338,MATCH('Better Care Fund LAs'!$A209,DFG!$A$9:$A$338,0),1)/1000)</f>
        <v/>
      </c>
      <c r="H209" s="190"/>
      <c r="I209" s="293" t="str">
        <f t="shared" si="10"/>
        <v/>
      </c>
      <c r="J209" s="190"/>
      <c r="K209" s="110" t="s">
        <v>696</v>
      </c>
      <c r="L209" s="111" t="s">
        <v>697</v>
      </c>
      <c r="M209" s="129">
        <f>SUMPRODUCT(--('From CCG allocations'!$J$7:$J$247='Better Care Fund LAs'!$K209),(--('From CCG allocations'!$M$7:$M$247='Better Care Fund LAs'!$A209)),'From CCG allocations'!Q$7:Q$247)</f>
        <v>3857.1920143674606</v>
      </c>
      <c r="N209" s="129">
        <f>SUMPRODUCT(--('RNF (Social Care)'!$H$6:$H$246='Better Care Fund LAs'!$K209),(--('RNF (Social Care)'!$E$6:$E$246='Better Care Fund LAs'!$A209)),'RNF (Social Care)'!L$6:L$246)</f>
        <v>1521.9730795139055</v>
      </c>
      <c r="O209" s="129">
        <f t="shared" si="11"/>
        <v>5379.1650938813664</v>
      </c>
      <c r="P209" s="300">
        <v>1528.6061647858394</v>
      </c>
    </row>
    <row r="210" spans="1:16" x14ac:dyDescent="0.2">
      <c r="A210" s="184" t="s">
        <v>688</v>
      </c>
      <c r="B210" s="188"/>
      <c r="C210" s="289" t="str">
        <f t="shared" si="9"/>
        <v/>
      </c>
      <c r="D210" s="131"/>
      <c r="E210" s="289" t="str">
        <f>IF(ISBLANK($B210),"",VLOOKUP($A210,'RNF (Social Care)'!$A$6:$C$157,3,0)+M210)</f>
        <v/>
      </c>
      <c r="F210" s="131"/>
      <c r="G210" s="293" t="str">
        <f>IF(ISBLANK($B210),"",INDEX(DFG!$C$9:$C$338,MATCH('Better Care Fund LAs'!$A210,DFG!$A$9:$A$338,0),1)/1000)</f>
        <v/>
      </c>
      <c r="H210" s="190"/>
      <c r="I210" s="293" t="str">
        <f t="shared" si="10"/>
        <v/>
      </c>
      <c r="J210" s="190"/>
      <c r="K210" s="110" t="s">
        <v>155</v>
      </c>
      <c r="L210" s="111" t="s">
        <v>156</v>
      </c>
      <c r="M210" s="129">
        <f>SUMPRODUCT(--('From CCG allocations'!$J$7:$J$247='Better Care Fund LAs'!$K210),(--('From CCG allocations'!$M$7:$M$247='Better Care Fund LAs'!$A210)),'From CCG allocations'!Q$7:Q$247)</f>
        <v>470.37981374037611</v>
      </c>
      <c r="N210" s="129">
        <f>SUMPRODUCT(--('RNF (Social Care)'!$H$6:$H$246='Better Care Fund LAs'!$K210),(--('RNF (Social Care)'!$E$6:$E$246='Better Care Fund LAs'!$A210)),'RNF (Social Care)'!L$6:L$246)</f>
        <v>189.22417004347017</v>
      </c>
      <c r="O210" s="129">
        <f t="shared" si="11"/>
        <v>659.60398378384627</v>
      </c>
      <c r="P210" s="300">
        <v>187.44074560495781</v>
      </c>
    </row>
    <row r="211" spans="1:16" x14ac:dyDescent="0.2">
      <c r="A211" s="184" t="s">
        <v>688</v>
      </c>
      <c r="B211" s="188"/>
      <c r="C211" s="289" t="str">
        <f t="shared" si="9"/>
        <v/>
      </c>
      <c r="D211" s="131"/>
      <c r="E211" s="289" t="str">
        <f>IF(ISBLANK($B211),"",VLOOKUP($A211,'RNF (Social Care)'!$A$6:$C$157,3,0)+M211)</f>
        <v/>
      </c>
      <c r="F211" s="131"/>
      <c r="G211" s="293" t="str">
        <f>IF(ISBLANK($B211),"",INDEX(DFG!$C$9:$C$338,MATCH('Better Care Fund LAs'!$A211,DFG!$A$9:$A$338,0),1)/1000)</f>
        <v/>
      </c>
      <c r="H211" s="190"/>
      <c r="I211" s="293" t="str">
        <f t="shared" si="10"/>
        <v/>
      </c>
      <c r="J211" s="190"/>
      <c r="K211" s="110" t="s">
        <v>698</v>
      </c>
      <c r="L211" s="111" t="s">
        <v>699</v>
      </c>
      <c r="M211" s="129">
        <f>SUMPRODUCT(--('From CCG allocations'!$J$7:$J$247='Better Care Fund LAs'!$K211),(--('From CCG allocations'!$M$7:$M$247='Better Care Fund LAs'!$A211)),'From CCG allocations'!Q$7:Q$247)</f>
        <v>11802.757824105445</v>
      </c>
      <c r="N211" s="129">
        <f>SUMPRODUCT(--('RNF (Social Care)'!$H$6:$H$246='Better Care Fund LAs'!$K211),(--('RNF (Social Care)'!$E$6:$E$246='Better Care Fund LAs'!$A211)),'RNF (Social Care)'!L$6:L$246)</f>
        <v>4596.7615913975906</v>
      </c>
      <c r="O211" s="129">
        <f t="shared" si="11"/>
        <v>16399.519415503037</v>
      </c>
      <c r="P211" s="300">
        <v>4660.2783221094187</v>
      </c>
    </row>
    <row r="212" spans="1:16" x14ac:dyDescent="0.2">
      <c r="A212" s="184" t="s">
        <v>688</v>
      </c>
      <c r="B212" s="188"/>
      <c r="C212" s="289" t="str">
        <f t="shared" si="9"/>
        <v/>
      </c>
      <c r="D212" s="131"/>
      <c r="E212" s="289" t="str">
        <f>IF(ISBLANK($B212),"",VLOOKUP($A212,'RNF (Social Care)'!$A$6:$C$157,3,0)+M212)</f>
        <v/>
      </c>
      <c r="F212" s="131"/>
      <c r="G212" s="293" t="str">
        <f>IF(ISBLANK($B212),"",INDEX(DFG!$C$9:$C$338,MATCH('Better Care Fund LAs'!$A212,DFG!$A$9:$A$338,0),1)/1000)</f>
        <v/>
      </c>
      <c r="H212" s="190"/>
      <c r="I212" s="293" t="str">
        <f t="shared" si="10"/>
        <v/>
      </c>
      <c r="J212" s="190"/>
      <c r="K212" s="110" t="s">
        <v>571</v>
      </c>
      <c r="L212" s="111" t="s">
        <v>572</v>
      </c>
      <c r="M212" s="129">
        <f>SUMPRODUCT(--('From CCG allocations'!$J$7:$J$247='Better Care Fund LAs'!$K212),(--('From CCG allocations'!$M$7:$M$247='Better Care Fund LAs'!$A212)),'From CCG allocations'!Q$7:Q$247)</f>
        <v>1794.7809708870802</v>
      </c>
      <c r="N212" s="129">
        <f>SUMPRODUCT(--('RNF (Social Care)'!$H$6:$H$246='Better Care Fund LAs'!$K212),(--('RNF (Social Care)'!$E$6:$E$246='Better Care Fund LAs'!$A212)),'RNF (Social Care)'!L$6:L$246)</f>
        <v>691.23438553428355</v>
      </c>
      <c r="O212" s="129">
        <f t="shared" si="11"/>
        <v>2486.0153564213638</v>
      </c>
      <c r="P212" s="300">
        <v>706.45506007995596</v>
      </c>
    </row>
    <row r="213" spans="1:16" x14ac:dyDescent="0.2">
      <c r="A213" s="183" t="s">
        <v>493</v>
      </c>
      <c r="B213" s="187" t="s">
        <v>494</v>
      </c>
      <c r="C213" s="288">
        <f t="shared" si="9"/>
        <v>12632.710200579739</v>
      </c>
      <c r="D213" s="131"/>
      <c r="E213" s="288">
        <f>IF(ISBLANK($B213),"",VLOOKUP($A213,'RNF (Social Care)'!$A$6:$C$157,3,0)+M213)</f>
        <v>11399.469568585337</v>
      </c>
      <c r="F213" s="131"/>
      <c r="G213" s="292">
        <f>IF(ISBLANK($B213),"",INDEX(DFG!$C$9:$C$338,MATCH('Better Care Fund LAs'!$A213,DFG!$A$9:$A$338,0),1)/1000)</f>
        <v>1233.2406319944012</v>
      </c>
      <c r="H213" s="190"/>
      <c r="I213" s="292">
        <f t="shared" si="10"/>
        <v>3239.4059586772782</v>
      </c>
      <c r="J213" s="190"/>
      <c r="K213" s="104" t="s">
        <v>495</v>
      </c>
      <c r="L213" s="105" t="s">
        <v>496</v>
      </c>
      <c r="M213" s="128">
        <f>SUMPRODUCT(--('From CCG allocations'!$J$7:$J$247='Better Care Fund LAs'!$K213),(--('From CCG allocations'!$M$7:$M$247='Better Care Fund LAs'!$A213)),'From CCG allocations'!Q$7:Q$247)</f>
        <v>7961.890568585336</v>
      </c>
      <c r="N213" s="128">
        <f>SUMPRODUCT(--('RNF (Social Care)'!$H$6:$H$246='Better Care Fund LAs'!$K213),(--('RNF (Social Care)'!$E$6:$E$246='Better Care Fund LAs'!$A213)),'RNF (Social Care)'!L$6:L$246)</f>
        <v>3437.5790000000002</v>
      </c>
      <c r="O213" s="128">
        <f t="shared" si="11"/>
        <v>11399.469568585337</v>
      </c>
      <c r="P213" s="299">
        <v>3239.4059586772782</v>
      </c>
    </row>
    <row r="214" spans="1:16" x14ac:dyDescent="0.2">
      <c r="A214" s="184" t="s">
        <v>111</v>
      </c>
      <c r="B214" s="188" t="s">
        <v>112</v>
      </c>
      <c r="C214" s="289">
        <f t="shared" si="9"/>
        <v>13046.315298408826</v>
      </c>
      <c r="D214" s="131"/>
      <c r="E214" s="289">
        <f>IF(ISBLANK($B214),"",VLOOKUP($A214,'RNF (Social Care)'!$A$6:$C$157,3,0)+M214)</f>
        <v>12149.160906668085</v>
      </c>
      <c r="F214" s="131"/>
      <c r="G214" s="293">
        <f>IF(ISBLANK($B214),"",INDEX(DFG!$C$9:$C$338,MATCH('Better Care Fund LAs'!$A214,DFG!$A$9:$A$338,0),1)/1000)</f>
        <v>897.15439174074095</v>
      </c>
      <c r="H214" s="190"/>
      <c r="I214" s="293">
        <f t="shared" si="10"/>
        <v>3452.4469754669194</v>
      </c>
      <c r="J214" s="190"/>
      <c r="K214" s="110" t="s">
        <v>113</v>
      </c>
      <c r="L214" s="111" t="s">
        <v>114</v>
      </c>
      <c r="M214" s="129">
        <f>SUMPRODUCT(--('From CCG allocations'!$J$7:$J$247='Better Care Fund LAs'!$K214),(--('From CCG allocations'!$M$7:$M$247='Better Care Fund LAs'!$A214)),'From CCG allocations'!Q$7:Q$247)</f>
        <v>8562.5069066680844</v>
      </c>
      <c r="N214" s="129">
        <f>SUMPRODUCT(--('RNF (Social Care)'!$H$6:$H$246='Better Care Fund LAs'!$K214),(--('RNF (Social Care)'!$E$6:$E$246='Better Care Fund LAs'!$A214)),'RNF (Social Care)'!L$6:L$246)</f>
        <v>3586.654</v>
      </c>
      <c r="O214" s="129">
        <f t="shared" si="11"/>
        <v>12149.160906668085</v>
      </c>
      <c r="P214" s="300">
        <v>3452.4469754669194</v>
      </c>
    </row>
    <row r="215" spans="1:16" x14ac:dyDescent="0.2">
      <c r="A215" s="183" t="s">
        <v>255</v>
      </c>
      <c r="B215" s="187" t="s">
        <v>256</v>
      </c>
      <c r="C215" s="288">
        <f t="shared" si="9"/>
        <v>17300.958932899721</v>
      </c>
      <c r="D215" s="131"/>
      <c r="E215" s="288">
        <f>IF(ISBLANK($B215),"",VLOOKUP($A215,'RNF (Social Care)'!$A$6:$C$157,3,0)+M215)</f>
        <v>15322.755670008883</v>
      </c>
      <c r="F215" s="131"/>
      <c r="G215" s="292">
        <f>IF(ISBLANK($B215),"",INDEX(DFG!$C$9:$C$338,MATCH('Better Care Fund LAs'!$A215,DFG!$A$9:$A$338,0),1)/1000)</f>
        <v>1978.2032628908376</v>
      </c>
      <c r="H215" s="190"/>
      <c r="I215" s="292">
        <f t="shared" si="10"/>
        <v>4354.2926030147455</v>
      </c>
      <c r="J215" s="190"/>
      <c r="K215" s="104" t="s">
        <v>257</v>
      </c>
      <c r="L215" s="105" t="s">
        <v>258</v>
      </c>
      <c r="M215" s="128">
        <f>SUMPRODUCT(--('From CCG allocations'!$J$7:$J$247='Better Care Fund LAs'!$K215),(--('From CCG allocations'!$M$7:$M$247='Better Care Fund LAs'!$A215)),'From CCG allocations'!Q$7:Q$247)</f>
        <v>9942.0616700088831</v>
      </c>
      <c r="N215" s="128">
        <f>SUMPRODUCT(--('RNF (Social Care)'!$H$6:$H$246='Better Care Fund LAs'!$K215),(--('RNF (Social Care)'!$E$6:$E$246='Better Care Fund LAs'!$A215)),'RNF (Social Care)'!L$6:L$246)</f>
        <v>5380.6940000000004</v>
      </c>
      <c r="O215" s="128">
        <f t="shared" si="11"/>
        <v>15322.755670008883</v>
      </c>
      <c r="P215" s="299">
        <v>4354.2926030147455</v>
      </c>
    </row>
    <row r="216" spans="1:16" x14ac:dyDescent="0.2">
      <c r="A216" s="184" t="s">
        <v>73</v>
      </c>
      <c r="B216" s="188" t="s">
        <v>74</v>
      </c>
      <c r="C216" s="289">
        <f t="shared" si="9"/>
        <v>12160.449987884123</v>
      </c>
      <c r="D216" s="131"/>
      <c r="E216" s="289">
        <f>IF(ISBLANK($B216),"",VLOOKUP($A216,'RNF (Social Care)'!$A$6:$C$157,3,0)+M216)</f>
        <v>10585.137523515632</v>
      </c>
      <c r="F216" s="131"/>
      <c r="G216" s="293">
        <f>IF(ISBLANK($B216),"",INDEX(DFG!$C$9:$C$338,MATCH('Better Care Fund LAs'!$A216,DFG!$A$9:$A$338,0),1)/1000)</f>
        <v>1575.3124643684912</v>
      </c>
      <c r="H216" s="190"/>
      <c r="I216" s="293">
        <f t="shared" si="10"/>
        <v>3007.9958861937016</v>
      </c>
      <c r="J216" s="190"/>
      <c r="K216" s="110" t="s">
        <v>75</v>
      </c>
      <c r="L216" s="111" t="s">
        <v>76</v>
      </c>
      <c r="M216" s="129">
        <f>SUMPRODUCT(--('From CCG allocations'!$J$7:$J$247='Better Care Fund LAs'!$K216),(--('From CCG allocations'!$M$7:$M$247='Better Care Fund LAs'!$A216)),'From CCG allocations'!Q$7:Q$247)</f>
        <v>6975.0075235156319</v>
      </c>
      <c r="N216" s="129">
        <f>SUMPRODUCT(--('RNF (Social Care)'!$H$6:$H$246='Better Care Fund LAs'!$K216),(--('RNF (Social Care)'!$E$6:$E$246='Better Care Fund LAs'!$A216)),'RNF (Social Care)'!L$6:L$246)</f>
        <v>3610.13</v>
      </c>
      <c r="O216" s="129">
        <f t="shared" si="11"/>
        <v>10585.137523515632</v>
      </c>
      <c r="P216" s="300">
        <v>3007.9958861937016</v>
      </c>
    </row>
    <row r="217" spans="1:16" x14ac:dyDescent="0.2">
      <c r="A217" s="183" t="s">
        <v>127</v>
      </c>
      <c r="B217" s="187" t="s">
        <v>128</v>
      </c>
      <c r="C217" s="288">
        <f t="shared" si="9"/>
        <v>10769.970685570863</v>
      </c>
      <c r="D217" s="131"/>
      <c r="E217" s="288">
        <f>IF(ISBLANK($B217),"",VLOOKUP($A217,'RNF (Social Care)'!$A$6:$C$157,3,0)+M217)</f>
        <v>9870.8725845120844</v>
      </c>
      <c r="F217" s="131"/>
      <c r="G217" s="292">
        <f>IF(ISBLANK($B217),"",INDEX(DFG!$C$9:$C$338,MATCH('Better Care Fund LAs'!$A217,DFG!$A$9:$A$338,0),1)/1000)</f>
        <v>899.09810105877852</v>
      </c>
      <c r="H217" s="190"/>
      <c r="I217" s="292">
        <f t="shared" si="10"/>
        <v>2805.0220473180134</v>
      </c>
      <c r="J217" s="190"/>
      <c r="K217" s="104" t="s">
        <v>129</v>
      </c>
      <c r="L217" s="105" t="s">
        <v>130</v>
      </c>
      <c r="M217" s="128">
        <f>SUMPRODUCT(--('From CCG allocations'!$J$7:$J$247='Better Care Fund LAs'!$K217),(--('From CCG allocations'!$M$7:$M$247='Better Care Fund LAs'!$A217)),'From CCG allocations'!Q$7:Q$247)</f>
        <v>6820.6445845120843</v>
      </c>
      <c r="N217" s="128">
        <f>SUMPRODUCT(--('RNF (Social Care)'!$H$6:$H$246='Better Care Fund LAs'!$K217),(--('RNF (Social Care)'!$E$6:$E$246='Better Care Fund LAs'!$A217)),'RNF (Social Care)'!L$6:L$246)</f>
        <v>3050.2280000000001</v>
      </c>
      <c r="O217" s="128">
        <f t="shared" si="11"/>
        <v>9870.8725845120844</v>
      </c>
      <c r="P217" s="299">
        <v>2805.0220473180134</v>
      </c>
    </row>
    <row r="218" spans="1:16" x14ac:dyDescent="0.2">
      <c r="A218" s="184" t="s">
        <v>101</v>
      </c>
      <c r="B218" s="188" t="s">
        <v>102</v>
      </c>
      <c r="C218" s="289">
        <f t="shared" si="9"/>
        <v>11829.118683682795</v>
      </c>
      <c r="D218" s="131"/>
      <c r="E218" s="289">
        <f>IF(ISBLANK($B218),"",VLOOKUP($A218,'RNF (Social Care)'!$A$6:$C$157,3,0)+M218)</f>
        <v>10305.028327705826</v>
      </c>
      <c r="F218" s="131"/>
      <c r="G218" s="293">
        <f>IF(ISBLANK($B218),"",INDEX(DFG!$C$9:$C$338,MATCH('Better Care Fund LAs'!$A218,DFG!$A$9:$A$338,0),1)/1000)</f>
        <v>1524.0903559769683</v>
      </c>
      <c r="H218" s="190"/>
      <c r="I218" s="293">
        <f t="shared" si="10"/>
        <v>2928.396796733683</v>
      </c>
      <c r="J218" s="190"/>
      <c r="K218" s="110" t="s">
        <v>103</v>
      </c>
      <c r="L218" s="111" t="s">
        <v>104</v>
      </c>
      <c r="M218" s="129">
        <f>SUMPRODUCT(--('From CCG allocations'!$J$7:$J$247='Better Care Fund LAs'!$K218),(--('From CCG allocations'!$M$7:$M$247='Better Care Fund LAs'!$A218)),'From CCG allocations'!Q$7:Q$247)</f>
        <v>6441.7753277058264</v>
      </c>
      <c r="N218" s="129">
        <f>SUMPRODUCT(--('RNF (Social Care)'!$H$6:$H$246='Better Care Fund LAs'!$K218),(--('RNF (Social Care)'!$E$6:$E$246='Better Care Fund LAs'!$A218)),'RNF (Social Care)'!L$6:L$246)</f>
        <v>3863.2530000000002</v>
      </c>
      <c r="O218" s="129">
        <f t="shared" si="11"/>
        <v>10305.028327705826</v>
      </c>
      <c r="P218" s="300">
        <v>2928.396796733683</v>
      </c>
    </row>
    <row r="219" spans="1:16" x14ac:dyDescent="0.2">
      <c r="A219" s="183" t="s">
        <v>497</v>
      </c>
      <c r="B219" s="187" t="s">
        <v>498</v>
      </c>
      <c r="C219" s="288">
        <f t="shared" si="9"/>
        <v>20377.734396369757</v>
      </c>
      <c r="D219" s="131"/>
      <c r="E219" s="288">
        <f>IF(ISBLANK($B219),"",VLOOKUP($A219,'RNF (Social Care)'!$A$6:$C$157,3,0)+M219)</f>
        <v>18805.192764567517</v>
      </c>
      <c r="F219" s="131"/>
      <c r="G219" s="292">
        <f>IF(ISBLANK($B219),"",INDEX(DFG!$C$9:$C$338,MATCH('Better Care Fund LAs'!$A219,DFG!$A$9:$A$338,0),1)/1000)</f>
        <v>1572.5416318022394</v>
      </c>
      <c r="H219" s="190"/>
      <c r="I219" s="292">
        <f t="shared" si="10"/>
        <v>5343.9024622243605</v>
      </c>
      <c r="J219" s="190"/>
      <c r="K219" s="104" t="s">
        <v>499</v>
      </c>
      <c r="L219" s="105" t="s">
        <v>500</v>
      </c>
      <c r="M219" s="128">
        <f>SUMPRODUCT(--('From CCG allocations'!$J$7:$J$247='Better Care Fund LAs'!$K219),(--('From CCG allocations'!$M$7:$M$247='Better Care Fund LAs'!$A219)),'From CCG allocations'!Q$7:Q$247)</f>
        <v>11974.795764567518</v>
      </c>
      <c r="N219" s="128">
        <f>SUMPRODUCT(--('RNF (Social Care)'!$H$6:$H$246='Better Care Fund LAs'!$K219),(--('RNF (Social Care)'!$E$6:$E$246='Better Care Fund LAs'!$A219)),'RNF (Social Care)'!L$6:L$246)</f>
        <v>6830.3969999999999</v>
      </c>
      <c r="O219" s="128">
        <f t="shared" si="11"/>
        <v>18805.192764567517</v>
      </c>
      <c r="P219" s="299">
        <v>5343.9024622243605</v>
      </c>
    </row>
    <row r="220" spans="1:16" x14ac:dyDescent="0.2">
      <c r="A220" s="184" t="s">
        <v>259</v>
      </c>
      <c r="B220" s="188" t="s">
        <v>260</v>
      </c>
      <c r="C220" s="289">
        <f t="shared" si="9"/>
        <v>16092.128074989578</v>
      </c>
      <c r="D220" s="131"/>
      <c r="E220" s="289">
        <f>IF(ISBLANK($B220),"",VLOOKUP($A220,'RNF (Social Care)'!$A$6:$C$157,3,0)+M220)</f>
        <v>14403.848974124579</v>
      </c>
      <c r="F220" s="131"/>
      <c r="G220" s="293">
        <f>IF(ISBLANK($B220),"",INDEX(DFG!$C$9:$C$338,MATCH('Better Care Fund LAs'!$A220,DFG!$A$9:$A$338,0),1)/1000)</f>
        <v>1688.279100864999</v>
      </c>
      <c r="H220" s="190"/>
      <c r="I220" s="293">
        <f t="shared" si="10"/>
        <v>4093.1653805412293</v>
      </c>
      <c r="J220" s="190"/>
      <c r="K220" s="110" t="s">
        <v>261</v>
      </c>
      <c r="L220" s="111" t="s">
        <v>262</v>
      </c>
      <c r="M220" s="129">
        <f>SUMPRODUCT(--('From CCG allocations'!$J$7:$J$247='Better Care Fund LAs'!$K220),(--('From CCG allocations'!$M$7:$M$247='Better Care Fund LAs'!$A220)),'From CCG allocations'!Q$7:Q$247)</f>
        <v>9994.5009741245794</v>
      </c>
      <c r="N220" s="129">
        <f>SUMPRODUCT(--('RNF (Social Care)'!$H$6:$H$246='Better Care Fund LAs'!$K220),(--('RNF (Social Care)'!$E$6:$E$246='Better Care Fund LAs'!$A220)),'RNF (Social Care)'!L$6:L$246)</f>
        <v>4409.348</v>
      </c>
      <c r="O220" s="129">
        <f t="shared" si="11"/>
        <v>14403.848974124579</v>
      </c>
      <c r="P220" s="300">
        <v>4093.1653805412293</v>
      </c>
    </row>
    <row r="221" spans="1:16" x14ac:dyDescent="0.2">
      <c r="A221" s="183" t="s">
        <v>379</v>
      </c>
      <c r="B221" s="187" t="s">
        <v>380</v>
      </c>
      <c r="C221" s="288">
        <f t="shared" si="9"/>
        <v>27327.817382636174</v>
      </c>
      <c r="D221" s="131"/>
      <c r="E221" s="288">
        <f>IF(ISBLANK($B221),"",VLOOKUP($A221,'RNF (Social Care)'!$A$6:$C$157,3,0)+M221)</f>
        <v>24320.827767364884</v>
      </c>
      <c r="F221" s="131"/>
      <c r="G221" s="292">
        <f>IF(ISBLANK($B221),"",INDEX(DFG!$C$9:$C$338,MATCH('Better Care Fund LAs'!$A221,DFG!$A$9:$A$338,0),1)/1000)</f>
        <v>3006.9896152712899</v>
      </c>
      <c r="H221" s="190"/>
      <c r="I221" s="292">
        <f t="shared" si="10"/>
        <v>6911.2895047925249</v>
      </c>
      <c r="J221" s="190"/>
      <c r="K221" s="104" t="s">
        <v>381</v>
      </c>
      <c r="L221" s="105" t="s">
        <v>382</v>
      </c>
      <c r="M221" s="128">
        <f>SUMPRODUCT(--('From CCG allocations'!$J$7:$J$247='Better Care Fund LAs'!$K221),(--('From CCG allocations'!$M$7:$M$247='Better Care Fund LAs'!$A221)),'From CCG allocations'!Q$7:Q$247)</f>
        <v>16632.945767364887</v>
      </c>
      <c r="N221" s="128">
        <f>SUMPRODUCT(--('RNF (Social Care)'!$H$6:$H$246='Better Care Fund LAs'!$K221),(--('RNF (Social Care)'!$E$6:$E$246='Better Care Fund LAs'!$A221)),'RNF (Social Care)'!L$6:L$246)</f>
        <v>7687.8819999999996</v>
      </c>
      <c r="O221" s="128">
        <f t="shared" si="11"/>
        <v>24320.827767364884</v>
      </c>
      <c r="P221" s="299">
        <v>6911.2895047925249</v>
      </c>
    </row>
    <row r="222" spans="1:16" x14ac:dyDescent="0.2">
      <c r="A222" s="184" t="s">
        <v>345</v>
      </c>
      <c r="B222" s="188" t="s">
        <v>346</v>
      </c>
      <c r="C222" s="289">
        <f t="shared" si="9"/>
        <v>22222.567481011291</v>
      </c>
      <c r="D222" s="131"/>
      <c r="E222" s="289">
        <f>IF(ISBLANK($B222),"",VLOOKUP($A222,'RNF (Social Care)'!$A$6:$C$157,3,0)+M222)</f>
        <v>19327.354875073284</v>
      </c>
      <c r="F222" s="131"/>
      <c r="G222" s="293">
        <f>IF(ISBLANK($B222),"",INDEX(DFG!$C$9:$C$338,MATCH('Better Care Fund LAs'!$A222,DFG!$A$9:$A$338,0),1)/1000)</f>
        <v>2895.2126059380062</v>
      </c>
      <c r="H222" s="190"/>
      <c r="I222" s="293">
        <f t="shared" si="10"/>
        <v>5492.2861253405208</v>
      </c>
      <c r="J222" s="190"/>
      <c r="K222" s="110" t="s">
        <v>347</v>
      </c>
      <c r="L222" s="111" t="s">
        <v>348</v>
      </c>
      <c r="M222" s="129">
        <f>SUMPRODUCT(--('From CCG allocations'!$J$7:$J$247='Better Care Fund LAs'!$K222),(--('From CCG allocations'!$M$7:$M$247='Better Care Fund LAs'!$A222)),'From CCG allocations'!Q$7:Q$247)</f>
        <v>12651.471875073285</v>
      </c>
      <c r="N222" s="129">
        <f>SUMPRODUCT(--('RNF (Social Care)'!$H$6:$H$246='Better Care Fund LAs'!$K222),(--('RNF (Social Care)'!$E$6:$E$246='Better Care Fund LAs'!$A222)),'RNF (Social Care)'!L$6:L$246)</f>
        <v>6675.8829999999998</v>
      </c>
      <c r="O222" s="129">
        <f t="shared" si="11"/>
        <v>19327.354875073284</v>
      </c>
      <c r="P222" s="300">
        <v>5492.2861253405208</v>
      </c>
    </row>
    <row r="223" spans="1:16" x14ac:dyDescent="0.2">
      <c r="A223" s="183" t="s">
        <v>501</v>
      </c>
      <c r="B223" s="187" t="s">
        <v>502</v>
      </c>
      <c r="C223" s="288">
        <f t="shared" si="9"/>
        <v>18218.396012805799</v>
      </c>
      <c r="D223" s="131"/>
      <c r="E223" s="288">
        <f>IF(ISBLANK($B223),"",VLOOKUP($A223,'RNF (Social Care)'!$A$6:$C$157,3,0)+M223)</f>
        <v>16610.538231597173</v>
      </c>
      <c r="F223" s="131"/>
      <c r="G223" s="292">
        <f>IF(ISBLANK($B223),"",INDEX(DFG!$C$9:$C$338,MATCH('Better Care Fund LAs'!$A223,DFG!$A$9:$A$338,0),1)/1000)</f>
        <v>1607.8577812086246</v>
      </c>
      <c r="H223" s="190"/>
      <c r="I223" s="292">
        <f t="shared" si="10"/>
        <v>4720.2438850801873</v>
      </c>
      <c r="J223" s="190"/>
      <c r="K223" s="104" t="s">
        <v>503</v>
      </c>
      <c r="L223" s="105" t="s">
        <v>504</v>
      </c>
      <c r="M223" s="128">
        <f>SUMPRODUCT(--('From CCG allocations'!$J$7:$J$247='Better Care Fund LAs'!$K223),(--('From CCG allocations'!$M$7:$M$247='Better Care Fund LAs'!$A223)),'From CCG allocations'!Q$7:Q$247)</f>
        <v>11534.512231597175</v>
      </c>
      <c r="N223" s="128">
        <f>SUMPRODUCT(--('RNF (Social Care)'!$H$6:$H$246='Better Care Fund LAs'!$K223),(--('RNF (Social Care)'!$E$6:$E$246='Better Care Fund LAs'!$A223)),'RNF (Social Care)'!L$6:L$246)</f>
        <v>5076.0259999999998</v>
      </c>
      <c r="O223" s="128">
        <f t="shared" si="11"/>
        <v>16610.538231597173</v>
      </c>
      <c r="P223" s="299">
        <v>4720.2438850801873</v>
      </c>
    </row>
    <row r="224" spans="1:16" x14ac:dyDescent="0.2">
      <c r="A224" s="184" t="s">
        <v>505</v>
      </c>
      <c r="B224" s="188" t="s">
        <v>506</v>
      </c>
      <c r="C224" s="289">
        <f t="shared" si="9"/>
        <v>21182.509184296643</v>
      </c>
      <c r="D224" s="131"/>
      <c r="E224" s="289">
        <f>IF(ISBLANK($B224),"",VLOOKUP($A224,'RNF (Social Care)'!$A$6:$C$157,3,0)+M224)</f>
        <v>19982.978358536675</v>
      </c>
      <c r="F224" s="131"/>
      <c r="G224" s="293">
        <f>IF(ISBLANK($B224),"",INDEX(DFG!$C$9:$C$338,MATCH('Better Care Fund LAs'!$A224,DFG!$A$9:$A$338,0),1)/1000)</f>
        <v>1199.5308257599693</v>
      </c>
      <c r="H224" s="190"/>
      <c r="I224" s="293">
        <f t="shared" si="10"/>
        <v>5678.5957256427064</v>
      </c>
      <c r="J224" s="190"/>
      <c r="K224" s="110" t="s">
        <v>507</v>
      </c>
      <c r="L224" s="111" t="s">
        <v>508</v>
      </c>
      <c r="M224" s="129">
        <f>SUMPRODUCT(--('From CCG allocations'!$J$7:$J$247='Better Care Fund LAs'!$K224),(--('From CCG allocations'!$M$7:$M$247='Better Care Fund LAs'!$A224)),'From CCG allocations'!Q$7:Q$247)</f>
        <v>13933.589358536674</v>
      </c>
      <c r="N224" s="129">
        <f>SUMPRODUCT(--('RNF (Social Care)'!$H$6:$H$246='Better Care Fund LAs'!$K224),(--('RNF (Social Care)'!$E$6:$E$246='Better Care Fund LAs'!$A224)),'RNF (Social Care)'!L$6:L$246)</f>
        <v>6049.3890000000001</v>
      </c>
      <c r="O224" s="129">
        <f t="shared" si="11"/>
        <v>19982.978358536675</v>
      </c>
      <c r="P224" s="300">
        <v>5678.5957256427064</v>
      </c>
    </row>
    <row r="225" spans="1:16" x14ac:dyDescent="0.2">
      <c r="A225" s="183" t="s">
        <v>21</v>
      </c>
      <c r="B225" s="187" t="s">
        <v>22</v>
      </c>
      <c r="C225" s="288">
        <f t="shared" si="9"/>
        <v>14483.803449922965</v>
      </c>
      <c r="D225" s="131"/>
      <c r="E225" s="288">
        <f>IF(ISBLANK($B225),"",VLOOKUP($A225,'RNF (Social Care)'!$A$6:$C$157,3,0)+M225)</f>
        <v>12965.046967222304</v>
      </c>
      <c r="F225" s="131"/>
      <c r="G225" s="292">
        <f>IF(ISBLANK($B225),"",INDEX(DFG!$C$9:$C$338,MATCH('Better Care Fund LAs'!$A225,DFG!$A$9:$A$338,0),1)/1000)</f>
        <v>1518.7564827006618</v>
      </c>
      <c r="H225" s="190"/>
      <c r="I225" s="292">
        <f t="shared" si="10"/>
        <v>3684.2986550788037</v>
      </c>
      <c r="J225" s="190"/>
      <c r="K225" s="104" t="s">
        <v>23</v>
      </c>
      <c r="L225" s="105" t="s">
        <v>24</v>
      </c>
      <c r="M225" s="128">
        <f>SUMPRODUCT(--('From CCG allocations'!$J$7:$J$247='Better Care Fund LAs'!$K225),(--('From CCG allocations'!$M$7:$M$247='Better Care Fund LAs'!$A225)),'From CCG allocations'!Q$7:Q$247)</f>
        <v>9124.3719672223051</v>
      </c>
      <c r="N225" s="128">
        <f>SUMPRODUCT(--('RNF (Social Care)'!$H$6:$H$246='Better Care Fund LAs'!$K225),(--('RNF (Social Care)'!$E$6:$E$246='Better Care Fund LAs'!$A225)),'RNF (Social Care)'!L$6:L$246)</f>
        <v>3840.6750000000002</v>
      </c>
      <c r="O225" s="128">
        <f t="shared" si="11"/>
        <v>12965.046967222304</v>
      </c>
      <c r="P225" s="299">
        <v>3684.2986550788037</v>
      </c>
    </row>
    <row r="226" spans="1:16" x14ac:dyDescent="0.2">
      <c r="A226" s="184" t="s">
        <v>700</v>
      </c>
      <c r="B226" s="188" t="s">
        <v>701</v>
      </c>
      <c r="C226" s="289">
        <f t="shared" si="9"/>
        <v>37210.216771634172</v>
      </c>
      <c r="D226" s="131"/>
      <c r="E226" s="289">
        <f>IF(ISBLANK($B226),"",VLOOKUP($A226,'RNF (Social Care)'!$A$6:$C$157,3,0)+SUM(M226:M228))</f>
        <v>33699.065387690134</v>
      </c>
      <c r="F226" s="131"/>
      <c r="G226" s="293">
        <f>IF(ISBLANK($B226),"",INDEX(DFG!$C$9:$C$338,MATCH('Better Care Fund LAs'!$A226,DFG!$A$9:$A$338,0),1)/1000)</f>
        <v>3511.1513839440354</v>
      </c>
      <c r="H226" s="190"/>
      <c r="I226" s="293">
        <f t="shared" si="10"/>
        <v>9576.3186665786161</v>
      </c>
      <c r="J226" s="190"/>
      <c r="K226" s="110" t="s">
        <v>333</v>
      </c>
      <c r="L226" s="111" t="s">
        <v>334</v>
      </c>
      <c r="M226" s="129">
        <f>SUMPRODUCT(--('From CCG allocations'!$J$7:$J$247='Better Care Fund LAs'!$K226),(--('From CCG allocations'!$M$7:$M$247='Better Care Fund LAs'!$A226)),'From CCG allocations'!Q$7:Q$247)</f>
        <v>4588.7995045005473</v>
      </c>
      <c r="N226" s="129">
        <f>SUMPRODUCT(--('RNF (Social Care)'!$H$6:$H$246='Better Care Fund LAs'!$K226),(--('RNF (Social Care)'!$E$6:$E$246='Better Care Fund LAs'!$A226)),'RNF (Social Care)'!L$6:L$246)</f>
        <v>1936.0646961352008</v>
      </c>
      <c r="O226" s="129">
        <f t="shared" si="11"/>
        <v>6524.8642006357477</v>
      </c>
      <c r="P226" s="300">
        <v>1854.1813585210998</v>
      </c>
    </row>
    <row r="227" spans="1:16" x14ac:dyDescent="0.2">
      <c r="A227" s="184" t="s">
        <v>700</v>
      </c>
      <c r="B227" s="188"/>
      <c r="C227" s="289" t="str">
        <f t="shared" si="9"/>
        <v/>
      </c>
      <c r="D227" s="131"/>
      <c r="E227" s="289" t="str">
        <f>IF(ISBLANK($B227),"",VLOOKUP($A227,'RNF (Social Care)'!$A$6:$C$157,3,0)+M227)</f>
        <v/>
      </c>
      <c r="F227" s="131"/>
      <c r="G227" s="293" t="str">
        <f>IF(ISBLANK($B227),"",INDEX(DFG!$C$9:$C$338,MATCH('Better Care Fund LAs'!$A227,DFG!$A$9:$A$338,0),1)/1000)</f>
        <v/>
      </c>
      <c r="H227" s="190"/>
      <c r="I227" s="293" t="str">
        <f t="shared" si="10"/>
        <v/>
      </c>
      <c r="J227" s="190"/>
      <c r="K227" s="110" t="s">
        <v>702</v>
      </c>
      <c r="L227" s="111" t="s">
        <v>703</v>
      </c>
      <c r="M227" s="129">
        <f>SUMPRODUCT(--('From CCG allocations'!$J$7:$J$247='Better Care Fund LAs'!$K227),(--('From CCG allocations'!$M$7:$M$247='Better Care Fund LAs'!$A227)),'From CCG allocations'!Q$7:Q$247)</f>
        <v>7798.6610180065991</v>
      </c>
      <c r="N227" s="129">
        <f>SUMPRODUCT(--('RNF (Social Care)'!$H$6:$H$246='Better Care Fund LAs'!$K227),(--('RNF (Social Care)'!$E$6:$E$246='Better Care Fund LAs'!$A227)),'RNF (Social Care)'!L$6:L$246)</f>
        <v>3563.1523552032836</v>
      </c>
      <c r="O227" s="129">
        <f t="shared" si="11"/>
        <v>11361.813373209883</v>
      </c>
      <c r="P227" s="300">
        <v>3228.7051358936878</v>
      </c>
    </row>
    <row r="228" spans="1:16" x14ac:dyDescent="0.2">
      <c r="A228" s="184" t="s">
        <v>700</v>
      </c>
      <c r="B228" s="188"/>
      <c r="C228" s="289" t="str">
        <f t="shared" si="9"/>
        <v/>
      </c>
      <c r="D228" s="131"/>
      <c r="E228" s="289" t="str">
        <f>IF(ISBLANK($B228),"",VLOOKUP($A228,'RNF (Social Care)'!$A$6:$C$157,3,0)+M228)</f>
        <v/>
      </c>
      <c r="F228" s="131"/>
      <c r="G228" s="293" t="str">
        <f>IF(ISBLANK($B228),"",INDEX(DFG!$C$9:$C$338,MATCH('Better Care Fund LAs'!$A228,DFG!$A$9:$A$338,0),1)/1000)</f>
        <v/>
      </c>
      <c r="H228" s="190"/>
      <c r="I228" s="293" t="str">
        <f t="shared" si="10"/>
        <v/>
      </c>
      <c r="J228" s="190"/>
      <c r="K228" s="110" t="s">
        <v>704</v>
      </c>
      <c r="L228" s="111" t="s">
        <v>705</v>
      </c>
      <c r="M228" s="129">
        <f>SUMPRODUCT(--('From CCG allocations'!$J$7:$J$247='Better Care Fund LAs'!$K228),(--('From CCG allocations'!$M$7:$M$247='Better Care Fund LAs'!$A228)),'From CCG allocations'!Q$7:Q$247)</f>
        <v>10892.856865182985</v>
      </c>
      <c r="N228" s="129">
        <f>SUMPRODUCT(--('RNF (Social Care)'!$H$6:$H$246='Better Care Fund LAs'!$K228),(--('RNF (Social Care)'!$E$6:$E$246='Better Care Fund LAs'!$A228)),'RNF (Social Care)'!L$6:L$246)</f>
        <v>4919.5309486615151</v>
      </c>
      <c r="O228" s="129">
        <f t="shared" si="11"/>
        <v>15812.3878138445</v>
      </c>
      <c r="P228" s="300">
        <v>4493.4321721638271</v>
      </c>
    </row>
    <row r="229" spans="1:16" x14ac:dyDescent="0.2">
      <c r="A229" s="183" t="s">
        <v>139</v>
      </c>
      <c r="B229" s="187" t="s">
        <v>140</v>
      </c>
      <c r="C229" s="288">
        <f t="shared" si="9"/>
        <v>10207.564338238171</v>
      </c>
      <c r="D229" s="131"/>
      <c r="E229" s="288">
        <f>IF(ISBLANK($B229),"",VLOOKUP($A229,'RNF (Social Care)'!$A$6:$C$157,3,0)+M229+M230)</f>
        <v>8807.4217162133664</v>
      </c>
      <c r="F229" s="131"/>
      <c r="G229" s="292">
        <f>IF(ISBLANK($B229),"",INDEX(DFG!$C$9:$C$338,MATCH('Better Care Fund LAs'!$A229,DFG!$A$9:$A$338,0),1)/1000)</f>
        <v>1400.1426220248043</v>
      </c>
      <c r="H229" s="190"/>
      <c r="I229" s="292">
        <f t="shared" si="10"/>
        <v>2502.8194703646977</v>
      </c>
      <c r="J229" s="190"/>
      <c r="K229" s="104" t="s">
        <v>141</v>
      </c>
      <c r="L229" s="105" t="s">
        <v>142</v>
      </c>
      <c r="M229" s="128">
        <f>SUMPRODUCT(--('From CCG allocations'!$J$7:$J$247='Better Care Fund LAs'!$K229),(--('From CCG allocations'!$M$7:$M$247='Better Care Fund LAs'!$A229)),'From CCG allocations'!Q$7:Q$247)</f>
        <v>4388.471624017845</v>
      </c>
      <c r="N229" s="128">
        <f>SUMPRODUCT(--('RNF (Social Care)'!$H$6:$H$246='Better Care Fund LAs'!$K229),(--('RNF (Social Care)'!$E$6:$E$246='Better Care Fund LAs'!$A229)),'RNF (Social Care)'!L$6:L$246)</f>
        <v>1589.1941436891584</v>
      </c>
      <c r="O229" s="128">
        <f t="shared" si="11"/>
        <v>5977.6657677070034</v>
      </c>
      <c r="P229" s="299">
        <v>1698.6830826106866</v>
      </c>
    </row>
    <row r="230" spans="1:16" x14ac:dyDescent="0.2">
      <c r="A230" s="183" t="s">
        <v>139</v>
      </c>
      <c r="B230" s="187"/>
      <c r="C230" s="288" t="str">
        <f t="shared" si="9"/>
        <v/>
      </c>
      <c r="D230" s="131"/>
      <c r="E230" s="288" t="str">
        <f>IF(ISBLANK($B230),"",VLOOKUP($A230,'RNF (Social Care)'!$A$6:$C$157,3,0)+M230)</f>
        <v/>
      </c>
      <c r="F230" s="131"/>
      <c r="G230" s="292" t="str">
        <f>IF(ISBLANK($B230),"",INDEX(DFG!$C$9:$C$338,MATCH('Better Care Fund LAs'!$A230,DFG!$A$9:$A$338,0),1)/1000)</f>
        <v/>
      </c>
      <c r="H230" s="190"/>
      <c r="I230" s="292" t="str">
        <f t="shared" si="10"/>
        <v/>
      </c>
      <c r="J230" s="190"/>
      <c r="K230" s="104" t="s">
        <v>143</v>
      </c>
      <c r="L230" s="105" t="s">
        <v>144</v>
      </c>
      <c r="M230" s="128">
        <f>SUMPRODUCT(--('From CCG allocations'!$J$7:$J$247='Better Care Fund LAs'!$K230),(--('From CCG allocations'!$M$7:$M$247='Better Care Fund LAs'!$A230)),'From CCG allocations'!Q$7:Q$247)</f>
        <v>2083.5150921955214</v>
      </c>
      <c r="N230" s="128">
        <f>SUMPRODUCT(--('RNF (Social Care)'!$H$6:$H$246='Better Care Fund LAs'!$K230),(--('RNF (Social Care)'!$E$6:$E$246='Better Care Fund LAs'!$A230)),'RNF (Social Care)'!L$6:L$246)</f>
        <v>746.24085631084165</v>
      </c>
      <c r="O230" s="128">
        <f t="shared" si="11"/>
        <v>2829.755948506363</v>
      </c>
      <c r="P230" s="299">
        <v>804.13638775401091</v>
      </c>
    </row>
    <row r="231" spans="1:16" x14ac:dyDescent="0.2">
      <c r="A231" s="184" t="s">
        <v>706</v>
      </c>
      <c r="B231" s="188" t="s">
        <v>707</v>
      </c>
      <c r="C231" s="289">
        <f t="shared" si="9"/>
        <v>58796.187034006209</v>
      </c>
      <c r="D231" s="131"/>
      <c r="E231" s="289">
        <f>IF(ISBLANK($B231),"",VLOOKUP($A231,'RNF (Social Care)'!$A$6:$C$157,3,0)+SUM(M231:M233))</f>
        <v>52329.043241391089</v>
      </c>
      <c r="F231" s="131"/>
      <c r="G231" s="293">
        <f>IF(ISBLANK($B231),"",INDEX(DFG!$C$9:$C$338,MATCH('Better Care Fund LAs'!$A231,DFG!$A$9:$A$338,0),1)/1000)</f>
        <v>6467.1437926151166</v>
      </c>
      <c r="H231" s="190"/>
      <c r="I231" s="293">
        <f t="shared" si="10"/>
        <v>14870.430020287329</v>
      </c>
      <c r="J231" s="190"/>
      <c r="K231" s="110" t="s">
        <v>708</v>
      </c>
      <c r="L231" s="111" t="s">
        <v>709</v>
      </c>
      <c r="M231" s="129">
        <f>SUMPRODUCT(--('From CCG allocations'!$J$7:$J$247='Better Care Fund LAs'!$K231),(--('From CCG allocations'!$M$7:$M$247='Better Care Fund LAs'!$A231)),'From CCG allocations'!Q$7:Q$247)</f>
        <v>22908.457485403578</v>
      </c>
      <c r="N231" s="129">
        <f>SUMPRODUCT(--('RNF (Social Care)'!$H$6:$H$246='Better Care Fund LAs'!$K231),(--('RNF (Social Care)'!$E$6:$E$246='Better Care Fund LAs'!$A231)),'RNF (Social Care)'!L$6:L$246)</f>
        <v>9119.6078501782958</v>
      </c>
      <c r="O231" s="129">
        <f t="shared" si="11"/>
        <v>32028.065335581872</v>
      </c>
      <c r="P231" s="300">
        <v>9101.467841881753</v>
      </c>
    </row>
    <row r="232" spans="1:16" x14ac:dyDescent="0.2">
      <c r="A232" s="184" t="s">
        <v>706</v>
      </c>
      <c r="B232" s="188"/>
      <c r="C232" s="289" t="str">
        <f t="shared" si="9"/>
        <v/>
      </c>
      <c r="D232" s="131"/>
      <c r="E232" s="289" t="str">
        <f>IF(ISBLANK($B232),"",VLOOKUP($A232,'RNF (Social Care)'!$A$6:$C$157,3,0)+M232)</f>
        <v/>
      </c>
      <c r="F232" s="131"/>
      <c r="G232" s="293" t="str">
        <f>IF(ISBLANK($B232),"",INDEX(DFG!$C$9:$C$338,MATCH('Better Care Fund LAs'!$A232,DFG!$A$9:$A$338,0),1)/1000)</f>
        <v/>
      </c>
      <c r="H232" s="190"/>
      <c r="I232" s="293" t="str">
        <f t="shared" si="10"/>
        <v/>
      </c>
      <c r="J232" s="190"/>
      <c r="K232" s="110" t="s">
        <v>710</v>
      </c>
      <c r="L232" s="111" t="s">
        <v>711</v>
      </c>
      <c r="M232" s="129">
        <f>SUMPRODUCT(--('From CCG allocations'!$J$7:$J$247='Better Care Fund LAs'!$K232),(--('From CCG allocations'!$M$7:$M$247='Better Care Fund LAs'!$A232)),'From CCG allocations'!Q$7:Q$247)</f>
        <v>5259.0438480194316</v>
      </c>
      <c r="N232" s="129">
        <f>SUMPRODUCT(--('RNF (Social Care)'!$H$6:$H$246='Better Care Fund LAs'!$K232),(--('RNF (Social Care)'!$E$6:$E$246='Better Care Fund LAs'!$A232)),'RNF (Social Care)'!L$6:L$246)</f>
        <v>2043.0466584322996</v>
      </c>
      <c r="O232" s="129">
        <f t="shared" si="11"/>
        <v>7302.090506451731</v>
      </c>
      <c r="P232" s="300">
        <v>2075.0470322397655</v>
      </c>
    </row>
    <row r="233" spans="1:16" x14ac:dyDescent="0.2">
      <c r="A233" s="184" t="s">
        <v>706</v>
      </c>
      <c r="B233" s="188"/>
      <c r="C233" s="289" t="str">
        <f t="shared" si="9"/>
        <v/>
      </c>
      <c r="D233" s="131"/>
      <c r="E233" s="289" t="str">
        <f>IF(ISBLANK($B233),"",VLOOKUP($A233,'RNF (Social Care)'!$A$6:$C$157,3,0)+M233)</f>
        <v/>
      </c>
      <c r="F233" s="131"/>
      <c r="G233" s="293" t="str">
        <f>IF(ISBLANK($B233),"",INDEX(DFG!$C$9:$C$338,MATCH('Better Care Fund LAs'!$A233,DFG!$A$9:$A$338,0),1)/1000)</f>
        <v/>
      </c>
      <c r="H233" s="190"/>
      <c r="I233" s="293" t="str">
        <f t="shared" si="10"/>
        <v/>
      </c>
      <c r="J233" s="190"/>
      <c r="K233" s="110" t="s">
        <v>712</v>
      </c>
      <c r="L233" s="111" t="s">
        <v>713</v>
      </c>
      <c r="M233" s="129">
        <f>SUMPRODUCT(--('From CCG allocations'!$J$7:$J$247='Better Care Fund LAs'!$K233),(--('From CCG allocations'!$M$7:$M$247='Better Care Fund LAs'!$A233)),'From CCG allocations'!Q$7:Q$247)</f>
        <v>8759.1979079680787</v>
      </c>
      <c r="N233" s="129">
        <f>SUMPRODUCT(--('RNF (Social Care)'!$H$6:$H$246='Better Care Fund LAs'!$K233),(--('RNF (Social Care)'!$E$6:$E$246='Better Care Fund LAs'!$A233)),'RNF (Social Care)'!L$6:L$246)</f>
        <v>4239.6894913894039</v>
      </c>
      <c r="O233" s="129">
        <f t="shared" si="11"/>
        <v>12998.887399357482</v>
      </c>
      <c r="P233" s="300">
        <v>3693.9151461658107</v>
      </c>
    </row>
    <row r="234" spans="1:16" x14ac:dyDescent="0.2">
      <c r="A234" s="183" t="s">
        <v>509</v>
      </c>
      <c r="B234" s="187" t="s">
        <v>510</v>
      </c>
      <c r="C234" s="288">
        <f t="shared" si="9"/>
        <v>19998.953226902922</v>
      </c>
      <c r="D234" s="131"/>
      <c r="E234" s="288">
        <f>IF(ISBLANK($B234),"",VLOOKUP($A234,'RNF (Social Care)'!$A$6:$C$157,3,0)+M234+M235)</f>
        <v>18816.627627681999</v>
      </c>
      <c r="F234" s="131"/>
      <c r="G234" s="292">
        <f>IF(ISBLANK($B234),"",INDEX(DFG!$C$9:$C$338,MATCH('Better Care Fund LAs'!$A234,DFG!$A$9:$A$338,0),1)/1000)</f>
        <v>1182.3255992209222</v>
      </c>
      <c r="H234" s="190"/>
      <c r="I234" s="292">
        <f t="shared" si="10"/>
        <v>5347.1519260250088</v>
      </c>
      <c r="J234" s="190"/>
      <c r="K234" s="104" t="s">
        <v>459</v>
      </c>
      <c r="L234" s="105" t="s">
        <v>460</v>
      </c>
      <c r="M234" s="128">
        <f>SUMPRODUCT(--('From CCG allocations'!$J$7:$J$247='Better Care Fund LAs'!$K234),(--('From CCG allocations'!$M$7:$M$247='Better Care Fund LAs'!$A234)),'From CCG allocations'!Q$7:Q$247)</f>
        <v>3568.416715691405</v>
      </c>
      <c r="N234" s="128">
        <f>SUMPRODUCT(--('RNF (Social Care)'!$H$6:$H$246='Better Care Fund LAs'!$K234),(--('RNF (Social Care)'!$E$6:$E$246='Better Care Fund LAs'!$A234)),'RNF (Social Care)'!L$6:L$246)</f>
        <v>1743.5746224474049</v>
      </c>
      <c r="O234" s="128">
        <f t="shared" si="11"/>
        <v>5311.9913381388096</v>
      </c>
      <c r="P234" s="299">
        <v>1509.5172884736608</v>
      </c>
    </row>
    <row r="235" spans="1:16" x14ac:dyDescent="0.2">
      <c r="A235" s="183" t="s">
        <v>509</v>
      </c>
      <c r="B235" s="187"/>
      <c r="C235" s="288" t="str">
        <f t="shared" si="9"/>
        <v/>
      </c>
      <c r="D235" s="131"/>
      <c r="E235" s="288" t="str">
        <f>IF(ISBLANK($B235),"",VLOOKUP($A235,'RNF (Social Care)'!$A$6:$C$157,3,0)+M235)</f>
        <v/>
      </c>
      <c r="F235" s="131"/>
      <c r="G235" s="292" t="str">
        <f>IF(ISBLANK($B235),"",INDEX(DFG!$C$9:$C$338,MATCH('Better Care Fund LAs'!$A235,DFG!$A$9:$A$338,0),1)/1000)</f>
        <v/>
      </c>
      <c r="H235" s="190"/>
      <c r="I235" s="292" t="str">
        <f t="shared" si="10"/>
        <v/>
      </c>
      <c r="J235" s="190"/>
      <c r="K235" s="104" t="s">
        <v>511</v>
      </c>
      <c r="L235" s="105" t="s">
        <v>512</v>
      </c>
      <c r="M235" s="128">
        <f>SUMPRODUCT(--('From CCG allocations'!$J$7:$J$247='Better Care Fund LAs'!$K235),(--('From CCG allocations'!$M$7:$M$247='Better Care Fund LAs'!$A235)),'From CCG allocations'!Q$7:Q$247)</f>
        <v>9078.9809119905931</v>
      </c>
      <c r="N235" s="128">
        <f>SUMPRODUCT(--('RNF (Social Care)'!$H$6:$H$246='Better Care Fund LAs'!$K235),(--('RNF (Social Care)'!$E$6:$E$246='Better Care Fund LAs'!$A235)),'RNF (Social Care)'!L$6:L$246)</f>
        <v>4425.6553775525945</v>
      </c>
      <c r="O235" s="128">
        <f t="shared" si="11"/>
        <v>13504.636289543188</v>
      </c>
      <c r="P235" s="299">
        <v>3837.6346375513481</v>
      </c>
    </row>
    <row r="236" spans="1:16" x14ac:dyDescent="0.2">
      <c r="A236" s="184" t="s">
        <v>263</v>
      </c>
      <c r="B236" s="188" t="s">
        <v>264</v>
      </c>
      <c r="C236" s="289">
        <f t="shared" si="9"/>
        <v>25620.429960178968</v>
      </c>
      <c r="D236" s="131"/>
      <c r="E236" s="289">
        <f>IF(ISBLANK($B236),"",VLOOKUP($A236,'RNF (Social Care)'!$A$6:$C$157,3,0)+M236)</f>
        <v>22498.643519197081</v>
      </c>
      <c r="F236" s="131"/>
      <c r="G236" s="293">
        <f>IF(ISBLANK($B236),"",INDEX(DFG!$C$9:$C$338,MATCH('Better Care Fund LAs'!$A236,DFG!$A$9:$A$338,0),1)/1000)</f>
        <v>3121.7864409818885</v>
      </c>
      <c r="H236" s="190"/>
      <c r="I236" s="293">
        <f t="shared" si="10"/>
        <v>6393.4764192091761</v>
      </c>
      <c r="J236" s="190"/>
      <c r="K236" s="110" t="s">
        <v>265</v>
      </c>
      <c r="L236" s="111" t="s">
        <v>266</v>
      </c>
      <c r="M236" s="129">
        <f>SUMPRODUCT(--('From CCG allocations'!$J$7:$J$247='Better Care Fund LAs'!$K236),(--('From CCG allocations'!$M$7:$M$247='Better Care Fund LAs'!$A236)),'From CCG allocations'!Q$7:Q$247)</f>
        <v>15074.90451919708</v>
      </c>
      <c r="N236" s="129">
        <f>SUMPRODUCT(--('RNF (Social Care)'!$H$6:$H$246='Better Care Fund LAs'!$K236),(--('RNF (Social Care)'!$E$6:$E$246='Better Care Fund LAs'!$A236)),'RNF (Social Care)'!L$6:L$246)</f>
        <v>7423.7389999999996</v>
      </c>
      <c r="O236" s="129">
        <f t="shared" si="11"/>
        <v>22498.643519197081</v>
      </c>
      <c r="P236" s="300">
        <v>6393.4764192091761</v>
      </c>
    </row>
    <row r="237" spans="1:16" x14ac:dyDescent="0.2">
      <c r="A237" s="183" t="s">
        <v>213</v>
      </c>
      <c r="B237" s="187" t="s">
        <v>214</v>
      </c>
      <c r="C237" s="288">
        <f t="shared" si="9"/>
        <v>30520.850442540825</v>
      </c>
      <c r="D237" s="131"/>
      <c r="E237" s="288">
        <f>IF(ISBLANK($B237),"",VLOOKUP($A237,'RNF (Social Care)'!$A$6:$C$157,3,0)+M237)</f>
        <v>27969.664974400745</v>
      </c>
      <c r="F237" s="131"/>
      <c r="G237" s="292">
        <f>IF(ISBLANK($B237),"",INDEX(DFG!$C$9:$C$338,MATCH('Better Care Fund LAs'!$A237,DFG!$A$9:$A$338,0),1)/1000)</f>
        <v>2551.1854681400787</v>
      </c>
      <c r="H237" s="190"/>
      <c r="I237" s="292">
        <f t="shared" si="10"/>
        <v>7948.1855568061255</v>
      </c>
      <c r="J237" s="190"/>
      <c r="K237" s="104" t="s">
        <v>215</v>
      </c>
      <c r="L237" s="105" t="s">
        <v>216</v>
      </c>
      <c r="M237" s="128">
        <f>SUMPRODUCT(--('From CCG allocations'!$J$7:$J$247='Better Care Fund LAs'!$K237),(--('From CCG allocations'!$M$7:$M$247='Better Care Fund LAs'!$A237)),'From CCG allocations'!Q$7:Q$247)</f>
        <v>19469.629974400745</v>
      </c>
      <c r="N237" s="128">
        <f>SUMPRODUCT(--('RNF (Social Care)'!$H$6:$H$246='Better Care Fund LAs'!$K237),(--('RNF (Social Care)'!$E$6:$E$246='Better Care Fund LAs'!$A237)),'RNF (Social Care)'!L$6:L$246)</f>
        <v>8500.0349999999999</v>
      </c>
      <c r="O237" s="128">
        <f t="shared" si="11"/>
        <v>27969.664974400745</v>
      </c>
      <c r="P237" s="299">
        <v>7948.1855568061255</v>
      </c>
    </row>
    <row r="238" spans="1:16" x14ac:dyDescent="0.2">
      <c r="A238" s="184" t="s">
        <v>153</v>
      </c>
      <c r="B238" s="188" t="s">
        <v>154</v>
      </c>
      <c r="C238" s="289">
        <f t="shared" si="9"/>
        <v>8779.2261133087195</v>
      </c>
      <c r="D238" s="131"/>
      <c r="E238" s="289">
        <f>IF(ISBLANK($B238),"",VLOOKUP($A238,'RNF (Social Care)'!$A$6:$C$157,3,0)+M238+M239)</f>
        <v>8074.2316992362194</v>
      </c>
      <c r="F238" s="131"/>
      <c r="G238" s="293">
        <f>IF(ISBLANK($B238),"",INDEX(DFG!$C$9:$C$338,MATCH('Better Care Fund LAs'!$A238,DFG!$A$9:$A$338,0),1)/1000)</f>
        <v>704.99441407249981</v>
      </c>
      <c r="H238" s="190"/>
      <c r="I238" s="293">
        <f t="shared" si="10"/>
        <v>2294.4676610503616</v>
      </c>
      <c r="J238" s="190"/>
      <c r="K238" s="110" t="s">
        <v>137</v>
      </c>
      <c r="L238" s="111" t="s">
        <v>138</v>
      </c>
      <c r="M238" s="129">
        <f>SUMPRODUCT(--('From CCG allocations'!$J$7:$J$247='Better Care Fund LAs'!$K238),(--('From CCG allocations'!$M$7:$M$247='Better Care Fund LAs'!$A238)),'From CCG allocations'!Q$7:Q$247)</f>
        <v>689.0982838462312</v>
      </c>
      <c r="N238" s="129">
        <f>SUMPRODUCT(--('RNF (Social Care)'!$H$6:$H$246='Better Care Fund LAs'!$K238),(--('RNF (Social Care)'!$E$6:$E$246='Better Care Fund LAs'!$A238)),'RNF (Social Care)'!L$6:L$246)</f>
        <v>269.56179895522394</v>
      </c>
      <c r="O238" s="129">
        <f t="shared" si="11"/>
        <v>958.66008280145513</v>
      </c>
      <c r="P238" s="300">
        <v>272.42400761621354</v>
      </c>
    </row>
    <row r="239" spans="1:16" x14ac:dyDescent="0.2">
      <c r="A239" s="184" t="s">
        <v>153</v>
      </c>
      <c r="B239" s="188"/>
      <c r="C239" s="289" t="str">
        <f t="shared" si="9"/>
        <v/>
      </c>
      <c r="D239" s="131"/>
      <c r="E239" s="289" t="str">
        <f>IF(ISBLANK($B239),"",VLOOKUP($A239,'RNF (Social Care)'!$A$6:$C$157,3,0)+M239)</f>
        <v/>
      </c>
      <c r="F239" s="131"/>
      <c r="G239" s="293" t="str">
        <f>IF(ISBLANK($B239),"",INDEX(DFG!$C$9:$C$338,MATCH('Better Care Fund LAs'!$A239,DFG!$A$9:$A$338,0),1)/1000)</f>
        <v/>
      </c>
      <c r="H239" s="190"/>
      <c r="I239" s="293" t="str">
        <f t="shared" si="10"/>
        <v/>
      </c>
      <c r="J239" s="190"/>
      <c r="K239" s="110" t="s">
        <v>155</v>
      </c>
      <c r="L239" s="111" t="s">
        <v>156</v>
      </c>
      <c r="M239" s="129">
        <f>SUMPRODUCT(--('From CCG allocations'!$J$7:$J$247='Better Care Fund LAs'!$K239),(--('From CCG allocations'!$M$7:$M$247='Better Care Fund LAs'!$A239)),'From CCG allocations'!Q$7:Q$247)</f>
        <v>5163.6524153899882</v>
      </c>
      <c r="N239" s="129">
        <f>SUMPRODUCT(--('RNF (Social Care)'!$H$6:$H$246='Better Care Fund LAs'!$K239),(--('RNF (Social Care)'!$E$6:$E$246='Better Care Fund LAs'!$A239)),'RNF (Social Care)'!L$6:L$246)</f>
        <v>1951.9192010447762</v>
      </c>
      <c r="O239" s="129">
        <f t="shared" si="11"/>
        <v>7115.5716164347641</v>
      </c>
      <c r="P239" s="300">
        <v>2022.0436534341482</v>
      </c>
    </row>
    <row r="240" spans="1:16" x14ac:dyDescent="0.2">
      <c r="A240" s="183" t="s">
        <v>285</v>
      </c>
      <c r="B240" s="187" t="s">
        <v>286</v>
      </c>
      <c r="C240" s="288">
        <f t="shared" si="9"/>
        <v>28248.727239618755</v>
      </c>
      <c r="D240" s="131"/>
      <c r="E240" s="288">
        <f>IF(ISBLANK($B240),"",VLOOKUP($A240,'RNF (Social Care)'!$A$6:$C$157,3,0)+M240)</f>
        <v>24923.238459242479</v>
      </c>
      <c r="F240" s="131"/>
      <c r="G240" s="292">
        <f>IF(ISBLANK($B240),"",INDEX(DFG!$C$9:$C$338,MATCH('Better Care Fund LAs'!$A240,DFG!$A$9:$A$338,0),1)/1000)</f>
        <v>3325.4887803762758</v>
      </c>
      <c r="H240" s="190"/>
      <c r="I240" s="292">
        <f t="shared" si="10"/>
        <v>7082.4775388583375</v>
      </c>
      <c r="J240" s="190"/>
      <c r="K240" s="104" t="s">
        <v>287</v>
      </c>
      <c r="L240" s="105" t="s">
        <v>288</v>
      </c>
      <c r="M240" s="128">
        <f>SUMPRODUCT(--('From CCG allocations'!$J$7:$J$247='Better Care Fund LAs'!$K240),(--('From CCG allocations'!$M$7:$M$247='Better Care Fund LAs'!$A240)),'From CCG allocations'!Q$7:Q$247)</f>
        <v>16529.01345924248</v>
      </c>
      <c r="N240" s="128">
        <f>SUMPRODUCT(--('RNF (Social Care)'!$H$6:$H$246='Better Care Fund LAs'!$K240),(--('RNF (Social Care)'!$E$6:$E$246='Better Care Fund LAs'!$A240)),'RNF (Social Care)'!L$6:L$246)</f>
        <v>8394.2250000000004</v>
      </c>
      <c r="O240" s="128">
        <f t="shared" si="11"/>
        <v>24923.238459242479</v>
      </c>
      <c r="P240" s="299">
        <v>7082.4775388583375</v>
      </c>
    </row>
    <row r="241" spans="1:16" x14ac:dyDescent="0.2">
      <c r="A241" s="184" t="s">
        <v>157</v>
      </c>
      <c r="B241" s="188" t="s">
        <v>158</v>
      </c>
      <c r="C241" s="289">
        <f t="shared" si="9"/>
        <v>8372.8716603807588</v>
      </c>
      <c r="D241" s="131"/>
      <c r="E241" s="289">
        <f>IF(ISBLANK($B241),"",VLOOKUP($A241,'RNF (Social Care)'!$A$6:$C$157,3,0)+M241)</f>
        <v>7640.290989328736</v>
      </c>
      <c r="F241" s="131"/>
      <c r="G241" s="293">
        <f>IF(ISBLANK($B241),"",INDEX(DFG!$C$9:$C$338,MATCH('Better Care Fund LAs'!$A241,DFG!$A$9:$A$338,0),1)/1000)</f>
        <v>732.58067105202281</v>
      </c>
      <c r="H241" s="190"/>
      <c r="I241" s="293">
        <f t="shared" si="10"/>
        <v>2171.1540179962317</v>
      </c>
      <c r="J241" s="190"/>
      <c r="K241" s="110" t="s">
        <v>159</v>
      </c>
      <c r="L241" s="111" t="s">
        <v>160</v>
      </c>
      <c r="M241" s="129">
        <f>SUMPRODUCT(--('From CCG allocations'!$J$7:$J$247='Better Care Fund LAs'!$K241),(--('From CCG allocations'!$M$7:$M$247='Better Care Fund LAs'!$A241)),'From CCG allocations'!Q$7:Q$247)</f>
        <v>5767.8819893287355</v>
      </c>
      <c r="N241" s="129">
        <f>SUMPRODUCT(--('RNF (Social Care)'!$H$6:$H$246='Better Care Fund LAs'!$K241),(--('RNF (Social Care)'!$E$6:$E$246='Better Care Fund LAs'!$A241)),'RNF (Social Care)'!L$6:L$246)</f>
        <v>1872.4090000000001</v>
      </c>
      <c r="O241" s="129">
        <f t="shared" si="11"/>
        <v>7640.290989328736</v>
      </c>
      <c r="P241" s="300">
        <v>2171.1540179962317</v>
      </c>
    </row>
    <row r="242" spans="1:16" x14ac:dyDescent="0.2">
      <c r="A242" s="183" t="s">
        <v>349</v>
      </c>
      <c r="B242" s="187" t="s">
        <v>350</v>
      </c>
      <c r="C242" s="288">
        <f t="shared" si="9"/>
        <v>20302.272241341041</v>
      </c>
      <c r="D242" s="131"/>
      <c r="E242" s="288">
        <f>IF(ISBLANK($B242),"",VLOOKUP($A242,'RNF (Social Care)'!$A$6:$C$157,3,0)+M242)</f>
        <v>17862.218527753172</v>
      </c>
      <c r="F242" s="131"/>
      <c r="G242" s="292">
        <f>IF(ISBLANK($B242),"",INDEX(DFG!$C$9:$C$338,MATCH('Better Care Fund LAs'!$A242,DFG!$A$9:$A$338,0),1)/1000)</f>
        <v>2440.0537135878685</v>
      </c>
      <c r="H242" s="190"/>
      <c r="I242" s="292">
        <f t="shared" si="10"/>
        <v>5075.9359271819212</v>
      </c>
      <c r="J242" s="190"/>
      <c r="K242" s="104" t="s">
        <v>351</v>
      </c>
      <c r="L242" s="105" t="s">
        <v>352</v>
      </c>
      <c r="M242" s="128">
        <f>SUMPRODUCT(--('From CCG allocations'!$J$7:$J$247='Better Care Fund LAs'!$K242),(--('From CCG allocations'!$M$7:$M$247='Better Care Fund LAs'!$A242)),'From CCG allocations'!Q$7:Q$247)</f>
        <v>11444.392527753173</v>
      </c>
      <c r="N242" s="128">
        <f>SUMPRODUCT(--('RNF (Social Care)'!$H$6:$H$246='Better Care Fund LAs'!$K242),(--('RNF (Social Care)'!$E$6:$E$246='Better Care Fund LAs'!$A242)),'RNF (Social Care)'!L$6:L$246)</f>
        <v>6417.826</v>
      </c>
      <c r="O242" s="128">
        <f t="shared" si="11"/>
        <v>17862.218527753172</v>
      </c>
      <c r="P242" s="299">
        <v>5075.9359271819212</v>
      </c>
    </row>
    <row r="243" spans="1:16" x14ac:dyDescent="0.2">
      <c r="A243" s="184" t="s">
        <v>714</v>
      </c>
      <c r="B243" s="188" t="s">
        <v>715</v>
      </c>
      <c r="C243" s="289">
        <f t="shared" si="9"/>
        <v>38141.662578888594</v>
      </c>
      <c r="D243" s="131"/>
      <c r="E243" s="289">
        <f>IF(ISBLANK($B243),"",VLOOKUP($A243,'RNF (Social Care)'!$A$6:$C$157,3,0)+SUM(M243:M245))</f>
        <v>33905.921399878185</v>
      </c>
      <c r="F243" s="131"/>
      <c r="G243" s="293">
        <f>IF(ISBLANK($B243),"",INDEX(DFG!$C$9:$C$338,MATCH('Better Care Fund LAs'!$A243,DFG!$A$9:$A$338,0),1)/1000)</f>
        <v>4235.7411790104097</v>
      </c>
      <c r="H243" s="190"/>
      <c r="I243" s="293">
        <f t="shared" si="10"/>
        <v>9635.1012787377658</v>
      </c>
      <c r="J243" s="190"/>
      <c r="K243" s="110" t="s">
        <v>716</v>
      </c>
      <c r="L243" s="111" t="s">
        <v>717</v>
      </c>
      <c r="M243" s="129">
        <f>SUMPRODUCT(--('From CCG allocations'!$J$7:$J$247='Better Care Fund LAs'!$K243),(--('From CCG allocations'!$M$7:$M$247='Better Care Fund LAs'!$A243)),'From CCG allocations'!Q$7:Q$247)</f>
        <v>6708.4308592210155</v>
      </c>
      <c r="N243" s="129">
        <f>SUMPRODUCT(--('RNF (Social Care)'!$H$6:$H$246='Better Care Fund LAs'!$K243),(--('RNF (Social Care)'!$E$6:$E$246='Better Care Fund LAs'!$A243)),'RNF (Social Care)'!L$6:L$246)</f>
        <v>3477.1190383805947</v>
      </c>
      <c r="O243" s="129">
        <f t="shared" si="11"/>
        <v>10185.54989760161</v>
      </c>
      <c r="P243" s="300">
        <v>2894.4444153457271</v>
      </c>
    </row>
    <row r="244" spans="1:16" x14ac:dyDescent="0.2">
      <c r="A244" s="184" t="s">
        <v>714</v>
      </c>
      <c r="B244" s="188"/>
      <c r="C244" s="289" t="str">
        <f t="shared" si="9"/>
        <v/>
      </c>
      <c r="D244" s="131"/>
      <c r="E244" s="289" t="str">
        <f>IF(ISBLANK($B244),"",VLOOKUP($A244,'RNF (Social Care)'!$A$6:$C$157,3,0)+M244)</f>
        <v/>
      </c>
      <c r="F244" s="131"/>
      <c r="G244" s="293" t="str">
        <f>IF(ISBLANK($B244),"",INDEX(DFG!$C$9:$C$338,MATCH('Better Care Fund LAs'!$A244,DFG!$A$9:$A$338,0),1)/1000)</f>
        <v/>
      </c>
      <c r="H244" s="190"/>
      <c r="I244" s="293" t="str">
        <f t="shared" si="10"/>
        <v/>
      </c>
      <c r="J244" s="190"/>
      <c r="K244" s="110" t="s">
        <v>718</v>
      </c>
      <c r="L244" s="111" t="s">
        <v>719</v>
      </c>
      <c r="M244" s="129">
        <f>SUMPRODUCT(--('From CCG allocations'!$J$7:$J$247='Better Care Fund LAs'!$K244),(--('From CCG allocations'!$M$7:$M$247='Better Care Fund LAs'!$A244)),'From CCG allocations'!Q$7:Q$247)</f>
        <v>11437.469379890548</v>
      </c>
      <c r="N244" s="129">
        <f>SUMPRODUCT(--('RNF (Social Care)'!$H$6:$H$246='Better Care Fund LAs'!$K244),(--('RNF (Social Care)'!$E$6:$E$246='Better Care Fund LAs'!$A244)),'RNF (Social Care)'!L$6:L$246)</f>
        <v>5729.0847789183917</v>
      </c>
      <c r="O244" s="129">
        <f t="shared" si="11"/>
        <v>17166.55415880894</v>
      </c>
      <c r="P244" s="300">
        <v>4878.2478427987917</v>
      </c>
    </row>
    <row r="245" spans="1:16" x14ac:dyDescent="0.2">
      <c r="A245" s="184" t="s">
        <v>714</v>
      </c>
      <c r="B245" s="188"/>
      <c r="C245" s="289" t="str">
        <f t="shared" si="9"/>
        <v/>
      </c>
      <c r="D245" s="131"/>
      <c r="E245" s="289" t="str">
        <f>IF(ISBLANK($B245),"",VLOOKUP($A245,'RNF (Social Care)'!$A$6:$C$157,3,0)+M245)</f>
        <v/>
      </c>
      <c r="F245" s="131"/>
      <c r="G245" s="293" t="str">
        <f>IF(ISBLANK($B245),"",INDEX(DFG!$C$9:$C$338,MATCH('Better Care Fund LAs'!$A245,DFG!$A$9:$A$338,0),1)/1000)</f>
        <v/>
      </c>
      <c r="H245" s="190"/>
      <c r="I245" s="293" t="str">
        <f t="shared" si="10"/>
        <v/>
      </c>
      <c r="J245" s="190"/>
      <c r="K245" s="110" t="s">
        <v>720</v>
      </c>
      <c r="L245" s="111" t="s">
        <v>721</v>
      </c>
      <c r="M245" s="129">
        <f>SUMPRODUCT(--('From CCG allocations'!$J$7:$J$247='Better Care Fund LAs'!$K245),(--('From CCG allocations'!$M$7:$M$247='Better Care Fund LAs'!$A245)),'From CCG allocations'!Q$7:Q$247)</f>
        <v>4641.7071607666176</v>
      </c>
      <c r="N245" s="129">
        <f>SUMPRODUCT(--('RNF (Social Care)'!$H$6:$H$246='Better Care Fund LAs'!$K245),(--('RNF (Social Care)'!$E$6:$E$246='Better Care Fund LAs'!$A245)),'RNF (Social Care)'!L$6:L$246)</f>
        <v>1912.1101827010136</v>
      </c>
      <c r="O245" s="129">
        <f t="shared" si="11"/>
        <v>6553.817343467631</v>
      </c>
      <c r="P245" s="300">
        <v>1862.4090205932464</v>
      </c>
    </row>
    <row r="246" spans="1:16" x14ac:dyDescent="0.2">
      <c r="A246" s="185" t="s">
        <v>51</v>
      </c>
      <c r="B246" s="189" t="s">
        <v>52</v>
      </c>
      <c r="C246" s="290">
        <f t="shared" si="9"/>
        <v>12202.978985678394</v>
      </c>
      <c r="D246" s="131"/>
      <c r="E246" s="290">
        <f>IF(ISBLANK($B246),"",VLOOKUP($A246,'RNF (Social Care)'!$A$6:$C$157,3,0)+M246)</f>
        <v>11199.508198842117</v>
      </c>
      <c r="F246" s="131"/>
      <c r="G246" s="294">
        <f>IF(ISBLANK($B246),"",INDEX(DFG!$C$9:$C$338,MATCH('Better Care Fund LAs'!$A246,DFG!$A$9:$A$338,0),1)/1000)</f>
        <v>1003.4707868362774</v>
      </c>
      <c r="H246" s="190"/>
      <c r="I246" s="294">
        <f t="shared" si="10"/>
        <v>3182.5826083666161</v>
      </c>
      <c r="J246" s="190"/>
      <c r="K246" s="106" t="s">
        <v>41</v>
      </c>
      <c r="L246" s="107" t="s">
        <v>42</v>
      </c>
      <c r="M246" s="132">
        <f>SUMPRODUCT(--('From CCG allocations'!$J$7:$J$247='Better Care Fund LAs'!$K246),(--('From CCG allocations'!$M$7:$M$247='Better Care Fund LAs'!$A246)),'From CCG allocations'!Q$7:Q$247)</f>
        <v>7787.4881988421175</v>
      </c>
      <c r="N246" s="132">
        <f>SUMPRODUCT(--('RNF (Social Care)'!$H$6:$H$246='Better Care Fund LAs'!$K246),(--('RNF (Social Care)'!$E$6:$E$246='Better Care Fund LAs'!$A246)),'RNF (Social Care)'!L$6:L$246)</f>
        <v>3412.02</v>
      </c>
      <c r="O246" s="132">
        <f t="shared" si="11"/>
        <v>11199.508198842117</v>
      </c>
      <c r="P246" s="301">
        <v>3182.5826083666161</v>
      </c>
    </row>
    <row r="247" spans="1:16" x14ac:dyDescent="0.2">
      <c r="D247" s="23"/>
      <c r="F247" s="23"/>
      <c r="H247" s="23"/>
      <c r="J247" s="23"/>
      <c r="M247" s="114"/>
      <c r="N247" s="114"/>
      <c r="O247" s="114"/>
      <c r="P247" s="114"/>
    </row>
    <row r="248" spans="1:16" x14ac:dyDescent="0.2">
      <c r="B248" s="195" t="s">
        <v>1365</v>
      </c>
      <c r="C248" s="114">
        <f>SUM(C6:C246)</f>
        <v>3913000.0000029095</v>
      </c>
      <c r="E248" s="114">
        <f t="shared" ref="E248:I248" si="12">SUM(E6:E246)</f>
        <v>3518999.9999999986</v>
      </c>
      <c r="G248" s="114">
        <f t="shared" si="12"/>
        <v>394000.00000290934</v>
      </c>
      <c r="H248" s="114"/>
      <c r="I248" s="114">
        <f t="shared" si="12"/>
        <v>1000000.0000000009</v>
      </c>
      <c r="J248" s="33"/>
      <c r="M248" s="114">
        <f t="shared" ref="M248:P248" si="13">SUM(M6:M246)</f>
        <v>2399999.9999999995</v>
      </c>
      <c r="N248" s="114">
        <f t="shared" si="13"/>
        <v>1119000.0000000005</v>
      </c>
      <c r="O248" s="114">
        <f t="shared" si="13"/>
        <v>3519000</v>
      </c>
      <c r="P248" s="114">
        <f t="shared" si="13"/>
        <v>1000000.0000000003</v>
      </c>
    </row>
    <row r="250" spans="1:16" x14ac:dyDescent="0.2">
      <c r="A250" s="370" t="s">
        <v>1459</v>
      </c>
      <c r="B250" s="370" t="s">
        <v>1462</v>
      </c>
      <c r="C250" s="114"/>
      <c r="P250" s="280"/>
    </row>
    <row r="251" spans="1:16" x14ac:dyDescent="0.2">
      <c r="B251" s="370" t="s">
        <v>1460</v>
      </c>
    </row>
    <row r="252" spans="1:16" x14ac:dyDescent="0.2">
      <c r="B252" s="370" t="s">
        <v>1461</v>
      </c>
    </row>
  </sheetData>
  <mergeCells count="2">
    <mergeCell ref="A4:B4"/>
    <mergeCell ref="K4:L4"/>
  </mergeCells>
  <printOptions gridLines="1"/>
  <pageMargins left="0.23622047244094491" right="0.23622047244094491" top="0.23622047244094491" bottom="0.47244094488188981" header="0.31496062992125984" footer="0.23622047244094491"/>
  <pageSetup paperSize="9" scale="72" fitToHeight="0" orientation="landscape" r:id="rId1"/>
  <headerFooter scaleWithDoc="0">
    <oddFooter>&amp;L&amp;A&amp;C&amp;F&amp;RPage &amp;P of &amp;N</oddFooter>
  </headerFooter>
  <ignoredErrors>
    <ignoredError sqref="E12 E20 E27 E35 E37 E41 E48 E53 E59 E61 E65 E76 E86 E95 E104 E108 E114 E118 E121 E127 E136 E145 E151 E156 E163 E180 E193 E202 E206 E226 E229 E231 E234 E238 E24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9"/>
  <sheetViews>
    <sheetView zoomScale="90" zoomScaleNormal="90" workbookViewId="0">
      <pane xSplit="2" ySplit="6" topLeftCell="C7" activePane="bottomRight" state="frozen"/>
      <selection pane="topRight" activeCell="C1" sqref="C1"/>
      <selection pane="bottomLeft" activeCell="A7" sqref="A7"/>
      <selection pane="bottomRight" activeCell="C7" sqref="C7"/>
    </sheetView>
  </sheetViews>
  <sheetFormatPr defaultColWidth="9.140625" defaultRowHeight="12.75" x14ac:dyDescent="0.2"/>
  <cols>
    <col min="1" max="1" width="6" style="191" customWidth="1"/>
    <col min="2" max="2" width="46.5703125" style="191" customWidth="1"/>
    <col min="3" max="3" width="20.85546875" style="191" customWidth="1"/>
    <col min="4" max="4" width="16.5703125" style="191" customWidth="1"/>
    <col min="5" max="5" width="31.140625" style="191" customWidth="1"/>
    <col min="6" max="6" width="20" style="191" customWidth="1"/>
    <col min="7" max="7" width="7.5703125" style="195" customWidth="1"/>
    <col min="8" max="8" width="18.7109375" style="191" customWidth="1"/>
    <col min="9" max="9" width="7.28515625" style="191" bestFit="1" customWidth="1"/>
    <col min="10" max="10" width="7" style="191" customWidth="1"/>
    <col min="11" max="11" width="43.5703125" style="191" customWidth="1"/>
    <col min="12" max="12" width="11.5703125" style="191" customWidth="1"/>
    <col min="13" max="13" width="14.42578125" style="202" customWidth="1"/>
    <col min="14" max="14" width="26.28515625" style="191" bestFit="1" customWidth="1"/>
    <col min="15" max="15" width="11" style="200" customWidth="1"/>
    <col min="16" max="16" width="8.5703125" style="200" customWidth="1"/>
    <col min="17" max="17" width="21.7109375" style="200" customWidth="1"/>
    <col min="18" max="18" width="3.5703125" style="191" customWidth="1"/>
    <col min="19" max="19" width="10.5703125" style="191" customWidth="1"/>
    <col min="20" max="20" width="27" style="191" customWidth="1"/>
    <col min="21" max="21" width="15.28515625" style="191" customWidth="1"/>
    <col min="22" max="16384" width="9.140625" style="191"/>
  </cols>
  <sheetData>
    <row r="1" spans="1:21" s="216" customFormat="1" ht="24.75" customHeight="1" x14ac:dyDescent="0.2">
      <c r="A1" s="225" t="s">
        <v>1412</v>
      </c>
      <c r="D1" s="303"/>
      <c r="F1" s="276"/>
      <c r="G1" s="276"/>
      <c r="H1" s="303"/>
      <c r="J1" s="365" t="s">
        <v>1436</v>
      </c>
      <c r="K1" s="365"/>
      <c r="L1" s="365"/>
      <c r="M1" s="366"/>
      <c r="O1" s="224"/>
      <c r="P1" s="224"/>
      <c r="Q1" s="214"/>
      <c r="U1" s="319"/>
    </row>
    <row r="2" spans="1:21" s="216" customFormat="1" ht="25.5" x14ac:dyDescent="0.2">
      <c r="G2" s="277"/>
      <c r="H2" s="217"/>
      <c r="K2" s="367" t="s">
        <v>1411</v>
      </c>
      <c r="M2" s="223"/>
      <c r="O2" s="224"/>
      <c r="P2" s="224"/>
      <c r="Q2" s="224"/>
    </row>
    <row r="3" spans="1:21" s="216" customFormat="1" x14ac:dyDescent="0.2">
      <c r="C3" s="216" t="s">
        <v>1441</v>
      </c>
      <c r="D3" s="226"/>
      <c r="F3" s="226">
        <v>2400000</v>
      </c>
      <c r="G3" s="352"/>
      <c r="H3" s="353"/>
      <c r="L3" s="256"/>
      <c r="M3" s="227"/>
      <c r="N3" s="227"/>
      <c r="O3" s="227"/>
      <c r="P3" s="227"/>
      <c r="Q3" s="227"/>
      <c r="R3" s="210"/>
      <c r="S3" s="210"/>
      <c r="T3" s="210"/>
      <c r="U3" s="227"/>
    </row>
    <row r="4" spans="1:21" x14ac:dyDescent="0.2">
      <c r="M4" s="191"/>
      <c r="O4" s="191"/>
      <c r="P4" s="191"/>
      <c r="Q4" s="191"/>
    </row>
    <row r="5" spans="1:21" ht="76.5" customHeight="1" x14ac:dyDescent="0.2">
      <c r="A5" s="372" t="s">
        <v>1433</v>
      </c>
      <c r="B5" s="373"/>
      <c r="C5" s="302" t="s">
        <v>1432</v>
      </c>
      <c r="D5" s="282" t="s">
        <v>1434</v>
      </c>
      <c r="E5" s="282" t="s">
        <v>1435</v>
      </c>
      <c r="F5" s="296" t="s">
        <v>1437</v>
      </c>
      <c r="G5" s="276"/>
      <c r="H5" s="296" t="s">
        <v>1438</v>
      </c>
      <c r="J5" s="374" t="s">
        <v>1398</v>
      </c>
      <c r="K5" s="376"/>
      <c r="L5" s="376"/>
      <c r="M5" s="376"/>
      <c r="N5" s="375"/>
      <c r="O5" s="237" t="s">
        <v>1371</v>
      </c>
      <c r="P5" s="238" t="s">
        <v>1150</v>
      </c>
      <c r="Q5" s="313" t="s">
        <v>1439</v>
      </c>
      <c r="R5" s="68"/>
      <c r="S5" s="372" t="s">
        <v>1440</v>
      </c>
      <c r="T5" s="377"/>
      <c r="U5" s="373"/>
    </row>
    <row r="6" spans="1:21" x14ac:dyDescent="0.2">
      <c r="A6" s="80" t="s">
        <v>1456</v>
      </c>
      <c r="B6" s="81" t="s">
        <v>1429</v>
      </c>
      <c r="C6" s="140" t="s">
        <v>722</v>
      </c>
      <c r="D6" s="140" t="s">
        <v>722</v>
      </c>
      <c r="E6" s="140" t="s">
        <v>722</v>
      </c>
      <c r="F6" s="140" t="s">
        <v>722</v>
      </c>
      <c r="G6" s="269"/>
      <c r="H6" s="304" t="s">
        <v>722</v>
      </c>
      <c r="J6" s="154" t="s">
        <v>1456</v>
      </c>
      <c r="K6" s="364" t="s">
        <v>1429</v>
      </c>
      <c r="L6" s="155" t="s">
        <v>1368</v>
      </c>
      <c r="M6" s="156" t="s">
        <v>1456</v>
      </c>
      <c r="N6" s="364" t="s">
        <v>1370</v>
      </c>
      <c r="O6" s="134" t="s">
        <v>1396</v>
      </c>
      <c r="P6" s="133" t="s">
        <v>1151</v>
      </c>
      <c r="Q6" s="314" t="s">
        <v>722</v>
      </c>
      <c r="R6" s="69"/>
      <c r="S6" s="141" t="s">
        <v>1456</v>
      </c>
      <c r="T6" s="177" t="s">
        <v>1370</v>
      </c>
      <c r="U6" s="309" t="s">
        <v>722</v>
      </c>
    </row>
    <row r="7" spans="1:21" x14ac:dyDescent="0.2">
      <c r="A7" s="231" t="s">
        <v>15</v>
      </c>
      <c r="B7" s="232" t="s">
        <v>1152</v>
      </c>
      <c r="C7" s="233">
        <v>145159</v>
      </c>
      <c r="D7" s="233">
        <f>VLOOKUP($A7,'RNF (Social Care)'!$N$6:$P214,3,0)</f>
        <v>2336.7139999999999</v>
      </c>
      <c r="E7" s="233">
        <f t="shared" ref="E7:E70" si="0">C7-D7</f>
        <v>142822.28599999999</v>
      </c>
      <c r="F7" s="305">
        <f t="shared" ref="F7:F70" si="1">E7*F$3/E$217</f>
        <v>4937.5104022722835</v>
      </c>
      <c r="G7" s="351"/>
      <c r="H7" s="305">
        <f t="shared" ref="H7:H70" si="2">D7+F7</f>
        <v>7274.2244022722834</v>
      </c>
      <c r="I7" s="218"/>
      <c r="J7" s="145" t="s">
        <v>15</v>
      </c>
      <c r="K7" s="146" t="s">
        <v>16</v>
      </c>
      <c r="L7" s="147">
        <v>105367</v>
      </c>
      <c r="M7" s="144" t="s">
        <v>13</v>
      </c>
      <c r="N7" s="142" t="s">
        <v>14</v>
      </c>
      <c r="O7" s="143">
        <v>105367</v>
      </c>
      <c r="P7" s="219">
        <f>SUM(O7/L7)</f>
        <v>1</v>
      </c>
      <c r="Q7" s="315">
        <f t="shared" ref="Q7:Q70" si="3">INDEX(F$7:F$215,MATCH($J7,$A$7:$A$215,0),1)*$P7</f>
        <v>4937.5104022722835</v>
      </c>
      <c r="S7" s="203" t="s">
        <v>387</v>
      </c>
      <c r="T7" s="204" t="s">
        <v>388</v>
      </c>
      <c r="U7" s="310">
        <f t="shared" ref="U7:U38" si="4">SUMPRODUCT(--($M$7:$M$247=$S7),Q$7:Q$247)</f>
        <v>8921.9077572905499</v>
      </c>
    </row>
    <row r="8" spans="1:21" x14ac:dyDescent="0.2">
      <c r="A8" s="48" t="s">
        <v>183</v>
      </c>
      <c r="B8" s="32" t="s">
        <v>1153</v>
      </c>
      <c r="C8" s="179">
        <v>440432</v>
      </c>
      <c r="D8" s="179">
        <f>VLOOKUP($A8,'RNF (Social Care)'!$N$6:$P215,3,0)</f>
        <v>6948.8320949759827</v>
      </c>
      <c r="E8" s="179">
        <f t="shared" si="0"/>
        <v>433483.16790502402</v>
      </c>
      <c r="F8" s="306">
        <f t="shared" si="1"/>
        <v>14985.950097038769</v>
      </c>
      <c r="G8" s="351"/>
      <c r="H8" s="306">
        <f t="shared" si="2"/>
        <v>21934.782192014751</v>
      </c>
      <c r="I8" s="218"/>
      <c r="J8" s="71" t="s">
        <v>183</v>
      </c>
      <c r="K8" s="72" t="s">
        <v>184</v>
      </c>
      <c r="L8" s="75">
        <v>273412</v>
      </c>
      <c r="M8" s="77" t="s">
        <v>181</v>
      </c>
      <c r="N8" s="72" t="s">
        <v>182</v>
      </c>
      <c r="O8" s="75">
        <v>273412</v>
      </c>
      <c r="P8" s="209">
        <f t="shared" ref="P8:P71" si="5">SUM(O8/L8)</f>
        <v>1</v>
      </c>
      <c r="Q8" s="316">
        <f t="shared" si="3"/>
        <v>14985.950097038769</v>
      </c>
      <c r="S8" s="206" t="s">
        <v>391</v>
      </c>
      <c r="T8" s="207" t="s">
        <v>392</v>
      </c>
      <c r="U8" s="311">
        <f t="shared" si="4"/>
        <v>15587.41356023592</v>
      </c>
    </row>
    <row r="9" spans="1:21" x14ac:dyDescent="0.2">
      <c r="A9" s="138" t="s">
        <v>3</v>
      </c>
      <c r="B9" s="139" t="s">
        <v>1154</v>
      </c>
      <c r="C9" s="178">
        <v>397063</v>
      </c>
      <c r="D9" s="178">
        <f>VLOOKUP($A9,'RNF (Social Care)'!$N$6:$P216,3,0)</f>
        <v>6277.4130000000005</v>
      </c>
      <c r="E9" s="178">
        <f t="shared" si="0"/>
        <v>390785.587</v>
      </c>
      <c r="F9" s="307">
        <f t="shared" si="1"/>
        <v>13509.851682884982</v>
      </c>
      <c r="G9" s="351"/>
      <c r="H9" s="307">
        <f t="shared" si="2"/>
        <v>19787.264682884983</v>
      </c>
      <c r="I9" s="218"/>
      <c r="J9" s="151" t="s">
        <v>185</v>
      </c>
      <c r="K9" s="152" t="s">
        <v>186</v>
      </c>
      <c r="L9" s="153">
        <v>244361</v>
      </c>
      <c r="M9" s="150" t="s">
        <v>181</v>
      </c>
      <c r="N9" s="148" t="s">
        <v>182</v>
      </c>
      <c r="O9" s="149">
        <v>244361</v>
      </c>
      <c r="P9" s="219">
        <f t="shared" si="5"/>
        <v>1</v>
      </c>
      <c r="Q9" s="317">
        <f t="shared" si="3"/>
        <v>11543.207949683143</v>
      </c>
      <c r="S9" s="203" t="s">
        <v>289</v>
      </c>
      <c r="T9" s="204" t="s">
        <v>290</v>
      </c>
      <c r="U9" s="310">
        <f t="shared" si="4"/>
        <v>12489.397423296008</v>
      </c>
    </row>
    <row r="10" spans="1:21" x14ac:dyDescent="0.2">
      <c r="A10" s="48" t="s">
        <v>185</v>
      </c>
      <c r="B10" s="32" t="s">
        <v>1155</v>
      </c>
      <c r="C10" s="179">
        <v>340109</v>
      </c>
      <c r="D10" s="179">
        <f>VLOOKUP($A10,'RNF (Social Care)'!$N$6:$P217,3,0)</f>
        <v>6210.4939050240164</v>
      </c>
      <c r="E10" s="179">
        <f t="shared" si="0"/>
        <v>333898.50609497598</v>
      </c>
      <c r="F10" s="306">
        <f t="shared" si="1"/>
        <v>11543.207949683143</v>
      </c>
      <c r="G10" s="351"/>
      <c r="H10" s="306">
        <f t="shared" si="2"/>
        <v>17753.70185470716</v>
      </c>
      <c r="I10" s="218"/>
      <c r="J10" s="71" t="s">
        <v>3</v>
      </c>
      <c r="K10" s="72" t="s">
        <v>4</v>
      </c>
      <c r="L10" s="75">
        <v>286709</v>
      </c>
      <c r="M10" s="77" t="s">
        <v>11</v>
      </c>
      <c r="N10" s="72" t="s">
        <v>12</v>
      </c>
      <c r="O10" s="75">
        <v>194119</v>
      </c>
      <c r="P10" s="209">
        <f t="shared" si="5"/>
        <v>0.67705931798443719</v>
      </c>
      <c r="Q10" s="316">
        <f t="shared" si="3"/>
        <v>9146.970966485007</v>
      </c>
      <c r="S10" s="206" t="s">
        <v>81</v>
      </c>
      <c r="T10" s="207" t="s">
        <v>82</v>
      </c>
      <c r="U10" s="311">
        <f t="shared" si="4"/>
        <v>7605.1560353806608</v>
      </c>
    </row>
    <row r="11" spans="1:21" x14ac:dyDescent="0.2">
      <c r="A11" s="138" t="s">
        <v>313</v>
      </c>
      <c r="B11" s="139" t="s">
        <v>1156</v>
      </c>
      <c r="C11" s="178">
        <v>307314</v>
      </c>
      <c r="D11" s="178">
        <f>VLOOKUP($A11,'RNF (Social Care)'!$N$6:$P218,3,0)</f>
        <v>4807.3959999999997</v>
      </c>
      <c r="E11" s="178">
        <f t="shared" si="0"/>
        <v>302506.60399999999</v>
      </c>
      <c r="F11" s="307">
        <f t="shared" si="1"/>
        <v>10457.958248939261</v>
      </c>
      <c r="G11" s="351"/>
      <c r="H11" s="307">
        <f t="shared" si="2"/>
        <v>15265.35424893926</v>
      </c>
      <c r="I11" s="218"/>
      <c r="J11" s="71" t="s">
        <v>3</v>
      </c>
      <c r="K11" s="72"/>
      <c r="L11" s="75">
        <v>286709</v>
      </c>
      <c r="M11" s="77" t="s">
        <v>1</v>
      </c>
      <c r="N11" s="72" t="s">
        <v>2</v>
      </c>
      <c r="O11" s="75">
        <v>92590</v>
      </c>
      <c r="P11" s="209">
        <f t="shared" si="5"/>
        <v>0.32294068201556281</v>
      </c>
      <c r="Q11" s="316">
        <f t="shared" si="3"/>
        <v>4362.8807163999754</v>
      </c>
      <c r="S11" s="203" t="s">
        <v>217</v>
      </c>
      <c r="T11" s="204" t="s">
        <v>218</v>
      </c>
      <c r="U11" s="310">
        <f t="shared" si="4"/>
        <v>6846.5150210771526</v>
      </c>
    </row>
    <row r="12" spans="1:21" x14ac:dyDescent="0.2">
      <c r="A12" s="48" t="s">
        <v>189</v>
      </c>
      <c r="B12" s="32" t="s">
        <v>1157</v>
      </c>
      <c r="C12" s="179">
        <v>448361</v>
      </c>
      <c r="D12" s="179">
        <f>VLOOKUP($A12,'RNF (Social Care)'!$N$6:$P219,3,0)</f>
        <v>7093.7709999999997</v>
      </c>
      <c r="E12" s="179">
        <f t="shared" si="0"/>
        <v>441267.22899999999</v>
      </c>
      <c r="F12" s="306">
        <f t="shared" si="1"/>
        <v>15255.052935991836</v>
      </c>
      <c r="G12" s="351"/>
      <c r="H12" s="306">
        <f t="shared" si="2"/>
        <v>22348.823935991837</v>
      </c>
      <c r="I12" s="218"/>
      <c r="J12" s="151" t="s">
        <v>189</v>
      </c>
      <c r="K12" s="152" t="s">
        <v>190</v>
      </c>
      <c r="L12" s="153">
        <v>315987</v>
      </c>
      <c r="M12" s="150" t="s">
        <v>1130</v>
      </c>
      <c r="N12" s="148" t="s">
        <v>188</v>
      </c>
      <c r="O12" s="149">
        <v>315987</v>
      </c>
      <c r="P12" s="219">
        <f t="shared" si="5"/>
        <v>1</v>
      </c>
      <c r="Q12" s="317">
        <f t="shared" si="3"/>
        <v>15255.052935991836</v>
      </c>
      <c r="S12" s="206" t="s">
        <v>395</v>
      </c>
      <c r="T12" s="207" t="s">
        <v>396</v>
      </c>
      <c r="U12" s="311">
        <f t="shared" si="4"/>
        <v>9988.6515941296821</v>
      </c>
    </row>
    <row r="13" spans="1:21" x14ac:dyDescent="0.2">
      <c r="A13" s="138" t="s">
        <v>7</v>
      </c>
      <c r="B13" s="139" t="s">
        <v>1158</v>
      </c>
      <c r="C13" s="178">
        <v>413341</v>
      </c>
      <c r="D13" s="178">
        <f>VLOOKUP($A13,'RNF (Social Care)'!$N$6:$P220,3,0)</f>
        <v>6891.9319999999998</v>
      </c>
      <c r="E13" s="178">
        <f t="shared" si="0"/>
        <v>406449.06800000003</v>
      </c>
      <c r="F13" s="307">
        <f t="shared" si="1"/>
        <v>14051.354010983096</v>
      </c>
      <c r="G13" s="351"/>
      <c r="H13" s="307">
        <f t="shared" si="2"/>
        <v>20943.286010983094</v>
      </c>
      <c r="I13" s="218"/>
      <c r="J13" s="71" t="s">
        <v>7</v>
      </c>
      <c r="K13" s="72" t="s">
        <v>8</v>
      </c>
      <c r="L13" s="75">
        <v>274161</v>
      </c>
      <c r="M13" s="77" t="s">
        <v>5</v>
      </c>
      <c r="N13" s="72" t="s">
        <v>6</v>
      </c>
      <c r="O13" s="75">
        <v>139119</v>
      </c>
      <c r="P13" s="209">
        <f t="shared" si="5"/>
        <v>0.5074354120389114</v>
      </c>
      <c r="Q13" s="316">
        <f t="shared" si="3"/>
        <v>7130.1546122678174</v>
      </c>
      <c r="S13" s="203" t="s">
        <v>323</v>
      </c>
      <c r="T13" s="204" t="s">
        <v>324</v>
      </c>
      <c r="U13" s="310">
        <f t="shared" si="4"/>
        <v>49828.539693303683</v>
      </c>
    </row>
    <row r="14" spans="1:21" x14ac:dyDescent="0.2">
      <c r="A14" s="48" t="s">
        <v>317</v>
      </c>
      <c r="B14" s="32" t="s">
        <v>1159</v>
      </c>
      <c r="C14" s="179">
        <v>242525</v>
      </c>
      <c r="D14" s="179">
        <f>VLOOKUP($A14,'RNF (Social Care)'!$N$6:$P221,3,0)</f>
        <v>4267.402</v>
      </c>
      <c r="E14" s="179">
        <f t="shared" si="0"/>
        <v>238257.598</v>
      </c>
      <c r="F14" s="306">
        <f t="shared" si="1"/>
        <v>8236.8053438481438</v>
      </c>
      <c r="G14" s="351"/>
      <c r="H14" s="306">
        <f t="shared" si="2"/>
        <v>12504.207343848144</v>
      </c>
      <c r="I14" s="218"/>
      <c r="J14" s="71" t="s">
        <v>7</v>
      </c>
      <c r="K14" s="72"/>
      <c r="L14" s="75">
        <v>274161</v>
      </c>
      <c r="M14" s="77" t="s">
        <v>9</v>
      </c>
      <c r="N14" s="72" t="s">
        <v>10</v>
      </c>
      <c r="O14" s="75">
        <v>135042</v>
      </c>
      <c r="P14" s="209">
        <f t="shared" si="5"/>
        <v>0.49256458796108854</v>
      </c>
      <c r="Q14" s="316">
        <f t="shared" si="3"/>
        <v>6921.1993987152773</v>
      </c>
      <c r="S14" s="206" t="s">
        <v>25</v>
      </c>
      <c r="T14" s="207" t="s">
        <v>26</v>
      </c>
      <c r="U14" s="311">
        <f t="shared" si="4"/>
        <v>7408.2181393733645</v>
      </c>
    </row>
    <row r="15" spans="1:21" x14ac:dyDescent="0.2">
      <c r="A15" s="138" t="s">
        <v>321</v>
      </c>
      <c r="B15" s="139" t="s">
        <v>1160</v>
      </c>
      <c r="C15" s="178">
        <v>447097</v>
      </c>
      <c r="D15" s="178">
        <f>VLOOKUP($A15,'RNF (Social Care)'!$N$6:$P222,3,0)</f>
        <v>7309.7629999999999</v>
      </c>
      <c r="E15" s="178">
        <f t="shared" si="0"/>
        <v>439787.23700000002</v>
      </c>
      <c r="F15" s="307">
        <f t="shared" si="1"/>
        <v>15203.888120612255</v>
      </c>
      <c r="G15" s="351"/>
      <c r="H15" s="307">
        <f t="shared" si="2"/>
        <v>22513.651120612256</v>
      </c>
      <c r="I15" s="218"/>
      <c r="J15" s="151" t="s">
        <v>317</v>
      </c>
      <c r="K15" s="152" t="s">
        <v>318</v>
      </c>
      <c r="L15" s="153">
        <v>148740</v>
      </c>
      <c r="M15" s="150" t="s">
        <v>315</v>
      </c>
      <c r="N15" s="148" t="s">
        <v>316</v>
      </c>
      <c r="O15" s="149">
        <v>148740</v>
      </c>
      <c r="P15" s="219">
        <f t="shared" si="5"/>
        <v>1</v>
      </c>
      <c r="Q15" s="317">
        <f t="shared" si="3"/>
        <v>8236.8053438481438</v>
      </c>
      <c r="S15" s="203" t="s">
        <v>29</v>
      </c>
      <c r="T15" s="204" t="s">
        <v>30</v>
      </c>
      <c r="U15" s="310">
        <f t="shared" si="4"/>
        <v>8523.5017458070979</v>
      </c>
    </row>
    <row r="16" spans="1:21" x14ac:dyDescent="0.2">
      <c r="A16" s="48" t="s">
        <v>27</v>
      </c>
      <c r="B16" s="32" t="s">
        <v>1161</v>
      </c>
      <c r="C16" s="179">
        <v>217854</v>
      </c>
      <c r="D16" s="179">
        <f>VLOOKUP($A16,'RNF (Social Care)'!$N$6:$P223,3,0)</f>
        <v>3564.0920000000001</v>
      </c>
      <c r="E16" s="179">
        <f t="shared" si="0"/>
        <v>214289.908</v>
      </c>
      <c r="F16" s="306">
        <f t="shared" si="1"/>
        <v>7408.2181393733645</v>
      </c>
      <c r="G16" s="351"/>
      <c r="H16" s="306">
        <f t="shared" si="2"/>
        <v>10972.310139373365</v>
      </c>
      <c r="I16" s="218"/>
      <c r="J16" s="71" t="s">
        <v>321</v>
      </c>
      <c r="K16" s="72" t="s">
        <v>322</v>
      </c>
      <c r="L16" s="75">
        <v>276889</v>
      </c>
      <c r="M16" s="77" t="s">
        <v>319</v>
      </c>
      <c r="N16" s="72" t="s">
        <v>320</v>
      </c>
      <c r="O16" s="75">
        <v>276889</v>
      </c>
      <c r="P16" s="209">
        <f t="shared" si="5"/>
        <v>1</v>
      </c>
      <c r="Q16" s="316">
        <f t="shared" si="3"/>
        <v>15203.888120612255</v>
      </c>
      <c r="S16" s="206" t="s">
        <v>223</v>
      </c>
      <c r="T16" s="207" t="s">
        <v>224</v>
      </c>
      <c r="U16" s="311">
        <f t="shared" si="4"/>
        <v>13172.23329230715</v>
      </c>
    </row>
    <row r="17" spans="1:21" x14ac:dyDescent="0.2">
      <c r="A17" s="138" t="s">
        <v>31</v>
      </c>
      <c r="B17" s="139" t="s">
        <v>1162</v>
      </c>
      <c r="C17" s="178">
        <v>250764</v>
      </c>
      <c r="D17" s="178">
        <f>VLOOKUP($A17,'RNF (Social Care)'!$N$6:$P224,3,0)</f>
        <v>4213.43</v>
      </c>
      <c r="E17" s="178">
        <f t="shared" si="0"/>
        <v>246550.57</v>
      </c>
      <c r="F17" s="307">
        <f t="shared" si="1"/>
        <v>8523.5017458070979</v>
      </c>
      <c r="G17" s="351"/>
      <c r="H17" s="307">
        <f t="shared" si="2"/>
        <v>12736.931745807098</v>
      </c>
      <c r="I17" s="218"/>
      <c r="J17" s="151" t="s">
        <v>27</v>
      </c>
      <c r="K17" s="152" t="s">
        <v>28</v>
      </c>
      <c r="L17" s="153">
        <v>146743</v>
      </c>
      <c r="M17" s="150" t="s">
        <v>25</v>
      </c>
      <c r="N17" s="148" t="s">
        <v>26</v>
      </c>
      <c r="O17" s="149">
        <v>146743</v>
      </c>
      <c r="P17" s="219">
        <f t="shared" si="5"/>
        <v>1</v>
      </c>
      <c r="Q17" s="317">
        <f t="shared" si="3"/>
        <v>7408.2181393733645</v>
      </c>
      <c r="S17" s="203" t="s">
        <v>105</v>
      </c>
      <c r="T17" s="204" t="s">
        <v>106</v>
      </c>
      <c r="U17" s="310">
        <f t="shared" si="4"/>
        <v>8633.0861041386488</v>
      </c>
    </row>
    <row r="18" spans="1:21" x14ac:dyDescent="0.2">
      <c r="A18" s="48" t="s">
        <v>225</v>
      </c>
      <c r="B18" s="32" t="s">
        <v>1163</v>
      </c>
      <c r="C18" s="179">
        <v>387501</v>
      </c>
      <c r="D18" s="179">
        <f>VLOOKUP($A18,'RNF (Social Care)'!$N$6:$P225,3,0)</f>
        <v>6481.3530000000001</v>
      </c>
      <c r="E18" s="179">
        <f t="shared" si="0"/>
        <v>381019.647</v>
      </c>
      <c r="F18" s="306">
        <f t="shared" si="1"/>
        <v>13172.23329230715</v>
      </c>
      <c r="G18" s="351"/>
      <c r="H18" s="306">
        <f t="shared" si="2"/>
        <v>19653.586292307151</v>
      </c>
      <c r="I18" s="218"/>
      <c r="J18" s="71" t="s">
        <v>31</v>
      </c>
      <c r="K18" s="72" t="s">
        <v>32</v>
      </c>
      <c r="L18" s="75">
        <v>140501</v>
      </c>
      <c r="M18" s="77" t="s">
        <v>29</v>
      </c>
      <c r="N18" s="72" t="s">
        <v>30</v>
      </c>
      <c r="O18" s="75">
        <v>140501</v>
      </c>
      <c r="P18" s="209">
        <f t="shared" si="5"/>
        <v>1</v>
      </c>
      <c r="Q18" s="316">
        <f t="shared" si="3"/>
        <v>8523.5017458070979</v>
      </c>
      <c r="S18" s="206" t="s">
        <v>135</v>
      </c>
      <c r="T18" s="207" t="s">
        <v>136</v>
      </c>
      <c r="U18" s="311">
        <f t="shared" si="4"/>
        <v>4547.1779576736808</v>
      </c>
    </row>
    <row r="19" spans="1:21" x14ac:dyDescent="0.2">
      <c r="A19" s="138" t="s">
        <v>229</v>
      </c>
      <c r="B19" s="139" t="s">
        <v>1164</v>
      </c>
      <c r="C19" s="178">
        <v>246199</v>
      </c>
      <c r="D19" s="178">
        <f>VLOOKUP($A19,'RNF (Social Care)'!$N$6:$P226,3,0)</f>
        <v>3807.915</v>
      </c>
      <c r="E19" s="178">
        <f t="shared" si="0"/>
        <v>242391.08499999999</v>
      </c>
      <c r="F19" s="307">
        <f t="shared" si="1"/>
        <v>8379.7041562936829</v>
      </c>
      <c r="G19" s="351"/>
      <c r="H19" s="307">
        <f t="shared" si="2"/>
        <v>12187.619156293684</v>
      </c>
      <c r="I19" s="218"/>
      <c r="J19" s="151" t="s">
        <v>225</v>
      </c>
      <c r="K19" s="152" t="s">
        <v>226</v>
      </c>
      <c r="L19" s="153">
        <v>280439</v>
      </c>
      <c r="M19" s="150" t="s">
        <v>223</v>
      </c>
      <c r="N19" s="148" t="s">
        <v>224</v>
      </c>
      <c r="O19" s="149">
        <v>280439</v>
      </c>
      <c r="P19" s="219">
        <f t="shared" si="5"/>
        <v>1</v>
      </c>
      <c r="Q19" s="317">
        <f t="shared" si="3"/>
        <v>13172.23329230715</v>
      </c>
      <c r="S19" s="203" t="s">
        <v>353</v>
      </c>
      <c r="T19" s="204" t="s">
        <v>354</v>
      </c>
      <c r="U19" s="310">
        <f t="shared" si="4"/>
        <v>23860.755855389034</v>
      </c>
    </row>
    <row r="20" spans="1:21" x14ac:dyDescent="0.2">
      <c r="A20" s="48" t="s">
        <v>233</v>
      </c>
      <c r="B20" s="32" t="s">
        <v>1165</v>
      </c>
      <c r="C20" s="179">
        <v>254455</v>
      </c>
      <c r="D20" s="179">
        <f>VLOOKUP($A20,'RNF (Social Care)'!$N$6:$P227,3,0)</f>
        <v>4412.2070980402332</v>
      </c>
      <c r="E20" s="179">
        <f t="shared" si="0"/>
        <v>250042.79290195977</v>
      </c>
      <c r="F20" s="306">
        <f t="shared" si="1"/>
        <v>8644.2314119425355</v>
      </c>
      <c r="G20" s="351"/>
      <c r="H20" s="306">
        <f t="shared" si="2"/>
        <v>13056.438509982769</v>
      </c>
      <c r="I20" s="218"/>
      <c r="J20" s="71" t="s">
        <v>229</v>
      </c>
      <c r="K20" s="72" t="s">
        <v>230</v>
      </c>
      <c r="L20" s="75">
        <v>187474</v>
      </c>
      <c r="M20" s="77" t="s">
        <v>227</v>
      </c>
      <c r="N20" s="72" t="s">
        <v>228</v>
      </c>
      <c r="O20" s="75">
        <v>187474</v>
      </c>
      <c r="P20" s="209">
        <f t="shared" si="5"/>
        <v>1</v>
      </c>
      <c r="Q20" s="316">
        <f t="shared" si="3"/>
        <v>8379.7041562936829</v>
      </c>
      <c r="S20" s="206" t="s">
        <v>399</v>
      </c>
      <c r="T20" s="207" t="s">
        <v>400</v>
      </c>
      <c r="U20" s="311">
        <f t="shared" si="4"/>
        <v>13839.019674533549</v>
      </c>
    </row>
    <row r="21" spans="1:21" x14ac:dyDescent="0.2">
      <c r="A21" s="138" t="s">
        <v>596</v>
      </c>
      <c r="B21" s="139" t="s">
        <v>1166</v>
      </c>
      <c r="C21" s="178">
        <v>232421</v>
      </c>
      <c r="D21" s="178">
        <f>VLOOKUP($A21,'RNF (Social Care)'!$N$6:$P228,3,0)</f>
        <v>3707.0188507134508</v>
      </c>
      <c r="E21" s="178">
        <f t="shared" si="0"/>
        <v>228713.98114928656</v>
      </c>
      <c r="F21" s="307">
        <f t="shared" si="1"/>
        <v>7906.8728886590516</v>
      </c>
      <c r="G21" s="351"/>
      <c r="H21" s="307">
        <f t="shared" si="2"/>
        <v>11613.891739372502</v>
      </c>
      <c r="I21" s="218"/>
      <c r="J21" s="151" t="s">
        <v>233</v>
      </c>
      <c r="K21" s="152" t="s">
        <v>234</v>
      </c>
      <c r="L21" s="153">
        <v>184651</v>
      </c>
      <c r="M21" s="150" t="s">
        <v>231</v>
      </c>
      <c r="N21" s="148" t="s">
        <v>232</v>
      </c>
      <c r="O21" s="149">
        <v>184651</v>
      </c>
      <c r="P21" s="219">
        <f t="shared" si="5"/>
        <v>1</v>
      </c>
      <c r="Q21" s="317">
        <f t="shared" si="3"/>
        <v>8644.2314119425355</v>
      </c>
      <c r="S21" s="203" t="s">
        <v>165</v>
      </c>
      <c r="T21" s="204" t="s">
        <v>166</v>
      </c>
      <c r="U21" s="310">
        <f t="shared" si="4"/>
        <v>12226.361004409933</v>
      </c>
    </row>
    <row r="22" spans="1:21" x14ac:dyDescent="0.2">
      <c r="A22" s="48" t="s">
        <v>523</v>
      </c>
      <c r="B22" s="32" t="s">
        <v>1167</v>
      </c>
      <c r="C22" s="179">
        <v>719217</v>
      </c>
      <c r="D22" s="179">
        <f>VLOOKUP($A22,'RNF (Social Care)'!$N$6:$P229,3,0)</f>
        <v>11803.93003391817</v>
      </c>
      <c r="E22" s="179">
        <f t="shared" si="0"/>
        <v>707413.06996608188</v>
      </c>
      <c r="F22" s="306">
        <f t="shared" si="1"/>
        <v>24455.982952554754</v>
      </c>
      <c r="G22" s="351"/>
      <c r="H22" s="306">
        <f t="shared" si="2"/>
        <v>36259.912986472926</v>
      </c>
      <c r="I22" s="218"/>
      <c r="J22" s="71" t="s">
        <v>596</v>
      </c>
      <c r="K22" s="72" t="s">
        <v>597</v>
      </c>
      <c r="L22" s="75">
        <v>170700</v>
      </c>
      <c r="M22" s="77" t="s">
        <v>594</v>
      </c>
      <c r="N22" s="72" t="s">
        <v>595</v>
      </c>
      <c r="O22" s="75">
        <v>170700</v>
      </c>
      <c r="P22" s="209">
        <f t="shared" si="5"/>
        <v>1</v>
      </c>
      <c r="Q22" s="316">
        <f t="shared" si="3"/>
        <v>7906.8728886590516</v>
      </c>
      <c r="S22" s="206" t="s">
        <v>85</v>
      </c>
      <c r="T22" s="207" t="s">
        <v>86</v>
      </c>
      <c r="U22" s="311">
        <f t="shared" si="4"/>
        <v>19037.277307250348</v>
      </c>
    </row>
    <row r="23" spans="1:21" x14ac:dyDescent="0.2">
      <c r="A23" s="138" t="s">
        <v>598</v>
      </c>
      <c r="B23" s="139" t="s">
        <v>1168</v>
      </c>
      <c r="C23" s="178">
        <v>527178</v>
      </c>
      <c r="D23" s="178">
        <f>VLOOKUP($A23,'RNF (Social Care)'!$N$6:$P230,3,0)</f>
        <v>8104.342377511427</v>
      </c>
      <c r="E23" s="178">
        <f t="shared" si="0"/>
        <v>519073.65762248856</v>
      </c>
      <c r="F23" s="307">
        <f t="shared" si="1"/>
        <v>17944.89960801047</v>
      </c>
      <c r="G23" s="351"/>
      <c r="H23" s="307">
        <f t="shared" si="2"/>
        <v>26049.241985521898</v>
      </c>
      <c r="I23" s="218"/>
      <c r="J23" s="151" t="s">
        <v>241</v>
      </c>
      <c r="K23" s="152" t="s">
        <v>242</v>
      </c>
      <c r="L23" s="153">
        <v>228765</v>
      </c>
      <c r="M23" s="150" t="s">
        <v>239</v>
      </c>
      <c r="N23" s="148" t="s">
        <v>240</v>
      </c>
      <c r="O23" s="149">
        <v>228765</v>
      </c>
      <c r="P23" s="219">
        <f t="shared" si="5"/>
        <v>1</v>
      </c>
      <c r="Q23" s="317">
        <f t="shared" si="3"/>
        <v>10947.532779509625</v>
      </c>
      <c r="S23" s="203" t="s">
        <v>403</v>
      </c>
      <c r="T23" s="204" t="s">
        <v>404</v>
      </c>
      <c r="U23" s="310">
        <f t="shared" si="4"/>
        <v>14379.447881410841</v>
      </c>
    </row>
    <row r="24" spans="1:21" x14ac:dyDescent="0.2">
      <c r="A24" s="48" t="s">
        <v>193</v>
      </c>
      <c r="B24" s="32" t="s">
        <v>1169</v>
      </c>
      <c r="C24" s="179">
        <v>244843</v>
      </c>
      <c r="D24" s="179">
        <f>VLOOKUP($A24,'RNF (Social Care)'!$N$6:$P231,3,0)</f>
        <v>3551.9197245115306</v>
      </c>
      <c r="E24" s="179">
        <f t="shared" si="0"/>
        <v>241291.08027548846</v>
      </c>
      <c r="F24" s="306">
        <f t="shared" si="1"/>
        <v>8341.6758840825514</v>
      </c>
      <c r="G24" s="351"/>
      <c r="H24" s="306">
        <f t="shared" si="2"/>
        <v>11893.595608594082</v>
      </c>
      <c r="I24" s="218"/>
      <c r="J24" s="71" t="s">
        <v>598</v>
      </c>
      <c r="K24" s="72" t="s">
        <v>599</v>
      </c>
      <c r="L24" s="75">
        <v>373187</v>
      </c>
      <c r="M24" s="77" t="s">
        <v>594</v>
      </c>
      <c r="N24" s="72" t="s">
        <v>595</v>
      </c>
      <c r="O24" s="75">
        <v>373187</v>
      </c>
      <c r="P24" s="209">
        <f t="shared" si="5"/>
        <v>1</v>
      </c>
      <c r="Q24" s="316">
        <f t="shared" si="3"/>
        <v>17944.89960801047</v>
      </c>
      <c r="S24" s="206" t="s">
        <v>513</v>
      </c>
      <c r="T24" s="207" t="s">
        <v>514</v>
      </c>
      <c r="U24" s="311">
        <f t="shared" si="4"/>
        <v>19644.128349565755</v>
      </c>
    </row>
    <row r="25" spans="1:21" x14ac:dyDescent="0.2">
      <c r="A25" s="138" t="s">
        <v>606</v>
      </c>
      <c r="B25" s="139" t="s">
        <v>1170</v>
      </c>
      <c r="C25" s="178">
        <v>213918</v>
      </c>
      <c r="D25" s="178">
        <f>VLOOKUP($A25,'RNF (Social Care)'!$N$6:$P232,3,0)</f>
        <v>3622.1722036733954</v>
      </c>
      <c r="E25" s="178">
        <f t="shared" si="0"/>
        <v>210295.8277963266</v>
      </c>
      <c r="F25" s="307">
        <f t="shared" si="1"/>
        <v>7270.138760409026</v>
      </c>
      <c r="G25" s="351"/>
      <c r="H25" s="307">
        <f t="shared" si="2"/>
        <v>10892.310964082422</v>
      </c>
      <c r="I25" s="218"/>
      <c r="J25" s="151" t="s">
        <v>193</v>
      </c>
      <c r="K25" s="152" t="s">
        <v>194</v>
      </c>
      <c r="L25" s="153">
        <v>196501</v>
      </c>
      <c r="M25" s="150" t="s">
        <v>191</v>
      </c>
      <c r="N25" s="148" t="s">
        <v>192</v>
      </c>
      <c r="O25" s="149">
        <v>196501</v>
      </c>
      <c r="P25" s="219">
        <f t="shared" si="5"/>
        <v>1</v>
      </c>
      <c r="Q25" s="317">
        <f t="shared" si="3"/>
        <v>8341.6758840825514</v>
      </c>
      <c r="S25" s="203" t="s">
        <v>227</v>
      </c>
      <c r="T25" s="204" t="s">
        <v>228</v>
      </c>
      <c r="U25" s="310">
        <f t="shared" si="4"/>
        <v>8379.7041562936829</v>
      </c>
    </row>
    <row r="26" spans="1:21" x14ac:dyDescent="0.2">
      <c r="A26" s="48" t="s">
        <v>600</v>
      </c>
      <c r="B26" s="32" t="s">
        <v>1171</v>
      </c>
      <c r="C26" s="179">
        <v>264303</v>
      </c>
      <c r="D26" s="179">
        <f>VLOOKUP($A26,'RNF (Social Care)'!$N$6:$P233,3,0)</f>
        <v>4462.3646601189303</v>
      </c>
      <c r="E26" s="179">
        <f t="shared" si="0"/>
        <v>259840.63533988106</v>
      </c>
      <c r="F26" s="306">
        <f t="shared" si="1"/>
        <v>8982.9527019592861</v>
      </c>
      <c r="G26" s="351"/>
      <c r="H26" s="306">
        <f t="shared" si="2"/>
        <v>13445.317362078216</v>
      </c>
      <c r="I26" s="218"/>
      <c r="J26" s="71" t="s">
        <v>245</v>
      </c>
      <c r="K26" s="72" t="s">
        <v>246</v>
      </c>
      <c r="L26" s="75">
        <v>212962</v>
      </c>
      <c r="M26" s="77" t="s">
        <v>243</v>
      </c>
      <c r="N26" s="72" t="s">
        <v>244</v>
      </c>
      <c r="O26" s="75">
        <v>212962</v>
      </c>
      <c r="P26" s="209">
        <f t="shared" si="5"/>
        <v>1</v>
      </c>
      <c r="Q26" s="316">
        <f t="shared" si="3"/>
        <v>10392.469524071879</v>
      </c>
      <c r="S26" s="206" t="s">
        <v>361</v>
      </c>
      <c r="T26" s="207" t="s">
        <v>362</v>
      </c>
      <c r="U26" s="311">
        <f t="shared" si="4"/>
        <v>9435.1756665275952</v>
      </c>
    </row>
    <row r="27" spans="1:21" x14ac:dyDescent="0.2">
      <c r="A27" s="138" t="s">
        <v>19</v>
      </c>
      <c r="B27" s="139" t="s">
        <v>1172</v>
      </c>
      <c r="C27" s="178">
        <v>191317</v>
      </c>
      <c r="D27" s="178">
        <f>VLOOKUP($A27,'RNF (Social Care)'!$N$6:$P234,3,0)</f>
        <v>2979.953</v>
      </c>
      <c r="E27" s="178">
        <f t="shared" si="0"/>
        <v>188337.04699999999</v>
      </c>
      <c r="F27" s="307">
        <f t="shared" si="1"/>
        <v>6511.0015722318285</v>
      </c>
      <c r="G27" s="351"/>
      <c r="H27" s="307">
        <f t="shared" si="2"/>
        <v>9490.9545722318289</v>
      </c>
      <c r="I27" s="218"/>
      <c r="J27" s="151" t="s">
        <v>600</v>
      </c>
      <c r="K27" s="152" t="s">
        <v>601</v>
      </c>
      <c r="L27" s="153">
        <v>205482</v>
      </c>
      <c r="M27" s="150" t="s">
        <v>594</v>
      </c>
      <c r="N27" s="148" t="s">
        <v>595</v>
      </c>
      <c r="O27" s="149">
        <v>205482</v>
      </c>
      <c r="P27" s="219">
        <f t="shared" si="5"/>
        <v>1</v>
      </c>
      <c r="Q27" s="317">
        <f t="shared" si="3"/>
        <v>8982.9527019592861</v>
      </c>
      <c r="S27" s="203" t="s">
        <v>519</v>
      </c>
      <c r="T27" s="204" t="s">
        <v>520</v>
      </c>
      <c r="U27" s="310">
        <f t="shared" si="4"/>
        <v>24819.586355043517</v>
      </c>
    </row>
    <row r="28" spans="1:21" x14ac:dyDescent="0.2">
      <c r="A28" s="48" t="s">
        <v>245</v>
      </c>
      <c r="B28" s="32" t="s">
        <v>1173</v>
      </c>
      <c r="C28" s="179">
        <v>305780</v>
      </c>
      <c r="D28" s="179">
        <f>VLOOKUP($A28,'RNF (Social Care)'!$N$6:$P235,3,0)</f>
        <v>5167.7209999999995</v>
      </c>
      <c r="E28" s="179">
        <f t="shared" si="0"/>
        <v>300612.27899999998</v>
      </c>
      <c r="F28" s="306">
        <f t="shared" si="1"/>
        <v>10392.469524071879</v>
      </c>
      <c r="G28" s="351"/>
      <c r="H28" s="306">
        <f t="shared" si="2"/>
        <v>15560.190524071879</v>
      </c>
      <c r="I28" s="218"/>
      <c r="J28" s="71" t="s">
        <v>19</v>
      </c>
      <c r="K28" s="72" t="s">
        <v>20</v>
      </c>
      <c r="L28" s="75">
        <v>126354</v>
      </c>
      <c r="M28" s="77" t="s">
        <v>17</v>
      </c>
      <c r="N28" s="72" t="s">
        <v>18</v>
      </c>
      <c r="O28" s="75">
        <v>126354</v>
      </c>
      <c r="P28" s="209">
        <f t="shared" si="5"/>
        <v>1</v>
      </c>
      <c r="Q28" s="316">
        <f t="shared" si="3"/>
        <v>6511.0015722318285</v>
      </c>
      <c r="S28" s="206" t="s">
        <v>407</v>
      </c>
      <c r="T28" s="207" t="s">
        <v>408</v>
      </c>
      <c r="U28" s="311">
        <f t="shared" si="4"/>
        <v>12054.085477854591</v>
      </c>
    </row>
    <row r="29" spans="1:21" x14ac:dyDescent="0.2">
      <c r="A29" s="138" t="s">
        <v>269</v>
      </c>
      <c r="B29" s="139" t="s">
        <v>1174</v>
      </c>
      <c r="C29" s="178">
        <v>261616</v>
      </c>
      <c r="D29" s="178">
        <f>VLOOKUP($A29,'RNF (Social Care)'!$N$6:$P236,3,0)</f>
        <v>4555.5230000000001</v>
      </c>
      <c r="E29" s="178">
        <f t="shared" si="0"/>
        <v>257060.47700000001</v>
      </c>
      <c r="F29" s="307">
        <f t="shared" si="1"/>
        <v>8886.8398255477787</v>
      </c>
      <c r="G29" s="351"/>
      <c r="H29" s="307">
        <f t="shared" si="2"/>
        <v>13442.362825547778</v>
      </c>
      <c r="I29" s="218"/>
      <c r="J29" s="151" t="s">
        <v>249</v>
      </c>
      <c r="K29" s="152" t="s">
        <v>250</v>
      </c>
      <c r="L29" s="153">
        <v>242040</v>
      </c>
      <c r="M29" s="150" t="s">
        <v>247</v>
      </c>
      <c r="N29" s="148" t="s">
        <v>248</v>
      </c>
      <c r="O29" s="149">
        <v>242040</v>
      </c>
      <c r="P29" s="219">
        <f t="shared" si="5"/>
        <v>1</v>
      </c>
      <c r="Q29" s="317">
        <f t="shared" si="3"/>
        <v>12436.829336127747</v>
      </c>
      <c r="S29" s="203" t="s">
        <v>221</v>
      </c>
      <c r="T29" s="204" t="s">
        <v>222</v>
      </c>
      <c r="U29" s="310">
        <f t="shared" si="4"/>
        <v>11238.335300574387</v>
      </c>
    </row>
    <row r="30" spans="1:21" x14ac:dyDescent="0.2">
      <c r="A30" s="48" t="s">
        <v>602</v>
      </c>
      <c r="B30" s="32" t="s">
        <v>1175</v>
      </c>
      <c r="C30" s="179">
        <v>209468</v>
      </c>
      <c r="D30" s="179">
        <f>VLOOKUP($A30,'RNF (Social Care)'!$N$6:$P237,3,0)</f>
        <v>3401.531831539543</v>
      </c>
      <c r="E30" s="179">
        <f t="shared" si="0"/>
        <v>206066.46816846044</v>
      </c>
      <c r="F30" s="306">
        <f t="shared" si="1"/>
        <v>7123.925534571571</v>
      </c>
      <c r="G30" s="351"/>
      <c r="H30" s="306">
        <f t="shared" si="2"/>
        <v>10525.457366111114</v>
      </c>
      <c r="I30" s="218"/>
      <c r="J30" s="71" t="s">
        <v>523</v>
      </c>
      <c r="K30" s="72" t="s">
        <v>524</v>
      </c>
      <c r="L30" s="75">
        <v>503943</v>
      </c>
      <c r="M30" s="77" t="s">
        <v>521</v>
      </c>
      <c r="N30" s="72" t="s">
        <v>522</v>
      </c>
      <c r="O30" s="75">
        <v>497874</v>
      </c>
      <c r="P30" s="209">
        <f t="shared" si="5"/>
        <v>0.98795697132413784</v>
      </c>
      <c r="Q30" s="316">
        <f t="shared" si="3"/>
        <v>24161.458848560742</v>
      </c>
      <c r="S30" s="206" t="s">
        <v>191</v>
      </c>
      <c r="T30" s="207" t="s">
        <v>192</v>
      </c>
      <c r="U30" s="311">
        <f t="shared" si="4"/>
        <v>15834.918435180196</v>
      </c>
    </row>
    <row r="31" spans="1:21" x14ac:dyDescent="0.2">
      <c r="A31" s="138" t="s">
        <v>273</v>
      </c>
      <c r="B31" s="139" t="s">
        <v>1176</v>
      </c>
      <c r="C31" s="178">
        <v>769414</v>
      </c>
      <c r="D31" s="178">
        <f>VLOOKUP($A31,'RNF (Social Care)'!$N$6:$P238,3,0)</f>
        <v>13787.514999999999</v>
      </c>
      <c r="E31" s="178">
        <f t="shared" si="0"/>
        <v>755626.48499999999</v>
      </c>
      <c r="F31" s="307">
        <f t="shared" si="1"/>
        <v>26122.769312906399</v>
      </c>
      <c r="G31" s="351"/>
      <c r="H31" s="307">
        <f t="shared" si="2"/>
        <v>39910.284312906399</v>
      </c>
      <c r="I31" s="218"/>
      <c r="J31" s="71" t="s">
        <v>523</v>
      </c>
      <c r="K31" s="72"/>
      <c r="L31" s="75">
        <v>503943</v>
      </c>
      <c r="M31" s="77" t="s">
        <v>640</v>
      </c>
      <c r="N31" s="72" t="s">
        <v>641</v>
      </c>
      <c r="O31" s="75">
        <v>6069</v>
      </c>
      <c r="P31" s="209">
        <f t="shared" si="5"/>
        <v>1.2043028675862152E-2</v>
      </c>
      <c r="Q31" s="316">
        <f t="shared" si="3"/>
        <v>294.52410399401282</v>
      </c>
      <c r="S31" s="203" t="s">
        <v>197</v>
      </c>
      <c r="T31" s="204" t="s">
        <v>198</v>
      </c>
      <c r="U31" s="310">
        <f t="shared" si="4"/>
        <v>15513.259059058975</v>
      </c>
    </row>
    <row r="32" spans="1:21" x14ac:dyDescent="0.2">
      <c r="A32" s="48" t="s">
        <v>235</v>
      </c>
      <c r="B32" s="32" t="s">
        <v>1177</v>
      </c>
      <c r="C32" s="179">
        <v>280587</v>
      </c>
      <c r="D32" s="179">
        <f>VLOOKUP($A32,'RNF (Social Care)'!$N$6:$P239,3,0)</f>
        <v>4157.4641512259359</v>
      </c>
      <c r="E32" s="179">
        <f t="shared" si="0"/>
        <v>276429.53584877407</v>
      </c>
      <c r="F32" s="306">
        <f t="shared" si="1"/>
        <v>9556.4477153700009</v>
      </c>
      <c r="G32" s="351"/>
      <c r="H32" s="306">
        <f t="shared" si="2"/>
        <v>13713.911866595936</v>
      </c>
      <c r="I32" s="218"/>
      <c r="J32" s="151" t="s">
        <v>269</v>
      </c>
      <c r="K32" s="152" t="s">
        <v>270</v>
      </c>
      <c r="L32" s="153">
        <v>146407</v>
      </c>
      <c r="M32" s="150" t="s">
        <v>267</v>
      </c>
      <c r="N32" s="148" t="s">
        <v>268</v>
      </c>
      <c r="O32" s="149">
        <v>146407</v>
      </c>
      <c r="P32" s="219">
        <f t="shared" si="5"/>
        <v>1</v>
      </c>
      <c r="Q32" s="317">
        <f t="shared" si="3"/>
        <v>8886.8398255477787</v>
      </c>
      <c r="S32" s="206" t="s">
        <v>383</v>
      </c>
      <c r="T32" s="207" t="s">
        <v>384</v>
      </c>
      <c r="U32" s="311">
        <f t="shared" si="4"/>
        <v>373.34727730934139</v>
      </c>
    </row>
    <row r="33" spans="1:21" x14ac:dyDescent="0.2">
      <c r="A33" s="138" t="s">
        <v>241</v>
      </c>
      <c r="B33" s="139" t="s">
        <v>1178</v>
      </c>
      <c r="C33" s="178">
        <v>321901</v>
      </c>
      <c r="D33" s="178">
        <f>VLOOKUP($A33,'RNF (Social Care)'!$N$6:$P240,3,0)</f>
        <v>5232.9769999999999</v>
      </c>
      <c r="E33" s="178">
        <f t="shared" si="0"/>
        <v>316668.02299999999</v>
      </c>
      <c r="F33" s="307">
        <f t="shared" si="1"/>
        <v>10947.532779509625</v>
      </c>
      <c r="G33" s="351"/>
      <c r="H33" s="307">
        <f t="shared" si="2"/>
        <v>16180.509779509626</v>
      </c>
      <c r="I33" s="218"/>
      <c r="J33" s="71" t="s">
        <v>602</v>
      </c>
      <c r="K33" s="72" t="s">
        <v>603</v>
      </c>
      <c r="L33" s="75">
        <v>156633</v>
      </c>
      <c r="M33" s="77" t="s">
        <v>594</v>
      </c>
      <c r="N33" s="72" t="s">
        <v>595</v>
      </c>
      <c r="O33" s="75">
        <v>156633</v>
      </c>
      <c r="P33" s="209">
        <f t="shared" si="5"/>
        <v>1</v>
      </c>
      <c r="Q33" s="316">
        <f t="shared" si="3"/>
        <v>7123.925534571571</v>
      </c>
      <c r="S33" s="203" t="s">
        <v>207</v>
      </c>
      <c r="T33" s="204" t="s">
        <v>208</v>
      </c>
      <c r="U33" s="310">
        <f t="shared" si="4"/>
        <v>24721.660455701945</v>
      </c>
    </row>
    <row r="34" spans="1:21" x14ac:dyDescent="0.2">
      <c r="A34" s="48" t="s">
        <v>249</v>
      </c>
      <c r="B34" s="32" t="s">
        <v>1179</v>
      </c>
      <c r="C34" s="179">
        <v>365891</v>
      </c>
      <c r="D34" s="179">
        <f>VLOOKUP($A34,'RNF (Social Care)'!$N$6:$P241,3,0)</f>
        <v>6143.6270000000004</v>
      </c>
      <c r="E34" s="179">
        <f t="shared" si="0"/>
        <v>359747.37300000002</v>
      </c>
      <c r="F34" s="306">
        <f t="shared" si="1"/>
        <v>12436.829336127747</v>
      </c>
      <c r="G34" s="351"/>
      <c r="H34" s="306">
        <f t="shared" si="2"/>
        <v>18580.456336127747</v>
      </c>
      <c r="I34" s="218"/>
      <c r="J34" s="151" t="s">
        <v>235</v>
      </c>
      <c r="K34" s="152" t="s">
        <v>236</v>
      </c>
      <c r="L34" s="153">
        <v>173990</v>
      </c>
      <c r="M34" s="150" t="s">
        <v>231</v>
      </c>
      <c r="N34" s="148" t="s">
        <v>232</v>
      </c>
      <c r="O34" s="149">
        <v>173990</v>
      </c>
      <c r="P34" s="219">
        <f t="shared" si="5"/>
        <v>1</v>
      </c>
      <c r="Q34" s="317">
        <f t="shared" si="3"/>
        <v>9556.4477153700009</v>
      </c>
      <c r="S34" s="206" t="s">
        <v>181</v>
      </c>
      <c r="T34" s="207" t="s">
        <v>182</v>
      </c>
      <c r="U34" s="311">
        <f t="shared" si="4"/>
        <v>26529.15804672191</v>
      </c>
    </row>
    <row r="35" spans="1:21" x14ac:dyDescent="0.2">
      <c r="A35" s="138" t="s">
        <v>195</v>
      </c>
      <c r="B35" s="139" t="s">
        <v>1180</v>
      </c>
      <c r="C35" s="178">
        <v>219961</v>
      </c>
      <c r="D35" s="178">
        <f>VLOOKUP($A35,'RNF (Social Care)'!$N$6:$P242,3,0)</f>
        <v>3211.6782754884694</v>
      </c>
      <c r="E35" s="178">
        <f t="shared" si="0"/>
        <v>216749.32172451154</v>
      </c>
      <c r="F35" s="307">
        <f t="shared" si="1"/>
        <v>7493.2425510976454</v>
      </c>
      <c r="G35" s="351"/>
      <c r="H35" s="307">
        <f t="shared" si="2"/>
        <v>10704.920826586114</v>
      </c>
      <c r="I35" s="218"/>
      <c r="J35" s="71" t="s">
        <v>237</v>
      </c>
      <c r="K35" s="72" t="s">
        <v>238</v>
      </c>
      <c r="L35" s="75">
        <v>161574</v>
      </c>
      <c r="M35" s="77" t="s">
        <v>231</v>
      </c>
      <c r="N35" s="72" t="s">
        <v>232</v>
      </c>
      <c r="O35" s="75">
        <v>161574</v>
      </c>
      <c r="P35" s="209">
        <f t="shared" si="5"/>
        <v>1</v>
      </c>
      <c r="Q35" s="316">
        <f t="shared" si="3"/>
        <v>7955.5223555186649</v>
      </c>
      <c r="S35" s="203" t="s">
        <v>331</v>
      </c>
      <c r="T35" s="204" t="s">
        <v>332</v>
      </c>
      <c r="U35" s="310">
        <f t="shared" si="4"/>
        <v>15106.238431264494</v>
      </c>
    </row>
    <row r="36" spans="1:21" x14ac:dyDescent="0.2">
      <c r="A36" s="48" t="s">
        <v>237</v>
      </c>
      <c r="B36" s="32" t="s">
        <v>1181</v>
      </c>
      <c r="C36" s="179">
        <v>233982</v>
      </c>
      <c r="D36" s="179">
        <f>VLOOKUP($A36,'RNF (Social Care)'!$N$6:$P243,3,0)</f>
        <v>3860.7857507338313</v>
      </c>
      <c r="E36" s="179">
        <f t="shared" si="0"/>
        <v>230121.21424926617</v>
      </c>
      <c r="F36" s="306">
        <f t="shared" si="1"/>
        <v>7955.5223555186649</v>
      </c>
      <c r="G36" s="351"/>
      <c r="H36" s="306">
        <f t="shared" si="2"/>
        <v>11816.308106252496</v>
      </c>
      <c r="I36" s="218"/>
      <c r="J36" s="151" t="s">
        <v>195</v>
      </c>
      <c r="K36" s="152" t="s">
        <v>196</v>
      </c>
      <c r="L36" s="153">
        <v>177678</v>
      </c>
      <c r="M36" s="150" t="s">
        <v>191</v>
      </c>
      <c r="N36" s="148" t="s">
        <v>192</v>
      </c>
      <c r="O36" s="149">
        <v>177678</v>
      </c>
      <c r="P36" s="219">
        <f t="shared" si="5"/>
        <v>1</v>
      </c>
      <c r="Q36" s="317">
        <f t="shared" si="3"/>
        <v>7493.2425510976454</v>
      </c>
      <c r="S36" s="206" t="s">
        <v>411</v>
      </c>
      <c r="T36" s="207" t="s">
        <v>412</v>
      </c>
      <c r="U36" s="311">
        <f t="shared" si="4"/>
        <v>15919.854354647723</v>
      </c>
    </row>
    <row r="37" spans="1:21" x14ac:dyDescent="0.2">
      <c r="A37" s="138" t="s">
        <v>281</v>
      </c>
      <c r="B37" s="139" t="s">
        <v>1182</v>
      </c>
      <c r="C37" s="178">
        <v>237180</v>
      </c>
      <c r="D37" s="178">
        <f>VLOOKUP($A37,'RNF (Social Care)'!$N$6:$P244,3,0)</f>
        <v>4125.7505864271325</v>
      </c>
      <c r="E37" s="178">
        <f t="shared" si="0"/>
        <v>233054.24941357286</v>
      </c>
      <c r="F37" s="307">
        <f t="shared" si="1"/>
        <v>8056.920337861523</v>
      </c>
      <c r="G37" s="351"/>
      <c r="H37" s="307">
        <f t="shared" si="2"/>
        <v>12182.670924288655</v>
      </c>
      <c r="I37" s="218"/>
      <c r="J37" s="71" t="s">
        <v>281</v>
      </c>
      <c r="K37" s="72" t="s">
        <v>282</v>
      </c>
      <c r="L37" s="75">
        <v>158728</v>
      </c>
      <c r="M37" s="77" t="s">
        <v>279</v>
      </c>
      <c r="N37" s="72" t="s">
        <v>280</v>
      </c>
      <c r="O37" s="75">
        <v>158728</v>
      </c>
      <c r="P37" s="209">
        <f t="shared" si="5"/>
        <v>1</v>
      </c>
      <c r="Q37" s="316">
        <f t="shared" si="3"/>
        <v>8056.920337861523</v>
      </c>
      <c r="S37" s="203" t="s">
        <v>521</v>
      </c>
      <c r="T37" s="204" t="s">
        <v>522</v>
      </c>
      <c r="U37" s="310">
        <f t="shared" si="4"/>
        <v>24161.458848560742</v>
      </c>
    </row>
    <row r="38" spans="1:21" x14ac:dyDescent="0.2">
      <c r="A38" s="48" t="s">
        <v>283</v>
      </c>
      <c r="B38" s="32" t="s">
        <v>1183</v>
      </c>
      <c r="C38" s="179">
        <v>177793</v>
      </c>
      <c r="D38" s="179">
        <f>VLOOKUP($A38,'RNF (Social Care)'!$N$6:$P245,3,0)</f>
        <v>2984.0264135728671</v>
      </c>
      <c r="E38" s="179">
        <f t="shared" si="0"/>
        <v>174808.97358642714</v>
      </c>
      <c r="F38" s="306">
        <f t="shared" si="1"/>
        <v>6043.3224370426669</v>
      </c>
      <c r="G38" s="351"/>
      <c r="H38" s="306">
        <f t="shared" si="2"/>
        <v>9027.3488506155336</v>
      </c>
      <c r="I38" s="218"/>
      <c r="J38" s="151" t="s">
        <v>283</v>
      </c>
      <c r="K38" s="152" t="s">
        <v>284</v>
      </c>
      <c r="L38" s="153">
        <v>114803</v>
      </c>
      <c r="M38" s="150" t="s">
        <v>279</v>
      </c>
      <c r="N38" s="148" t="s">
        <v>280</v>
      </c>
      <c r="O38" s="149">
        <v>114803</v>
      </c>
      <c r="P38" s="219">
        <f t="shared" si="5"/>
        <v>1</v>
      </c>
      <c r="Q38" s="317">
        <f t="shared" si="3"/>
        <v>6043.3224370426669</v>
      </c>
      <c r="S38" s="206" t="s">
        <v>13</v>
      </c>
      <c r="T38" s="207" t="s">
        <v>14</v>
      </c>
      <c r="U38" s="311">
        <f t="shared" si="4"/>
        <v>4937.5104022722835</v>
      </c>
    </row>
    <row r="39" spans="1:21" x14ac:dyDescent="0.2">
      <c r="A39" s="138" t="s">
        <v>277</v>
      </c>
      <c r="B39" s="139" t="s">
        <v>1184</v>
      </c>
      <c r="C39" s="178">
        <v>284973</v>
      </c>
      <c r="D39" s="178">
        <f>VLOOKUP($A39,'RNF (Social Care)'!$N$6:$P246,3,0)</f>
        <v>4489.3140000000003</v>
      </c>
      <c r="E39" s="178">
        <f t="shared" si="0"/>
        <v>280483.68599999999</v>
      </c>
      <c r="F39" s="307">
        <f t="shared" si="1"/>
        <v>9696.6037729761083</v>
      </c>
      <c r="G39" s="351"/>
      <c r="H39" s="307">
        <f t="shared" si="2"/>
        <v>14185.917772976109</v>
      </c>
      <c r="I39" s="218"/>
      <c r="J39" s="71" t="s">
        <v>253</v>
      </c>
      <c r="K39" s="72" t="s">
        <v>254</v>
      </c>
      <c r="L39" s="75">
        <v>286755</v>
      </c>
      <c r="M39" s="77" t="s">
        <v>251</v>
      </c>
      <c r="N39" s="72" t="s">
        <v>252</v>
      </c>
      <c r="O39" s="75">
        <v>286755</v>
      </c>
      <c r="P39" s="209">
        <f t="shared" si="5"/>
        <v>1</v>
      </c>
      <c r="Q39" s="316">
        <f t="shared" si="3"/>
        <v>13312.362068159851</v>
      </c>
      <c r="S39" s="203" t="s">
        <v>53</v>
      </c>
      <c r="T39" s="204" t="s">
        <v>54</v>
      </c>
      <c r="U39" s="310">
        <f t="shared" ref="U39:U70" si="6">SUMPRODUCT(--($M$7:$M$247=$S39),Q$7:Q$247)</f>
        <v>10940.18847507094</v>
      </c>
    </row>
    <row r="40" spans="1:21" x14ac:dyDescent="0.2">
      <c r="A40" s="48" t="s">
        <v>253</v>
      </c>
      <c r="B40" s="32" t="s">
        <v>1185</v>
      </c>
      <c r="C40" s="179">
        <v>391056</v>
      </c>
      <c r="D40" s="179">
        <f>VLOOKUP($A40,'RNF (Social Care)'!$N$6:$P247,3,0)</f>
        <v>5982.9920000000002</v>
      </c>
      <c r="E40" s="179">
        <f t="shared" si="0"/>
        <v>385073.00799999997</v>
      </c>
      <c r="F40" s="306">
        <f t="shared" si="1"/>
        <v>13312.362068159851</v>
      </c>
      <c r="G40" s="351"/>
      <c r="H40" s="306">
        <f t="shared" si="2"/>
        <v>19295.354068159853</v>
      </c>
      <c r="I40" s="218"/>
      <c r="J40" s="151" t="s">
        <v>277</v>
      </c>
      <c r="K40" s="152" t="s">
        <v>278</v>
      </c>
      <c r="L40" s="153">
        <v>177188</v>
      </c>
      <c r="M40" s="150" t="s">
        <v>275</v>
      </c>
      <c r="N40" s="148" t="s">
        <v>276</v>
      </c>
      <c r="O40" s="149">
        <v>177188</v>
      </c>
      <c r="P40" s="219">
        <f t="shared" si="5"/>
        <v>1</v>
      </c>
      <c r="Q40" s="317">
        <f t="shared" si="3"/>
        <v>9696.6037729761083</v>
      </c>
      <c r="S40" s="206" t="s">
        <v>525</v>
      </c>
      <c r="T40" s="207" t="s">
        <v>526</v>
      </c>
      <c r="U40" s="311">
        <f t="shared" si="6"/>
        <v>35573.616154542615</v>
      </c>
    </row>
    <row r="41" spans="1:21" x14ac:dyDescent="0.2">
      <c r="A41" s="138" t="s">
        <v>257</v>
      </c>
      <c r="B41" s="139" t="s">
        <v>1186</v>
      </c>
      <c r="C41" s="178">
        <v>336879</v>
      </c>
      <c r="D41" s="178">
        <f>VLOOKUP($A41,'RNF (Social Care)'!$N$6:$P248,3,0)</f>
        <v>6099.8648842734847</v>
      </c>
      <c r="E41" s="178">
        <f t="shared" si="0"/>
        <v>330779.1351157265</v>
      </c>
      <c r="F41" s="307">
        <f t="shared" si="1"/>
        <v>11435.368150377657</v>
      </c>
      <c r="G41" s="351"/>
      <c r="H41" s="307">
        <f t="shared" si="2"/>
        <v>17535.233034651141</v>
      </c>
      <c r="I41" s="218"/>
      <c r="J41" s="71" t="s">
        <v>257</v>
      </c>
      <c r="K41" s="72" t="s">
        <v>258</v>
      </c>
      <c r="L41" s="75">
        <v>253931</v>
      </c>
      <c r="M41" s="77" t="s">
        <v>255</v>
      </c>
      <c r="N41" s="72" t="s">
        <v>256</v>
      </c>
      <c r="O41" s="75">
        <v>220771</v>
      </c>
      <c r="P41" s="209">
        <f t="shared" si="5"/>
        <v>0.86941334456998165</v>
      </c>
      <c r="Q41" s="316">
        <f t="shared" si="3"/>
        <v>9942.0616700088831</v>
      </c>
      <c r="S41" s="203" t="s">
        <v>533</v>
      </c>
      <c r="T41" s="204" t="s">
        <v>534</v>
      </c>
      <c r="U41" s="310">
        <f t="shared" si="6"/>
        <v>34078.669524526442</v>
      </c>
    </row>
    <row r="42" spans="1:21" x14ac:dyDescent="0.2">
      <c r="A42" s="48" t="s">
        <v>261</v>
      </c>
      <c r="B42" s="32" t="s">
        <v>1187</v>
      </c>
      <c r="C42" s="179">
        <v>293510</v>
      </c>
      <c r="D42" s="179">
        <f>VLOOKUP($A42,'RNF (Social Care)'!$N$6:$P249,3,0)</f>
        <v>4409.348</v>
      </c>
      <c r="E42" s="179">
        <f t="shared" si="0"/>
        <v>289100.652</v>
      </c>
      <c r="F42" s="306">
        <f t="shared" si="1"/>
        <v>9994.5009741245794</v>
      </c>
      <c r="G42" s="351"/>
      <c r="H42" s="306">
        <f t="shared" si="2"/>
        <v>14403.848974124579</v>
      </c>
      <c r="I42" s="218"/>
      <c r="J42" s="71" t="s">
        <v>257</v>
      </c>
      <c r="K42" s="72"/>
      <c r="L42" s="75">
        <v>253931</v>
      </c>
      <c r="M42" s="77" t="s">
        <v>525</v>
      </c>
      <c r="N42" s="72" t="s">
        <v>526</v>
      </c>
      <c r="O42" s="75">
        <v>33160</v>
      </c>
      <c r="P42" s="209">
        <f t="shared" si="5"/>
        <v>0.13058665543001838</v>
      </c>
      <c r="Q42" s="316">
        <f t="shared" si="3"/>
        <v>1493.3064803687737</v>
      </c>
      <c r="S42" s="206" t="s">
        <v>293</v>
      </c>
      <c r="T42" s="207" t="s">
        <v>294</v>
      </c>
      <c r="U42" s="311">
        <f t="shared" si="6"/>
        <v>14901.73574693515</v>
      </c>
    </row>
    <row r="43" spans="1:21" x14ac:dyDescent="0.2">
      <c r="A43" s="138" t="s">
        <v>199</v>
      </c>
      <c r="B43" s="139" t="s">
        <v>1188</v>
      </c>
      <c r="C43" s="178">
        <v>127900</v>
      </c>
      <c r="D43" s="178">
        <f>VLOOKUP($A43,'RNF (Social Care)'!$N$6:$P250,3,0)</f>
        <v>2100.5609200927129</v>
      </c>
      <c r="E43" s="178">
        <f t="shared" si="0"/>
        <v>125799.43907990729</v>
      </c>
      <c r="F43" s="307">
        <f t="shared" si="1"/>
        <v>4349.0134239768477</v>
      </c>
      <c r="G43" s="351"/>
      <c r="H43" s="307">
        <f t="shared" si="2"/>
        <v>6449.5743440695605</v>
      </c>
      <c r="I43" s="218"/>
      <c r="J43" s="151" t="s">
        <v>261</v>
      </c>
      <c r="K43" s="152" t="s">
        <v>262</v>
      </c>
      <c r="L43" s="153">
        <v>232458</v>
      </c>
      <c r="M43" s="150" t="s">
        <v>259</v>
      </c>
      <c r="N43" s="148" t="s">
        <v>260</v>
      </c>
      <c r="O43" s="149">
        <v>232458</v>
      </c>
      <c r="P43" s="219">
        <f t="shared" si="5"/>
        <v>1</v>
      </c>
      <c r="Q43" s="317">
        <f t="shared" si="3"/>
        <v>9994.5009741245794</v>
      </c>
      <c r="S43" s="203" t="s">
        <v>535</v>
      </c>
      <c r="T43" s="204" t="s">
        <v>536</v>
      </c>
      <c r="U43" s="310">
        <f t="shared" si="6"/>
        <v>18866.985170029617</v>
      </c>
    </row>
    <row r="44" spans="1:21" x14ac:dyDescent="0.2">
      <c r="A44" s="48" t="s">
        <v>23</v>
      </c>
      <c r="B44" s="32" t="s">
        <v>1189</v>
      </c>
      <c r="C44" s="179">
        <v>267772</v>
      </c>
      <c r="D44" s="179">
        <f>VLOOKUP($A44,'RNF (Social Care)'!$N$6:$P251,3,0)</f>
        <v>3840.6750000000002</v>
      </c>
      <c r="E44" s="179">
        <f t="shared" si="0"/>
        <v>263931.32500000001</v>
      </c>
      <c r="F44" s="306">
        <f t="shared" si="1"/>
        <v>9124.3719672223051</v>
      </c>
      <c r="G44" s="351"/>
      <c r="H44" s="306">
        <f t="shared" si="2"/>
        <v>12965.046967222304</v>
      </c>
      <c r="I44" s="218"/>
      <c r="J44" s="71" t="s">
        <v>199</v>
      </c>
      <c r="K44" s="72" t="s">
        <v>200</v>
      </c>
      <c r="L44" s="75">
        <v>102008</v>
      </c>
      <c r="M44" s="77" t="s">
        <v>197</v>
      </c>
      <c r="N44" s="72" t="s">
        <v>198</v>
      </c>
      <c r="O44" s="75">
        <v>102008</v>
      </c>
      <c r="P44" s="209">
        <f t="shared" si="5"/>
        <v>1</v>
      </c>
      <c r="Q44" s="316">
        <f t="shared" si="3"/>
        <v>4349.0134239768477</v>
      </c>
      <c r="S44" s="206" t="s">
        <v>335</v>
      </c>
      <c r="T44" s="207" t="s">
        <v>336</v>
      </c>
      <c r="U44" s="311">
        <f t="shared" si="6"/>
        <v>13748.196554388291</v>
      </c>
    </row>
    <row r="45" spans="1:21" x14ac:dyDescent="0.2">
      <c r="A45" s="138" t="s">
        <v>201</v>
      </c>
      <c r="B45" s="139" t="s">
        <v>1190</v>
      </c>
      <c r="C45" s="178">
        <v>327677</v>
      </c>
      <c r="D45" s="178">
        <f>VLOOKUP($A45,'RNF (Social Care)'!$N$6:$P252,3,0)</f>
        <v>4740.3470799072875</v>
      </c>
      <c r="E45" s="178">
        <f t="shared" si="0"/>
        <v>322936.65292009269</v>
      </c>
      <c r="F45" s="307">
        <f t="shared" si="1"/>
        <v>11164.245635082129</v>
      </c>
      <c r="G45" s="351"/>
      <c r="H45" s="307">
        <f t="shared" si="2"/>
        <v>15904.592714989416</v>
      </c>
      <c r="I45" s="218"/>
      <c r="J45" s="151" t="s">
        <v>23</v>
      </c>
      <c r="K45" s="152" t="s">
        <v>24</v>
      </c>
      <c r="L45" s="153">
        <v>206428</v>
      </c>
      <c r="M45" s="150" t="s">
        <v>21</v>
      </c>
      <c r="N45" s="148" t="s">
        <v>22</v>
      </c>
      <c r="O45" s="149">
        <v>206428</v>
      </c>
      <c r="P45" s="219">
        <f t="shared" si="5"/>
        <v>1</v>
      </c>
      <c r="Q45" s="317">
        <f t="shared" si="3"/>
        <v>9124.3719672223051</v>
      </c>
      <c r="S45" s="203" t="s">
        <v>415</v>
      </c>
      <c r="T45" s="204" t="s">
        <v>416</v>
      </c>
      <c r="U45" s="310">
        <f t="shared" si="6"/>
        <v>16210.296836470432</v>
      </c>
    </row>
    <row r="46" spans="1:21" x14ac:dyDescent="0.2">
      <c r="A46" s="48" t="s">
        <v>604</v>
      </c>
      <c r="B46" s="32" t="s">
        <v>1191</v>
      </c>
      <c r="C46" s="179">
        <v>146593</v>
      </c>
      <c r="D46" s="179">
        <f>VLOOKUP($A46,'RNF (Social Care)'!$N$6:$P253,3,0)</f>
        <v>2430.9530764432552</v>
      </c>
      <c r="E46" s="179">
        <f t="shared" si="0"/>
        <v>144162.04692355674</v>
      </c>
      <c r="F46" s="306">
        <f t="shared" si="1"/>
        <v>4983.8272879760971</v>
      </c>
      <c r="G46" s="351"/>
      <c r="H46" s="306">
        <f t="shared" si="2"/>
        <v>7414.7803644193518</v>
      </c>
      <c r="I46" s="218"/>
      <c r="J46" s="71" t="s">
        <v>201</v>
      </c>
      <c r="K46" s="72" t="s">
        <v>202</v>
      </c>
      <c r="L46" s="75">
        <v>230202</v>
      </c>
      <c r="M46" s="77" t="s">
        <v>197</v>
      </c>
      <c r="N46" s="72" t="s">
        <v>198</v>
      </c>
      <c r="O46" s="75">
        <v>230202</v>
      </c>
      <c r="P46" s="209">
        <f t="shared" si="5"/>
        <v>1</v>
      </c>
      <c r="Q46" s="316">
        <f t="shared" si="3"/>
        <v>11164.245635082129</v>
      </c>
      <c r="S46" s="206" t="s">
        <v>37</v>
      </c>
      <c r="T46" s="207" t="s">
        <v>38</v>
      </c>
      <c r="U46" s="311">
        <f t="shared" si="6"/>
        <v>13612.523445414621</v>
      </c>
    </row>
    <row r="47" spans="1:21" x14ac:dyDescent="0.2">
      <c r="A47" s="138" t="s">
        <v>265</v>
      </c>
      <c r="B47" s="139" t="s">
        <v>1192</v>
      </c>
      <c r="C47" s="178">
        <v>443480</v>
      </c>
      <c r="D47" s="178">
        <f>VLOOKUP($A47,'RNF (Social Care)'!$N$6:$P254,3,0)</f>
        <v>7423.7389999999996</v>
      </c>
      <c r="E47" s="178">
        <f t="shared" si="0"/>
        <v>436056.261</v>
      </c>
      <c r="F47" s="307">
        <f t="shared" si="1"/>
        <v>15074.90451919708</v>
      </c>
      <c r="G47" s="351"/>
      <c r="H47" s="307">
        <f t="shared" si="2"/>
        <v>22498.643519197081</v>
      </c>
      <c r="I47" s="218"/>
      <c r="J47" s="151" t="s">
        <v>604</v>
      </c>
      <c r="K47" s="152" t="s">
        <v>605</v>
      </c>
      <c r="L47" s="153">
        <v>111940</v>
      </c>
      <c r="M47" s="150" t="s">
        <v>594</v>
      </c>
      <c r="N47" s="148" t="s">
        <v>595</v>
      </c>
      <c r="O47" s="149">
        <v>111940</v>
      </c>
      <c r="P47" s="219">
        <f t="shared" si="5"/>
        <v>1</v>
      </c>
      <c r="Q47" s="317">
        <f t="shared" si="3"/>
        <v>4983.8272879760971</v>
      </c>
      <c r="S47" s="203" t="s">
        <v>537</v>
      </c>
      <c r="T47" s="204" t="s">
        <v>538</v>
      </c>
      <c r="U47" s="310">
        <f t="shared" si="6"/>
        <v>24744.800667312647</v>
      </c>
    </row>
    <row r="48" spans="1:21" x14ac:dyDescent="0.2">
      <c r="A48" s="48" t="s">
        <v>287</v>
      </c>
      <c r="B48" s="32" t="s">
        <v>1193</v>
      </c>
      <c r="C48" s="179">
        <v>486512</v>
      </c>
      <c r="D48" s="179">
        <f>VLOOKUP($A48,'RNF (Social Care)'!$N$6:$P255,3,0)</f>
        <v>8394.2250000000004</v>
      </c>
      <c r="E48" s="179">
        <f t="shared" si="0"/>
        <v>478117.77500000002</v>
      </c>
      <c r="F48" s="306">
        <f t="shared" si="1"/>
        <v>16529.01345924248</v>
      </c>
      <c r="G48" s="351"/>
      <c r="H48" s="306">
        <f t="shared" si="2"/>
        <v>24923.238459242479</v>
      </c>
      <c r="I48" s="218"/>
      <c r="J48" s="71" t="s">
        <v>265</v>
      </c>
      <c r="K48" s="72" t="s">
        <v>266</v>
      </c>
      <c r="L48" s="75">
        <v>320975</v>
      </c>
      <c r="M48" s="77" t="s">
        <v>263</v>
      </c>
      <c r="N48" s="72" t="s">
        <v>264</v>
      </c>
      <c r="O48" s="75">
        <v>320975</v>
      </c>
      <c r="P48" s="209">
        <f t="shared" si="5"/>
        <v>1</v>
      </c>
      <c r="Q48" s="316">
        <f t="shared" si="3"/>
        <v>15074.90451919708</v>
      </c>
      <c r="S48" s="206" t="s">
        <v>419</v>
      </c>
      <c r="T48" s="207" t="s">
        <v>420</v>
      </c>
      <c r="U48" s="311">
        <f t="shared" si="6"/>
        <v>13130.556732090186</v>
      </c>
    </row>
    <row r="49" spans="1:21" x14ac:dyDescent="0.2">
      <c r="A49" s="138" t="s">
        <v>355</v>
      </c>
      <c r="B49" s="139" t="s">
        <v>1194</v>
      </c>
      <c r="C49" s="178">
        <v>201599</v>
      </c>
      <c r="D49" s="178">
        <f>VLOOKUP($A49,'RNF (Social Care)'!$N$6:$P256,3,0)</f>
        <v>3142.0790932130176</v>
      </c>
      <c r="E49" s="178">
        <f t="shared" si="0"/>
        <v>198456.92090678698</v>
      </c>
      <c r="F49" s="307">
        <f t="shared" si="1"/>
        <v>6860.855814758409</v>
      </c>
      <c r="G49" s="351"/>
      <c r="H49" s="307">
        <f t="shared" si="2"/>
        <v>10002.934907971427</v>
      </c>
      <c r="I49" s="218"/>
      <c r="J49" s="151" t="s">
        <v>606</v>
      </c>
      <c r="K49" s="152" t="s">
        <v>607</v>
      </c>
      <c r="L49" s="153">
        <v>166793</v>
      </c>
      <c r="M49" s="150" t="s">
        <v>594</v>
      </c>
      <c r="N49" s="148" t="s">
        <v>595</v>
      </c>
      <c r="O49" s="149">
        <v>166793</v>
      </c>
      <c r="P49" s="219">
        <f t="shared" si="5"/>
        <v>1</v>
      </c>
      <c r="Q49" s="317">
        <f t="shared" si="3"/>
        <v>7270.138760409026</v>
      </c>
      <c r="S49" s="203" t="s">
        <v>545</v>
      </c>
      <c r="T49" s="204" t="s">
        <v>546</v>
      </c>
      <c r="U49" s="310">
        <f t="shared" si="6"/>
        <v>61838.764782491024</v>
      </c>
    </row>
    <row r="50" spans="1:21" x14ac:dyDescent="0.2">
      <c r="A50" s="48" t="s">
        <v>291</v>
      </c>
      <c r="B50" s="32" t="s">
        <v>1195</v>
      </c>
      <c r="C50" s="179">
        <v>367042</v>
      </c>
      <c r="D50" s="179">
        <f>VLOOKUP($A50,'RNF (Social Care)'!$N$6:$P257,3,0)</f>
        <v>5774.0439999999999</v>
      </c>
      <c r="E50" s="179">
        <f t="shared" si="0"/>
        <v>361267.95600000001</v>
      </c>
      <c r="F50" s="306">
        <f t="shared" si="1"/>
        <v>12489.397423296008</v>
      </c>
      <c r="G50" s="351"/>
      <c r="H50" s="306">
        <f t="shared" si="2"/>
        <v>18263.441423296008</v>
      </c>
      <c r="I50" s="218"/>
      <c r="J50" s="71" t="s">
        <v>355</v>
      </c>
      <c r="K50" s="72" t="s">
        <v>356</v>
      </c>
      <c r="L50" s="75">
        <v>158595</v>
      </c>
      <c r="M50" s="77" t="s">
        <v>353</v>
      </c>
      <c r="N50" s="72" t="s">
        <v>354</v>
      </c>
      <c r="O50" s="75">
        <v>108968</v>
      </c>
      <c r="P50" s="209">
        <f t="shared" si="5"/>
        <v>0.68708345155900252</v>
      </c>
      <c r="Q50" s="316">
        <f t="shared" si="3"/>
        <v>4713.9804938528605</v>
      </c>
      <c r="S50" s="206" t="s">
        <v>1129</v>
      </c>
      <c r="T50" s="207" t="s">
        <v>306</v>
      </c>
      <c r="U50" s="311">
        <f t="shared" si="6"/>
        <v>9724.2201201270636</v>
      </c>
    </row>
    <row r="51" spans="1:21" x14ac:dyDescent="0.2">
      <c r="A51" s="138" t="s">
        <v>650</v>
      </c>
      <c r="B51" s="139" t="s">
        <v>1196</v>
      </c>
      <c r="C51" s="178">
        <v>153110</v>
      </c>
      <c r="D51" s="178">
        <f>VLOOKUP($A51,'RNF (Social Care)'!$N$6:$P258,3,0)</f>
        <v>2342.2773431100959</v>
      </c>
      <c r="E51" s="178">
        <f t="shared" si="0"/>
        <v>150767.72265688991</v>
      </c>
      <c r="F51" s="307">
        <f t="shared" si="1"/>
        <v>5212.1921570790182</v>
      </c>
      <c r="G51" s="351"/>
      <c r="H51" s="307">
        <f t="shared" si="2"/>
        <v>7554.4695001891141</v>
      </c>
      <c r="I51" s="218"/>
      <c r="J51" s="71" t="s">
        <v>355</v>
      </c>
      <c r="K51" s="72"/>
      <c r="L51" s="75">
        <v>158595</v>
      </c>
      <c r="M51" s="77" t="s">
        <v>640</v>
      </c>
      <c r="N51" s="72" t="s">
        <v>641</v>
      </c>
      <c r="O51" s="75">
        <v>49627</v>
      </c>
      <c r="P51" s="209">
        <f t="shared" si="5"/>
        <v>0.31291654844099753</v>
      </c>
      <c r="Q51" s="316">
        <f t="shared" si="3"/>
        <v>2146.8753209055494</v>
      </c>
      <c r="S51" s="203" t="s">
        <v>557</v>
      </c>
      <c r="T51" s="204" t="s">
        <v>558</v>
      </c>
      <c r="U51" s="310">
        <f t="shared" si="6"/>
        <v>24835.291836638389</v>
      </c>
    </row>
    <row r="52" spans="1:21" x14ac:dyDescent="0.2">
      <c r="A52" s="48" t="s">
        <v>359</v>
      </c>
      <c r="B52" s="32" t="s">
        <v>1197</v>
      </c>
      <c r="C52" s="179">
        <v>130715</v>
      </c>
      <c r="D52" s="179">
        <f>VLOOKUP($A52,'RNF (Social Care)'!$N$6:$P259,3,0)</f>
        <v>1686.3652001476839</v>
      </c>
      <c r="E52" s="179">
        <f t="shared" si="0"/>
        <v>129028.63479985231</v>
      </c>
      <c r="F52" s="306">
        <f t="shared" si="1"/>
        <v>4460.6499752795044</v>
      </c>
      <c r="G52" s="351"/>
      <c r="H52" s="306">
        <f t="shared" si="2"/>
        <v>6147.0151754271883</v>
      </c>
      <c r="I52" s="218"/>
      <c r="J52" s="151" t="s">
        <v>291</v>
      </c>
      <c r="K52" s="152" t="s">
        <v>292</v>
      </c>
      <c r="L52" s="153">
        <v>237843</v>
      </c>
      <c r="M52" s="150" t="s">
        <v>289</v>
      </c>
      <c r="N52" s="148" t="s">
        <v>290</v>
      </c>
      <c r="O52" s="149">
        <v>237843</v>
      </c>
      <c r="P52" s="219">
        <f t="shared" si="5"/>
        <v>1</v>
      </c>
      <c r="Q52" s="317">
        <f t="shared" si="3"/>
        <v>12489.397423296008</v>
      </c>
      <c r="S52" s="206" t="s">
        <v>423</v>
      </c>
      <c r="T52" s="207" t="s">
        <v>424</v>
      </c>
      <c r="U52" s="311">
        <f t="shared" si="6"/>
        <v>12208.875437949851</v>
      </c>
    </row>
    <row r="53" spans="1:21" x14ac:dyDescent="0.2">
      <c r="A53" s="138" t="s">
        <v>357</v>
      </c>
      <c r="B53" s="139" t="s">
        <v>1198</v>
      </c>
      <c r="C53" s="178">
        <v>431625</v>
      </c>
      <c r="D53" s="178">
        <f>VLOOKUP($A53,'RNF (Social Care)'!$N$6:$P260,3,0)</f>
        <v>6814.5531840255226</v>
      </c>
      <c r="E53" s="178">
        <f t="shared" si="0"/>
        <v>424810.44681597449</v>
      </c>
      <c r="F53" s="307">
        <f t="shared" si="1"/>
        <v>14686.12538625667</v>
      </c>
      <c r="G53" s="351"/>
      <c r="H53" s="307">
        <f t="shared" si="2"/>
        <v>21500.678570282194</v>
      </c>
      <c r="I53" s="218"/>
      <c r="J53" s="71" t="s">
        <v>650</v>
      </c>
      <c r="K53" s="72" t="s">
        <v>651</v>
      </c>
      <c r="L53" s="75">
        <v>114143</v>
      </c>
      <c r="M53" s="77" t="s">
        <v>648</v>
      </c>
      <c r="N53" s="72" t="s">
        <v>649</v>
      </c>
      <c r="O53" s="75">
        <v>114143</v>
      </c>
      <c r="P53" s="209">
        <f t="shared" si="5"/>
        <v>1</v>
      </c>
      <c r="Q53" s="316">
        <f t="shared" si="3"/>
        <v>5212.1921570790182</v>
      </c>
      <c r="S53" s="203" t="s">
        <v>427</v>
      </c>
      <c r="T53" s="204" t="s">
        <v>428</v>
      </c>
      <c r="U53" s="310">
        <f t="shared" si="6"/>
        <v>12171.25074627765</v>
      </c>
    </row>
    <row r="54" spans="1:21" x14ac:dyDescent="0.2">
      <c r="A54" s="48" t="s">
        <v>363</v>
      </c>
      <c r="B54" s="32" t="s">
        <v>1199</v>
      </c>
      <c r="C54" s="179">
        <v>277214</v>
      </c>
      <c r="D54" s="179">
        <f>VLOOKUP($A54,'RNF (Social Care)'!$N$6:$P261,3,0)</f>
        <v>4292.3760000000002</v>
      </c>
      <c r="E54" s="179">
        <f t="shared" si="0"/>
        <v>272921.62400000001</v>
      </c>
      <c r="F54" s="306">
        <f t="shared" si="1"/>
        <v>9435.1756665275952</v>
      </c>
      <c r="G54" s="351"/>
      <c r="H54" s="306">
        <f t="shared" si="2"/>
        <v>13727.551666527595</v>
      </c>
      <c r="I54" s="218"/>
      <c r="J54" s="151" t="s">
        <v>357</v>
      </c>
      <c r="K54" s="152" t="s">
        <v>358</v>
      </c>
      <c r="L54" s="153">
        <v>336031</v>
      </c>
      <c r="M54" s="150" t="s">
        <v>353</v>
      </c>
      <c r="N54" s="148" t="s">
        <v>354</v>
      </c>
      <c r="O54" s="149">
        <v>336031</v>
      </c>
      <c r="P54" s="219">
        <f t="shared" si="5"/>
        <v>1</v>
      </c>
      <c r="Q54" s="317">
        <f t="shared" si="3"/>
        <v>14686.12538625667</v>
      </c>
      <c r="S54" s="206" t="s">
        <v>17</v>
      </c>
      <c r="T54" s="207" t="s">
        <v>18</v>
      </c>
      <c r="U54" s="311">
        <f t="shared" si="6"/>
        <v>6511.0015722318285</v>
      </c>
    </row>
    <row r="55" spans="1:21" x14ac:dyDescent="0.2">
      <c r="A55" s="138" t="s">
        <v>295</v>
      </c>
      <c r="B55" s="139" t="s">
        <v>1200</v>
      </c>
      <c r="C55" s="178">
        <v>438087</v>
      </c>
      <c r="D55" s="178">
        <f>VLOOKUP($A55,'RNF (Social Care)'!$N$6:$P262,3,0)</f>
        <v>7039.8140000000003</v>
      </c>
      <c r="E55" s="178">
        <f t="shared" si="0"/>
        <v>431047.18599999999</v>
      </c>
      <c r="F55" s="307">
        <f t="shared" si="1"/>
        <v>14901.73574693515</v>
      </c>
      <c r="G55" s="351"/>
      <c r="H55" s="307">
        <f t="shared" si="2"/>
        <v>21941.54974693515</v>
      </c>
      <c r="I55" s="218"/>
      <c r="J55" s="71" t="s">
        <v>363</v>
      </c>
      <c r="K55" s="72" t="s">
        <v>364</v>
      </c>
      <c r="L55" s="75">
        <v>207376</v>
      </c>
      <c r="M55" s="77" t="s">
        <v>361</v>
      </c>
      <c r="N55" s="72" t="s">
        <v>362</v>
      </c>
      <c r="O55" s="75">
        <v>207376</v>
      </c>
      <c r="P55" s="209">
        <f t="shared" si="5"/>
        <v>1</v>
      </c>
      <c r="Q55" s="316">
        <f t="shared" si="3"/>
        <v>9435.1756665275952</v>
      </c>
      <c r="S55" s="203" t="s">
        <v>429</v>
      </c>
      <c r="T55" s="204" t="s">
        <v>430</v>
      </c>
      <c r="U55" s="310">
        <f t="shared" si="6"/>
        <v>8811.7367650513388</v>
      </c>
    </row>
    <row r="56" spans="1:21" x14ac:dyDescent="0.2">
      <c r="A56" s="48" t="s">
        <v>39</v>
      </c>
      <c r="B56" s="32" t="s">
        <v>1201</v>
      </c>
      <c r="C56" s="179">
        <v>376501</v>
      </c>
      <c r="D56" s="179">
        <f>VLOOKUP($A56,'RNF (Social Care)'!$N$6:$P263,3,0)</f>
        <v>6314.057011924715</v>
      </c>
      <c r="E56" s="179">
        <f t="shared" si="0"/>
        <v>370186.94298807526</v>
      </c>
      <c r="F56" s="306">
        <f t="shared" si="1"/>
        <v>12797.735794461365</v>
      </c>
      <c r="G56" s="351"/>
      <c r="H56" s="306">
        <f t="shared" si="2"/>
        <v>19111.792806386082</v>
      </c>
      <c r="I56" s="218"/>
      <c r="J56" s="151" t="s">
        <v>373</v>
      </c>
      <c r="K56" s="152" t="s">
        <v>374</v>
      </c>
      <c r="L56" s="153">
        <v>199876</v>
      </c>
      <c r="M56" s="150" t="s">
        <v>371</v>
      </c>
      <c r="N56" s="148" t="s">
        <v>372</v>
      </c>
      <c r="O56" s="149">
        <v>199876</v>
      </c>
      <c r="P56" s="219">
        <f t="shared" si="5"/>
        <v>1</v>
      </c>
      <c r="Q56" s="317">
        <f t="shared" si="3"/>
        <v>8533.7232356162003</v>
      </c>
      <c r="S56" s="206" t="s">
        <v>561</v>
      </c>
      <c r="T56" s="207" t="s">
        <v>562</v>
      </c>
      <c r="U56" s="311">
        <f t="shared" si="6"/>
        <v>53764.421780681645</v>
      </c>
    </row>
    <row r="57" spans="1:21" x14ac:dyDescent="0.2">
      <c r="A57" s="138" t="s">
        <v>367</v>
      </c>
      <c r="B57" s="139" t="s">
        <v>1202</v>
      </c>
      <c r="C57" s="178">
        <v>290258</v>
      </c>
      <c r="D57" s="178">
        <f>VLOOKUP($A57,'RNF (Social Care)'!$N$6:$P264,3,0)</f>
        <v>4859.5866474270333</v>
      </c>
      <c r="E57" s="178">
        <f t="shared" si="0"/>
        <v>285398.41335257294</v>
      </c>
      <c r="F57" s="307">
        <f t="shared" si="1"/>
        <v>9866.5108519571913</v>
      </c>
      <c r="G57" s="351"/>
      <c r="H57" s="307">
        <f t="shared" si="2"/>
        <v>14726.097499384225</v>
      </c>
      <c r="I57" s="218"/>
      <c r="J57" s="71" t="s">
        <v>359</v>
      </c>
      <c r="K57" s="72" t="s">
        <v>360</v>
      </c>
      <c r="L57" s="75">
        <v>83156</v>
      </c>
      <c r="M57" s="77" t="s">
        <v>353</v>
      </c>
      <c r="N57" s="72" t="s">
        <v>354</v>
      </c>
      <c r="O57" s="75">
        <v>83156</v>
      </c>
      <c r="P57" s="209">
        <f t="shared" si="5"/>
        <v>1</v>
      </c>
      <c r="Q57" s="316">
        <f t="shared" si="3"/>
        <v>4460.6499752795044</v>
      </c>
      <c r="S57" s="203" t="s">
        <v>433</v>
      </c>
      <c r="T57" s="204" t="s">
        <v>434</v>
      </c>
      <c r="U57" s="310">
        <f t="shared" si="6"/>
        <v>11710.635373066983</v>
      </c>
    </row>
    <row r="58" spans="1:21" x14ac:dyDescent="0.2">
      <c r="A58" s="48" t="s">
        <v>642</v>
      </c>
      <c r="B58" s="32" t="s">
        <v>1203</v>
      </c>
      <c r="C58" s="179">
        <v>184053</v>
      </c>
      <c r="D58" s="179">
        <f>VLOOKUP($A58,'RNF (Social Care)'!$N$6:$P265,3,0)</f>
        <v>2856.5127114237553</v>
      </c>
      <c r="E58" s="179">
        <f t="shared" si="0"/>
        <v>181196.48728857623</v>
      </c>
      <c r="F58" s="306">
        <f t="shared" si="1"/>
        <v>6264.1452248043606</v>
      </c>
      <c r="G58" s="351"/>
      <c r="H58" s="306">
        <f t="shared" si="2"/>
        <v>9120.6579362281154</v>
      </c>
      <c r="I58" s="218"/>
      <c r="J58" s="151" t="s">
        <v>295</v>
      </c>
      <c r="K58" s="152" t="s">
        <v>296</v>
      </c>
      <c r="L58" s="153">
        <v>304185</v>
      </c>
      <c r="M58" s="150" t="s">
        <v>293</v>
      </c>
      <c r="N58" s="148" t="s">
        <v>294</v>
      </c>
      <c r="O58" s="149">
        <v>304185</v>
      </c>
      <c r="P58" s="219">
        <f t="shared" si="5"/>
        <v>1</v>
      </c>
      <c r="Q58" s="317">
        <f t="shared" si="3"/>
        <v>14901.73574693515</v>
      </c>
      <c r="S58" s="206" t="s">
        <v>437</v>
      </c>
      <c r="T58" s="207" t="s">
        <v>438</v>
      </c>
      <c r="U58" s="311">
        <f t="shared" si="6"/>
        <v>9549.4173258253559</v>
      </c>
    </row>
    <row r="59" spans="1:21" x14ac:dyDescent="0.2">
      <c r="A59" s="138" t="s">
        <v>644</v>
      </c>
      <c r="B59" s="139" t="s">
        <v>1204</v>
      </c>
      <c r="C59" s="178">
        <v>189853</v>
      </c>
      <c r="D59" s="178">
        <f>VLOOKUP($A59,'RNF (Social Care)'!$N$6:$P266,3,0)</f>
        <v>2954.309024585395</v>
      </c>
      <c r="E59" s="178">
        <f t="shared" si="0"/>
        <v>186898.69097541462</v>
      </c>
      <c r="F59" s="307">
        <f t="shared" si="1"/>
        <v>6461.2761544944224</v>
      </c>
      <c r="G59" s="351"/>
      <c r="H59" s="307">
        <f t="shared" si="2"/>
        <v>9415.585179079817</v>
      </c>
      <c r="I59" s="218"/>
      <c r="J59" s="71" t="s">
        <v>39</v>
      </c>
      <c r="K59" s="72" t="s">
        <v>40</v>
      </c>
      <c r="L59" s="75">
        <v>315725</v>
      </c>
      <c r="M59" s="77" t="s">
        <v>37</v>
      </c>
      <c r="N59" s="72" t="s">
        <v>38</v>
      </c>
      <c r="O59" s="75">
        <v>315725</v>
      </c>
      <c r="P59" s="209">
        <f t="shared" si="5"/>
        <v>1</v>
      </c>
      <c r="Q59" s="316">
        <f t="shared" si="3"/>
        <v>12797.735794461365</v>
      </c>
      <c r="S59" s="203" t="s">
        <v>1</v>
      </c>
      <c r="T59" s="204" t="s">
        <v>2</v>
      </c>
      <c r="U59" s="310">
        <f t="shared" si="6"/>
        <v>4362.8807163999754</v>
      </c>
    </row>
    <row r="60" spans="1:21" x14ac:dyDescent="0.2">
      <c r="A60" s="48" t="s">
        <v>35</v>
      </c>
      <c r="B60" s="32" t="s">
        <v>1205</v>
      </c>
      <c r="C60" s="179">
        <v>381963</v>
      </c>
      <c r="D60" s="179">
        <f>VLOOKUP($A60,'RNF (Social Care)'!$N$6:$P267,3,0)</f>
        <v>6774.3469999999998</v>
      </c>
      <c r="E60" s="179">
        <f t="shared" si="0"/>
        <v>375188.65299999999</v>
      </c>
      <c r="F60" s="306">
        <f t="shared" si="1"/>
        <v>12970.649951661087</v>
      </c>
      <c r="G60" s="351"/>
      <c r="H60" s="306">
        <f t="shared" si="2"/>
        <v>19744.996951661087</v>
      </c>
      <c r="I60" s="218"/>
      <c r="J60" s="151" t="s">
        <v>367</v>
      </c>
      <c r="K60" s="152" t="s">
        <v>368</v>
      </c>
      <c r="L60" s="153">
        <v>241542</v>
      </c>
      <c r="M60" s="150" t="s">
        <v>365</v>
      </c>
      <c r="N60" s="148" t="s">
        <v>366</v>
      </c>
      <c r="O60" s="149">
        <v>241542</v>
      </c>
      <c r="P60" s="219">
        <f t="shared" si="5"/>
        <v>1</v>
      </c>
      <c r="Q60" s="317">
        <f t="shared" si="3"/>
        <v>9866.5108519571913</v>
      </c>
      <c r="S60" s="206" t="s">
        <v>441</v>
      </c>
      <c r="T60" s="207" t="s">
        <v>442</v>
      </c>
      <c r="U60" s="311">
        <f t="shared" si="6"/>
        <v>11662.806245114327</v>
      </c>
    </row>
    <row r="61" spans="1:21" x14ac:dyDescent="0.2">
      <c r="A61" s="138" t="s">
        <v>373</v>
      </c>
      <c r="B61" s="139" t="s">
        <v>1206</v>
      </c>
      <c r="C61" s="178">
        <v>250872</v>
      </c>
      <c r="D61" s="178">
        <f>VLOOKUP($A61,'RNF (Social Care)'!$N$6:$P268,3,0)</f>
        <v>4025.7634753907564</v>
      </c>
      <c r="E61" s="178">
        <f t="shared" si="0"/>
        <v>246846.23652460924</v>
      </c>
      <c r="F61" s="307">
        <f t="shared" si="1"/>
        <v>8533.7232356162003</v>
      </c>
      <c r="G61" s="351"/>
      <c r="H61" s="307">
        <f t="shared" si="2"/>
        <v>12559.486711006957</v>
      </c>
      <c r="I61" s="218"/>
      <c r="J61" s="71" t="s">
        <v>375</v>
      </c>
      <c r="K61" s="72" t="s">
        <v>376</v>
      </c>
      <c r="L61" s="75">
        <v>321429</v>
      </c>
      <c r="M61" s="77" t="s">
        <v>371</v>
      </c>
      <c r="N61" s="72" t="s">
        <v>372</v>
      </c>
      <c r="O61" s="75">
        <v>321429</v>
      </c>
      <c r="P61" s="209">
        <f t="shared" si="5"/>
        <v>1</v>
      </c>
      <c r="Q61" s="316">
        <f t="shared" si="3"/>
        <v>13924.683503157705</v>
      </c>
      <c r="S61" s="203" t="s">
        <v>69</v>
      </c>
      <c r="T61" s="204" t="s">
        <v>70</v>
      </c>
      <c r="U61" s="310">
        <f t="shared" si="6"/>
        <v>7643.6201192434737</v>
      </c>
    </row>
    <row r="62" spans="1:21" x14ac:dyDescent="0.2">
      <c r="A62" s="48" t="s">
        <v>377</v>
      </c>
      <c r="B62" s="32" t="s">
        <v>1207</v>
      </c>
      <c r="C62" s="179">
        <v>364573</v>
      </c>
      <c r="D62" s="179">
        <f>VLOOKUP($A62,'RNF (Social Care)'!$N$6:$P269,3,0)</f>
        <v>4936.513004249744</v>
      </c>
      <c r="E62" s="179">
        <f t="shared" si="0"/>
        <v>359636.48699575028</v>
      </c>
      <c r="F62" s="306">
        <f t="shared" si="1"/>
        <v>12432.995895179676</v>
      </c>
      <c r="G62" s="351"/>
      <c r="H62" s="306">
        <f t="shared" si="2"/>
        <v>17369.50889942942</v>
      </c>
      <c r="I62" s="218"/>
      <c r="J62" s="151" t="s">
        <v>642</v>
      </c>
      <c r="K62" s="152" t="s">
        <v>643</v>
      </c>
      <c r="L62" s="153">
        <v>152061</v>
      </c>
      <c r="M62" s="150" t="s">
        <v>640</v>
      </c>
      <c r="N62" s="148" t="s">
        <v>641</v>
      </c>
      <c r="O62" s="149">
        <v>152061</v>
      </c>
      <c r="P62" s="219">
        <f t="shared" si="5"/>
        <v>1</v>
      </c>
      <c r="Q62" s="317">
        <f t="shared" si="3"/>
        <v>6264.1452248043606</v>
      </c>
      <c r="S62" s="206" t="s">
        <v>573</v>
      </c>
      <c r="T62" s="207" t="s">
        <v>574</v>
      </c>
      <c r="U62" s="311">
        <f t="shared" si="6"/>
        <v>49483.016948373421</v>
      </c>
    </row>
    <row r="63" spans="1:21" x14ac:dyDescent="0.2">
      <c r="A63" s="138" t="s">
        <v>375</v>
      </c>
      <c r="B63" s="139" t="s">
        <v>1208</v>
      </c>
      <c r="C63" s="178">
        <v>409259</v>
      </c>
      <c r="D63" s="178">
        <f>VLOOKUP($A63,'RNF (Social Care)'!$N$6:$P270,3,0)</f>
        <v>6473.999520359499</v>
      </c>
      <c r="E63" s="178">
        <f t="shared" si="0"/>
        <v>402785.0004796405</v>
      </c>
      <c r="F63" s="307">
        <f t="shared" si="1"/>
        <v>13924.683503157705</v>
      </c>
      <c r="G63" s="351"/>
      <c r="H63" s="307">
        <f t="shared" si="2"/>
        <v>20398.683023517202</v>
      </c>
      <c r="I63" s="218"/>
      <c r="J63" s="71" t="s">
        <v>644</v>
      </c>
      <c r="K63" s="72" t="s">
        <v>645</v>
      </c>
      <c r="L63" s="75">
        <v>157267</v>
      </c>
      <c r="M63" s="77" t="s">
        <v>640</v>
      </c>
      <c r="N63" s="72" t="s">
        <v>641</v>
      </c>
      <c r="O63" s="75">
        <v>157267</v>
      </c>
      <c r="P63" s="209">
        <f t="shared" si="5"/>
        <v>1</v>
      </c>
      <c r="Q63" s="316">
        <f t="shared" si="3"/>
        <v>6461.2761544944224</v>
      </c>
      <c r="S63" s="203" t="s">
        <v>445</v>
      </c>
      <c r="T63" s="204" t="s">
        <v>446</v>
      </c>
      <c r="U63" s="310">
        <f t="shared" si="6"/>
        <v>11703.836258338311</v>
      </c>
    </row>
    <row r="64" spans="1:21" x14ac:dyDescent="0.2">
      <c r="A64" s="48" t="s">
        <v>45</v>
      </c>
      <c r="B64" s="32" t="s">
        <v>1209</v>
      </c>
      <c r="C64" s="179">
        <v>221217</v>
      </c>
      <c r="D64" s="179">
        <f>VLOOKUP($A64,'RNF (Social Care)'!$N$6:$P271,3,0)</f>
        <v>3635.3969999999999</v>
      </c>
      <c r="E64" s="179">
        <f t="shared" si="0"/>
        <v>217581.603</v>
      </c>
      <c r="F64" s="306">
        <f t="shared" si="1"/>
        <v>7522.015353791342</v>
      </c>
      <c r="G64" s="351"/>
      <c r="H64" s="306">
        <f t="shared" si="2"/>
        <v>11157.412353791342</v>
      </c>
      <c r="I64" s="218"/>
      <c r="J64" s="151" t="s">
        <v>35</v>
      </c>
      <c r="K64" s="152" t="s">
        <v>36</v>
      </c>
      <c r="L64" s="153">
        <v>257710</v>
      </c>
      <c r="M64" s="150" t="s">
        <v>33</v>
      </c>
      <c r="N64" s="148" t="s">
        <v>34</v>
      </c>
      <c r="O64" s="149">
        <v>257710</v>
      </c>
      <c r="P64" s="219">
        <f t="shared" si="5"/>
        <v>1</v>
      </c>
      <c r="Q64" s="317">
        <f t="shared" si="3"/>
        <v>12970.649951661087</v>
      </c>
      <c r="S64" s="206" t="s">
        <v>449</v>
      </c>
      <c r="T64" s="207" t="s">
        <v>450</v>
      </c>
      <c r="U64" s="311">
        <f t="shared" si="6"/>
        <v>11250.739396077908</v>
      </c>
    </row>
    <row r="65" spans="1:21" x14ac:dyDescent="0.2">
      <c r="A65" s="138" t="s">
        <v>369</v>
      </c>
      <c r="B65" s="139" t="s">
        <v>1210</v>
      </c>
      <c r="C65" s="178">
        <v>237139</v>
      </c>
      <c r="D65" s="178">
        <f>VLOOKUP($A65,'RNF (Social Care)'!$N$6:$P272,3,0)</f>
        <v>3812.1103525729663</v>
      </c>
      <c r="E65" s="178">
        <f t="shared" si="0"/>
        <v>233326.88964742704</v>
      </c>
      <c r="F65" s="307">
        <f t="shared" si="1"/>
        <v>8066.3457855870492</v>
      </c>
      <c r="G65" s="351"/>
      <c r="H65" s="307">
        <f t="shared" si="2"/>
        <v>11878.456138160016</v>
      </c>
      <c r="I65" s="218"/>
      <c r="J65" s="71" t="s">
        <v>377</v>
      </c>
      <c r="K65" s="72" t="s">
        <v>378</v>
      </c>
      <c r="L65" s="75">
        <v>245094</v>
      </c>
      <c r="M65" s="77" t="s">
        <v>371</v>
      </c>
      <c r="N65" s="72" t="s">
        <v>372</v>
      </c>
      <c r="O65" s="75">
        <v>245094</v>
      </c>
      <c r="P65" s="209">
        <f t="shared" si="5"/>
        <v>1</v>
      </c>
      <c r="Q65" s="316">
        <f t="shared" si="3"/>
        <v>12432.995895179676</v>
      </c>
      <c r="S65" s="203" t="s">
        <v>177</v>
      </c>
      <c r="T65" s="204" t="s">
        <v>178</v>
      </c>
      <c r="U65" s="310">
        <f t="shared" si="6"/>
        <v>7033.595667745647</v>
      </c>
    </row>
    <row r="66" spans="1:21" x14ac:dyDescent="0.2">
      <c r="A66" s="48" t="s">
        <v>49</v>
      </c>
      <c r="B66" s="32" t="s">
        <v>1211</v>
      </c>
      <c r="C66" s="179">
        <v>217072</v>
      </c>
      <c r="D66" s="179">
        <f>VLOOKUP($A66,'RNF (Social Care)'!$N$6:$P273,3,0)</f>
        <v>3547.7849999999999</v>
      </c>
      <c r="E66" s="179">
        <f t="shared" si="0"/>
        <v>213524.215</v>
      </c>
      <c r="F66" s="306">
        <f t="shared" si="1"/>
        <v>7381.7473604891293</v>
      </c>
      <c r="G66" s="351"/>
      <c r="H66" s="306">
        <f t="shared" si="2"/>
        <v>10929.532360489129</v>
      </c>
      <c r="I66" s="218"/>
      <c r="J66" s="151" t="s">
        <v>45</v>
      </c>
      <c r="K66" s="152" t="s">
        <v>46</v>
      </c>
      <c r="L66" s="153">
        <v>159804</v>
      </c>
      <c r="M66" s="150" t="s">
        <v>43</v>
      </c>
      <c r="N66" s="148" t="s">
        <v>44</v>
      </c>
      <c r="O66" s="149">
        <v>159804</v>
      </c>
      <c r="P66" s="219">
        <f t="shared" si="5"/>
        <v>1</v>
      </c>
      <c r="Q66" s="317">
        <f t="shared" si="3"/>
        <v>7522.015353791342</v>
      </c>
      <c r="S66" s="206" t="s">
        <v>211</v>
      </c>
      <c r="T66" s="207" t="s">
        <v>212</v>
      </c>
      <c r="U66" s="311">
        <f t="shared" si="6"/>
        <v>103.35919359476367</v>
      </c>
    </row>
    <row r="67" spans="1:21" x14ac:dyDescent="0.2">
      <c r="A67" s="138" t="s">
        <v>299</v>
      </c>
      <c r="B67" s="139" t="s">
        <v>1212</v>
      </c>
      <c r="C67" s="178">
        <v>353184</v>
      </c>
      <c r="D67" s="178">
        <f>VLOOKUP($A67,'RNF (Social Care)'!$N$6:$P274,3,0)</f>
        <v>6272.4009999999998</v>
      </c>
      <c r="E67" s="178">
        <f t="shared" si="0"/>
        <v>346911.59899999999</v>
      </c>
      <c r="F67" s="307">
        <f t="shared" si="1"/>
        <v>11993.083689553961</v>
      </c>
      <c r="G67" s="351"/>
      <c r="H67" s="307">
        <f t="shared" si="2"/>
        <v>18265.484689553959</v>
      </c>
      <c r="I67" s="218"/>
      <c r="J67" s="71" t="s">
        <v>369</v>
      </c>
      <c r="K67" s="72" t="s">
        <v>370</v>
      </c>
      <c r="L67" s="75">
        <v>189478</v>
      </c>
      <c r="M67" s="77" t="s">
        <v>365</v>
      </c>
      <c r="N67" s="72" t="s">
        <v>366</v>
      </c>
      <c r="O67" s="75">
        <v>189478</v>
      </c>
      <c r="P67" s="209">
        <f t="shared" si="5"/>
        <v>1</v>
      </c>
      <c r="Q67" s="316">
        <f t="shared" si="3"/>
        <v>8066.3457855870492</v>
      </c>
      <c r="S67" s="203" t="s">
        <v>453</v>
      </c>
      <c r="T67" s="204" t="s">
        <v>454</v>
      </c>
      <c r="U67" s="310">
        <f t="shared" si="6"/>
        <v>11097.312363404906</v>
      </c>
    </row>
    <row r="68" spans="1:21" x14ac:dyDescent="0.2">
      <c r="A68" s="48" t="s">
        <v>646</v>
      </c>
      <c r="B68" s="32" t="s">
        <v>1213</v>
      </c>
      <c r="C68" s="179">
        <v>158111</v>
      </c>
      <c r="D68" s="179">
        <f>VLOOKUP($A68,'RNF (Social Care)'!$N$6:$P275,3,0)</f>
        <v>2073.3156525810591</v>
      </c>
      <c r="E68" s="179">
        <f t="shared" si="0"/>
        <v>156037.68434741895</v>
      </c>
      <c r="F68" s="306">
        <f t="shared" si="1"/>
        <v>5394.3800452252954</v>
      </c>
      <c r="G68" s="351"/>
      <c r="H68" s="306">
        <f t="shared" si="2"/>
        <v>7467.6956978063545</v>
      </c>
      <c r="I68" s="218"/>
      <c r="J68" s="151" t="s">
        <v>49</v>
      </c>
      <c r="K68" s="152" t="s">
        <v>50</v>
      </c>
      <c r="L68" s="153">
        <v>169247</v>
      </c>
      <c r="M68" s="150" t="s">
        <v>47</v>
      </c>
      <c r="N68" s="148" t="s">
        <v>48</v>
      </c>
      <c r="O68" s="149">
        <v>169247</v>
      </c>
      <c r="P68" s="219">
        <f t="shared" si="5"/>
        <v>1</v>
      </c>
      <c r="Q68" s="317">
        <f t="shared" si="3"/>
        <v>7381.7473604891293</v>
      </c>
      <c r="S68" s="206" t="s">
        <v>457</v>
      </c>
      <c r="T68" s="207" t="s">
        <v>458</v>
      </c>
      <c r="U68" s="311">
        <f t="shared" si="6"/>
        <v>8453.1653899936391</v>
      </c>
    </row>
    <row r="69" spans="1:21" x14ac:dyDescent="0.2">
      <c r="A69" s="138" t="s">
        <v>303</v>
      </c>
      <c r="B69" s="139" t="s">
        <v>1214</v>
      </c>
      <c r="C69" s="178">
        <v>737037</v>
      </c>
      <c r="D69" s="178">
        <f>VLOOKUP($A69,'RNF (Social Care)'!$N$6:$P276,3,0)</f>
        <v>12613.290999999999</v>
      </c>
      <c r="E69" s="178">
        <f t="shared" si="0"/>
        <v>724423.70900000003</v>
      </c>
      <c r="F69" s="307">
        <f t="shared" si="1"/>
        <v>25044.057891918699</v>
      </c>
      <c r="G69" s="351"/>
      <c r="H69" s="307">
        <f t="shared" si="2"/>
        <v>37657.3488919187</v>
      </c>
      <c r="I69" s="218"/>
      <c r="J69" s="71" t="s">
        <v>299</v>
      </c>
      <c r="K69" s="72" t="s">
        <v>300</v>
      </c>
      <c r="L69" s="75">
        <v>260070</v>
      </c>
      <c r="M69" s="77" t="s">
        <v>297</v>
      </c>
      <c r="N69" s="72" t="s">
        <v>298</v>
      </c>
      <c r="O69" s="75">
        <v>260070</v>
      </c>
      <c r="P69" s="209">
        <f t="shared" si="5"/>
        <v>1</v>
      </c>
      <c r="Q69" s="316">
        <f t="shared" si="3"/>
        <v>11993.083689553961</v>
      </c>
      <c r="S69" s="203" t="s">
        <v>579</v>
      </c>
      <c r="T69" s="204" t="s">
        <v>580</v>
      </c>
      <c r="U69" s="310">
        <f t="shared" si="6"/>
        <v>63429.617927556785</v>
      </c>
    </row>
    <row r="70" spans="1:21" x14ac:dyDescent="0.2">
      <c r="A70" s="48" t="s">
        <v>41</v>
      </c>
      <c r="B70" s="32" t="s">
        <v>1215</v>
      </c>
      <c r="C70" s="179">
        <v>394029</v>
      </c>
      <c r="D70" s="179">
        <f>VLOOKUP($A70,'RNF (Social Care)'!$N$6:$P277,3,0)</f>
        <v>6209.4250881806829</v>
      </c>
      <c r="E70" s="179">
        <f t="shared" si="0"/>
        <v>387819.57491181931</v>
      </c>
      <c r="F70" s="306">
        <f t="shared" si="1"/>
        <v>13407.313655040662</v>
      </c>
      <c r="G70" s="351"/>
      <c r="H70" s="306">
        <f t="shared" si="2"/>
        <v>19616.738743221344</v>
      </c>
      <c r="I70" s="218"/>
      <c r="J70" s="151" t="s">
        <v>646</v>
      </c>
      <c r="K70" s="152" t="s">
        <v>647</v>
      </c>
      <c r="L70" s="153">
        <v>110369</v>
      </c>
      <c r="M70" s="150" t="s">
        <v>640</v>
      </c>
      <c r="N70" s="148" t="s">
        <v>641</v>
      </c>
      <c r="O70" s="149">
        <v>110369</v>
      </c>
      <c r="P70" s="219">
        <f t="shared" si="5"/>
        <v>1</v>
      </c>
      <c r="Q70" s="317">
        <f t="shared" si="3"/>
        <v>5394.3800452252954</v>
      </c>
      <c r="S70" s="206" t="s">
        <v>33</v>
      </c>
      <c r="T70" s="207" t="s">
        <v>34</v>
      </c>
      <c r="U70" s="311">
        <f t="shared" si="6"/>
        <v>12970.649951661087</v>
      </c>
    </row>
    <row r="71" spans="1:21" x14ac:dyDescent="0.2">
      <c r="A71" s="138" t="s">
        <v>381</v>
      </c>
      <c r="B71" s="139" t="s">
        <v>1216</v>
      </c>
      <c r="C71" s="178">
        <v>488812</v>
      </c>
      <c r="D71" s="178">
        <f>VLOOKUP($A71,'RNF (Social Care)'!$N$6:$P278,3,0)</f>
        <v>7687.8819999999996</v>
      </c>
      <c r="E71" s="178">
        <f t="shared" ref="E71:E134" si="7">C71-D71</f>
        <v>481124.11800000002</v>
      </c>
      <c r="F71" s="307">
        <f t="shared" ref="F71:F134" si="8">E71*F$3/E$217</f>
        <v>16632.945767364887</v>
      </c>
      <c r="G71" s="351"/>
      <c r="H71" s="307">
        <f t="shared" ref="H71:H134" si="9">D71+F71</f>
        <v>24320.827767364884</v>
      </c>
      <c r="I71" s="218"/>
      <c r="J71" s="71" t="s">
        <v>303</v>
      </c>
      <c r="K71" s="72" t="s">
        <v>304</v>
      </c>
      <c r="L71" s="75">
        <v>563749</v>
      </c>
      <c r="M71" s="77" t="s">
        <v>301</v>
      </c>
      <c r="N71" s="72" t="s">
        <v>302</v>
      </c>
      <c r="O71" s="75">
        <v>563749</v>
      </c>
      <c r="P71" s="209">
        <f t="shared" si="5"/>
        <v>1</v>
      </c>
      <c r="Q71" s="316">
        <f t="shared" ref="Q71:Q134" si="10">INDEX(F$7:F$215,MATCH($J71,$A$7:$A$215,0),1)*$P71</f>
        <v>25044.057891918699</v>
      </c>
      <c r="S71" s="203" t="s">
        <v>461</v>
      </c>
      <c r="T71" s="204" t="s">
        <v>462</v>
      </c>
      <c r="U71" s="310">
        <f t="shared" ref="U71:U102" si="11">SUMPRODUCT(--($M$7:$M$247=$S71),Q$7:Q$247)</f>
        <v>7420.7897136039746</v>
      </c>
    </row>
    <row r="72" spans="1:21" x14ac:dyDescent="0.2">
      <c r="A72" s="48" t="s">
        <v>329</v>
      </c>
      <c r="B72" s="32" t="s">
        <v>1217</v>
      </c>
      <c r="C72" s="179">
        <v>896349</v>
      </c>
      <c r="D72" s="179">
        <f>VLOOKUP($A72,'RNF (Social Care)'!$N$6:$P279,3,0)</f>
        <v>17347.74490895983</v>
      </c>
      <c r="E72" s="179">
        <f t="shared" si="7"/>
        <v>879001.25509104016</v>
      </c>
      <c r="F72" s="306">
        <f t="shared" si="8"/>
        <v>30387.959485695414</v>
      </c>
      <c r="G72" s="351"/>
      <c r="H72" s="306">
        <f t="shared" si="9"/>
        <v>47735.704394655244</v>
      </c>
      <c r="I72" s="218"/>
      <c r="J72" s="151" t="s">
        <v>41</v>
      </c>
      <c r="K72" s="152" t="s">
        <v>42</v>
      </c>
      <c r="L72" s="153">
        <v>351972</v>
      </c>
      <c r="M72" s="150" t="s">
        <v>51</v>
      </c>
      <c r="N72" s="148" t="s">
        <v>52</v>
      </c>
      <c r="O72" s="149">
        <v>204439</v>
      </c>
      <c r="P72" s="219">
        <f t="shared" ref="P72:P135" si="12">SUM(O72/L72)</f>
        <v>0.58083881672405757</v>
      </c>
      <c r="Q72" s="317">
        <f t="shared" si="10"/>
        <v>7787.4881988421175</v>
      </c>
      <c r="S72" s="206" t="s">
        <v>365</v>
      </c>
      <c r="T72" s="207" t="s">
        <v>366</v>
      </c>
      <c r="U72" s="311">
        <f t="shared" si="11"/>
        <v>17932.856637544239</v>
      </c>
    </row>
    <row r="73" spans="1:21" x14ac:dyDescent="0.2">
      <c r="A73" s="138" t="s">
        <v>325</v>
      </c>
      <c r="B73" s="139" t="s">
        <v>1218</v>
      </c>
      <c r="C73" s="178">
        <v>341043</v>
      </c>
      <c r="D73" s="178">
        <f>VLOOKUP($A73,'RNF (Social Care)'!$N$6:$P280,3,0)</f>
        <v>4787.204324850185</v>
      </c>
      <c r="E73" s="178">
        <f t="shared" si="7"/>
        <v>336255.79567514983</v>
      </c>
      <c r="F73" s="307">
        <f t="shared" si="8"/>
        <v>11624.701826789104</v>
      </c>
      <c r="G73" s="351"/>
      <c r="H73" s="307">
        <f t="shared" si="9"/>
        <v>16411.90615163929</v>
      </c>
      <c r="I73" s="218"/>
      <c r="J73" s="151" t="s">
        <v>41</v>
      </c>
      <c r="K73" s="152"/>
      <c r="L73" s="153">
        <v>351972</v>
      </c>
      <c r="M73" s="150" t="s">
        <v>640</v>
      </c>
      <c r="N73" s="148" t="s">
        <v>641</v>
      </c>
      <c r="O73" s="149">
        <v>126143</v>
      </c>
      <c r="P73" s="219">
        <f t="shared" si="12"/>
        <v>0.35838930369461208</v>
      </c>
      <c r="Q73" s="317">
        <f t="shared" si="10"/>
        <v>4805.037805245287</v>
      </c>
      <c r="S73" s="203" t="s">
        <v>267</v>
      </c>
      <c r="T73" s="204" t="s">
        <v>268</v>
      </c>
      <c r="U73" s="310">
        <f t="shared" si="11"/>
        <v>8886.8398255477787</v>
      </c>
    </row>
    <row r="74" spans="1:21" x14ac:dyDescent="0.2">
      <c r="A74" s="48" t="s">
        <v>672</v>
      </c>
      <c r="B74" s="32" t="s">
        <v>1219</v>
      </c>
      <c r="C74" s="179">
        <v>164232</v>
      </c>
      <c r="D74" s="179">
        <f>VLOOKUP($A74,'RNF (Social Care)'!$N$6:$P281,3,0)</f>
        <v>2581.033219765975</v>
      </c>
      <c r="E74" s="179">
        <f t="shared" si="7"/>
        <v>161650.96678023401</v>
      </c>
      <c r="F74" s="306">
        <f t="shared" si="8"/>
        <v>5588.4368775246794</v>
      </c>
      <c r="G74" s="351"/>
      <c r="H74" s="306">
        <f t="shared" si="9"/>
        <v>8169.4700972906539</v>
      </c>
      <c r="I74" s="218"/>
      <c r="J74" s="151" t="s">
        <v>41</v>
      </c>
      <c r="K74" s="152"/>
      <c r="L74" s="153">
        <v>351972</v>
      </c>
      <c r="M74" s="150" t="s">
        <v>37</v>
      </c>
      <c r="N74" s="148" t="s">
        <v>38</v>
      </c>
      <c r="O74" s="149">
        <v>21390</v>
      </c>
      <c r="P74" s="219">
        <f t="shared" si="12"/>
        <v>6.0771879581330332E-2</v>
      </c>
      <c r="Q74" s="317">
        <f t="shared" si="10"/>
        <v>814.78765095325696</v>
      </c>
      <c r="S74" s="206" t="s">
        <v>465</v>
      </c>
      <c r="T74" s="207" t="s">
        <v>466</v>
      </c>
      <c r="U74" s="311">
        <f t="shared" si="11"/>
        <v>15363.102858601753</v>
      </c>
    </row>
    <row r="75" spans="1:21" x14ac:dyDescent="0.2">
      <c r="A75" s="138" t="s">
        <v>333</v>
      </c>
      <c r="B75" s="139" t="s">
        <v>1220</v>
      </c>
      <c r="C75" s="178">
        <v>578866</v>
      </c>
      <c r="D75" s="178">
        <f>VLOOKUP($A75,'RNF (Social Care)'!$N$6:$P282,3,0)</f>
        <v>9167.8906961352004</v>
      </c>
      <c r="E75" s="178">
        <f t="shared" si="7"/>
        <v>569698.10930386477</v>
      </c>
      <c r="F75" s="307">
        <f t="shared" si="8"/>
        <v>19695.037935765042</v>
      </c>
      <c r="G75" s="351"/>
      <c r="H75" s="307">
        <f t="shared" si="9"/>
        <v>28862.928631900242</v>
      </c>
      <c r="I75" s="218"/>
      <c r="J75" s="71" t="s">
        <v>381</v>
      </c>
      <c r="K75" s="72" t="s">
        <v>382</v>
      </c>
      <c r="L75" s="75">
        <v>331379</v>
      </c>
      <c r="M75" s="77" t="s">
        <v>379</v>
      </c>
      <c r="N75" s="72" t="s">
        <v>380</v>
      </c>
      <c r="O75" s="75">
        <v>331379</v>
      </c>
      <c r="P75" s="209">
        <f t="shared" si="12"/>
        <v>1</v>
      </c>
      <c r="Q75" s="316">
        <f t="shared" si="10"/>
        <v>16632.945767364887</v>
      </c>
      <c r="S75" s="203" t="s">
        <v>594</v>
      </c>
      <c r="T75" s="204" t="s">
        <v>595</v>
      </c>
      <c r="U75" s="310">
        <f t="shared" si="11"/>
        <v>54212.616781585501</v>
      </c>
    </row>
    <row r="76" spans="1:21" x14ac:dyDescent="0.2">
      <c r="A76" s="48" t="s">
        <v>337</v>
      </c>
      <c r="B76" s="32" t="s">
        <v>1221</v>
      </c>
      <c r="C76" s="179">
        <v>404961</v>
      </c>
      <c r="D76" s="179">
        <f>VLOOKUP($A76,'RNF (Social Care)'!$N$6:$P283,3,0)</f>
        <v>7281.0559999999996</v>
      </c>
      <c r="E76" s="179">
        <f t="shared" si="7"/>
        <v>397679.94400000002</v>
      </c>
      <c r="F76" s="306">
        <f t="shared" si="8"/>
        <v>13748.196554388291</v>
      </c>
      <c r="G76" s="351"/>
      <c r="H76" s="306">
        <f t="shared" si="9"/>
        <v>21029.252554388291</v>
      </c>
      <c r="I76" s="218"/>
      <c r="J76" s="151" t="s">
        <v>614</v>
      </c>
      <c r="K76" s="152" t="s">
        <v>615</v>
      </c>
      <c r="L76" s="153">
        <v>231103</v>
      </c>
      <c r="M76" s="150" t="s">
        <v>612</v>
      </c>
      <c r="N76" s="148" t="s">
        <v>613</v>
      </c>
      <c r="O76" s="149">
        <v>231103</v>
      </c>
      <c r="P76" s="219">
        <f t="shared" si="12"/>
        <v>1</v>
      </c>
      <c r="Q76" s="317">
        <f t="shared" si="10"/>
        <v>11358.375035920895</v>
      </c>
      <c r="S76" s="206" t="s">
        <v>371</v>
      </c>
      <c r="T76" s="207" t="s">
        <v>372</v>
      </c>
      <c r="U76" s="311">
        <f t="shared" si="11"/>
        <v>34891.402633953578</v>
      </c>
    </row>
    <row r="77" spans="1:21" x14ac:dyDescent="0.2">
      <c r="A77" s="138" t="s">
        <v>674</v>
      </c>
      <c r="B77" s="139" t="s">
        <v>1222</v>
      </c>
      <c r="C77" s="178">
        <v>155647</v>
      </c>
      <c r="D77" s="178">
        <f>VLOOKUP($A77,'RNF (Social Care)'!$N$6:$P284,3,0)</f>
        <v>2405.7836848232605</v>
      </c>
      <c r="E77" s="178">
        <f t="shared" si="7"/>
        <v>153241.21631517675</v>
      </c>
      <c r="F77" s="307">
        <f t="shared" si="8"/>
        <v>5297.7033263075082</v>
      </c>
      <c r="G77" s="351"/>
      <c r="H77" s="307">
        <f t="shared" si="9"/>
        <v>7703.4870111307682</v>
      </c>
      <c r="I77" s="218"/>
      <c r="J77" s="71" t="s">
        <v>636</v>
      </c>
      <c r="K77" s="72" t="s">
        <v>637</v>
      </c>
      <c r="L77" s="75">
        <v>65434</v>
      </c>
      <c r="M77" s="77" t="s">
        <v>634</v>
      </c>
      <c r="N77" s="72" t="s">
        <v>635</v>
      </c>
      <c r="O77" s="75">
        <v>65434</v>
      </c>
      <c r="P77" s="209">
        <f t="shared" si="12"/>
        <v>1</v>
      </c>
      <c r="Q77" s="316">
        <f t="shared" si="10"/>
        <v>3183.1477109718794</v>
      </c>
      <c r="S77" s="203" t="s">
        <v>57</v>
      </c>
      <c r="T77" s="204" t="s">
        <v>58</v>
      </c>
      <c r="U77" s="310">
        <f t="shared" si="11"/>
        <v>14523.918153599334</v>
      </c>
    </row>
    <row r="78" spans="1:21" x14ac:dyDescent="0.2">
      <c r="A78" s="48" t="s">
        <v>71</v>
      </c>
      <c r="B78" s="32" t="s">
        <v>1223</v>
      </c>
      <c r="C78" s="179">
        <v>225205</v>
      </c>
      <c r="D78" s="179">
        <f>VLOOKUP($A78,'RNF (Social Care)'!$N$6:$P285,3,0)</f>
        <v>4105.8609999999999</v>
      </c>
      <c r="E78" s="179">
        <f t="shared" si="7"/>
        <v>221099.139</v>
      </c>
      <c r="F78" s="306">
        <f t="shared" si="8"/>
        <v>7643.6201192434737</v>
      </c>
      <c r="G78" s="351"/>
      <c r="H78" s="306">
        <f t="shared" si="9"/>
        <v>11749.481119243474</v>
      </c>
      <c r="I78" s="218"/>
      <c r="J78" s="151" t="s">
        <v>63</v>
      </c>
      <c r="K78" s="152" t="s">
        <v>64</v>
      </c>
      <c r="L78" s="153">
        <v>323920</v>
      </c>
      <c r="M78" s="150" t="s">
        <v>608</v>
      </c>
      <c r="N78" s="148" t="s">
        <v>609</v>
      </c>
      <c r="O78" s="149">
        <v>285898</v>
      </c>
      <c r="P78" s="219">
        <f t="shared" si="12"/>
        <v>0.88261916522598172</v>
      </c>
      <c r="Q78" s="317">
        <f t="shared" si="10"/>
        <v>10741.25534849683</v>
      </c>
      <c r="S78" s="206" t="s">
        <v>608</v>
      </c>
      <c r="T78" s="207" t="s">
        <v>609</v>
      </c>
      <c r="U78" s="311">
        <f t="shared" si="11"/>
        <v>24780.08909971076</v>
      </c>
    </row>
    <row r="79" spans="1:21" x14ac:dyDescent="0.2">
      <c r="A79" s="138" t="s">
        <v>676</v>
      </c>
      <c r="B79" s="139" t="s">
        <v>1224</v>
      </c>
      <c r="C79" s="178">
        <v>275390</v>
      </c>
      <c r="D79" s="178">
        <f>VLOOKUP($A79,'RNF (Social Care)'!$N$6:$P286,3,0)</f>
        <v>4140.0206745077985</v>
      </c>
      <c r="E79" s="178">
        <f t="shared" si="7"/>
        <v>271249.97932549223</v>
      </c>
      <c r="F79" s="307">
        <f t="shared" si="8"/>
        <v>9377.3852249904448</v>
      </c>
      <c r="G79" s="351"/>
      <c r="H79" s="307">
        <f t="shared" si="9"/>
        <v>13517.405899498244</v>
      </c>
      <c r="I79" s="218"/>
      <c r="J79" s="151" t="s">
        <v>63</v>
      </c>
      <c r="K79" s="152"/>
      <c r="L79" s="153">
        <v>323920</v>
      </c>
      <c r="M79" s="150" t="s">
        <v>61</v>
      </c>
      <c r="N79" s="148" t="s">
        <v>62</v>
      </c>
      <c r="O79" s="149">
        <v>38022</v>
      </c>
      <c r="P79" s="219">
        <f t="shared" si="12"/>
        <v>0.11738083477401827</v>
      </c>
      <c r="Q79" s="317">
        <f t="shared" si="10"/>
        <v>1428.4955153955132</v>
      </c>
      <c r="S79" s="203" t="s">
        <v>469</v>
      </c>
      <c r="T79" s="204" t="s">
        <v>470</v>
      </c>
      <c r="U79" s="310">
        <f t="shared" si="11"/>
        <v>13786.788378125932</v>
      </c>
    </row>
    <row r="80" spans="1:21" x14ac:dyDescent="0.2">
      <c r="A80" s="48" t="s">
        <v>716</v>
      </c>
      <c r="B80" s="32" t="s">
        <v>1225</v>
      </c>
      <c r="C80" s="179">
        <v>197525</v>
      </c>
      <c r="D80" s="179">
        <f>VLOOKUP($A80,'RNF (Social Care)'!$N$6:$P287,3,0)</f>
        <v>3477.1190383805947</v>
      </c>
      <c r="E80" s="179">
        <f t="shared" si="7"/>
        <v>194047.8809616194</v>
      </c>
      <c r="F80" s="306">
        <f t="shared" si="8"/>
        <v>6708.4308592210155</v>
      </c>
      <c r="G80" s="351"/>
      <c r="H80" s="306">
        <f t="shared" si="9"/>
        <v>10185.54989760161</v>
      </c>
      <c r="I80" s="218"/>
      <c r="J80" s="71" t="s">
        <v>527</v>
      </c>
      <c r="K80" s="72" t="s">
        <v>528</v>
      </c>
      <c r="L80" s="75">
        <v>95778</v>
      </c>
      <c r="M80" s="77" t="s">
        <v>525</v>
      </c>
      <c r="N80" s="72" t="s">
        <v>526</v>
      </c>
      <c r="O80" s="75">
        <v>95778</v>
      </c>
      <c r="P80" s="209">
        <f t="shared" si="12"/>
        <v>1</v>
      </c>
      <c r="Q80" s="316">
        <f t="shared" si="10"/>
        <v>4273.7639859084056</v>
      </c>
      <c r="S80" s="206" t="s">
        <v>612</v>
      </c>
      <c r="T80" s="207" t="s">
        <v>613</v>
      </c>
      <c r="U80" s="311">
        <f t="shared" si="11"/>
        <v>32951.492346871899</v>
      </c>
    </row>
    <row r="81" spans="1:21" x14ac:dyDescent="0.2">
      <c r="A81" s="138" t="s">
        <v>327</v>
      </c>
      <c r="B81" s="139" t="s">
        <v>1226</v>
      </c>
      <c r="C81" s="178">
        <v>665595</v>
      </c>
      <c r="D81" s="178">
        <f>VLOOKUP($A81,'RNF (Social Care)'!$N$6:$P288,3,0)</f>
        <v>12592.391766189983</v>
      </c>
      <c r="E81" s="178">
        <f t="shared" si="7"/>
        <v>653002.60823381005</v>
      </c>
      <c r="F81" s="307">
        <f t="shared" si="8"/>
        <v>22574.958440767216</v>
      </c>
      <c r="G81" s="351"/>
      <c r="H81" s="307">
        <f t="shared" si="9"/>
        <v>35167.350206957199</v>
      </c>
      <c r="I81" s="218"/>
      <c r="J81" s="151" t="s">
        <v>529</v>
      </c>
      <c r="K81" s="152" t="s">
        <v>530</v>
      </c>
      <c r="L81" s="153">
        <v>109818</v>
      </c>
      <c r="M81" s="150" t="s">
        <v>525</v>
      </c>
      <c r="N81" s="148" t="s">
        <v>526</v>
      </c>
      <c r="O81" s="149">
        <v>109818</v>
      </c>
      <c r="P81" s="219">
        <f t="shared" si="12"/>
        <v>1</v>
      </c>
      <c r="Q81" s="317">
        <f t="shared" si="10"/>
        <v>4875.5588723058036</v>
      </c>
      <c r="S81" s="203" t="s">
        <v>271</v>
      </c>
      <c r="T81" s="204" t="s">
        <v>272</v>
      </c>
      <c r="U81" s="310">
        <f t="shared" si="11"/>
        <v>26122.769312906399</v>
      </c>
    </row>
    <row r="82" spans="1:21" x14ac:dyDescent="0.2">
      <c r="A82" s="48" t="s">
        <v>205</v>
      </c>
      <c r="B82" s="32" t="s">
        <v>1227</v>
      </c>
      <c r="C82" s="179">
        <v>376852</v>
      </c>
      <c r="D82" s="179">
        <f>VLOOKUP($A82,'RNF (Social Care)'!$N$6:$P289,3,0)</f>
        <v>6498.7020000000002</v>
      </c>
      <c r="E82" s="179">
        <f t="shared" si="7"/>
        <v>370353.29800000001</v>
      </c>
      <c r="F82" s="306">
        <f t="shared" si="8"/>
        <v>12803.486854921555</v>
      </c>
      <c r="G82" s="351"/>
      <c r="H82" s="306">
        <f t="shared" si="9"/>
        <v>19302.188854921555</v>
      </c>
      <c r="I82" s="218"/>
      <c r="J82" s="71" t="s">
        <v>59</v>
      </c>
      <c r="K82" s="72" t="s">
        <v>60</v>
      </c>
      <c r="L82" s="75">
        <v>337653</v>
      </c>
      <c r="M82" s="77" t="s">
        <v>57</v>
      </c>
      <c r="N82" s="72" t="s">
        <v>58</v>
      </c>
      <c r="O82" s="75">
        <v>337653</v>
      </c>
      <c r="P82" s="209">
        <f t="shared" si="12"/>
        <v>1</v>
      </c>
      <c r="Q82" s="316">
        <f t="shared" si="10"/>
        <v>14523.918153599334</v>
      </c>
      <c r="S82" s="206" t="s">
        <v>119</v>
      </c>
      <c r="T82" s="207" t="s">
        <v>120</v>
      </c>
      <c r="U82" s="311">
        <f t="shared" si="11"/>
        <v>8944.9845274572453</v>
      </c>
    </row>
    <row r="83" spans="1:21" x14ac:dyDescent="0.2">
      <c r="A83" s="138" t="s">
        <v>343</v>
      </c>
      <c r="B83" s="139" t="s">
        <v>1228</v>
      </c>
      <c r="C83" s="178">
        <v>291565</v>
      </c>
      <c r="D83" s="178">
        <f>VLOOKUP($A83,'RNF (Social Care)'!$N$6:$P290,3,0)</f>
        <v>4058.0349999999999</v>
      </c>
      <c r="E83" s="178">
        <f t="shared" si="7"/>
        <v>287506.96500000003</v>
      </c>
      <c r="F83" s="307">
        <f t="shared" si="8"/>
        <v>9939.4056079821712</v>
      </c>
      <c r="G83" s="351"/>
      <c r="H83" s="307">
        <f t="shared" si="9"/>
        <v>13997.440607982171</v>
      </c>
      <c r="I83" s="218"/>
      <c r="J83" s="151" t="s">
        <v>616</v>
      </c>
      <c r="K83" s="152" t="s">
        <v>617</v>
      </c>
      <c r="L83" s="153">
        <v>231853</v>
      </c>
      <c r="M83" s="150" t="s">
        <v>612</v>
      </c>
      <c r="N83" s="148" t="s">
        <v>613</v>
      </c>
      <c r="O83" s="149">
        <v>231853</v>
      </c>
      <c r="P83" s="219">
        <f t="shared" si="12"/>
        <v>1</v>
      </c>
      <c r="Q83" s="317">
        <f t="shared" si="10"/>
        <v>9476.1530494088402</v>
      </c>
      <c r="S83" s="203" t="s">
        <v>231</v>
      </c>
      <c r="T83" s="204" t="s">
        <v>232</v>
      </c>
      <c r="U83" s="310">
        <f t="shared" si="11"/>
        <v>26156.201482831199</v>
      </c>
    </row>
    <row r="84" spans="1:21" x14ac:dyDescent="0.2">
      <c r="A84" s="48" t="s">
        <v>678</v>
      </c>
      <c r="B84" s="32" t="s">
        <v>1229</v>
      </c>
      <c r="C84" s="179">
        <v>247038</v>
      </c>
      <c r="D84" s="179">
        <f>VLOOKUP($A84,'RNF (Social Care)'!$N$6:$P291,3,0)</f>
        <v>4312.4863375654668</v>
      </c>
      <c r="E84" s="179">
        <f t="shared" si="7"/>
        <v>242725.51366243453</v>
      </c>
      <c r="F84" s="306">
        <f t="shared" si="8"/>
        <v>8391.2656922824626</v>
      </c>
      <c r="G84" s="351"/>
      <c r="H84" s="306">
        <f t="shared" si="9"/>
        <v>12703.752029847928</v>
      </c>
      <c r="I84" s="218"/>
      <c r="J84" s="71" t="s">
        <v>652</v>
      </c>
      <c r="K84" s="72" t="s">
        <v>653</v>
      </c>
      <c r="L84" s="75">
        <v>195079</v>
      </c>
      <c r="M84" s="77" t="s">
        <v>648</v>
      </c>
      <c r="N84" s="72" t="s">
        <v>649</v>
      </c>
      <c r="O84" s="75">
        <v>195079</v>
      </c>
      <c r="P84" s="209">
        <f t="shared" si="12"/>
        <v>1</v>
      </c>
      <c r="Q84" s="316">
        <f t="shared" si="10"/>
        <v>8586.6388220013905</v>
      </c>
      <c r="S84" s="206" t="s">
        <v>131</v>
      </c>
      <c r="T84" s="207" t="s">
        <v>132</v>
      </c>
      <c r="U84" s="311">
        <f t="shared" si="11"/>
        <v>11911.490095146904</v>
      </c>
    </row>
    <row r="85" spans="1:21" x14ac:dyDescent="0.2">
      <c r="A85" s="138" t="s">
        <v>704</v>
      </c>
      <c r="B85" s="139" t="s">
        <v>1230</v>
      </c>
      <c r="C85" s="178">
        <v>320006</v>
      </c>
      <c r="D85" s="178">
        <f>VLOOKUP($A85,'RNF (Social Care)'!$N$6:$P292,3,0)</f>
        <v>4919.5309486615151</v>
      </c>
      <c r="E85" s="178">
        <f t="shared" si="7"/>
        <v>315086.4690513385</v>
      </c>
      <c r="F85" s="307">
        <f t="shared" si="8"/>
        <v>10892.856865182985</v>
      </c>
      <c r="G85" s="351"/>
      <c r="H85" s="307">
        <f t="shared" si="9"/>
        <v>15812.3878138445</v>
      </c>
      <c r="I85" s="218"/>
      <c r="J85" s="151" t="s">
        <v>163</v>
      </c>
      <c r="K85" s="152" t="s">
        <v>164</v>
      </c>
      <c r="L85" s="153">
        <v>265040</v>
      </c>
      <c r="M85" s="150" t="s">
        <v>161</v>
      </c>
      <c r="N85" s="148" t="s">
        <v>162</v>
      </c>
      <c r="O85" s="149">
        <v>259245</v>
      </c>
      <c r="P85" s="219">
        <f t="shared" si="12"/>
        <v>0.97813537579233323</v>
      </c>
      <c r="Q85" s="317">
        <f t="shared" si="10"/>
        <v>9850.9401292869934</v>
      </c>
      <c r="S85" s="203" t="s">
        <v>473</v>
      </c>
      <c r="T85" s="204" t="s">
        <v>474</v>
      </c>
      <c r="U85" s="310">
        <f t="shared" si="11"/>
        <v>8093.2413506362764</v>
      </c>
    </row>
    <row r="86" spans="1:21" x14ac:dyDescent="0.2">
      <c r="A86" s="48" t="s">
        <v>718</v>
      </c>
      <c r="B86" s="32" t="s">
        <v>1231</v>
      </c>
      <c r="C86" s="179">
        <v>336569</v>
      </c>
      <c r="D86" s="179">
        <f>VLOOKUP($A86,'RNF (Social Care)'!$N$6:$P293,3,0)</f>
        <v>5729.0847789183917</v>
      </c>
      <c r="E86" s="179">
        <f t="shared" si="7"/>
        <v>330839.91522108158</v>
      </c>
      <c r="F86" s="306">
        <f t="shared" si="8"/>
        <v>11437.469379890548</v>
      </c>
      <c r="G86" s="351"/>
      <c r="H86" s="306">
        <f t="shared" si="9"/>
        <v>17166.55415880894</v>
      </c>
      <c r="I86" s="218"/>
      <c r="J86" s="151" t="s">
        <v>163</v>
      </c>
      <c r="K86" s="152"/>
      <c r="L86" s="153">
        <v>265040</v>
      </c>
      <c r="M86" s="150" t="s">
        <v>513</v>
      </c>
      <c r="N86" s="148" t="s">
        <v>514</v>
      </c>
      <c r="O86" s="149">
        <v>5795</v>
      </c>
      <c r="P86" s="219">
        <f t="shared" si="12"/>
        <v>2.1864624207666768E-2</v>
      </c>
      <c r="Q86" s="317">
        <f t="shared" si="10"/>
        <v>220.20173214225204</v>
      </c>
      <c r="S86" s="206" t="s">
        <v>5</v>
      </c>
      <c r="T86" s="207" t="s">
        <v>6</v>
      </c>
      <c r="U86" s="311">
        <f t="shared" si="11"/>
        <v>7130.1546122678174</v>
      </c>
    </row>
    <row r="87" spans="1:21" x14ac:dyDescent="0.2">
      <c r="A87" s="138" t="s">
        <v>680</v>
      </c>
      <c r="B87" s="139" t="s">
        <v>1232</v>
      </c>
      <c r="C87" s="178">
        <v>168275</v>
      </c>
      <c r="D87" s="178">
        <f>VLOOKUP($A87,'RNF (Social Care)'!$N$6:$P294,3,0)</f>
        <v>2918.0545099044948</v>
      </c>
      <c r="E87" s="178">
        <f t="shared" si="7"/>
        <v>165356.9454900955</v>
      </c>
      <c r="F87" s="307">
        <f t="shared" si="8"/>
        <v>5716.5562974206796</v>
      </c>
      <c r="G87" s="351"/>
      <c r="H87" s="307">
        <f t="shared" si="9"/>
        <v>8634.6108073251744</v>
      </c>
      <c r="I87" s="218"/>
      <c r="J87" s="71" t="s">
        <v>638</v>
      </c>
      <c r="K87" s="72" t="s">
        <v>639</v>
      </c>
      <c r="L87" s="75">
        <v>632949</v>
      </c>
      <c r="M87" s="77" t="s">
        <v>634</v>
      </c>
      <c r="N87" s="72" t="s">
        <v>635</v>
      </c>
      <c r="O87" s="75">
        <v>632949</v>
      </c>
      <c r="P87" s="209">
        <f t="shared" si="12"/>
        <v>1</v>
      </c>
      <c r="Q87" s="316">
        <f t="shared" si="10"/>
        <v>25812.606960953555</v>
      </c>
      <c r="S87" s="203" t="s">
        <v>161</v>
      </c>
      <c r="T87" s="204" t="s">
        <v>162</v>
      </c>
      <c r="U87" s="310">
        <f t="shared" si="11"/>
        <v>9850.9401292869934</v>
      </c>
    </row>
    <row r="88" spans="1:21" x14ac:dyDescent="0.2">
      <c r="A88" s="48" t="s">
        <v>79</v>
      </c>
      <c r="B88" s="32" t="s">
        <v>1233</v>
      </c>
      <c r="C88" s="179">
        <v>379130</v>
      </c>
      <c r="D88" s="179">
        <f>VLOOKUP($A88,'RNF (Social Care)'!$N$6:$P295,3,0)</f>
        <v>6366.9935734330038</v>
      </c>
      <c r="E88" s="179">
        <f t="shared" si="7"/>
        <v>372763.00642656698</v>
      </c>
      <c r="F88" s="306">
        <f t="shared" si="8"/>
        <v>12886.792904389336</v>
      </c>
      <c r="G88" s="351"/>
      <c r="H88" s="306">
        <f t="shared" si="9"/>
        <v>19253.786477822341</v>
      </c>
      <c r="I88" s="218"/>
      <c r="J88" s="151" t="s">
        <v>654</v>
      </c>
      <c r="K88" s="152" t="s">
        <v>655</v>
      </c>
      <c r="L88" s="153">
        <v>117945</v>
      </c>
      <c r="M88" s="150" t="s">
        <v>648</v>
      </c>
      <c r="N88" s="148" t="s">
        <v>649</v>
      </c>
      <c r="O88" s="149">
        <v>117945</v>
      </c>
      <c r="P88" s="219">
        <f t="shared" si="12"/>
        <v>1</v>
      </c>
      <c r="Q88" s="317">
        <f t="shared" si="10"/>
        <v>5582.6889889776512</v>
      </c>
      <c r="S88" s="206" t="s">
        <v>309</v>
      </c>
      <c r="T88" s="207" t="s">
        <v>310</v>
      </c>
      <c r="U88" s="311">
        <f t="shared" si="11"/>
        <v>14056.603768070758</v>
      </c>
    </row>
    <row r="89" spans="1:21" x14ac:dyDescent="0.2">
      <c r="A89" s="138" t="s">
        <v>75</v>
      </c>
      <c r="B89" s="139" t="s">
        <v>1234</v>
      </c>
      <c r="C89" s="178">
        <v>205369</v>
      </c>
      <c r="D89" s="178">
        <f>VLOOKUP($A89,'RNF (Social Care)'!$N$6:$P296,3,0)</f>
        <v>3610.13</v>
      </c>
      <c r="E89" s="178">
        <f t="shared" si="7"/>
        <v>201758.87</v>
      </c>
      <c r="F89" s="307">
        <f t="shared" si="8"/>
        <v>6975.0075235156319</v>
      </c>
      <c r="G89" s="351"/>
      <c r="H89" s="307">
        <f t="shared" si="9"/>
        <v>10585.137523515632</v>
      </c>
      <c r="I89" s="218"/>
      <c r="J89" s="71" t="s">
        <v>531</v>
      </c>
      <c r="K89" s="72" t="s">
        <v>532</v>
      </c>
      <c r="L89" s="75">
        <v>272499</v>
      </c>
      <c r="M89" s="77" t="s">
        <v>525</v>
      </c>
      <c r="N89" s="72" t="s">
        <v>526</v>
      </c>
      <c r="O89" s="75">
        <v>272499</v>
      </c>
      <c r="P89" s="209">
        <f t="shared" si="12"/>
        <v>1</v>
      </c>
      <c r="Q89" s="316">
        <f t="shared" si="10"/>
        <v>13293.730367324279</v>
      </c>
      <c r="S89" s="203" t="s">
        <v>477</v>
      </c>
      <c r="T89" s="204" t="s">
        <v>478</v>
      </c>
      <c r="U89" s="310">
        <f t="shared" si="11"/>
        <v>14225.780545660726</v>
      </c>
    </row>
    <row r="90" spans="1:21" x14ac:dyDescent="0.2">
      <c r="A90" s="48" t="s">
        <v>347</v>
      </c>
      <c r="B90" s="32" t="s">
        <v>1235</v>
      </c>
      <c r="C90" s="179">
        <v>372632</v>
      </c>
      <c r="D90" s="179">
        <f>VLOOKUP($A90,'RNF (Social Care)'!$N$6:$P297,3,0)</f>
        <v>6675.8829999999998</v>
      </c>
      <c r="E90" s="179">
        <f t="shared" si="7"/>
        <v>365956.11700000003</v>
      </c>
      <c r="F90" s="306">
        <f t="shared" si="8"/>
        <v>12651.471875073285</v>
      </c>
      <c r="G90" s="351"/>
      <c r="H90" s="306">
        <f t="shared" si="9"/>
        <v>19327.354875073284</v>
      </c>
      <c r="I90" s="218"/>
      <c r="J90" s="151" t="s">
        <v>67</v>
      </c>
      <c r="K90" s="152" t="s">
        <v>68</v>
      </c>
      <c r="L90" s="153">
        <v>314268</v>
      </c>
      <c r="M90" s="150" t="s">
        <v>65</v>
      </c>
      <c r="N90" s="148" t="s">
        <v>66</v>
      </c>
      <c r="O90" s="149">
        <v>314268</v>
      </c>
      <c r="P90" s="219">
        <f t="shared" si="12"/>
        <v>1</v>
      </c>
      <c r="Q90" s="317">
        <f t="shared" si="10"/>
        <v>14277.6879117227</v>
      </c>
      <c r="S90" s="206" t="s">
        <v>622</v>
      </c>
      <c r="T90" s="207" t="s">
        <v>623</v>
      </c>
      <c r="U90" s="311">
        <f t="shared" si="11"/>
        <v>37722.719199814615</v>
      </c>
    </row>
    <row r="91" spans="1:21" x14ac:dyDescent="0.2">
      <c r="A91" s="138" t="s">
        <v>702</v>
      </c>
      <c r="B91" s="139" t="s">
        <v>1236</v>
      </c>
      <c r="C91" s="178">
        <v>229147</v>
      </c>
      <c r="D91" s="178">
        <f>VLOOKUP($A91,'RNF (Social Care)'!$N$6:$P298,3,0)</f>
        <v>3563.1523552032836</v>
      </c>
      <c r="E91" s="178">
        <f t="shared" si="7"/>
        <v>225583.84764479671</v>
      </c>
      <c r="F91" s="307">
        <f t="shared" si="8"/>
        <v>7798.6610180065991</v>
      </c>
      <c r="G91" s="351"/>
      <c r="H91" s="307">
        <f t="shared" si="9"/>
        <v>11361.813373209883</v>
      </c>
      <c r="I91" s="218"/>
      <c r="J91" s="71" t="s">
        <v>656</v>
      </c>
      <c r="K91" s="72" t="s">
        <v>657</v>
      </c>
      <c r="L91" s="75">
        <v>148773</v>
      </c>
      <c r="M91" s="77" t="s">
        <v>648</v>
      </c>
      <c r="N91" s="72" t="s">
        <v>649</v>
      </c>
      <c r="O91" s="75">
        <v>148773</v>
      </c>
      <c r="P91" s="209">
        <f t="shared" si="12"/>
        <v>1</v>
      </c>
      <c r="Q91" s="316">
        <f t="shared" si="10"/>
        <v>6190.7720166481931</v>
      </c>
      <c r="S91" s="203" t="s">
        <v>43</v>
      </c>
      <c r="T91" s="204" t="s">
        <v>44</v>
      </c>
      <c r="U91" s="310">
        <f t="shared" si="11"/>
        <v>7522.015353791342</v>
      </c>
    </row>
    <row r="92" spans="1:21" x14ac:dyDescent="0.2">
      <c r="A92" s="48" t="s">
        <v>351</v>
      </c>
      <c r="B92" s="32" t="s">
        <v>1237</v>
      </c>
      <c r="C92" s="179">
        <v>337458</v>
      </c>
      <c r="D92" s="179">
        <f>VLOOKUP($A92,'RNF (Social Care)'!$N$6:$P299,3,0)</f>
        <v>6417.826</v>
      </c>
      <c r="E92" s="179">
        <f t="shared" si="7"/>
        <v>331040.174</v>
      </c>
      <c r="F92" s="306">
        <f t="shared" si="8"/>
        <v>11444.392527753173</v>
      </c>
      <c r="G92" s="351"/>
      <c r="H92" s="306">
        <f t="shared" si="9"/>
        <v>17862.218527753172</v>
      </c>
      <c r="I92" s="218"/>
      <c r="J92" s="151" t="s">
        <v>658</v>
      </c>
      <c r="K92" s="152" t="s">
        <v>659</v>
      </c>
      <c r="L92" s="153">
        <v>111780</v>
      </c>
      <c r="M92" s="150" t="s">
        <v>648</v>
      </c>
      <c r="N92" s="148" t="s">
        <v>649</v>
      </c>
      <c r="O92" s="149">
        <v>111780</v>
      </c>
      <c r="P92" s="219">
        <f t="shared" si="12"/>
        <v>1</v>
      </c>
      <c r="Q92" s="317">
        <f t="shared" si="10"/>
        <v>3971.9741844721434</v>
      </c>
      <c r="S92" s="206" t="s">
        <v>47</v>
      </c>
      <c r="T92" s="207" t="s">
        <v>48</v>
      </c>
      <c r="U92" s="311">
        <f t="shared" si="11"/>
        <v>7381.7473604891293</v>
      </c>
    </row>
    <row r="93" spans="1:21" x14ac:dyDescent="0.2">
      <c r="A93" s="138" t="s">
        <v>720</v>
      </c>
      <c r="B93" s="139" t="s">
        <v>1238</v>
      </c>
      <c r="C93" s="178">
        <v>136178</v>
      </c>
      <c r="D93" s="178">
        <f>VLOOKUP($A93,'RNF (Social Care)'!$N$6:$P300,3,0)</f>
        <v>1912.1101827010136</v>
      </c>
      <c r="E93" s="178">
        <f t="shared" si="7"/>
        <v>134265.88981729897</v>
      </c>
      <c r="F93" s="307">
        <f t="shared" si="8"/>
        <v>4641.7071607666176</v>
      </c>
      <c r="G93" s="351"/>
      <c r="H93" s="307">
        <f t="shared" si="9"/>
        <v>6553.817343467631</v>
      </c>
      <c r="I93" s="218"/>
      <c r="J93" s="71" t="s">
        <v>660</v>
      </c>
      <c r="K93" s="72" t="s">
        <v>661</v>
      </c>
      <c r="L93" s="75">
        <v>113670</v>
      </c>
      <c r="M93" s="77" t="s">
        <v>648</v>
      </c>
      <c r="N93" s="72" t="s">
        <v>649</v>
      </c>
      <c r="O93" s="75">
        <v>113670</v>
      </c>
      <c r="P93" s="209">
        <f t="shared" si="12"/>
        <v>1</v>
      </c>
      <c r="Q93" s="316">
        <f t="shared" si="10"/>
        <v>4641.3800865538369</v>
      </c>
      <c r="S93" s="203" t="s">
        <v>89</v>
      </c>
      <c r="T93" s="204" t="s">
        <v>90</v>
      </c>
      <c r="U93" s="310">
        <f t="shared" si="11"/>
        <v>9212.7623946715012</v>
      </c>
    </row>
    <row r="94" spans="1:21" x14ac:dyDescent="0.2">
      <c r="A94" s="48" t="s">
        <v>636</v>
      </c>
      <c r="B94" s="32" t="s">
        <v>1239</v>
      </c>
      <c r="C94" s="179">
        <v>93236</v>
      </c>
      <c r="D94" s="179">
        <f>VLOOKUP($A94,'RNF (Social Care)'!$N$6:$P301,3,0)</f>
        <v>1160.3595016125601</v>
      </c>
      <c r="E94" s="179">
        <f t="shared" si="7"/>
        <v>92075.640498387438</v>
      </c>
      <c r="F94" s="306">
        <f t="shared" si="8"/>
        <v>3183.1477109718794</v>
      </c>
      <c r="G94" s="351"/>
      <c r="H94" s="306">
        <f t="shared" si="9"/>
        <v>4343.5072125844399</v>
      </c>
      <c r="I94" s="218"/>
      <c r="J94" s="151" t="s">
        <v>618</v>
      </c>
      <c r="K94" s="152" t="s">
        <v>619</v>
      </c>
      <c r="L94" s="153">
        <v>124207</v>
      </c>
      <c r="M94" s="150" t="s">
        <v>612</v>
      </c>
      <c r="N94" s="148" t="s">
        <v>613</v>
      </c>
      <c r="O94" s="149">
        <v>124207</v>
      </c>
      <c r="P94" s="219">
        <f t="shared" si="12"/>
        <v>1</v>
      </c>
      <c r="Q94" s="317">
        <f t="shared" si="10"/>
        <v>5346.2582342397736</v>
      </c>
      <c r="S94" s="206" t="s">
        <v>311</v>
      </c>
      <c r="T94" s="207" t="s">
        <v>312</v>
      </c>
      <c r="U94" s="311">
        <f t="shared" si="11"/>
        <v>10457.958248939261</v>
      </c>
    </row>
    <row r="95" spans="1:21" x14ac:dyDescent="0.2">
      <c r="A95" s="138" t="s">
        <v>63</v>
      </c>
      <c r="B95" s="139" t="s">
        <v>1240</v>
      </c>
      <c r="C95" s="178">
        <v>357473</v>
      </c>
      <c r="D95" s="178">
        <f>VLOOKUP($A95,'RNF (Social Care)'!$N$6:$P302,3,0)</f>
        <v>5451.1313206578789</v>
      </c>
      <c r="E95" s="178">
        <f t="shared" si="7"/>
        <v>352021.86867934209</v>
      </c>
      <c r="F95" s="307">
        <f t="shared" si="8"/>
        <v>12169.750863892343</v>
      </c>
      <c r="G95" s="351"/>
      <c r="H95" s="307">
        <f t="shared" si="9"/>
        <v>17620.882184550221</v>
      </c>
      <c r="I95" s="218"/>
      <c r="J95" s="71" t="s">
        <v>55</v>
      </c>
      <c r="K95" s="72" t="s">
        <v>56</v>
      </c>
      <c r="L95" s="75">
        <v>521012</v>
      </c>
      <c r="M95" s="77" t="s">
        <v>525</v>
      </c>
      <c r="N95" s="72" t="s">
        <v>526</v>
      </c>
      <c r="O95" s="75">
        <v>268549</v>
      </c>
      <c r="P95" s="209">
        <f t="shared" si="12"/>
        <v>0.51543726440081994</v>
      </c>
      <c r="Q95" s="316">
        <f t="shared" si="10"/>
        <v>11637.256448635348</v>
      </c>
      <c r="S95" s="203" t="s">
        <v>640</v>
      </c>
      <c r="T95" s="204" t="s">
        <v>641</v>
      </c>
      <c r="U95" s="310">
        <f t="shared" si="11"/>
        <v>25366.238654668927</v>
      </c>
    </row>
    <row r="96" spans="1:21" x14ac:dyDescent="0.2">
      <c r="A96" s="48" t="s">
        <v>527</v>
      </c>
      <c r="B96" s="32" t="s">
        <v>1241</v>
      </c>
      <c r="C96" s="179">
        <v>125700</v>
      </c>
      <c r="D96" s="179">
        <f>VLOOKUP($A96,'RNF (Social Care)'!$N$6:$P303,3,0)</f>
        <v>2077.2240335930564</v>
      </c>
      <c r="E96" s="179">
        <f t="shared" si="7"/>
        <v>123622.77596640695</v>
      </c>
      <c r="F96" s="306">
        <f t="shared" si="8"/>
        <v>4273.7639859084056</v>
      </c>
      <c r="G96" s="351"/>
      <c r="H96" s="306">
        <f t="shared" si="9"/>
        <v>6350.9880195014621</v>
      </c>
      <c r="I96" s="218"/>
      <c r="J96" s="71" t="s">
        <v>55</v>
      </c>
      <c r="K96" s="72"/>
      <c r="L96" s="75">
        <v>521012</v>
      </c>
      <c r="M96" s="77" t="s">
        <v>53</v>
      </c>
      <c r="N96" s="72" t="s">
        <v>54</v>
      </c>
      <c r="O96" s="75">
        <v>252463</v>
      </c>
      <c r="P96" s="209">
        <f t="shared" si="12"/>
        <v>0.48456273559918006</v>
      </c>
      <c r="Q96" s="316">
        <f t="shared" si="10"/>
        <v>10940.18847507094</v>
      </c>
      <c r="S96" s="206" t="s">
        <v>634</v>
      </c>
      <c r="T96" s="207" t="s">
        <v>635</v>
      </c>
      <c r="U96" s="311">
        <f t="shared" si="11"/>
        <v>29616.769957456465</v>
      </c>
    </row>
    <row r="97" spans="1:21" x14ac:dyDescent="0.2">
      <c r="A97" s="138" t="s">
        <v>529</v>
      </c>
      <c r="B97" s="139" t="s">
        <v>1242</v>
      </c>
      <c r="C97" s="178">
        <v>143412</v>
      </c>
      <c r="D97" s="178">
        <f>VLOOKUP($A97,'RNF (Social Care)'!$N$6:$P304,3,0)</f>
        <v>2381.7222005170524</v>
      </c>
      <c r="E97" s="178">
        <f t="shared" si="7"/>
        <v>141030.27779948295</v>
      </c>
      <c r="F97" s="307">
        <f t="shared" si="8"/>
        <v>4875.5588723058036</v>
      </c>
      <c r="G97" s="351"/>
      <c r="H97" s="307">
        <f t="shared" si="9"/>
        <v>7257.281072822856</v>
      </c>
      <c r="I97" s="218"/>
      <c r="J97" s="151" t="s">
        <v>610</v>
      </c>
      <c r="K97" s="152" t="s">
        <v>611</v>
      </c>
      <c r="L97" s="153">
        <v>382007</v>
      </c>
      <c r="M97" s="150" t="s">
        <v>608</v>
      </c>
      <c r="N97" s="148" t="s">
        <v>609</v>
      </c>
      <c r="O97" s="149">
        <v>382007</v>
      </c>
      <c r="P97" s="219">
        <f t="shared" si="12"/>
        <v>1</v>
      </c>
      <c r="Q97" s="317">
        <f t="shared" si="10"/>
        <v>14038.83375121393</v>
      </c>
      <c r="S97" s="203" t="s">
        <v>1130</v>
      </c>
      <c r="T97" s="204" t="s">
        <v>188</v>
      </c>
      <c r="U97" s="310">
        <f t="shared" si="11"/>
        <v>15255.052935991836</v>
      </c>
    </row>
    <row r="98" spans="1:21" x14ac:dyDescent="0.2">
      <c r="A98" s="48" t="s">
        <v>59</v>
      </c>
      <c r="B98" s="32" t="s">
        <v>1243</v>
      </c>
      <c r="C98" s="179">
        <v>427456</v>
      </c>
      <c r="D98" s="179">
        <f>VLOOKUP($A98,'RNF (Social Care)'!$N$6:$P305,3,0)</f>
        <v>7337.5550000000003</v>
      </c>
      <c r="E98" s="179">
        <f t="shared" si="7"/>
        <v>420118.44500000001</v>
      </c>
      <c r="F98" s="306">
        <f t="shared" si="8"/>
        <v>14523.918153599334</v>
      </c>
      <c r="G98" s="351"/>
      <c r="H98" s="306">
        <f t="shared" si="9"/>
        <v>21861.473153599334</v>
      </c>
      <c r="I98" s="218"/>
      <c r="J98" s="71" t="s">
        <v>325</v>
      </c>
      <c r="K98" s="72" t="s">
        <v>326</v>
      </c>
      <c r="L98" s="75">
        <v>201921</v>
      </c>
      <c r="M98" s="77" t="s">
        <v>323</v>
      </c>
      <c r="N98" s="72" t="s">
        <v>324</v>
      </c>
      <c r="O98" s="75">
        <v>201921</v>
      </c>
      <c r="P98" s="209">
        <f t="shared" si="12"/>
        <v>1</v>
      </c>
      <c r="Q98" s="316">
        <f t="shared" si="10"/>
        <v>11624.701826789104</v>
      </c>
      <c r="S98" s="206" t="s">
        <v>65</v>
      </c>
      <c r="T98" s="207" t="s">
        <v>66</v>
      </c>
      <c r="U98" s="311">
        <f t="shared" si="11"/>
        <v>14277.6879117227</v>
      </c>
    </row>
    <row r="99" spans="1:21" x14ac:dyDescent="0.2">
      <c r="A99" s="138" t="s">
        <v>614</v>
      </c>
      <c r="B99" s="139" t="s">
        <v>1244</v>
      </c>
      <c r="C99" s="178">
        <v>333513</v>
      </c>
      <c r="D99" s="178">
        <f>VLOOKUP($A99,'RNF (Social Care)'!$N$6:$P306,3,0)</f>
        <v>4960.9655315782575</v>
      </c>
      <c r="E99" s="178">
        <f t="shared" si="7"/>
        <v>328552.03446842177</v>
      </c>
      <c r="F99" s="307">
        <f t="shared" si="8"/>
        <v>11358.375035920895</v>
      </c>
      <c r="G99" s="351"/>
      <c r="H99" s="307">
        <f t="shared" si="9"/>
        <v>16319.340567499152</v>
      </c>
      <c r="I99" s="218"/>
      <c r="J99" s="151" t="s">
        <v>672</v>
      </c>
      <c r="K99" s="152" t="s">
        <v>673</v>
      </c>
      <c r="L99" s="153">
        <v>134435</v>
      </c>
      <c r="M99" s="150" t="s">
        <v>670</v>
      </c>
      <c r="N99" s="148" t="s">
        <v>671</v>
      </c>
      <c r="O99" s="149">
        <v>134435</v>
      </c>
      <c r="P99" s="219">
        <f t="shared" si="12"/>
        <v>1</v>
      </c>
      <c r="Q99" s="317">
        <f t="shared" si="10"/>
        <v>5588.4368775246794</v>
      </c>
      <c r="S99" s="203" t="s">
        <v>648</v>
      </c>
      <c r="T99" s="204" t="s">
        <v>649</v>
      </c>
      <c r="U99" s="310">
        <f t="shared" si="11"/>
        <v>34185.64625573223</v>
      </c>
    </row>
    <row r="100" spans="1:21" x14ac:dyDescent="0.2">
      <c r="A100" s="48" t="s">
        <v>616</v>
      </c>
      <c r="B100" s="32" t="s">
        <v>1245</v>
      </c>
      <c r="C100" s="179">
        <v>279084</v>
      </c>
      <c r="D100" s="179">
        <f>VLOOKUP($A100,'RNF (Social Care)'!$N$6:$P307,3,0)</f>
        <v>4977.0653838029521</v>
      </c>
      <c r="E100" s="179">
        <f t="shared" si="7"/>
        <v>274106.93461619708</v>
      </c>
      <c r="F100" s="306">
        <f t="shared" si="8"/>
        <v>9476.1530494088402</v>
      </c>
      <c r="G100" s="351"/>
      <c r="H100" s="306">
        <f t="shared" si="9"/>
        <v>14453.218433211792</v>
      </c>
      <c r="I100" s="218"/>
      <c r="J100" s="71" t="s">
        <v>333</v>
      </c>
      <c r="K100" s="72" t="s">
        <v>334</v>
      </c>
      <c r="L100" s="75">
        <v>439928</v>
      </c>
      <c r="M100" s="77" t="s">
        <v>331</v>
      </c>
      <c r="N100" s="72" t="s">
        <v>332</v>
      </c>
      <c r="O100" s="75">
        <v>337428</v>
      </c>
      <c r="P100" s="209">
        <f t="shared" si="12"/>
        <v>0.76700732847193176</v>
      </c>
      <c r="Q100" s="316">
        <f t="shared" si="10"/>
        <v>15106.238431264494</v>
      </c>
      <c r="S100" s="206" t="s">
        <v>239</v>
      </c>
      <c r="T100" s="207" t="s">
        <v>240</v>
      </c>
      <c r="U100" s="311">
        <f t="shared" si="11"/>
        <v>10947.532779509625</v>
      </c>
    </row>
    <row r="101" spans="1:21" x14ac:dyDescent="0.2">
      <c r="A101" s="138" t="s">
        <v>652</v>
      </c>
      <c r="B101" s="139" t="s">
        <v>1246</v>
      </c>
      <c r="C101" s="178">
        <v>252380</v>
      </c>
      <c r="D101" s="178">
        <f>VLOOKUP($A101,'RNF (Social Care)'!$N$6:$P308,3,0)</f>
        <v>4003.1287228877327</v>
      </c>
      <c r="E101" s="178">
        <f t="shared" si="7"/>
        <v>248376.87127711228</v>
      </c>
      <c r="F101" s="307">
        <f t="shared" si="8"/>
        <v>8586.6388220013905</v>
      </c>
      <c r="G101" s="351"/>
      <c r="H101" s="307">
        <f t="shared" si="9"/>
        <v>12589.767544889124</v>
      </c>
      <c r="I101" s="218"/>
      <c r="J101" s="71" t="s">
        <v>333</v>
      </c>
      <c r="K101" s="72"/>
      <c r="L101" s="75">
        <v>439928</v>
      </c>
      <c r="M101" s="77" t="s">
        <v>700</v>
      </c>
      <c r="N101" s="72" t="s">
        <v>701</v>
      </c>
      <c r="O101" s="75">
        <v>102500</v>
      </c>
      <c r="P101" s="209">
        <f t="shared" si="12"/>
        <v>0.23299267152806824</v>
      </c>
      <c r="Q101" s="316">
        <f t="shared" si="10"/>
        <v>4588.7995045005473</v>
      </c>
      <c r="S101" s="203" t="s">
        <v>662</v>
      </c>
      <c r="T101" s="204" t="s">
        <v>663</v>
      </c>
      <c r="U101" s="310">
        <f t="shared" si="11"/>
        <v>25390.890863063269</v>
      </c>
    </row>
    <row r="102" spans="1:21" x14ac:dyDescent="0.2">
      <c r="A102" s="48" t="s">
        <v>163</v>
      </c>
      <c r="B102" s="32" t="s">
        <v>1247</v>
      </c>
      <c r="C102" s="179">
        <v>295638</v>
      </c>
      <c r="D102" s="179">
        <f>VLOOKUP($A102,'RNF (Social Care)'!$N$6:$P309,3,0)</f>
        <v>4320.4358653170393</v>
      </c>
      <c r="E102" s="179">
        <f t="shared" si="7"/>
        <v>291317.56413468294</v>
      </c>
      <c r="F102" s="306">
        <f t="shared" si="8"/>
        <v>10071.141861429245</v>
      </c>
      <c r="G102" s="351"/>
      <c r="H102" s="306">
        <f t="shared" si="9"/>
        <v>14391.577726746284</v>
      </c>
      <c r="I102" s="218"/>
      <c r="J102" s="151" t="s">
        <v>337</v>
      </c>
      <c r="K102" s="152" t="s">
        <v>338</v>
      </c>
      <c r="L102" s="153">
        <v>315799</v>
      </c>
      <c r="M102" s="150" t="s">
        <v>335</v>
      </c>
      <c r="N102" s="148" t="s">
        <v>336</v>
      </c>
      <c r="O102" s="149">
        <v>315799</v>
      </c>
      <c r="P102" s="219">
        <f t="shared" si="12"/>
        <v>1</v>
      </c>
      <c r="Q102" s="317">
        <f t="shared" si="10"/>
        <v>13748.196554388291</v>
      </c>
      <c r="S102" s="206" t="s">
        <v>115</v>
      </c>
      <c r="T102" s="207" t="s">
        <v>116</v>
      </c>
      <c r="U102" s="311">
        <f t="shared" si="11"/>
        <v>7388.2936034433915</v>
      </c>
    </row>
    <row r="103" spans="1:21" x14ac:dyDescent="0.2">
      <c r="A103" s="138" t="s">
        <v>638</v>
      </c>
      <c r="B103" s="139" t="s">
        <v>1248</v>
      </c>
      <c r="C103" s="178">
        <v>757879</v>
      </c>
      <c r="D103" s="178">
        <f>VLOOKUP($A103,'RNF (Social Care)'!$N$6:$P310,3,0)</f>
        <v>11224.262404654588</v>
      </c>
      <c r="E103" s="178">
        <f t="shared" si="7"/>
        <v>746654.73759534536</v>
      </c>
      <c r="F103" s="307">
        <f t="shared" si="8"/>
        <v>25812.606960953555</v>
      </c>
      <c r="G103" s="351"/>
      <c r="H103" s="307">
        <f t="shared" si="9"/>
        <v>37036.869365608145</v>
      </c>
      <c r="I103" s="218"/>
      <c r="J103" s="151" t="s">
        <v>674</v>
      </c>
      <c r="K103" s="152" t="s">
        <v>675</v>
      </c>
      <c r="L103" s="153">
        <v>125307</v>
      </c>
      <c r="M103" s="150" t="s">
        <v>670</v>
      </c>
      <c r="N103" s="148" t="s">
        <v>671</v>
      </c>
      <c r="O103" s="149">
        <v>125307</v>
      </c>
      <c r="P103" s="219">
        <f t="shared" si="12"/>
        <v>1</v>
      </c>
      <c r="Q103" s="317">
        <f t="shared" si="10"/>
        <v>5297.7033263075082</v>
      </c>
      <c r="S103" s="203" t="s">
        <v>97</v>
      </c>
      <c r="T103" s="204" t="s">
        <v>98</v>
      </c>
      <c r="U103" s="310">
        <f t="shared" ref="U103:U134" si="13">SUMPRODUCT(--($M$7:$M$247=$S103),Q$7:Q$247)</f>
        <v>11409.416218986138</v>
      </c>
    </row>
    <row r="104" spans="1:21" x14ac:dyDescent="0.2">
      <c r="A104" s="48" t="s">
        <v>654</v>
      </c>
      <c r="B104" s="32" t="s">
        <v>1249</v>
      </c>
      <c r="C104" s="179">
        <v>163905</v>
      </c>
      <c r="D104" s="179">
        <f>VLOOKUP($A104,'RNF (Social Care)'!$N$6:$P311,3,0)</f>
        <v>2420.2964810204771</v>
      </c>
      <c r="E104" s="179">
        <f t="shared" si="7"/>
        <v>161484.70351897951</v>
      </c>
      <c r="F104" s="306">
        <f t="shared" si="8"/>
        <v>5582.6889889776512</v>
      </c>
      <c r="G104" s="351"/>
      <c r="H104" s="306">
        <f t="shared" si="9"/>
        <v>8002.9854699981279</v>
      </c>
      <c r="I104" s="218"/>
      <c r="J104" s="71" t="s">
        <v>71</v>
      </c>
      <c r="K104" s="72" t="s">
        <v>72</v>
      </c>
      <c r="L104" s="75">
        <v>187160</v>
      </c>
      <c r="M104" s="77" t="s">
        <v>69</v>
      </c>
      <c r="N104" s="72" t="s">
        <v>70</v>
      </c>
      <c r="O104" s="75">
        <v>187160</v>
      </c>
      <c r="P104" s="209">
        <f t="shared" si="12"/>
        <v>1</v>
      </c>
      <c r="Q104" s="316">
        <f t="shared" si="10"/>
        <v>7643.6201192434737</v>
      </c>
      <c r="S104" s="206" t="s">
        <v>109</v>
      </c>
      <c r="T104" s="207" t="s">
        <v>110</v>
      </c>
      <c r="U104" s="311">
        <f t="shared" si="13"/>
        <v>6771.0116620834333</v>
      </c>
    </row>
    <row r="105" spans="1:21" x14ac:dyDescent="0.2">
      <c r="A105" s="138" t="s">
        <v>531</v>
      </c>
      <c r="B105" s="139" t="s">
        <v>1250</v>
      </c>
      <c r="C105" s="178">
        <v>390444</v>
      </c>
      <c r="D105" s="178">
        <f>VLOOKUP($A105,'RNF (Social Care)'!$N$6:$P312,3,0)</f>
        <v>5909.9320504716561</v>
      </c>
      <c r="E105" s="178">
        <f t="shared" si="7"/>
        <v>384534.06794952834</v>
      </c>
      <c r="F105" s="307">
        <f t="shared" si="8"/>
        <v>13293.730367324279</v>
      </c>
      <c r="G105" s="351"/>
      <c r="H105" s="307">
        <f t="shared" si="9"/>
        <v>19203.662417795935</v>
      </c>
      <c r="I105" s="218"/>
      <c r="J105" s="151" t="s">
        <v>676</v>
      </c>
      <c r="K105" s="152" t="s">
        <v>677</v>
      </c>
      <c r="L105" s="153">
        <v>215636</v>
      </c>
      <c r="M105" s="150" t="s">
        <v>670</v>
      </c>
      <c r="N105" s="148" t="s">
        <v>671</v>
      </c>
      <c r="O105" s="149">
        <v>215636</v>
      </c>
      <c r="P105" s="219">
        <f t="shared" si="12"/>
        <v>1</v>
      </c>
      <c r="Q105" s="317">
        <f t="shared" si="10"/>
        <v>9377.3852249904448</v>
      </c>
      <c r="S105" s="203" t="s">
        <v>169</v>
      </c>
      <c r="T105" s="204" t="s">
        <v>170</v>
      </c>
      <c r="U105" s="310">
        <f t="shared" si="13"/>
        <v>9074.351348496908</v>
      </c>
    </row>
    <row r="106" spans="1:21" x14ac:dyDescent="0.2">
      <c r="A106" s="48" t="s">
        <v>67</v>
      </c>
      <c r="B106" s="32" t="s">
        <v>1251</v>
      </c>
      <c r="C106" s="179">
        <v>420223</v>
      </c>
      <c r="D106" s="179">
        <f>VLOOKUP($A106,'RNF (Social Care)'!$N$6:$P313,3,0)</f>
        <v>7227.0039999999999</v>
      </c>
      <c r="E106" s="179">
        <f t="shared" si="7"/>
        <v>412995.99599999998</v>
      </c>
      <c r="F106" s="306">
        <f t="shared" si="8"/>
        <v>14277.6879117227</v>
      </c>
      <c r="G106" s="351"/>
      <c r="H106" s="306">
        <f t="shared" si="9"/>
        <v>21504.691911722701</v>
      </c>
      <c r="I106" s="218"/>
      <c r="J106" s="71" t="s">
        <v>702</v>
      </c>
      <c r="K106" s="72" t="s">
        <v>703</v>
      </c>
      <c r="L106" s="75">
        <v>188642</v>
      </c>
      <c r="M106" s="77" t="s">
        <v>700</v>
      </c>
      <c r="N106" s="72" t="s">
        <v>701</v>
      </c>
      <c r="O106" s="75">
        <v>188642</v>
      </c>
      <c r="P106" s="209">
        <f t="shared" si="12"/>
        <v>1</v>
      </c>
      <c r="Q106" s="316">
        <f t="shared" si="10"/>
        <v>7798.6610180065991</v>
      </c>
      <c r="S106" s="206" t="s">
        <v>145</v>
      </c>
      <c r="T106" s="207" t="s">
        <v>146</v>
      </c>
      <c r="U106" s="311">
        <f t="shared" si="13"/>
        <v>6642.4305061870555</v>
      </c>
    </row>
    <row r="107" spans="1:21" x14ac:dyDescent="0.2">
      <c r="A107" s="138" t="s">
        <v>656</v>
      </c>
      <c r="B107" s="139" t="s">
        <v>1252</v>
      </c>
      <c r="C107" s="178">
        <v>182127</v>
      </c>
      <c r="D107" s="178">
        <f>VLOOKUP($A107,'RNF (Social Care)'!$N$6:$P314,3,0)</f>
        <v>3052.904051641523</v>
      </c>
      <c r="E107" s="178">
        <f t="shared" si="7"/>
        <v>179074.09594835847</v>
      </c>
      <c r="F107" s="307">
        <f t="shared" si="8"/>
        <v>6190.7720166481931</v>
      </c>
      <c r="G107" s="351"/>
      <c r="H107" s="307">
        <f t="shared" si="9"/>
        <v>9243.6760682897166</v>
      </c>
      <c r="I107" s="218"/>
      <c r="J107" s="151" t="s">
        <v>716</v>
      </c>
      <c r="K107" s="152" t="s">
        <v>717</v>
      </c>
      <c r="L107" s="153">
        <v>179956</v>
      </c>
      <c r="M107" s="150" t="s">
        <v>714</v>
      </c>
      <c r="N107" s="148" t="s">
        <v>715</v>
      </c>
      <c r="O107" s="149">
        <v>179956</v>
      </c>
      <c r="P107" s="219">
        <f t="shared" si="12"/>
        <v>1</v>
      </c>
      <c r="Q107" s="317">
        <f t="shared" si="10"/>
        <v>6708.4308592210155</v>
      </c>
      <c r="S107" s="203" t="s">
        <v>481</v>
      </c>
      <c r="T107" s="204" t="s">
        <v>482</v>
      </c>
      <c r="U107" s="310">
        <f t="shared" si="13"/>
        <v>11425.191340446472</v>
      </c>
    </row>
    <row r="108" spans="1:21" x14ac:dyDescent="0.2">
      <c r="A108" s="48" t="s">
        <v>658</v>
      </c>
      <c r="B108" s="32" t="s">
        <v>1253</v>
      </c>
      <c r="C108" s="179">
        <v>117187</v>
      </c>
      <c r="D108" s="179">
        <f>VLOOKUP($A108,'RNF (Social Care)'!$N$6:$P315,3,0)</f>
        <v>2293.7872792273424</v>
      </c>
      <c r="E108" s="179">
        <f t="shared" si="7"/>
        <v>114893.21272077266</v>
      </c>
      <c r="F108" s="306">
        <f t="shared" si="8"/>
        <v>3971.9741844721434</v>
      </c>
      <c r="G108" s="351"/>
      <c r="H108" s="306">
        <f t="shared" si="9"/>
        <v>6265.7614636994858</v>
      </c>
      <c r="I108" s="218"/>
      <c r="J108" s="71" t="s">
        <v>327</v>
      </c>
      <c r="K108" s="72" t="s">
        <v>328</v>
      </c>
      <c r="L108" s="75">
        <v>484442</v>
      </c>
      <c r="M108" s="77" t="s">
        <v>339</v>
      </c>
      <c r="N108" s="72" t="s">
        <v>340</v>
      </c>
      <c r="O108" s="75">
        <v>316719</v>
      </c>
      <c r="P108" s="209">
        <f t="shared" si="12"/>
        <v>0.65378105118879037</v>
      </c>
      <c r="Q108" s="316">
        <f t="shared" si="10"/>
        <v>14759.080059948046</v>
      </c>
      <c r="S108" s="206" t="s">
        <v>9</v>
      </c>
      <c r="T108" s="207" t="s">
        <v>10</v>
      </c>
      <c r="U108" s="311">
        <f t="shared" si="13"/>
        <v>6921.1993987152773</v>
      </c>
    </row>
    <row r="109" spans="1:21" x14ac:dyDescent="0.2">
      <c r="A109" s="138" t="s">
        <v>660</v>
      </c>
      <c r="B109" s="139" t="s">
        <v>1254</v>
      </c>
      <c r="C109" s="178">
        <v>136589</v>
      </c>
      <c r="D109" s="178">
        <f>VLOOKUP($A109,'RNF (Social Care)'!$N$6:$P316,3,0)</f>
        <v>2332.571122112829</v>
      </c>
      <c r="E109" s="178">
        <f t="shared" si="7"/>
        <v>134256.42887788717</v>
      </c>
      <c r="F109" s="307">
        <f t="shared" si="8"/>
        <v>4641.3800865538369</v>
      </c>
      <c r="G109" s="351"/>
      <c r="H109" s="307">
        <f t="shared" si="9"/>
        <v>6973.9512086666655</v>
      </c>
      <c r="I109" s="218"/>
      <c r="J109" s="71" t="s">
        <v>327</v>
      </c>
      <c r="K109" s="72"/>
      <c r="L109" s="75">
        <v>484442</v>
      </c>
      <c r="M109" s="77" t="s">
        <v>323</v>
      </c>
      <c r="N109" s="72" t="s">
        <v>324</v>
      </c>
      <c r="O109" s="75">
        <v>167723</v>
      </c>
      <c r="P109" s="209">
        <f t="shared" si="12"/>
        <v>0.34621894881120957</v>
      </c>
      <c r="Q109" s="316">
        <f t="shared" si="10"/>
        <v>7815.8783808191683</v>
      </c>
      <c r="S109" s="203" t="s">
        <v>485</v>
      </c>
      <c r="T109" s="204" t="s">
        <v>486</v>
      </c>
      <c r="U109" s="310">
        <f t="shared" si="13"/>
        <v>7705.2493367696143</v>
      </c>
    </row>
    <row r="110" spans="1:21" x14ac:dyDescent="0.2">
      <c r="A110" s="48" t="s">
        <v>620</v>
      </c>
      <c r="B110" s="32" t="s">
        <v>1255</v>
      </c>
      <c r="C110" s="179">
        <v>198948</v>
      </c>
      <c r="D110" s="179">
        <f>VLOOKUP($A110,'RNF (Social Care)'!$N$6:$P317,3,0)</f>
        <v>3098.7492909218668</v>
      </c>
      <c r="E110" s="179">
        <f t="shared" si="7"/>
        <v>195849.25070907813</v>
      </c>
      <c r="F110" s="306">
        <f t="shared" si="8"/>
        <v>6770.706027302389</v>
      </c>
      <c r="G110" s="351"/>
      <c r="H110" s="306">
        <f t="shared" si="9"/>
        <v>9869.4553182242562</v>
      </c>
      <c r="I110" s="218"/>
      <c r="J110" s="151" t="s">
        <v>205</v>
      </c>
      <c r="K110" s="152" t="s">
        <v>206</v>
      </c>
      <c r="L110" s="153">
        <v>310121</v>
      </c>
      <c r="M110" s="150" t="s">
        <v>203</v>
      </c>
      <c r="N110" s="148" t="s">
        <v>204</v>
      </c>
      <c r="O110" s="149">
        <v>310121</v>
      </c>
      <c r="P110" s="219">
        <f t="shared" si="12"/>
        <v>1</v>
      </c>
      <c r="Q110" s="317">
        <f t="shared" si="10"/>
        <v>12803.486854921555</v>
      </c>
      <c r="S110" s="206" t="s">
        <v>243</v>
      </c>
      <c r="T110" s="207" t="s">
        <v>244</v>
      </c>
      <c r="U110" s="311">
        <f t="shared" si="13"/>
        <v>10392.469524071879</v>
      </c>
    </row>
    <row r="111" spans="1:21" x14ac:dyDescent="0.2">
      <c r="A111" s="138" t="s">
        <v>618</v>
      </c>
      <c r="B111" s="139" t="s">
        <v>1256</v>
      </c>
      <c r="C111" s="178">
        <v>157312</v>
      </c>
      <c r="D111" s="178">
        <f>VLOOKUP($A111,'RNF (Social Care)'!$N$6:$P318,3,0)</f>
        <v>2666.2857936969253</v>
      </c>
      <c r="E111" s="178">
        <f t="shared" si="7"/>
        <v>154645.71420630306</v>
      </c>
      <c r="F111" s="307">
        <f t="shared" si="8"/>
        <v>5346.2582342397736</v>
      </c>
      <c r="G111" s="351"/>
      <c r="H111" s="307">
        <f t="shared" si="9"/>
        <v>8012.5440279366994</v>
      </c>
      <c r="I111" s="218"/>
      <c r="J111" s="71" t="s">
        <v>343</v>
      </c>
      <c r="K111" s="72" t="s">
        <v>344</v>
      </c>
      <c r="L111" s="75">
        <v>209890</v>
      </c>
      <c r="M111" s="77" t="s">
        <v>341</v>
      </c>
      <c r="N111" s="72" t="s">
        <v>342</v>
      </c>
      <c r="O111" s="75">
        <v>209890</v>
      </c>
      <c r="P111" s="209">
        <f t="shared" si="12"/>
        <v>1</v>
      </c>
      <c r="Q111" s="316">
        <f t="shared" si="10"/>
        <v>9939.4056079821712</v>
      </c>
      <c r="S111" s="203" t="s">
        <v>297</v>
      </c>
      <c r="T111" s="204" t="s">
        <v>298</v>
      </c>
      <c r="U111" s="310">
        <f t="shared" si="13"/>
        <v>11993.083689553961</v>
      </c>
    </row>
    <row r="112" spans="1:21" x14ac:dyDescent="0.2">
      <c r="A112" s="48" t="s">
        <v>55</v>
      </c>
      <c r="B112" s="32" t="s">
        <v>1257</v>
      </c>
      <c r="C112" s="179">
        <v>664254</v>
      </c>
      <c r="D112" s="179">
        <f>VLOOKUP($A112,'RNF (Social Care)'!$N$6:$P319,3,0)</f>
        <v>11179.46783114475</v>
      </c>
      <c r="E112" s="179">
        <f t="shared" si="7"/>
        <v>653074.53216885519</v>
      </c>
      <c r="F112" s="306">
        <f t="shared" si="8"/>
        <v>22577.444923706287</v>
      </c>
      <c r="G112" s="351"/>
      <c r="H112" s="306">
        <f t="shared" si="9"/>
        <v>33756.912754851037</v>
      </c>
      <c r="I112" s="218"/>
      <c r="J112" s="151" t="s">
        <v>678</v>
      </c>
      <c r="K112" s="152" t="s">
        <v>679</v>
      </c>
      <c r="L112" s="153">
        <v>224619</v>
      </c>
      <c r="M112" s="150" t="s">
        <v>670</v>
      </c>
      <c r="N112" s="148" t="s">
        <v>671</v>
      </c>
      <c r="O112" s="149">
        <v>224619</v>
      </c>
      <c r="P112" s="219">
        <f t="shared" si="12"/>
        <v>1</v>
      </c>
      <c r="Q112" s="317">
        <f t="shared" si="10"/>
        <v>8391.2656922824626</v>
      </c>
      <c r="S112" s="206" t="s">
        <v>61</v>
      </c>
      <c r="T112" s="207" t="s">
        <v>62</v>
      </c>
      <c r="U112" s="311">
        <f t="shared" si="13"/>
        <v>1428.4955153955132</v>
      </c>
    </row>
    <row r="113" spans="1:21" x14ac:dyDescent="0.2">
      <c r="A113" s="138" t="s">
        <v>610</v>
      </c>
      <c r="B113" s="139" t="s">
        <v>1258</v>
      </c>
      <c r="C113" s="178">
        <v>412525</v>
      </c>
      <c r="D113" s="178">
        <f>VLOOKUP($A113,'RNF (Social Care)'!$N$6:$P320,3,0)</f>
        <v>6438.0926793421213</v>
      </c>
      <c r="E113" s="178">
        <f t="shared" si="7"/>
        <v>406086.90732065786</v>
      </c>
      <c r="F113" s="307">
        <f t="shared" si="8"/>
        <v>14038.83375121393</v>
      </c>
      <c r="G113" s="351"/>
      <c r="H113" s="307">
        <f t="shared" si="9"/>
        <v>20476.92643055605</v>
      </c>
      <c r="I113" s="218"/>
      <c r="J113" s="71" t="s">
        <v>704</v>
      </c>
      <c r="K113" s="72" t="s">
        <v>705</v>
      </c>
      <c r="L113" s="75">
        <v>260452</v>
      </c>
      <c r="M113" s="77" t="s">
        <v>700</v>
      </c>
      <c r="N113" s="72" t="s">
        <v>701</v>
      </c>
      <c r="O113" s="75">
        <v>260452</v>
      </c>
      <c r="P113" s="209">
        <f t="shared" si="12"/>
        <v>1</v>
      </c>
      <c r="Q113" s="316">
        <f t="shared" si="10"/>
        <v>10892.856865182985</v>
      </c>
      <c r="S113" s="203" t="s">
        <v>247</v>
      </c>
      <c r="T113" s="204" t="s">
        <v>248</v>
      </c>
      <c r="U113" s="310">
        <f t="shared" si="13"/>
        <v>12436.829336127747</v>
      </c>
    </row>
    <row r="114" spans="1:21" x14ac:dyDescent="0.2">
      <c r="A114" s="48" t="s">
        <v>553</v>
      </c>
      <c r="B114" s="32" t="s">
        <v>1259</v>
      </c>
      <c r="C114" s="179">
        <v>332716</v>
      </c>
      <c r="D114" s="179">
        <f>VLOOKUP($A114,'RNF (Social Care)'!$N$6:$P321,3,0)</f>
        <v>4937.3756628688225</v>
      </c>
      <c r="E114" s="179">
        <f t="shared" si="7"/>
        <v>327778.62433713116</v>
      </c>
      <c r="F114" s="306">
        <f t="shared" si="8"/>
        <v>11331.637468028512</v>
      </c>
      <c r="G114" s="351"/>
      <c r="H114" s="306">
        <f t="shared" si="9"/>
        <v>16269.013130897334</v>
      </c>
      <c r="I114" s="218"/>
      <c r="J114" s="151" t="s">
        <v>718</v>
      </c>
      <c r="K114" s="152" t="s">
        <v>719</v>
      </c>
      <c r="L114" s="153">
        <v>296505</v>
      </c>
      <c r="M114" s="150" t="s">
        <v>714</v>
      </c>
      <c r="N114" s="148" t="s">
        <v>715</v>
      </c>
      <c r="O114" s="149">
        <v>296505</v>
      </c>
      <c r="P114" s="219">
        <f t="shared" si="12"/>
        <v>1</v>
      </c>
      <c r="Q114" s="317">
        <f t="shared" si="10"/>
        <v>11437.469379890548</v>
      </c>
      <c r="S114" s="206" t="s">
        <v>339</v>
      </c>
      <c r="T114" s="207" t="s">
        <v>340</v>
      </c>
      <c r="U114" s="311">
        <f t="shared" si="13"/>
        <v>14759.080059948046</v>
      </c>
    </row>
    <row r="115" spans="1:21" x14ac:dyDescent="0.2">
      <c r="A115" s="138" t="s">
        <v>219</v>
      </c>
      <c r="B115" s="139" t="s">
        <v>1260</v>
      </c>
      <c r="C115" s="178">
        <v>530054</v>
      </c>
      <c r="D115" s="178">
        <f>VLOOKUP($A115,'RNF (Social Care)'!$N$6:$P322,3,0)</f>
        <v>6932.1319999999996</v>
      </c>
      <c r="E115" s="178">
        <f t="shared" si="7"/>
        <v>523121.86800000002</v>
      </c>
      <c r="F115" s="307">
        <f t="shared" si="8"/>
        <v>18084.850321651538</v>
      </c>
      <c r="G115" s="351"/>
      <c r="H115" s="307">
        <f t="shared" si="9"/>
        <v>25016.982321651536</v>
      </c>
      <c r="I115" s="218"/>
      <c r="J115" s="71" t="s">
        <v>680</v>
      </c>
      <c r="K115" s="72" t="s">
        <v>681</v>
      </c>
      <c r="L115" s="75">
        <v>151989</v>
      </c>
      <c r="M115" s="77" t="s">
        <v>670</v>
      </c>
      <c r="N115" s="72" t="s">
        <v>671</v>
      </c>
      <c r="O115" s="75">
        <v>151989</v>
      </c>
      <c r="P115" s="209">
        <f t="shared" si="12"/>
        <v>1</v>
      </c>
      <c r="Q115" s="316">
        <f t="shared" si="10"/>
        <v>5716.5562974206796</v>
      </c>
      <c r="S115" s="203" t="s">
        <v>279</v>
      </c>
      <c r="T115" s="204" t="s">
        <v>280</v>
      </c>
      <c r="U115" s="310">
        <f t="shared" si="13"/>
        <v>14100.242774904189</v>
      </c>
    </row>
    <row r="116" spans="1:21" x14ac:dyDescent="0.2">
      <c r="A116" s="48" t="s">
        <v>117</v>
      </c>
      <c r="B116" s="32" t="s">
        <v>1261</v>
      </c>
      <c r="C116" s="179">
        <v>985993</v>
      </c>
      <c r="D116" s="179">
        <f>VLOOKUP($A116,'RNF (Social Care)'!$N$6:$P323,3,0)</f>
        <v>15136.368733587162</v>
      </c>
      <c r="E116" s="179">
        <f t="shared" si="7"/>
        <v>970856.63126641279</v>
      </c>
      <c r="F116" s="306">
        <f t="shared" si="8"/>
        <v>33563.492436978217</v>
      </c>
      <c r="G116" s="351"/>
      <c r="H116" s="306">
        <f t="shared" si="9"/>
        <v>48699.861170565375</v>
      </c>
      <c r="I116" s="218"/>
      <c r="J116" s="151" t="s">
        <v>79</v>
      </c>
      <c r="K116" s="152" t="s">
        <v>80</v>
      </c>
      <c r="L116" s="153">
        <v>259206</v>
      </c>
      <c r="M116" s="150" t="s">
        <v>77</v>
      </c>
      <c r="N116" s="148" t="s">
        <v>78</v>
      </c>
      <c r="O116" s="149">
        <v>251027</v>
      </c>
      <c r="P116" s="219">
        <f t="shared" si="12"/>
        <v>0.96844594646728854</v>
      </c>
      <c r="Q116" s="317">
        <f t="shared" si="10"/>
        <v>12480.162351219269</v>
      </c>
      <c r="S116" s="206" t="s">
        <v>301</v>
      </c>
      <c r="T116" s="207" t="s">
        <v>302</v>
      </c>
      <c r="U116" s="311">
        <f t="shared" si="13"/>
        <v>25044.057891918699</v>
      </c>
    </row>
    <row r="117" spans="1:21" x14ac:dyDescent="0.2">
      <c r="A117" s="138" t="s">
        <v>555</v>
      </c>
      <c r="B117" s="139" t="s">
        <v>1262</v>
      </c>
      <c r="C117" s="178">
        <v>227460</v>
      </c>
      <c r="D117" s="178">
        <f>VLOOKUP($A117,'RNF (Social Care)'!$N$6:$P324,3,0)</f>
        <v>3347.5879595810757</v>
      </c>
      <c r="E117" s="178">
        <f t="shared" si="7"/>
        <v>224112.41204041892</v>
      </c>
      <c r="F117" s="307">
        <f t="shared" si="8"/>
        <v>7747.7920058491463</v>
      </c>
      <c r="G117" s="351"/>
      <c r="H117" s="307">
        <f t="shared" si="9"/>
        <v>11095.379965430222</v>
      </c>
      <c r="I117" s="218"/>
      <c r="J117" s="151" t="s">
        <v>79</v>
      </c>
      <c r="K117" s="152"/>
      <c r="L117" s="153">
        <v>259206</v>
      </c>
      <c r="M117" s="150" t="s">
        <v>670</v>
      </c>
      <c r="N117" s="148" t="s">
        <v>671</v>
      </c>
      <c r="O117" s="149">
        <v>8179</v>
      </c>
      <c r="P117" s="219">
        <f t="shared" si="12"/>
        <v>3.1554053532711436E-2</v>
      </c>
      <c r="Q117" s="317">
        <f t="shared" si="10"/>
        <v>406.630553170067</v>
      </c>
      <c r="S117" s="203" t="s">
        <v>203</v>
      </c>
      <c r="T117" s="204" t="s">
        <v>204</v>
      </c>
      <c r="U117" s="310">
        <f t="shared" si="13"/>
        <v>12803.486854921555</v>
      </c>
    </row>
    <row r="118" spans="1:21" x14ac:dyDescent="0.2">
      <c r="A118" s="48" t="s">
        <v>575</v>
      </c>
      <c r="B118" s="32" t="s">
        <v>1263</v>
      </c>
      <c r="C118" s="179">
        <v>695482</v>
      </c>
      <c r="D118" s="179">
        <f>VLOOKUP($A118,'RNF (Social Care)'!$N$6:$P325,3,0)</f>
        <v>9229.6393228498237</v>
      </c>
      <c r="E118" s="179">
        <f t="shared" si="7"/>
        <v>686252.36067715019</v>
      </c>
      <c r="F118" s="306">
        <f t="shared" si="8"/>
        <v>23724.435900902325</v>
      </c>
      <c r="G118" s="351"/>
      <c r="H118" s="306">
        <f t="shared" si="9"/>
        <v>32954.075223752152</v>
      </c>
      <c r="I118" s="218"/>
      <c r="J118" s="71" t="s">
        <v>75</v>
      </c>
      <c r="K118" s="72" t="s">
        <v>76</v>
      </c>
      <c r="L118" s="75">
        <v>169440</v>
      </c>
      <c r="M118" s="77" t="s">
        <v>73</v>
      </c>
      <c r="N118" s="72" t="s">
        <v>74</v>
      </c>
      <c r="O118" s="75">
        <v>169440</v>
      </c>
      <c r="P118" s="209">
        <f t="shared" si="12"/>
        <v>1</v>
      </c>
      <c r="Q118" s="316">
        <f t="shared" si="10"/>
        <v>6975.0075235156319</v>
      </c>
      <c r="S118" s="206" t="s">
        <v>149</v>
      </c>
      <c r="T118" s="207" t="s">
        <v>150</v>
      </c>
      <c r="U118" s="311">
        <f t="shared" si="13"/>
        <v>5856.180146757386</v>
      </c>
    </row>
    <row r="119" spans="1:21" x14ac:dyDescent="0.2">
      <c r="A119" s="138" t="s">
        <v>624</v>
      </c>
      <c r="B119" s="139" t="s">
        <v>1264</v>
      </c>
      <c r="C119" s="178">
        <v>319346</v>
      </c>
      <c r="D119" s="178">
        <f>VLOOKUP($A119,'RNF (Social Care)'!$N$6:$P326,3,0)</f>
        <v>4566.007368951161</v>
      </c>
      <c r="E119" s="178">
        <f t="shared" si="7"/>
        <v>314779.99263104884</v>
      </c>
      <c r="F119" s="307">
        <f t="shared" si="8"/>
        <v>10882.261666383049</v>
      </c>
      <c r="G119" s="351"/>
      <c r="H119" s="307">
        <f t="shared" si="9"/>
        <v>15448.26903533421</v>
      </c>
      <c r="I119" s="218"/>
      <c r="J119" s="151" t="s">
        <v>347</v>
      </c>
      <c r="K119" s="152" t="s">
        <v>348</v>
      </c>
      <c r="L119" s="153">
        <v>274173</v>
      </c>
      <c r="M119" s="150" t="s">
        <v>345</v>
      </c>
      <c r="N119" s="148" t="s">
        <v>346</v>
      </c>
      <c r="O119" s="149">
        <v>274173</v>
      </c>
      <c r="P119" s="219">
        <f t="shared" si="12"/>
        <v>1</v>
      </c>
      <c r="Q119" s="317">
        <f t="shared" si="10"/>
        <v>12651.471875073285</v>
      </c>
      <c r="S119" s="203" t="s">
        <v>341</v>
      </c>
      <c r="T119" s="204" t="s">
        <v>342</v>
      </c>
      <c r="U119" s="310">
        <f t="shared" si="13"/>
        <v>9939.4056079821712</v>
      </c>
    </row>
    <row r="120" spans="1:21" x14ac:dyDescent="0.2">
      <c r="A120" s="48" t="s">
        <v>577</v>
      </c>
      <c r="B120" s="32" t="s">
        <v>1265</v>
      </c>
      <c r="C120" s="179">
        <v>733574</v>
      </c>
      <c r="D120" s="179">
        <f>VLOOKUP($A120,'RNF (Social Care)'!$N$6:$P327,3,0)</f>
        <v>9730.9520372958686</v>
      </c>
      <c r="E120" s="179">
        <f t="shared" si="7"/>
        <v>723843.04796270409</v>
      </c>
      <c r="F120" s="306">
        <f t="shared" si="8"/>
        <v>25023.983854510818</v>
      </c>
      <c r="G120" s="351"/>
      <c r="H120" s="306">
        <f t="shared" si="9"/>
        <v>34754.935891806686</v>
      </c>
      <c r="I120" s="218"/>
      <c r="J120" s="71" t="s">
        <v>351</v>
      </c>
      <c r="K120" s="72" t="s">
        <v>352</v>
      </c>
      <c r="L120" s="75">
        <v>252987</v>
      </c>
      <c r="M120" s="77" t="s">
        <v>349</v>
      </c>
      <c r="N120" s="72" t="s">
        <v>350</v>
      </c>
      <c r="O120" s="75">
        <v>252987</v>
      </c>
      <c r="P120" s="209">
        <f t="shared" si="12"/>
        <v>1</v>
      </c>
      <c r="Q120" s="316">
        <f t="shared" si="10"/>
        <v>11444.392527753173</v>
      </c>
      <c r="S120" s="206" t="s">
        <v>666</v>
      </c>
      <c r="T120" s="207" t="s">
        <v>667</v>
      </c>
      <c r="U120" s="311">
        <f t="shared" si="13"/>
        <v>23567.647125423558</v>
      </c>
    </row>
    <row r="121" spans="1:21" x14ac:dyDescent="0.2">
      <c r="A121" s="138" t="s">
        <v>684</v>
      </c>
      <c r="B121" s="139" t="s">
        <v>1266</v>
      </c>
      <c r="C121" s="178">
        <v>458011</v>
      </c>
      <c r="D121" s="178">
        <f>VLOOKUP($A121,'RNF (Social Care)'!$N$6:$P328,3,0)</f>
        <v>8191.8789466196886</v>
      </c>
      <c r="E121" s="178">
        <f t="shared" si="7"/>
        <v>449819.12105338031</v>
      </c>
      <c r="F121" s="307">
        <f t="shared" si="8"/>
        <v>15550.700465206395</v>
      </c>
      <c r="G121" s="351"/>
      <c r="H121" s="307">
        <f t="shared" si="9"/>
        <v>23742.579411826082</v>
      </c>
      <c r="I121" s="218"/>
      <c r="J121" s="151" t="s">
        <v>720</v>
      </c>
      <c r="K121" s="152" t="s">
        <v>721</v>
      </c>
      <c r="L121" s="153">
        <v>98960</v>
      </c>
      <c r="M121" s="150" t="s">
        <v>714</v>
      </c>
      <c r="N121" s="148" t="s">
        <v>715</v>
      </c>
      <c r="O121" s="149">
        <v>98960</v>
      </c>
      <c r="P121" s="219">
        <f t="shared" si="12"/>
        <v>1</v>
      </c>
      <c r="Q121" s="317">
        <f t="shared" si="10"/>
        <v>4641.7071607666176</v>
      </c>
      <c r="S121" s="203" t="s">
        <v>93</v>
      </c>
      <c r="T121" s="204" t="s">
        <v>94</v>
      </c>
      <c r="U121" s="310">
        <f t="shared" si="13"/>
        <v>9498.1199997718322</v>
      </c>
    </row>
    <row r="122" spans="1:21" x14ac:dyDescent="0.2">
      <c r="A122" s="48" t="s">
        <v>121</v>
      </c>
      <c r="B122" s="32" t="s">
        <v>1267</v>
      </c>
      <c r="C122" s="179">
        <v>262417</v>
      </c>
      <c r="D122" s="179">
        <f>VLOOKUP($A122,'RNF (Social Care)'!$N$6:$P329,3,0)</f>
        <v>3674.6309999999999</v>
      </c>
      <c r="E122" s="179">
        <f t="shared" si="7"/>
        <v>258742.36900000001</v>
      </c>
      <c r="F122" s="306">
        <f t="shared" si="8"/>
        <v>8944.9845274572453</v>
      </c>
      <c r="G122" s="351"/>
      <c r="H122" s="306">
        <f t="shared" si="9"/>
        <v>12619.615527457245</v>
      </c>
      <c r="I122" s="218"/>
      <c r="J122" s="71" t="s">
        <v>219</v>
      </c>
      <c r="K122" s="72" t="s">
        <v>220</v>
      </c>
      <c r="L122" s="75">
        <v>433000</v>
      </c>
      <c r="M122" s="77" t="s">
        <v>221</v>
      </c>
      <c r="N122" s="72" t="s">
        <v>222</v>
      </c>
      <c r="O122" s="75">
        <v>269076</v>
      </c>
      <c r="P122" s="209">
        <f t="shared" si="12"/>
        <v>0.62142263279445731</v>
      </c>
      <c r="Q122" s="316">
        <f t="shared" si="10"/>
        <v>11238.335300574387</v>
      </c>
      <c r="S122" s="206" t="s">
        <v>315</v>
      </c>
      <c r="T122" s="207" t="s">
        <v>316</v>
      </c>
      <c r="U122" s="311">
        <f t="shared" si="13"/>
        <v>8236.8053438481438</v>
      </c>
    </row>
    <row r="123" spans="1:21" x14ac:dyDescent="0.2">
      <c r="A123" s="138" t="s">
        <v>547</v>
      </c>
      <c r="B123" s="139" t="s">
        <v>1268</v>
      </c>
      <c r="C123" s="178">
        <v>440637</v>
      </c>
      <c r="D123" s="178">
        <f>VLOOKUP($A123,'RNF (Social Care)'!$N$6:$P330,3,0)</f>
        <v>7408.6847753871816</v>
      </c>
      <c r="E123" s="178">
        <f t="shared" si="7"/>
        <v>433228.31522461283</v>
      </c>
      <c r="F123" s="307">
        <f t="shared" si="8"/>
        <v>14977.139582966916</v>
      </c>
      <c r="G123" s="351"/>
      <c r="H123" s="307">
        <f t="shared" si="9"/>
        <v>22385.824358354097</v>
      </c>
      <c r="I123" s="218"/>
      <c r="J123" s="151" t="s">
        <v>219</v>
      </c>
      <c r="K123" s="152" t="s">
        <v>220</v>
      </c>
      <c r="L123" s="153">
        <v>433000</v>
      </c>
      <c r="M123" s="150" t="s">
        <v>217</v>
      </c>
      <c r="N123" s="148" t="s">
        <v>218</v>
      </c>
      <c r="O123" s="149">
        <v>163924</v>
      </c>
      <c r="P123" s="219">
        <f t="shared" si="12"/>
        <v>0.37857736720554275</v>
      </c>
      <c r="Q123" s="317">
        <f t="shared" si="10"/>
        <v>6846.5150210771526</v>
      </c>
      <c r="S123" s="203" t="s">
        <v>173</v>
      </c>
      <c r="T123" s="204" t="s">
        <v>174</v>
      </c>
      <c r="U123" s="310">
        <f t="shared" si="13"/>
        <v>10719.207346707974</v>
      </c>
    </row>
    <row r="124" spans="1:21" x14ac:dyDescent="0.2">
      <c r="A124" s="48" t="s">
        <v>549</v>
      </c>
      <c r="B124" s="32" t="s">
        <v>1269</v>
      </c>
      <c r="C124" s="179">
        <v>443893</v>
      </c>
      <c r="D124" s="179">
        <f>VLOOKUP($A124,'RNF (Social Care)'!$N$6:$P331,3,0)</f>
        <v>6174.1963037278456</v>
      </c>
      <c r="E124" s="179">
        <f t="shared" si="7"/>
        <v>437718.80369627214</v>
      </c>
      <c r="F124" s="306">
        <f t="shared" si="8"/>
        <v>15132.380296171168</v>
      </c>
      <c r="G124" s="351"/>
      <c r="H124" s="306">
        <f t="shared" si="9"/>
        <v>21306.576599899014</v>
      </c>
      <c r="I124" s="218"/>
      <c r="J124" s="71" t="s">
        <v>117</v>
      </c>
      <c r="K124" s="72" t="s">
        <v>118</v>
      </c>
      <c r="L124" s="75">
        <v>865225</v>
      </c>
      <c r="M124" s="77" t="s">
        <v>519</v>
      </c>
      <c r="N124" s="72" t="s">
        <v>520</v>
      </c>
      <c r="O124" s="75">
        <v>639818</v>
      </c>
      <c r="P124" s="209">
        <f t="shared" si="12"/>
        <v>0.73948163772429132</v>
      </c>
      <c r="Q124" s="316">
        <f t="shared" si="10"/>
        <v>24819.586355043517</v>
      </c>
      <c r="S124" s="206" t="s">
        <v>123</v>
      </c>
      <c r="T124" s="207" t="s">
        <v>124</v>
      </c>
      <c r="U124" s="311">
        <f t="shared" si="13"/>
        <v>8095.7729164154271</v>
      </c>
    </row>
    <row r="125" spans="1:21" x14ac:dyDescent="0.2">
      <c r="A125" s="138" t="s">
        <v>626</v>
      </c>
      <c r="B125" s="139" t="s">
        <v>1270</v>
      </c>
      <c r="C125" s="178">
        <v>226799</v>
      </c>
      <c r="D125" s="178">
        <f>VLOOKUP($A125,'RNF (Social Care)'!$N$6:$P332,3,0)</f>
        <v>3761.3670114434149</v>
      </c>
      <c r="E125" s="178">
        <f t="shared" si="7"/>
        <v>223037.63298855658</v>
      </c>
      <c r="F125" s="307">
        <f t="shared" si="8"/>
        <v>7710.6358105708086</v>
      </c>
      <c r="G125" s="351"/>
      <c r="H125" s="307">
        <f t="shared" si="9"/>
        <v>11472.002822014223</v>
      </c>
      <c r="I125" s="218"/>
      <c r="J125" s="71" t="s">
        <v>117</v>
      </c>
      <c r="K125" s="72"/>
      <c r="L125" s="75">
        <v>865225</v>
      </c>
      <c r="M125" s="77" t="s">
        <v>115</v>
      </c>
      <c r="N125" s="72" t="s">
        <v>116</v>
      </c>
      <c r="O125" s="75">
        <v>190461</v>
      </c>
      <c r="P125" s="209">
        <f t="shared" si="12"/>
        <v>0.2201288682134705</v>
      </c>
      <c r="Q125" s="316">
        <f t="shared" si="10"/>
        <v>7388.2936034433915</v>
      </c>
      <c r="S125" s="203" t="s">
        <v>489</v>
      </c>
      <c r="T125" s="204" t="s">
        <v>490</v>
      </c>
      <c r="U125" s="310">
        <f t="shared" si="13"/>
        <v>13356.296564627073</v>
      </c>
    </row>
    <row r="126" spans="1:21" x14ac:dyDescent="0.2">
      <c r="A126" s="48" t="s">
        <v>628</v>
      </c>
      <c r="B126" s="32" t="s">
        <v>1271</v>
      </c>
      <c r="C126" s="179">
        <v>237872</v>
      </c>
      <c r="D126" s="179">
        <f>VLOOKUP($A126,'RNF (Social Care)'!$N$6:$P333,3,0)</f>
        <v>4369.6265989746043</v>
      </c>
      <c r="E126" s="179">
        <f t="shared" si="7"/>
        <v>233502.3734010254</v>
      </c>
      <c r="F126" s="306">
        <f t="shared" si="8"/>
        <v>8072.4124358493309</v>
      </c>
      <c r="G126" s="351"/>
      <c r="H126" s="306">
        <f t="shared" si="9"/>
        <v>12442.039034823934</v>
      </c>
      <c r="I126" s="218"/>
      <c r="J126" s="71" t="s">
        <v>117</v>
      </c>
      <c r="K126" s="72"/>
      <c r="L126" s="75">
        <v>865225</v>
      </c>
      <c r="M126" s="77" t="s">
        <v>573</v>
      </c>
      <c r="N126" s="72" t="s">
        <v>574</v>
      </c>
      <c r="O126" s="75">
        <v>18937</v>
      </c>
      <c r="P126" s="209">
        <f t="shared" si="12"/>
        <v>2.1886792452830189E-2</v>
      </c>
      <c r="Q126" s="316">
        <f t="shared" si="10"/>
        <v>734.59719296027799</v>
      </c>
      <c r="S126" s="206" t="s">
        <v>275</v>
      </c>
      <c r="T126" s="207" t="s">
        <v>276</v>
      </c>
      <c r="U126" s="311">
        <f t="shared" si="13"/>
        <v>9696.6037729761083</v>
      </c>
    </row>
    <row r="127" spans="1:21" x14ac:dyDescent="0.2">
      <c r="A127" s="138" t="s">
        <v>630</v>
      </c>
      <c r="B127" s="139" t="s">
        <v>1272</v>
      </c>
      <c r="C127" s="178">
        <v>265067</v>
      </c>
      <c r="D127" s="178">
        <f>VLOOKUP($A127,'RNF (Social Care)'!$N$6:$P334,3,0)</f>
        <v>5331.8274726595346</v>
      </c>
      <c r="E127" s="178">
        <f t="shared" si="7"/>
        <v>259735.17252734047</v>
      </c>
      <c r="F127" s="307">
        <f t="shared" si="8"/>
        <v>8979.3067462155723</v>
      </c>
      <c r="G127" s="351"/>
      <c r="H127" s="307">
        <f t="shared" si="9"/>
        <v>14311.134218875108</v>
      </c>
      <c r="I127" s="218"/>
      <c r="J127" s="71" t="s">
        <v>117</v>
      </c>
      <c r="K127" s="72"/>
      <c r="L127" s="75">
        <v>865225</v>
      </c>
      <c r="M127" s="77" t="s">
        <v>634</v>
      </c>
      <c r="N127" s="72" t="s">
        <v>635</v>
      </c>
      <c r="O127" s="75">
        <v>16009</v>
      </c>
      <c r="P127" s="209">
        <f t="shared" si="12"/>
        <v>1.8502701609407958E-2</v>
      </c>
      <c r="Q127" s="316">
        <f t="shared" si="10"/>
        <v>621.01528553102867</v>
      </c>
      <c r="S127" s="203" t="s">
        <v>670</v>
      </c>
      <c r="T127" s="204" t="s">
        <v>671</v>
      </c>
      <c r="U127" s="310">
        <f t="shared" si="13"/>
        <v>34777.977971695836</v>
      </c>
    </row>
    <row r="128" spans="1:21" x14ac:dyDescent="0.2">
      <c r="A128" s="48" t="s">
        <v>125</v>
      </c>
      <c r="B128" s="32" t="s">
        <v>1273</v>
      </c>
      <c r="C128" s="179">
        <v>238020</v>
      </c>
      <c r="D128" s="179">
        <f>VLOOKUP($A128,'RNF (Social Care)'!$N$6:$P335,3,0)</f>
        <v>3841.902</v>
      </c>
      <c r="E128" s="179">
        <f t="shared" si="7"/>
        <v>234178.098</v>
      </c>
      <c r="F128" s="306">
        <f t="shared" si="8"/>
        <v>8095.7729164154271</v>
      </c>
      <c r="G128" s="351"/>
      <c r="H128" s="306">
        <f t="shared" si="9"/>
        <v>11937.674916415428</v>
      </c>
      <c r="I128" s="218"/>
      <c r="J128" s="151" t="s">
        <v>575</v>
      </c>
      <c r="K128" s="152" t="s">
        <v>576</v>
      </c>
      <c r="L128" s="153">
        <v>552899</v>
      </c>
      <c r="M128" s="150" t="s">
        <v>573</v>
      </c>
      <c r="N128" s="148" t="s">
        <v>574</v>
      </c>
      <c r="O128" s="149">
        <v>552899</v>
      </c>
      <c r="P128" s="219">
        <f t="shared" si="12"/>
        <v>1</v>
      </c>
      <c r="Q128" s="317">
        <f t="shared" si="10"/>
        <v>23724.435900902325</v>
      </c>
      <c r="S128" s="206" t="s">
        <v>251</v>
      </c>
      <c r="T128" s="207" t="s">
        <v>252</v>
      </c>
      <c r="U128" s="311">
        <f t="shared" si="13"/>
        <v>13312.362068159851</v>
      </c>
    </row>
    <row r="129" spans="1:21" x14ac:dyDescent="0.2">
      <c r="A129" s="138" t="s">
        <v>129</v>
      </c>
      <c r="B129" s="139" t="s">
        <v>1274</v>
      </c>
      <c r="C129" s="178">
        <v>200344</v>
      </c>
      <c r="D129" s="178">
        <f>VLOOKUP($A129,'RNF (Social Care)'!$N$6:$P336,3,0)</f>
        <v>3050.2280000000001</v>
      </c>
      <c r="E129" s="178">
        <f t="shared" si="7"/>
        <v>197293.772</v>
      </c>
      <c r="F129" s="307">
        <f t="shared" si="8"/>
        <v>6820.6445845120843</v>
      </c>
      <c r="G129" s="351"/>
      <c r="H129" s="307">
        <f t="shared" si="9"/>
        <v>9870.8725845120844</v>
      </c>
      <c r="I129" s="218"/>
      <c r="J129" s="71" t="s">
        <v>684</v>
      </c>
      <c r="K129" s="72" t="s">
        <v>685</v>
      </c>
      <c r="L129" s="75">
        <v>397849</v>
      </c>
      <c r="M129" s="77" t="s">
        <v>682</v>
      </c>
      <c r="N129" s="72" t="s">
        <v>683</v>
      </c>
      <c r="O129" s="75">
        <v>397849</v>
      </c>
      <c r="P129" s="209">
        <f t="shared" si="12"/>
        <v>1</v>
      </c>
      <c r="Q129" s="316">
        <f t="shared" si="10"/>
        <v>15550.700465206395</v>
      </c>
      <c r="S129" s="203" t="s">
        <v>11</v>
      </c>
      <c r="T129" s="204" t="s">
        <v>12</v>
      </c>
      <c r="U129" s="310">
        <f t="shared" si="13"/>
        <v>9146.970966485007</v>
      </c>
    </row>
    <row r="130" spans="1:21" x14ac:dyDescent="0.2">
      <c r="A130" s="48" t="s">
        <v>551</v>
      </c>
      <c r="B130" s="32" t="s">
        <v>1275</v>
      </c>
      <c r="C130" s="179">
        <v>371640</v>
      </c>
      <c r="D130" s="179">
        <f>VLOOKUP($A130,'RNF (Social Care)'!$N$6:$P337,3,0)</f>
        <v>5731.7972984350745</v>
      </c>
      <c r="E130" s="179">
        <f t="shared" si="7"/>
        <v>365908.20270156494</v>
      </c>
      <c r="F130" s="306">
        <f t="shared" si="8"/>
        <v>12649.815429475286</v>
      </c>
      <c r="G130" s="351"/>
      <c r="H130" s="306">
        <f t="shared" si="9"/>
        <v>18381.61272791036</v>
      </c>
      <c r="I130" s="218"/>
      <c r="J130" s="151" t="s">
        <v>624</v>
      </c>
      <c r="K130" s="152" t="s">
        <v>625</v>
      </c>
      <c r="L130" s="153">
        <v>214091</v>
      </c>
      <c r="M130" s="150" t="s">
        <v>682</v>
      </c>
      <c r="N130" s="148" t="s">
        <v>683</v>
      </c>
      <c r="O130" s="149">
        <v>115919</v>
      </c>
      <c r="P130" s="219">
        <f t="shared" si="12"/>
        <v>0.54144732847247201</v>
      </c>
      <c r="Q130" s="317">
        <f t="shared" si="10"/>
        <v>5892.1715070014934</v>
      </c>
      <c r="S130" s="206" t="s">
        <v>77</v>
      </c>
      <c r="T130" s="207" t="s">
        <v>78</v>
      </c>
      <c r="U130" s="311">
        <f t="shared" si="13"/>
        <v>12480.162351219269</v>
      </c>
    </row>
    <row r="131" spans="1:21" x14ac:dyDescent="0.2">
      <c r="A131" s="138" t="s">
        <v>632</v>
      </c>
      <c r="B131" s="139" t="s">
        <v>1276</v>
      </c>
      <c r="C131" s="178">
        <v>234389</v>
      </c>
      <c r="D131" s="178">
        <f>VLOOKUP($A131,'RNF (Social Care)'!$N$6:$P338,3,0)</f>
        <v>3841.078717845302</v>
      </c>
      <c r="E131" s="178">
        <f t="shared" si="7"/>
        <v>230547.92128215471</v>
      </c>
      <c r="F131" s="307">
        <f t="shared" si="8"/>
        <v>7970.2740477973466</v>
      </c>
      <c r="G131" s="351"/>
      <c r="H131" s="307">
        <f t="shared" si="9"/>
        <v>11811.352765642649</v>
      </c>
      <c r="I131" s="218"/>
      <c r="J131" s="151" t="s">
        <v>624</v>
      </c>
      <c r="K131" s="152"/>
      <c r="L131" s="153">
        <v>214091</v>
      </c>
      <c r="M131" s="150" t="s">
        <v>622</v>
      </c>
      <c r="N131" s="148" t="s">
        <v>623</v>
      </c>
      <c r="O131" s="149">
        <v>98172</v>
      </c>
      <c r="P131" s="219">
        <f t="shared" si="12"/>
        <v>0.45855267152752799</v>
      </c>
      <c r="Q131" s="317">
        <f t="shared" si="10"/>
        <v>4990.0901593815552</v>
      </c>
      <c r="S131" s="203" t="s">
        <v>682</v>
      </c>
      <c r="T131" s="204" t="s">
        <v>683</v>
      </c>
      <c r="U131" s="310">
        <f t="shared" si="13"/>
        <v>31407.322931296745</v>
      </c>
    </row>
    <row r="132" spans="1:21" x14ac:dyDescent="0.2">
      <c r="A132" s="48" t="s">
        <v>686</v>
      </c>
      <c r="B132" s="32" t="s">
        <v>1277</v>
      </c>
      <c r="C132" s="179">
        <v>292859</v>
      </c>
      <c r="D132" s="179">
        <f>VLOOKUP($A132,'RNF (Social Care)'!$N$6:$P339,3,0)</f>
        <v>4627.573883506293</v>
      </c>
      <c r="E132" s="179">
        <f t="shared" si="7"/>
        <v>288231.42611649371</v>
      </c>
      <c r="F132" s="306">
        <f t="shared" si="8"/>
        <v>9964.4509590888538</v>
      </c>
      <c r="G132" s="351"/>
      <c r="H132" s="306">
        <f t="shared" si="9"/>
        <v>14592.024842595147</v>
      </c>
      <c r="I132" s="218"/>
      <c r="J132" s="71" t="s">
        <v>577</v>
      </c>
      <c r="K132" s="72" t="s">
        <v>578</v>
      </c>
      <c r="L132" s="75">
        <v>582930</v>
      </c>
      <c r="M132" s="77" t="s">
        <v>573</v>
      </c>
      <c r="N132" s="72" t="s">
        <v>574</v>
      </c>
      <c r="O132" s="75">
        <v>582930</v>
      </c>
      <c r="P132" s="209">
        <f t="shared" si="12"/>
        <v>1</v>
      </c>
      <c r="Q132" s="316">
        <f t="shared" si="10"/>
        <v>25023.983854510818</v>
      </c>
      <c r="S132" s="206" t="s">
        <v>319</v>
      </c>
      <c r="T132" s="207" t="s">
        <v>320</v>
      </c>
      <c r="U132" s="311">
        <f t="shared" si="13"/>
        <v>15203.888120612255</v>
      </c>
    </row>
    <row r="133" spans="1:21" x14ac:dyDescent="0.2">
      <c r="A133" s="138" t="s">
        <v>389</v>
      </c>
      <c r="B133" s="139" t="s">
        <v>1278</v>
      </c>
      <c r="C133" s="178">
        <v>262332</v>
      </c>
      <c r="D133" s="178">
        <f>VLOOKUP($A133,'RNF (Social Care)'!$N$6:$P340,3,0)</f>
        <v>4257.1490000000003</v>
      </c>
      <c r="E133" s="178">
        <f t="shared" si="7"/>
        <v>258074.851</v>
      </c>
      <c r="F133" s="307">
        <f t="shared" si="8"/>
        <v>8921.9077572905499</v>
      </c>
      <c r="G133" s="351"/>
      <c r="H133" s="307">
        <f t="shared" si="9"/>
        <v>13179.056757290549</v>
      </c>
      <c r="I133" s="218"/>
      <c r="J133" s="151" t="s">
        <v>121</v>
      </c>
      <c r="K133" s="152" t="s">
        <v>122</v>
      </c>
      <c r="L133" s="153">
        <v>210962</v>
      </c>
      <c r="M133" s="150" t="s">
        <v>119</v>
      </c>
      <c r="N133" s="148" t="s">
        <v>120</v>
      </c>
      <c r="O133" s="149">
        <v>210962</v>
      </c>
      <c r="P133" s="219">
        <f t="shared" si="12"/>
        <v>1</v>
      </c>
      <c r="Q133" s="317">
        <f t="shared" si="10"/>
        <v>8944.9845274572453</v>
      </c>
      <c r="S133" s="203" t="s">
        <v>688</v>
      </c>
      <c r="T133" s="204" t="s">
        <v>689</v>
      </c>
      <c r="U133" s="310">
        <f t="shared" si="13"/>
        <v>47550.293386243124</v>
      </c>
    </row>
    <row r="134" spans="1:21" x14ac:dyDescent="0.2">
      <c r="A134" s="48" t="s">
        <v>393</v>
      </c>
      <c r="B134" s="32" t="s">
        <v>1279</v>
      </c>
      <c r="C134" s="179">
        <v>457630</v>
      </c>
      <c r="D134" s="179">
        <f>VLOOKUP($A134,'RNF (Social Care)'!$N$6:$P341,3,0)</f>
        <v>6748.9170000000004</v>
      </c>
      <c r="E134" s="179">
        <f t="shared" si="7"/>
        <v>450881.08299999998</v>
      </c>
      <c r="F134" s="306">
        <f t="shared" si="8"/>
        <v>15587.41356023592</v>
      </c>
      <c r="G134" s="351"/>
      <c r="H134" s="306">
        <f t="shared" si="9"/>
        <v>22336.330560235921</v>
      </c>
      <c r="I134" s="218"/>
      <c r="J134" s="71" t="s">
        <v>547</v>
      </c>
      <c r="K134" s="72" t="s">
        <v>548</v>
      </c>
      <c r="L134" s="75">
        <v>384385</v>
      </c>
      <c r="M134" s="77" t="s">
        <v>545</v>
      </c>
      <c r="N134" s="72" t="s">
        <v>546</v>
      </c>
      <c r="O134" s="75">
        <v>384385</v>
      </c>
      <c r="P134" s="209">
        <f t="shared" si="12"/>
        <v>1</v>
      </c>
      <c r="Q134" s="316">
        <f t="shared" si="10"/>
        <v>14977.139582966916</v>
      </c>
      <c r="S134" s="206" t="s">
        <v>493</v>
      </c>
      <c r="T134" s="207" t="s">
        <v>494</v>
      </c>
      <c r="U134" s="311">
        <f t="shared" si="13"/>
        <v>7961.890568585336</v>
      </c>
    </row>
    <row r="135" spans="1:21" x14ac:dyDescent="0.2">
      <c r="A135" s="138" t="s">
        <v>397</v>
      </c>
      <c r="B135" s="139" t="s">
        <v>1280</v>
      </c>
      <c r="C135" s="178">
        <v>293260</v>
      </c>
      <c r="D135" s="178">
        <f>VLOOKUP($A135,'RNF (Social Care)'!$N$6:$P342,3,0)</f>
        <v>4328.5469999999996</v>
      </c>
      <c r="E135" s="178">
        <f t="shared" ref="E135:E198" si="14">C135-D135</f>
        <v>288931.45299999998</v>
      </c>
      <c r="F135" s="307">
        <f t="shared" ref="F135:F198" si="15">E135*F$3/E$217</f>
        <v>9988.6515941296821</v>
      </c>
      <c r="G135" s="351"/>
      <c r="H135" s="307">
        <f t="shared" ref="H135:H198" si="16">D135+F135</f>
        <v>14317.198594129681</v>
      </c>
      <c r="I135" s="218"/>
      <c r="J135" s="151" t="s">
        <v>549</v>
      </c>
      <c r="K135" s="152" t="s">
        <v>550</v>
      </c>
      <c r="L135" s="153">
        <v>320336</v>
      </c>
      <c r="M135" s="150" t="s">
        <v>545</v>
      </c>
      <c r="N135" s="148" t="s">
        <v>546</v>
      </c>
      <c r="O135" s="149">
        <v>320336</v>
      </c>
      <c r="P135" s="219">
        <f t="shared" si="12"/>
        <v>1</v>
      </c>
      <c r="Q135" s="317">
        <f t="shared" ref="Q135:Q198" si="17">INDEX(F$7:F$215,MATCH($J135,$A$7:$A$215,0),1)*$P135</f>
        <v>15132.380296171168</v>
      </c>
      <c r="S135" s="203" t="s">
        <v>111</v>
      </c>
      <c r="T135" s="204" t="s">
        <v>112</v>
      </c>
      <c r="U135" s="310">
        <f t="shared" ref="U135:U158" si="18">SUMPRODUCT(--($M$7:$M$247=$S135),Q$7:Q$247)</f>
        <v>8562.5069066680844</v>
      </c>
    </row>
    <row r="136" spans="1:21" x14ac:dyDescent="0.2">
      <c r="A136" s="48" t="s">
        <v>401</v>
      </c>
      <c r="B136" s="32" t="s">
        <v>1281</v>
      </c>
      <c r="C136" s="179">
        <v>406569</v>
      </c>
      <c r="D136" s="179">
        <f>VLOOKUP($A136,'RNF (Social Care)'!$N$6:$P343,3,0)</f>
        <v>6261.9089999999997</v>
      </c>
      <c r="E136" s="179">
        <f t="shared" si="14"/>
        <v>400307.09100000001</v>
      </c>
      <c r="F136" s="306">
        <f t="shared" si="15"/>
        <v>13839.019674533549</v>
      </c>
      <c r="G136" s="351"/>
      <c r="H136" s="306">
        <f t="shared" si="16"/>
        <v>20100.928674533548</v>
      </c>
      <c r="I136" s="218"/>
      <c r="J136" s="71" t="s">
        <v>626</v>
      </c>
      <c r="K136" s="72" t="s">
        <v>627</v>
      </c>
      <c r="L136" s="75">
        <v>169449</v>
      </c>
      <c r="M136" s="77" t="s">
        <v>622</v>
      </c>
      <c r="N136" s="72" t="s">
        <v>623</v>
      </c>
      <c r="O136" s="75">
        <v>169449</v>
      </c>
      <c r="P136" s="209">
        <f t="shared" ref="P136:P199" si="19">SUM(O136/L136)</f>
        <v>1</v>
      </c>
      <c r="Q136" s="316">
        <f t="shared" si="17"/>
        <v>7710.6358105708086</v>
      </c>
      <c r="S136" s="206" t="s">
        <v>255</v>
      </c>
      <c r="T136" s="207" t="s">
        <v>256</v>
      </c>
      <c r="U136" s="311">
        <f t="shared" si="18"/>
        <v>9942.0616700088831</v>
      </c>
    </row>
    <row r="137" spans="1:21" x14ac:dyDescent="0.2">
      <c r="A137" s="138" t="s">
        <v>405</v>
      </c>
      <c r="B137" s="139" t="s">
        <v>1282</v>
      </c>
      <c r="C137" s="178">
        <v>421490</v>
      </c>
      <c r="D137" s="178">
        <f>VLOOKUP($A137,'RNF (Social Care)'!$N$6:$P344,3,0)</f>
        <v>5550.4979999999996</v>
      </c>
      <c r="E137" s="178">
        <f t="shared" si="14"/>
        <v>415939.50199999998</v>
      </c>
      <c r="F137" s="307">
        <f t="shared" si="15"/>
        <v>14379.447881410841</v>
      </c>
      <c r="G137" s="351"/>
      <c r="H137" s="307">
        <f t="shared" si="16"/>
        <v>19929.94588141084</v>
      </c>
      <c r="I137" s="218"/>
      <c r="J137" s="151" t="s">
        <v>628</v>
      </c>
      <c r="K137" s="152" t="s">
        <v>629</v>
      </c>
      <c r="L137" s="153">
        <v>196851</v>
      </c>
      <c r="M137" s="150" t="s">
        <v>622</v>
      </c>
      <c r="N137" s="148" t="s">
        <v>623</v>
      </c>
      <c r="O137" s="149">
        <v>196851</v>
      </c>
      <c r="P137" s="219">
        <f t="shared" si="19"/>
        <v>1</v>
      </c>
      <c r="Q137" s="317">
        <f t="shared" si="17"/>
        <v>8072.4124358493309</v>
      </c>
      <c r="S137" s="203" t="s">
        <v>73</v>
      </c>
      <c r="T137" s="204" t="s">
        <v>74</v>
      </c>
      <c r="U137" s="310">
        <f t="shared" si="18"/>
        <v>6975.0075235156319</v>
      </c>
    </row>
    <row r="138" spans="1:21" x14ac:dyDescent="0.2">
      <c r="A138" s="48" t="s">
        <v>409</v>
      </c>
      <c r="B138" s="32" t="s">
        <v>1283</v>
      </c>
      <c r="C138" s="179">
        <v>354671</v>
      </c>
      <c r="D138" s="179">
        <f>VLOOKUP($A138,'RNF (Social Care)'!$N$6:$P345,3,0)</f>
        <v>5994.8649999999998</v>
      </c>
      <c r="E138" s="179">
        <f t="shared" si="14"/>
        <v>348676.13500000001</v>
      </c>
      <c r="F138" s="306">
        <f t="shared" si="15"/>
        <v>12054.085477854591</v>
      </c>
      <c r="G138" s="351"/>
      <c r="H138" s="306">
        <f t="shared" si="16"/>
        <v>18048.950477854589</v>
      </c>
      <c r="I138" s="218"/>
      <c r="J138" s="71" t="s">
        <v>630</v>
      </c>
      <c r="K138" s="72" t="s">
        <v>631</v>
      </c>
      <c r="L138" s="75">
        <v>240198</v>
      </c>
      <c r="M138" s="77" t="s">
        <v>622</v>
      </c>
      <c r="N138" s="72" t="s">
        <v>623</v>
      </c>
      <c r="O138" s="75">
        <v>240198</v>
      </c>
      <c r="P138" s="209">
        <f t="shared" si="19"/>
        <v>1</v>
      </c>
      <c r="Q138" s="316">
        <f t="shared" si="17"/>
        <v>8979.3067462155723</v>
      </c>
      <c r="S138" s="206" t="s">
        <v>127</v>
      </c>
      <c r="T138" s="207" t="s">
        <v>128</v>
      </c>
      <c r="U138" s="311">
        <f t="shared" si="18"/>
        <v>6820.6445845120843</v>
      </c>
    </row>
    <row r="139" spans="1:21" x14ac:dyDescent="0.2">
      <c r="A139" s="138" t="s">
        <v>511</v>
      </c>
      <c r="B139" s="139" t="s">
        <v>1284</v>
      </c>
      <c r="C139" s="178">
        <v>267044</v>
      </c>
      <c r="D139" s="178">
        <f>VLOOKUP($A139,'RNF (Social Care)'!$N$6:$P346,3,0)</f>
        <v>4425.6553775525945</v>
      </c>
      <c r="E139" s="178">
        <f t="shared" si="14"/>
        <v>262618.34462244739</v>
      </c>
      <c r="F139" s="307">
        <f t="shared" si="15"/>
        <v>9078.9809119905931</v>
      </c>
      <c r="G139" s="351"/>
      <c r="H139" s="307">
        <f t="shared" si="16"/>
        <v>13504.636289543188</v>
      </c>
      <c r="I139" s="218"/>
      <c r="J139" s="151" t="s">
        <v>129</v>
      </c>
      <c r="K139" s="152" t="s">
        <v>130</v>
      </c>
      <c r="L139" s="153">
        <v>163270</v>
      </c>
      <c r="M139" s="150" t="s">
        <v>127</v>
      </c>
      <c r="N139" s="148" t="s">
        <v>128</v>
      </c>
      <c r="O139" s="149">
        <v>163270</v>
      </c>
      <c r="P139" s="219">
        <f t="shared" si="19"/>
        <v>1</v>
      </c>
      <c r="Q139" s="317">
        <f t="shared" si="17"/>
        <v>6820.6445845120843</v>
      </c>
      <c r="S139" s="203" t="s">
        <v>101</v>
      </c>
      <c r="T139" s="204" t="s">
        <v>102</v>
      </c>
      <c r="U139" s="310">
        <f t="shared" si="18"/>
        <v>6441.7753277058264</v>
      </c>
    </row>
    <row r="140" spans="1:21" x14ac:dyDescent="0.2">
      <c r="A140" s="48" t="s">
        <v>385</v>
      </c>
      <c r="B140" s="32" t="s">
        <v>1285</v>
      </c>
      <c r="C140" s="179">
        <v>369643</v>
      </c>
      <c r="D140" s="179">
        <f>VLOOKUP($A140,'RNF (Social Care)'!$N$6:$P347,3,0)</f>
        <v>6778.3130000000001</v>
      </c>
      <c r="E140" s="179">
        <f t="shared" si="14"/>
        <v>362864.68699999998</v>
      </c>
      <c r="F140" s="306">
        <f t="shared" si="15"/>
        <v>12544.598023586992</v>
      </c>
      <c r="G140" s="351"/>
      <c r="H140" s="306">
        <f t="shared" si="16"/>
        <v>19322.911023586992</v>
      </c>
      <c r="I140" s="218"/>
      <c r="J140" s="71" t="s">
        <v>551</v>
      </c>
      <c r="K140" s="72" t="s">
        <v>552</v>
      </c>
      <c r="L140" s="75">
        <v>297383</v>
      </c>
      <c r="M140" s="77" t="s">
        <v>545</v>
      </c>
      <c r="N140" s="72" t="s">
        <v>546</v>
      </c>
      <c r="O140" s="75">
        <v>297383</v>
      </c>
      <c r="P140" s="209">
        <f t="shared" si="19"/>
        <v>1</v>
      </c>
      <c r="Q140" s="316">
        <f t="shared" si="17"/>
        <v>12649.815429475286</v>
      </c>
      <c r="S140" s="206" t="s">
        <v>497</v>
      </c>
      <c r="T140" s="207" t="s">
        <v>498</v>
      </c>
      <c r="U140" s="311">
        <f t="shared" si="18"/>
        <v>11974.795764567518</v>
      </c>
    </row>
    <row r="141" spans="1:21" x14ac:dyDescent="0.2">
      <c r="A141" s="138" t="s">
        <v>413</v>
      </c>
      <c r="B141" s="139" t="s">
        <v>1286</v>
      </c>
      <c r="C141" s="178">
        <v>467031</v>
      </c>
      <c r="D141" s="178">
        <f>VLOOKUP($A141,'RNF (Social Care)'!$N$6:$P348,3,0)</f>
        <v>6533.7439999999997</v>
      </c>
      <c r="E141" s="178">
        <f t="shared" si="14"/>
        <v>460497.25599999999</v>
      </c>
      <c r="F141" s="307">
        <f t="shared" si="15"/>
        <v>15919.854354647723</v>
      </c>
      <c r="G141" s="351"/>
      <c r="H141" s="307">
        <f t="shared" si="16"/>
        <v>22453.598354647722</v>
      </c>
      <c r="I141" s="218"/>
      <c r="J141" s="151" t="s">
        <v>632</v>
      </c>
      <c r="K141" s="152" t="s">
        <v>633</v>
      </c>
      <c r="L141" s="153">
        <v>173040</v>
      </c>
      <c r="M141" s="150" t="s">
        <v>622</v>
      </c>
      <c r="N141" s="148" t="s">
        <v>623</v>
      </c>
      <c r="O141" s="149">
        <v>173040</v>
      </c>
      <c r="P141" s="219">
        <f t="shared" si="19"/>
        <v>1</v>
      </c>
      <c r="Q141" s="317">
        <f t="shared" si="17"/>
        <v>7970.2740477973466</v>
      </c>
      <c r="S141" s="203" t="s">
        <v>259</v>
      </c>
      <c r="T141" s="204" t="s">
        <v>260</v>
      </c>
      <c r="U141" s="310">
        <f t="shared" si="18"/>
        <v>9994.5009741245794</v>
      </c>
    </row>
    <row r="142" spans="1:21" x14ac:dyDescent="0.2">
      <c r="A142" s="48" t="s">
        <v>417</v>
      </c>
      <c r="B142" s="32" t="s">
        <v>1287</v>
      </c>
      <c r="C142" s="179">
        <v>475508</v>
      </c>
      <c r="D142" s="179">
        <f>VLOOKUP($A142,'RNF (Social Care)'!$N$6:$P349,3,0)</f>
        <v>6609.4129999999996</v>
      </c>
      <c r="E142" s="179">
        <f t="shared" si="14"/>
        <v>468898.587</v>
      </c>
      <c r="F142" s="306">
        <f t="shared" si="15"/>
        <v>16210.296836470432</v>
      </c>
      <c r="G142" s="351"/>
      <c r="H142" s="306">
        <f t="shared" si="16"/>
        <v>22819.709836470432</v>
      </c>
      <c r="I142" s="218"/>
      <c r="J142" s="71" t="s">
        <v>686</v>
      </c>
      <c r="K142" s="72" t="s">
        <v>687</v>
      </c>
      <c r="L142" s="75">
        <v>224744</v>
      </c>
      <c r="M142" s="77" t="s">
        <v>682</v>
      </c>
      <c r="N142" s="72" t="s">
        <v>683</v>
      </c>
      <c r="O142" s="75">
        <v>224744</v>
      </c>
      <c r="P142" s="209">
        <f t="shared" si="19"/>
        <v>1</v>
      </c>
      <c r="Q142" s="316">
        <f t="shared" si="17"/>
        <v>9964.4509590888538</v>
      </c>
      <c r="S142" s="206" t="s">
        <v>379</v>
      </c>
      <c r="T142" s="207" t="s">
        <v>380</v>
      </c>
      <c r="U142" s="311">
        <f t="shared" si="18"/>
        <v>16632.945767364887</v>
      </c>
    </row>
    <row r="143" spans="1:21" x14ac:dyDescent="0.2">
      <c r="A143" s="138" t="s">
        <v>421</v>
      </c>
      <c r="B143" s="139" t="s">
        <v>1288</v>
      </c>
      <c r="C143" s="178">
        <v>385869</v>
      </c>
      <c r="D143" s="178">
        <f>VLOOKUP($A143,'RNF (Social Care)'!$N$6:$P350,3,0)</f>
        <v>6054.8879999999999</v>
      </c>
      <c r="E143" s="178">
        <f t="shared" si="14"/>
        <v>379814.11200000002</v>
      </c>
      <c r="F143" s="307">
        <f t="shared" si="15"/>
        <v>13130.556732090186</v>
      </c>
      <c r="G143" s="351"/>
      <c r="H143" s="307">
        <f t="shared" si="16"/>
        <v>19185.444732090185</v>
      </c>
      <c r="I143" s="218"/>
      <c r="J143" s="151" t="s">
        <v>389</v>
      </c>
      <c r="K143" s="152" t="s">
        <v>390</v>
      </c>
      <c r="L143" s="153">
        <v>198294</v>
      </c>
      <c r="M143" s="150" t="s">
        <v>387</v>
      </c>
      <c r="N143" s="148" t="s">
        <v>388</v>
      </c>
      <c r="O143" s="149">
        <v>198294</v>
      </c>
      <c r="P143" s="219">
        <f t="shared" si="19"/>
        <v>1</v>
      </c>
      <c r="Q143" s="317">
        <f t="shared" si="17"/>
        <v>8921.9077572905499</v>
      </c>
      <c r="S143" s="203" t="s">
        <v>345</v>
      </c>
      <c r="T143" s="204" t="s">
        <v>346</v>
      </c>
      <c r="U143" s="310">
        <f t="shared" si="18"/>
        <v>12651.471875073285</v>
      </c>
    </row>
    <row r="144" spans="1:21" x14ac:dyDescent="0.2">
      <c r="A144" s="48" t="s">
        <v>425</v>
      </c>
      <c r="B144" s="32" t="s">
        <v>1289</v>
      </c>
      <c r="C144" s="179">
        <v>359356</v>
      </c>
      <c r="D144" s="179">
        <f>VLOOKUP($A144,'RNF (Social Care)'!$N$6:$P351,3,0)</f>
        <v>6202.415</v>
      </c>
      <c r="E144" s="179">
        <f t="shared" si="14"/>
        <v>353153.58500000002</v>
      </c>
      <c r="F144" s="306">
        <f t="shared" si="15"/>
        <v>12208.875437949851</v>
      </c>
      <c r="G144" s="351"/>
      <c r="H144" s="306">
        <f t="shared" si="16"/>
        <v>18411.29043794985</v>
      </c>
      <c r="I144" s="218"/>
      <c r="J144" s="71" t="s">
        <v>393</v>
      </c>
      <c r="K144" s="72" t="s">
        <v>394</v>
      </c>
      <c r="L144" s="75">
        <v>374915</v>
      </c>
      <c r="M144" s="77" t="s">
        <v>391</v>
      </c>
      <c r="N144" s="72" t="s">
        <v>392</v>
      </c>
      <c r="O144" s="75">
        <v>374915</v>
      </c>
      <c r="P144" s="209">
        <f t="shared" si="19"/>
        <v>1</v>
      </c>
      <c r="Q144" s="316">
        <f t="shared" si="17"/>
        <v>15587.41356023592</v>
      </c>
      <c r="S144" s="206" t="s">
        <v>501</v>
      </c>
      <c r="T144" s="207" t="s">
        <v>502</v>
      </c>
      <c r="U144" s="311">
        <f t="shared" si="18"/>
        <v>11534.512231597175</v>
      </c>
    </row>
    <row r="145" spans="1:21" x14ac:dyDescent="0.2">
      <c r="A145" s="138" t="s">
        <v>431</v>
      </c>
      <c r="B145" s="139" t="s">
        <v>1290</v>
      </c>
      <c r="C145" s="178">
        <v>259170</v>
      </c>
      <c r="D145" s="178">
        <f>VLOOKUP($A145,'RNF (Social Care)'!$N$6:$P352,3,0)</f>
        <v>4281.9520000000002</v>
      </c>
      <c r="E145" s="178">
        <f t="shared" si="14"/>
        <v>254888.04800000001</v>
      </c>
      <c r="F145" s="307">
        <f t="shared" si="15"/>
        <v>8811.7367650513388</v>
      </c>
      <c r="G145" s="351"/>
      <c r="H145" s="307">
        <f t="shared" si="16"/>
        <v>13093.688765051338</v>
      </c>
      <c r="I145" s="218"/>
      <c r="J145" s="151" t="s">
        <v>397</v>
      </c>
      <c r="K145" s="152" t="s">
        <v>398</v>
      </c>
      <c r="L145" s="153">
        <v>239865</v>
      </c>
      <c r="M145" s="150" t="s">
        <v>395</v>
      </c>
      <c r="N145" s="148" t="s">
        <v>396</v>
      </c>
      <c r="O145" s="149">
        <v>239865</v>
      </c>
      <c r="P145" s="219">
        <f t="shared" si="19"/>
        <v>1</v>
      </c>
      <c r="Q145" s="317">
        <f t="shared" si="17"/>
        <v>9988.6515941296821</v>
      </c>
      <c r="S145" s="203" t="s">
        <v>505</v>
      </c>
      <c r="T145" s="204" t="s">
        <v>506</v>
      </c>
      <c r="U145" s="310">
        <f t="shared" si="18"/>
        <v>13933.589358536674</v>
      </c>
    </row>
    <row r="146" spans="1:21" x14ac:dyDescent="0.2">
      <c r="A146" s="48" t="s">
        <v>435</v>
      </c>
      <c r="B146" s="32" t="s">
        <v>1291</v>
      </c>
      <c r="C146" s="179">
        <v>344095</v>
      </c>
      <c r="D146" s="179">
        <f>VLOOKUP($A146,'RNF (Social Care)'!$N$6:$P353,3,0)</f>
        <v>5353.4930000000004</v>
      </c>
      <c r="E146" s="179">
        <f t="shared" si="14"/>
        <v>338741.50699999998</v>
      </c>
      <c r="F146" s="306">
        <f t="shared" si="15"/>
        <v>11710.635373066983</v>
      </c>
      <c r="G146" s="351"/>
      <c r="H146" s="306">
        <f t="shared" si="16"/>
        <v>17064.128373066982</v>
      </c>
      <c r="I146" s="218"/>
      <c r="J146" s="71" t="s">
        <v>401</v>
      </c>
      <c r="K146" s="72" t="s">
        <v>402</v>
      </c>
      <c r="L146" s="75">
        <v>320762</v>
      </c>
      <c r="M146" s="77" t="s">
        <v>399</v>
      </c>
      <c r="N146" s="72" t="s">
        <v>400</v>
      </c>
      <c r="O146" s="75">
        <v>320762</v>
      </c>
      <c r="P146" s="209">
        <f t="shared" si="19"/>
        <v>1</v>
      </c>
      <c r="Q146" s="316">
        <f t="shared" si="17"/>
        <v>13839.019674533549</v>
      </c>
      <c r="S146" s="206" t="s">
        <v>21</v>
      </c>
      <c r="T146" s="207" t="s">
        <v>22</v>
      </c>
      <c r="U146" s="311">
        <f t="shared" si="18"/>
        <v>9124.3719672223051</v>
      </c>
    </row>
    <row r="147" spans="1:21" x14ac:dyDescent="0.2">
      <c r="A147" s="138" t="s">
        <v>439</v>
      </c>
      <c r="B147" s="139" t="s">
        <v>1292</v>
      </c>
      <c r="C147" s="178">
        <v>280748</v>
      </c>
      <c r="D147" s="178">
        <f>VLOOKUP($A147,'RNF (Social Care)'!$N$6:$P354,3,0)</f>
        <v>4521.8249999999998</v>
      </c>
      <c r="E147" s="178">
        <f t="shared" si="14"/>
        <v>276226.17499999999</v>
      </c>
      <c r="F147" s="307">
        <f t="shared" si="15"/>
        <v>9549.4173258253559</v>
      </c>
      <c r="G147" s="351"/>
      <c r="H147" s="307">
        <f t="shared" si="16"/>
        <v>14071.242325825355</v>
      </c>
      <c r="I147" s="218"/>
      <c r="J147" s="151" t="s">
        <v>405</v>
      </c>
      <c r="K147" s="152" t="s">
        <v>406</v>
      </c>
      <c r="L147" s="153">
        <v>321278</v>
      </c>
      <c r="M147" s="150" t="s">
        <v>403</v>
      </c>
      <c r="N147" s="148" t="s">
        <v>404</v>
      </c>
      <c r="O147" s="149">
        <v>321278</v>
      </c>
      <c r="P147" s="219">
        <f t="shared" si="19"/>
        <v>1</v>
      </c>
      <c r="Q147" s="317">
        <f t="shared" si="17"/>
        <v>14379.447881410841</v>
      </c>
      <c r="S147" s="203" t="s">
        <v>700</v>
      </c>
      <c r="T147" s="204" t="s">
        <v>701</v>
      </c>
      <c r="U147" s="310">
        <f t="shared" si="18"/>
        <v>23280.317387690131</v>
      </c>
    </row>
    <row r="148" spans="1:21" x14ac:dyDescent="0.2">
      <c r="A148" s="48" t="s">
        <v>443</v>
      </c>
      <c r="B148" s="32" t="s">
        <v>1293</v>
      </c>
      <c r="C148" s="179">
        <v>342047</v>
      </c>
      <c r="D148" s="179">
        <f>VLOOKUP($A148,'RNF (Social Care)'!$N$6:$P355,3,0)</f>
        <v>4688.9970000000003</v>
      </c>
      <c r="E148" s="179">
        <f t="shared" si="14"/>
        <v>337358.00300000003</v>
      </c>
      <c r="F148" s="306">
        <f t="shared" si="15"/>
        <v>11662.806245114327</v>
      </c>
      <c r="G148" s="351"/>
      <c r="H148" s="306">
        <f t="shared" si="16"/>
        <v>16351.803245114326</v>
      </c>
      <c r="I148" s="218"/>
      <c r="J148" s="71" t="s">
        <v>409</v>
      </c>
      <c r="K148" s="72" t="s">
        <v>410</v>
      </c>
      <c r="L148" s="75">
        <v>234846</v>
      </c>
      <c r="M148" s="77" t="s">
        <v>407</v>
      </c>
      <c r="N148" s="72" t="s">
        <v>408</v>
      </c>
      <c r="O148" s="75">
        <v>234846</v>
      </c>
      <c r="P148" s="209">
        <f t="shared" si="19"/>
        <v>1</v>
      </c>
      <c r="Q148" s="316">
        <f t="shared" si="17"/>
        <v>12054.085477854591</v>
      </c>
      <c r="S148" s="206" t="s">
        <v>139</v>
      </c>
      <c r="T148" s="207" t="s">
        <v>140</v>
      </c>
      <c r="U148" s="311">
        <f t="shared" si="18"/>
        <v>6471.9867162133669</v>
      </c>
    </row>
    <row r="149" spans="1:21" x14ac:dyDescent="0.2">
      <c r="A149" s="138" t="s">
        <v>447</v>
      </c>
      <c r="B149" s="139" t="s">
        <v>1294</v>
      </c>
      <c r="C149" s="178">
        <v>343399</v>
      </c>
      <c r="D149" s="178">
        <f>VLOOKUP($A149,'RNF (Social Care)'!$N$6:$P356,3,0)</f>
        <v>4854.1639999999998</v>
      </c>
      <c r="E149" s="178">
        <f t="shared" si="14"/>
        <v>338544.83600000001</v>
      </c>
      <c r="F149" s="307">
        <f t="shared" si="15"/>
        <v>11703.836258338311</v>
      </c>
      <c r="G149" s="351"/>
      <c r="H149" s="307">
        <f t="shared" si="16"/>
        <v>16558.00025833831</v>
      </c>
      <c r="I149" s="218"/>
      <c r="J149" s="151" t="s">
        <v>385</v>
      </c>
      <c r="K149" s="152" t="s">
        <v>386</v>
      </c>
      <c r="L149" s="153">
        <v>271222</v>
      </c>
      <c r="M149" s="150" t="s">
        <v>427</v>
      </c>
      <c r="N149" s="148" t="s">
        <v>428</v>
      </c>
      <c r="O149" s="149">
        <v>263150</v>
      </c>
      <c r="P149" s="219">
        <f t="shared" si="19"/>
        <v>0.97023840248947357</v>
      </c>
      <c r="Q149" s="317">
        <f t="shared" si="17"/>
        <v>12171.25074627765</v>
      </c>
      <c r="S149" s="203" t="s">
        <v>706</v>
      </c>
      <c r="T149" s="204" t="s">
        <v>707</v>
      </c>
      <c r="U149" s="310">
        <f t="shared" si="18"/>
        <v>36926.699241391092</v>
      </c>
    </row>
    <row r="150" spans="1:21" x14ac:dyDescent="0.2">
      <c r="A150" s="48" t="s">
        <v>451</v>
      </c>
      <c r="B150" s="32" t="s">
        <v>1295</v>
      </c>
      <c r="C150" s="179">
        <v>330098</v>
      </c>
      <c r="D150" s="179">
        <f>VLOOKUP($A150,'RNF (Social Care)'!$N$6:$P357,3,0)</f>
        <v>4659.4309999999996</v>
      </c>
      <c r="E150" s="179">
        <f t="shared" si="14"/>
        <v>325438.56900000002</v>
      </c>
      <c r="F150" s="306">
        <f t="shared" si="15"/>
        <v>11250.739396077908</v>
      </c>
      <c r="G150" s="351"/>
      <c r="H150" s="306">
        <f t="shared" si="16"/>
        <v>15910.170396077909</v>
      </c>
      <c r="I150" s="218"/>
      <c r="J150" s="151" t="s">
        <v>385</v>
      </c>
      <c r="K150" s="152"/>
      <c r="L150" s="153">
        <v>271222</v>
      </c>
      <c r="M150" s="150" t="s">
        <v>383</v>
      </c>
      <c r="N150" s="148" t="s">
        <v>384</v>
      </c>
      <c r="O150" s="149">
        <v>8072</v>
      </c>
      <c r="P150" s="219">
        <f t="shared" si="19"/>
        <v>2.9761597510526431E-2</v>
      </c>
      <c r="Q150" s="317">
        <f t="shared" si="17"/>
        <v>373.34727730934139</v>
      </c>
      <c r="S150" s="206" t="s">
        <v>509</v>
      </c>
      <c r="T150" s="207" t="s">
        <v>510</v>
      </c>
      <c r="U150" s="311">
        <f t="shared" si="18"/>
        <v>12647.397627681998</v>
      </c>
    </row>
    <row r="151" spans="1:21" x14ac:dyDescent="0.2">
      <c r="A151" s="138" t="s">
        <v>455</v>
      </c>
      <c r="B151" s="139" t="s">
        <v>1296</v>
      </c>
      <c r="C151" s="178">
        <v>326996</v>
      </c>
      <c r="D151" s="178">
        <f>VLOOKUP($A151,'RNF (Social Care)'!$N$6:$P358,3,0)</f>
        <v>5995.4570000000003</v>
      </c>
      <c r="E151" s="178">
        <f t="shared" si="14"/>
        <v>321000.54300000001</v>
      </c>
      <c r="F151" s="307">
        <f t="shared" si="15"/>
        <v>11097.312363404906</v>
      </c>
      <c r="G151" s="351"/>
      <c r="H151" s="307">
        <f t="shared" si="16"/>
        <v>17092.769363404906</v>
      </c>
      <c r="I151" s="218"/>
      <c r="J151" s="71" t="s">
        <v>413</v>
      </c>
      <c r="K151" s="72" t="s">
        <v>414</v>
      </c>
      <c r="L151" s="75">
        <v>376040</v>
      </c>
      <c r="M151" s="77" t="s">
        <v>411</v>
      </c>
      <c r="N151" s="72" t="s">
        <v>412</v>
      </c>
      <c r="O151" s="75">
        <v>376040</v>
      </c>
      <c r="P151" s="209">
        <f t="shared" si="19"/>
        <v>1</v>
      </c>
      <c r="Q151" s="316">
        <f t="shared" si="17"/>
        <v>15919.854354647723</v>
      </c>
      <c r="S151" s="203" t="s">
        <v>263</v>
      </c>
      <c r="T151" s="204" t="s">
        <v>264</v>
      </c>
      <c r="U151" s="310">
        <f t="shared" si="18"/>
        <v>15074.90451919708</v>
      </c>
    </row>
    <row r="152" spans="1:21" x14ac:dyDescent="0.2">
      <c r="A152" s="48" t="s">
        <v>463</v>
      </c>
      <c r="B152" s="32" t="s">
        <v>1297</v>
      </c>
      <c r="C152" s="179">
        <v>217326</v>
      </c>
      <c r="D152" s="179">
        <f>VLOOKUP($A152,'RNF (Social Care)'!$N$6:$P359,3,0)</f>
        <v>2672.4470000000001</v>
      </c>
      <c r="E152" s="179">
        <f t="shared" si="14"/>
        <v>214653.55300000001</v>
      </c>
      <c r="F152" s="306">
        <f t="shared" si="15"/>
        <v>7420.7897136039746</v>
      </c>
      <c r="G152" s="351"/>
      <c r="H152" s="306">
        <f t="shared" si="16"/>
        <v>10093.236713603976</v>
      </c>
      <c r="I152" s="218"/>
      <c r="J152" s="151" t="s">
        <v>417</v>
      </c>
      <c r="K152" s="152" t="s">
        <v>418</v>
      </c>
      <c r="L152" s="153">
        <v>342118</v>
      </c>
      <c r="M152" s="150" t="s">
        <v>415</v>
      </c>
      <c r="N152" s="148" t="s">
        <v>416</v>
      </c>
      <c r="O152" s="149">
        <v>342118</v>
      </c>
      <c r="P152" s="219">
        <f t="shared" si="19"/>
        <v>1</v>
      </c>
      <c r="Q152" s="317">
        <f t="shared" si="17"/>
        <v>16210.296836470432</v>
      </c>
      <c r="S152" s="206" t="s">
        <v>213</v>
      </c>
      <c r="T152" s="207" t="s">
        <v>214</v>
      </c>
      <c r="U152" s="311">
        <f t="shared" si="18"/>
        <v>19469.629974400745</v>
      </c>
    </row>
    <row r="153" spans="1:21" x14ac:dyDescent="0.2">
      <c r="A153" s="138" t="s">
        <v>467</v>
      </c>
      <c r="B153" s="139" t="s">
        <v>1298</v>
      </c>
      <c r="C153" s="178">
        <v>451428</v>
      </c>
      <c r="D153" s="178">
        <f>VLOOKUP($A153,'RNF (Social Care)'!$N$6:$P360,3,0)</f>
        <v>7035.3220000000001</v>
      </c>
      <c r="E153" s="178">
        <f t="shared" si="14"/>
        <v>444392.67800000001</v>
      </c>
      <c r="F153" s="307">
        <f t="shared" si="15"/>
        <v>15363.102858601753</v>
      </c>
      <c r="G153" s="351"/>
      <c r="H153" s="307">
        <f t="shared" si="16"/>
        <v>22398.424858601753</v>
      </c>
      <c r="I153" s="218"/>
      <c r="J153" s="71" t="s">
        <v>421</v>
      </c>
      <c r="K153" s="72" t="s">
        <v>422</v>
      </c>
      <c r="L153" s="75">
        <v>324574</v>
      </c>
      <c r="M153" s="77" t="s">
        <v>419</v>
      </c>
      <c r="N153" s="72" t="s">
        <v>420</v>
      </c>
      <c r="O153" s="75">
        <v>324574</v>
      </c>
      <c r="P153" s="209">
        <f t="shared" si="19"/>
        <v>1</v>
      </c>
      <c r="Q153" s="316">
        <f t="shared" si="17"/>
        <v>13130.556732090186</v>
      </c>
      <c r="S153" s="203" t="s">
        <v>153</v>
      </c>
      <c r="T153" s="204" t="s">
        <v>154</v>
      </c>
      <c r="U153" s="310">
        <f t="shared" si="18"/>
        <v>5852.7506992362196</v>
      </c>
    </row>
    <row r="154" spans="1:21" x14ac:dyDescent="0.2">
      <c r="A154" s="48" t="s">
        <v>471</v>
      </c>
      <c r="B154" s="32" t="s">
        <v>1299</v>
      </c>
      <c r="C154" s="179">
        <v>405174</v>
      </c>
      <c r="D154" s="179">
        <f>VLOOKUP($A154,'RNF (Social Care)'!$N$6:$P361,3,0)</f>
        <v>6377.75</v>
      </c>
      <c r="E154" s="179">
        <f t="shared" si="14"/>
        <v>398796.25</v>
      </c>
      <c r="F154" s="306">
        <f t="shared" si="15"/>
        <v>13786.788378125932</v>
      </c>
      <c r="G154" s="351"/>
      <c r="H154" s="306">
        <f t="shared" si="16"/>
        <v>20164.53837812593</v>
      </c>
      <c r="I154" s="218"/>
      <c r="J154" s="151" t="s">
        <v>451</v>
      </c>
      <c r="K154" s="152" t="s">
        <v>452</v>
      </c>
      <c r="L154" s="153">
        <v>265568</v>
      </c>
      <c r="M154" s="150" t="s">
        <v>449</v>
      </c>
      <c r="N154" s="148" t="s">
        <v>450</v>
      </c>
      <c r="O154" s="149">
        <v>265568</v>
      </c>
      <c r="P154" s="219">
        <f t="shared" si="19"/>
        <v>1</v>
      </c>
      <c r="Q154" s="317">
        <f t="shared" si="17"/>
        <v>11250.739396077908</v>
      </c>
      <c r="S154" s="206" t="s">
        <v>285</v>
      </c>
      <c r="T154" s="207" t="s">
        <v>286</v>
      </c>
      <c r="U154" s="311">
        <f t="shared" si="18"/>
        <v>16529.01345924248</v>
      </c>
    </row>
    <row r="155" spans="1:21" x14ac:dyDescent="0.2">
      <c r="A155" s="138" t="s">
        <v>475</v>
      </c>
      <c r="B155" s="139" t="s">
        <v>1300</v>
      </c>
      <c r="C155" s="178">
        <v>237592</v>
      </c>
      <c r="D155" s="178">
        <f>VLOOKUP($A155,'RNF (Social Care)'!$N$6:$P362,3,0)</f>
        <v>3487.13</v>
      </c>
      <c r="E155" s="178">
        <f t="shared" si="14"/>
        <v>234104.87</v>
      </c>
      <c r="F155" s="307">
        <f t="shared" si="15"/>
        <v>8093.2413506362764</v>
      </c>
      <c r="G155" s="351"/>
      <c r="H155" s="307">
        <f t="shared" si="16"/>
        <v>11580.371350636276</v>
      </c>
      <c r="I155" s="218"/>
      <c r="J155" s="71" t="s">
        <v>425</v>
      </c>
      <c r="K155" s="72" t="s">
        <v>426</v>
      </c>
      <c r="L155" s="75">
        <v>268678</v>
      </c>
      <c r="M155" s="77" t="s">
        <v>423</v>
      </c>
      <c r="N155" s="72" t="s">
        <v>424</v>
      </c>
      <c r="O155" s="75">
        <v>268678</v>
      </c>
      <c r="P155" s="209">
        <f t="shared" si="19"/>
        <v>1</v>
      </c>
      <c r="Q155" s="316">
        <f t="shared" si="17"/>
        <v>12208.875437949851</v>
      </c>
      <c r="S155" s="203" t="s">
        <v>157</v>
      </c>
      <c r="T155" s="204" t="s">
        <v>158</v>
      </c>
      <c r="U155" s="310">
        <f t="shared" si="18"/>
        <v>5767.8819893287355</v>
      </c>
    </row>
    <row r="156" spans="1:21" x14ac:dyDescent="0.2">
      <c r="A156" s="48" t="s">
        <v>479</v>
      </c>
      <c r="B156" s="32" t="s">
        <v>1301</v>
      </c>
      <c r="C156" s="179">
        <v>418341</v>
      </c>
      <c r="D156" s="179">
        <f>VLOOKUP($A156,'RNF (Social Care)'!$N$6:$P363,3,0)</f>
        <v>6846.4750000000004</v>
      </c>
      <c r="E156" s="179">
        <f t="shared" si="14"/>
        <v>411494.52500000002</v>
      </c>
      <c r="F156" s="306">
        <f t="shared" si="15"/>
        <v>14225.780545660726</v>
      </c>
      <c r="G156" s="351"/>
      <c r="H156" s="306">
        <f t="shared" si="16"/>
        <v>21072.255545660726</v>
      </c>
      <c r="I156" s="218"/>
      <c r="J156" s="151" t="s">
        <v>431</v>
      </c>
      <c r="K156" s="152" t="s">
        <v>432</v>
      </c>
      <c r="L156" s="153">
        <v>178365</v>
      </c>
      <c r="M156" s="150" t="s">
        <v>429</v>
      </c>
      <c r="N156" s="148" t="s">
        <v>430</v>
      </c>
      <c r="O156" s="149">
        <v>178365</v>
      </c>
      <c r="P156" s="219">
        <f t="shared" si="19"/>
        <v>1</v>
      </c>
      <c r="Q156" s="317">
        <f t="shared" si="17"/>
        <v>8811.7367650513388</v>
      </c>
      <c r="S156" s="206" t="s">
        <v>349</v>
      </c>
      <c r="T156" s="207" t="s">
        <v>350</v>
      </c>
      <c r="U156" s="311">
        <f t="shared" si="18"/>
        <v>11444.392527753173</v>
      </c>
    </row>
    <row r="157" spans="1:21" x14ac:dyDescent="0.2">
      <c r="A157" s="138" t="s">
        <v>483</v>
      </c>
      <c r="B157" s="139" t="s">
        <v>1302</v>
      </c>
      <c r="C157" s="178">
        <v>335688</v>
      </c>
      <c r="D157" s="178">
        <f>VLOOKUP($A157,'RNF (Social Care)'!$N$6:$P364,3,0)</f>
        <v>5203.2389999999996</v>
      </c>
      <c r="E157" s="178">
        <f t="shared" si="14"/>
        <v>330484.761</v>
      </c>
      <c r="F157" s="307">
        <f t="shared" si="15"/>
        <v>11425.191340446472</v>
      </c>
      <c r="G157" s="351"/>
      <c r="H157" s="307">
        <f t="shared" si="16"/>
        <v>16628.430340446474</v>
      </c>
      <c r="I157" s="218"/>
      <c r="J157" s="71" t="s">
        <v>435</v>
      </c>
      <c r="K157" s="72" t="s">
        <v>436</v>
      </c>
      <c r="L157" s="75">
        <v>267541</v>
      </c>
      <c r="M157" s="77" t="s">
        <v>433</v>
      </c>
      <c r="N157" s="72" t="s">
        <v>434</v>
      </c>
      <c r="O157" s="75">
        <v>267541</v>
      </c>
      <c r="P157" s="209">
        <f t="shared" si="19"/>
        <v>1</v>
      </c>
      <c r="Q157" s="316">
        <f t="shared" si="17"/>
        <v>11710.635373066983</v>
      </c>
      <c r="S157" s="203" t="s">
        <v>714</v>
      </c>
      <c r="T157" s="204" t="s">
        <v>715</v>
      </c>
      <c r="U157" s="310">
        <f t="shared" si="18"/>
        <v>22787.607399878183</v>
      </c>
    </row>
    <row r="158" spans="1:21" x14ac:dyDescent="0.2">
      <c r="A158" s="48" t="s">
        <v>487</v>
      </c>
      <c r="B158" s="32" t="s">
        <v>1303</v>
      </c>
      <c r="C158" s="179">
        <v>225963</v>
      </c>
      <c r="D158" s="179">
        <f>VLOOKUP($A158,'RNF (Social Care)'!$N$6:$P365,3,0)</f>
        <v>3081.1759999999999</v>
      </c>
      <c r="E158" s="179">
        <f t="shared" si="14"/>
        <v>222881.82399999999</v>
      </c>
      <c r="F158" s="306">
        <f t="shared" si="15"/>
        <v>7705.2493367696143</v>
      </c>
      <c r="G158" s="351"/>
      <c r="H158" s="306">
        <f t="shared" si="16"/>
        <v>10786.425336769615</v>
      </c>
      <c r="I158" s="218"/>
      <c r="J158" s="151" t="s">
        <v>439</v>
      </c>
      <c r="K158" s="152" t="s">
        <v>440</v>
      </c>
      <c r="L158" s="153">
        <v>246011</v>
      </c>
      <c r="M158" s="150" t="s">
        <v>437</v>
      </c>
      <c r="N158" s="148" t="s">
        <v>438</v>
      </c>
      <c r="O158" s="149">
        <v>246011</v>
      </c>
      <c r="P158" s="219">
        <f t="shared" si="19"/>
        <v>1</v>
      </c>
      <c r="Q158" s="317">
        <f t="shared" si="17"/>
        <v>9549.4173258253559</v>
      </c>
      <c r="S158" s="212" t="s">
        <v>51</v>
      </c>
      <c r="T158" s="213" t="s">
        <v>52</v>
      </c>
      <c r="U158" s="312">
        <f t="shared" si="18"/>
        <v>7787.4881988421175</v>
      </c>
    </row>
    <row r="159" spans="1:21" x14ac:dyDescent="0.2">
      <c r="A159" s="138" t="s">
        <v>491</v>
      </c>
      <c r="B159" s="139" t="s">
        <v>1304</v>
      </c>
      <c r="C159" s="178">
        <v>393667</v>
      </c>
      <c r="D159" s="178">
        <f>VLOOKUP($A159,'RNF (Social Care)'!$N$6:$P366,3,0)</f>
        <v>7323.1440000000002</v>
      </c>
      <c r="E159" s="178">
        <f t="shared" si="14"/>
        <v>386343.85600000003</v>
      </c>
      <c r="F159" s="307">
        <f t="shared" si="15"/>
        <v>13356.296564627073</v>
      </c>
      <c r="G159" s="351"/>
      <c r="H159" s="307">
        <f t="shared" si="16"/>
        <v>20679.440564627075</v>
      </c>
      <c r="I159" s="218"/>
      <c r="J159" s="71" t="s">
        <v>443</v>
      </c>
      <c r="K159" s="72" t="s">
        <v>444</v>
      </c>
      <c r="L159" s="75">
        <v>245974</v>
      </c>
      <c r="M159" s="77" t="s">
        <v>441</v>
      </c>
      <c r="N159" s="72" t="s">
        <v>442</v>
      </c>
      <c r="O159" s="75">
        <v>245974</v>
      </c>
      <c r="P159" s="209">
        <f t="shared" si="19"/>
        <v>1</v>
      </c>
      <c r="Q159" s="316">
        <f t="shared" si="17"/>
        <v>11662.806245114327</v>
      </c>
    </row>
    <row r="160" spans="1:21" x14ac:dyDescent="0.2">
      <c r="A160" s="48" t="s">
        <v>495</v>
      </c>
      <c r="B160" s="32" t="s">
        <v>1305</v>
      </c>
      <c r="C160" s="179">
        <v>233743</v>
      </c>
      <c r="D160" s="179">
        <f>VLOOKUP($A160,'RNF (Social Care)'!$N$6:$P367,3,0)</f>
        <v>3437.5790000000002</v>
      </c>
      <c r="E160" s="179">
        <f t="shared" si="14"/>
        <v>230305.421</v>
      </c>
      <c r="F160" s="306">
        <f t="shared" si="15"/>
        <v>7961.890568585336</v>
      </c>
      <c r="G160" s="351"/>
      <c r="H160" s="306">
        <f t="shared" si="16"/>
        <v>11399.469568585337</v>
      </c>
      <c r="I160" s="218"/>
      <c r="J160" s="151" t="s">
        <v>447</v>
      </c>
      <c r="K160" s="152" t="s">
        <v>448</v>
      </c>
      <c r="L160" s="153">
        <v>292690</v>
      </c>
      <c r="M160" s="150" t="s">
        <v>445</v>
      </c>
      <c r="N160" s="148" t="s">
        <v>446</v>
      </c>
      <c r="O160" s="149">
        <v>292690</v>
      </c>
      <c r="P160" s="219">
        <f t="shared" si="19"/>
        <v>1</v>
      </c>
      <c r="Q160" s="317">
        <f t="shared" si="17"/>
        <v>11703.836258338311</v>
      </c>
      <c r="U160" s="258">
        <f>SUM(U7:U159)</f>
        <v>2399999.9999999995</v>
      </c>
    </row>
    <row r="161" spans="1:17" x14ac:dyDescent="0.2">
      <c r="A161" s="138" t="s">
        <v>499</v>
      </c>
      <c r="B161" s="139" t="s">
        <v>1306</v>
      </c>
      <c r="C161" s="178">
        <v>353213</v>
      </c>
      <c r="D161" s="178">
        <f>VLOOKUP($A161,'RNF (Social Care)'!$N$6:$P368,3,0)</f>
        <v>6830.3969999999999</v>
      </c>
      <c r="E161" s="178">
        <f t="shared" si="14"/>
        <v>346382.603</v>
      </c>
      <c r="F161" s="307">
        <f t="shared" si="15"/>
        <v>11974.795764567518</v>
      </c>
      <c r="G161" s="351"/>
      <c r="H161" s="307">
        <f t="shared" si="16"/>
        <v>18805.192764567517</v>
      </c>
      <c r="I161" s="218"/>
      <c r="J161" s="71" t="s">
        <v>455</v>
      </c>
      <c r="K161" s="72" t="s">
        <v>456</v>
      </c>
      <c r="L161" s="75">
        <v>221030</v>
      </c>
      <c r="M161" s="77" t="s">
        <v>453</v>
      </c>
      <c r="N161" s="72" t="s">
        <v>454</v>
      </c>
      <c r="O161" s="75">
        <v>221030</v>
      </c>
      <c r="P161" s="209">
        <f t="shared" si="19"/>
        <v>1</v>
      </c>
      <c r="Q161" s="316">
        <f t="shared" si="17"/>
        <v>11097.312363404906</v>
      </c>
    </row>
    <row r="162" spans="1:17" x14ac:dyDescent="0.2">
      <c r="A162" s="48" t="s">
        <v>503</v>
      </c>
      <c r="B162" s="32" t="s">
        <v>1307</v>
      </c>
      <c r="C162" s="179">
        <v>338723</v>
      </c>
      <c r="D162" s="179">
        <f>VLOOKUP($A162,'RNF (Social Care)'!$N$6:$P369,3,0)</f>
        <v>5076.0259999999998</v>
      </c>
      <c r="E162" s="179">
        <f t="shared" si="14"/>
        <v>333646.97399999999</v>
      </c>
      <c r="F162" s="306">
        <f t="shared" si="15"/>
        <v>11534.512231597175</v>
      </c>
      <c r="G162" s="351"/>
      <c r="H162" s="306">
        <f t="shared" si="16"/>
        <v>16610.538231597173</v>
      </c>
      <c r="I162" s="218"/>
      <c r="J162" s="151" t="s">
        <v>463</v>
      </c>
      <c r="K162" s="152" t="s">
        <v>464</v>
      </c>
      <c r="L162" s="153">
        <v>169958</v>
      </c>
      <c r="M162" s="150" t="s">
        <v>461</v>
      </c>
      <c r="N162" s="148" t="s">
        <v>462</v>
      </c>
      <c r="O162" s="149">
        <v>169958</v>
      </c>
      <c r="P162" s="219">
        <f t="shared" si="19"/>
        <v>1</v>
      </c>
      <c r="Q162" s="317">
        <f t="shared" si="17"/>
        <v>7420.7897136039746</v>
      </c>
    </row>
    <row r="163" spans="1:17" x14ac:dyDescent="0.2">
      <c r="A163" s="138" t="s">
        <v>507</v>
      </c>
      <c r="B163" s="139" t="s">
        <v>1308</v>
      </c>
      <c r="C163" s="178">
        <v>409092</v>
      </c>
      <c r="D163" s="178">
        <f>VLOOKUP($A163,'RNF (Social Care)'!$N$6:$P370,3,0)</f>
        <v>6049.3890000000001</v>
      </c>
      <c r="E163" s="178">
        <f t="shared" si="14"/>
        <v>403042.61099999998</v>
      </c>
      <c r="F163" s="307">
        <f t="shared" si="15"/>
        <v>13933.589358536674</v>
      </c>
      <c r="G163" s="351"/>
      <c r="H163" s="307">
        <f t="shared" si="16"/>
        <v>19982.978358536675</v>
      </c>
      <c r="I163" s="218"/>
      <c r="J163" s="71" t="s">
        <v>467</v>
      </c>
      <c r="K163" s="72" t="s">
        <v>468</v>
      </c>
      <c r="L163" s="75">
        <v>318216</v>
      </c>
      <c r="M163" s="77" t="s">
        <v>465</v>
      </c>
      <c r="N163" s="72" t="s">
        <v>466</v>
      </c>
      <c r="O163" s="75">
        <v>318216</v>
      </c>
      <c r="P163" s="209">
        <f t="shared" si="19"/>
        <v>1</v>
      </c>
      <c r="Q163" s="316">
        <f t="shared" si="17"/>
        <v>15363.102858601753</v>
      </c>
    </row>
    <row r="164" spans="1:17" x14ac:dyDescent="0.2">
      <c r="A164" s="48" t="s">
        <v>459</v>
      </c>
      <c r="B164" s="32" t="s">
        <v>1309</v>
      </c>
      <c r="C164" s="179">
        <v>353521</v>
      </c>
      <c r="D164" s="179">
        <f>VLOOKUP($A164,'RNF (Social Care)'!$N$6:$P371,3,0)</f>
        <v>5785.0566224474051</v>
      </c>
      <c r="E164" s="179">
        <f t="shared" si="14"/>
        <v>347735.94337755261</v>
      </c>
      <c r="F164" s="306">
        <f t="shared" si="15"/>
        <v>12021.582105685044</v>
      </c>
      <c r="G164" s="351"/>
      <c r="H164" s="306">
        <f t="shared" si="16"/>
        <v>17806.63872813245</v>
      </c>
      <c r="I164" s="218"/>
      <c r="J164" s="151" t="s">
        <v>471</v>
      </c>
      <c r="K164" s="152" t="s">
        <v>472</v>
      </c>
      <c r="L164" s="153">
        <v>291933</v>
      </c>
      <c r="M164" s="150" t="s">
        <v>469</v>
      </c>
      <c r="N164" s="148" t="s">
        <v>470</v>
      </c>
      <c r="O164" s="149">
        <v>291933</v>
      </c>
      <c r="P164" s="219">
        <f t="shared" si="19"/>
        <v>1</v>
      </c>
      <c r="Q164" s="317">
        <f t="shared" si="17"/>
        <v>13786.788378125932</v>
      </c>
    </row>
    <row r="165" spans="1:17" x14ac:dyDescent="0.2">
      <c r="A165" s="138" t="s">
        <v>1138</v>
      </c>
      <c r="B165" s="139" t="s">
        <v>1310</v>
      </c>
      <c r="C165" s="178">
        <v>142635</v>
      </c>
      <c r="D165" s="178">
        <f>VLOOKUP($A165,'RNF (Social Care)'!$N$6:$P372,3,0)</f>
        <v>2346.0835424443931</v>
      </c>
      <c r="E165" s="178">
        <f t="shared" si="14"/>
        <v>140288.91645755561</v>
      </c>
      <c r="F165" s="307">
        <f t="shared" si="15"/>
        <v>4849.9292633692212</v>
      </c>
      <c r="G165" s="351"/>
      <c r="H165" s="307">
        <f t="shared" si="16"/>
        <v>7196.0128058136142</v>
      </c>
      <c r="I165" s="218"/>
      <c r="J165" s="71" t="s">
        <v>479</v>
      </c>
      <c r="K165" s="72" t="s">
        <v>480</v>
      </c>
      <c r="L165" s="75">
        <v>324322</v>
      </c>
      <c r="M165" s="77" t="s">
        <v>477</v>
      </c>
      <c r="N165" s="72" t="s">
        <v>478</v>
      </c>
      <c r="O165" s="75">
        <v>324322</v>
      </c>
      <c r="P165" s="209">
        <f t="shared" si="19"/>
        <v>1</v>
      </c>
      <c r="Q165" s="316">
        <f t="shared" si="17"/>
        <v>14225.780545660726</v>
      </c>
    </row>
    <row r="166" spans="1:17" x14ac:dyDescent="0.2">
      <c r="A166" s="48" t="s">
        <v>517</v>
      </c>
      <c r="B166" s="32" t="s">
        <v>1311</v>
      </c>
      <c r="C166" s="179">
        <v>225169</v>
      </c>
      <c r="D166" s="179">
        <f>VLOOKUP($A166,'RNF (Social Care)'!$N$6:$P373,3,0)</f>
        <v>3038.509741982984</v>
      </c>
      <c r="E166" s="179">
        <f t="shared" si="14"/>
        <v>222130.490258017</v>
      </c>
      <c r="F166" s="306">
        <f t="shared" si="15"/>
        <v>7679.274971910203</v>
      </c>
      <c r="G166" s="351"/>
      <c r="H166" s="306">
        <f t="shared" si="16"/>
        <v>10717.784713893187</v>
      </c>
      <c r="I166" s="218"/>
      <c r="J166" s="151" t="s">
        <v>483</v>
      </c>
      <c r="K166" s="152" t="s">
        <v>484</v>
      </c>
      <c r="L166" s="153">
        <v>293055</v>
      </c>
      <c r="M166" s="150" t="s">
        <v>481</v>
      </c>
      <c r="N166" s="148" t="s">
        <v>482</v>
      </c>
      <c r="O166" s="149">
        <v>293055</v>
      </c>
      <c r="P166" s="219">
        <f t="shared" si="19"/>
        <v>1</v>
      </c>
      <c r="Q166" s="317">
        <f t="shared" si="17"/>
        <v>11425.191340446472</v>
      </c>
    </row>
    <row r="167" spans="1:17" x14ac:dyDescent="0.2">
      <c r="A167" s="138" t="s">
        <v>137</v>
      </c>
      <c r="B167" s="139" t="s">
        <v>1312</v>
      </c>
      <c r="C167" s="178">
        <v>153421</v>
      </c>
      <c r="D167" s="178">
        <f>VLOOKUP($A167,'RNF (Social Care)'!$N$6:$P374,3,0)</f>
        <v>1956.6217989552238</v>
      </c>
      <c r="E167" s="178">
        <f t="shared" si="14"/>
        <v>151464.37820104478</v>
      </c>
      <c r="F167" s="307">
        <f t="shared" si="15"/>
        <v>5236.2762415199113</v>
      </c>
      <c r="G167" s="351"/>
      <c r="H167" s="307">
        <f t="shared" si="16"/>
        <v>7192.8980404751346</v>
      </c>
      <c r="I167" s="218"/>
      <c r="J167" s="71" t="s">
        <v>487</v>
      </c>
      <c r="K167" s="72" t="s">
        <v>488</v>
      </c>
      <c r="L167" s="75">
        <v>193585</v>
      </c>
      <c r="M167" s="77" t="s">
        <v>485</v>
      </c>
      <c r="N167" s="72" t="s">
        <v>486</v>
      </c>
      <c r="O167" s="75">
        <v>193585</v>
      </c>
      <c r="P167" s="209">
        <f t="shared" si="19"/>
        <v>1</v>
      </c>
      <c r="Q167" s="316">
        <f t="shared" si="17"/>
        <v>7705.2493367696143</v>
      </c>
    </row>
    <row r="168" spans="1:17" x14ac:dyDescent="0.2">
      <c r="A168" s="48" t="s">
        <v>167</v>
      </c>
      <c r="B168" s="32" t="s">
        <v>1313</v>
      </c>
      <c r="C168" s="179">
        <v>359388</v>
      </c>
      <c r="D168" s="179">
        <f>VLOOKUP($A168,'RNF (Social Care)'!$N$6:$P375,3,0)</f>
        <v>5728.6279999999997</v>
      </c>
      <c r="E168" s="179">
        <f t="shared" si="14"/>
        <v>353659.37199999997</v>
      </c>
      <c r="F168" s="306">
        <f t="shared" si="15"/>
        <v>12226.361004409933</v>
      </c>
      <c r="G168" s="351"/>
      <c r="H168" s="306">
        <f t="shared" si="16"/>
        <v>17954.989004409934</v>
      </c>
      <c r="I168" s="218"/>
      <c r="J168" s="151" t="s">
        <v>491</v>
      </c>
      <c r="K168" s="152" t="s">
        <v>492</v>
      </c>
      <c r="L168" s="153">
        <v>302538</v>
      </c>
      <c r="M168" s="150" t="s">
        <v>489</v>
      </c>
      <c r="N168" s="148" t="s">
        <v>490</v>
      </c>
      <c r="O168" s="149">
        <v>302538</v>
      </c>
      <c r="P168" s="219">
        <f t="shared" si="19"/>
        <v>1</v>
      </c>
      <c r="Q168" s="317">
        <f t="shared" si="17"/>
        <v>13356.296564627073</v>
      </c>
    </row>
    <row r="169" spans="1:17" x14ac:dyDescent="0.2">
      <c r="A169" s="138" t="s">
        <v>582</v>
      </c>
      <c r="B169" s="139" t="s">
        <v>1314</v>
      </c>
      <c r="C169" s="178">
        <v>256489</v>
      </c>
      <c r="D169" s="178">
        <f>VLOOKUP($A169,'RNF (Social Care)'!$N$6:$P376,3,0)</f>
        <v>3902.7366620898797</v>
      </c>
      <c r="E169" s="178">
        <f t="shared" si="14"/>
        <v>252586.26333791012</v>
      </c>
      <c r="F169" s="307">
        <f t="shared" si="15"/>
        <v>8732.1617489165346</v>
      </c>
      <c r="G169" s="351"/>
      <c r="H169" s="307">
        <f t="shared" si="16"/>
        <v>12634.898411006414</v>
      </c>
      <c r="I169" s="218"/>
      <c r="J169" s="71" t="s">
        <v>475</v>
      </c>
      <c r="K169" s="72" t="s">
        <v>476</v>
      </c>
      <c r="L169" s="75">
        <v>203515</v>
      </c>
      <c r="M169" s="77" t="s">
        <v>473</v>
      </c>
      <c r="N169" s="72" t="s">
        <v>474</v>
      </c>
      <c r="O169" s="75">
        <v>203515</v>
      </c>
      <c r="P169" s="209">
        <f t="shared" si="19"/>
        <v>1</v>
      </c>
      <c r="Q169" s="316">
        <f t="shared" si="17"/>
        <v>8093.2413506362764</v>
      </c>
    </row>
    <row r="170" spans="1:17" x14ac:dyDescent="0.2">
      <c r="A170" s="48" t="s">
        <v>515</v>
      </c>
      <c r="B170" s="32" t="s">
        <v>1315</v>
      </c>
      <c r="C170" s="179">
        <v>353943</v>
      </c>
      <c r="D170" s="179">
        <f>VLOOKUP($A170,'RNF (Social Care)'!$N$6:$P377,3,0)</f>
        <v>4804.1359032499113</v>
      </c>
      <c r="E170" s="179">
        <f t="shared" si="14"/>
        <v>349138.8640967501</v>
      </c>
      <c r="F170" s="306">
        <f t="shared" si="15"/>
        <v>12070.082489193826</v>
      </c>
      <c r="G170" s="351"/>
      <c r="H170" s="306">
        <f t="shared" si="16"/>
        <v>16874.218392443738</v>
      </c>
      <c r="I170" s="218"/>
      <c r="J170" s="151" t="s">
        <v>495</v>
      </c>
      <c r="K170" s="152" t="s">
        <v>496</v>
      </c>
      <c r="L170" s="153">
        <v>198134</v>
      </c>
      <c r="M170" s="150" t="s">
        <v>493</v>
      </c>
      <c r="N170" s="148" t="s">
        <v>494</v>
      </c>
      <c r="O170" s="149">
        <v>198134</v>
      </c>
      <c r="P170" s="219">
        <f t="shared" si="19"/>
        <v>1</v>
      </c>
      <c r="Q170" s="317">
        <f t="shared" si="17"/>
        <v>7961.890568585336</v>
      </c>
    </row>
    <row r="171" spans="1:17" x14ac:dyDescent="0.2">
      <c r="A171" s="138" t="s">
        <v>708</v>
      </c>
      <c r="B171" s="139" t="s">
        <v>1316</v>
      </c>
      <c r="C171" s="178">
        <v>671769</v>
      </c>
      <c r="D171" s="178">
        <f>VLOOKUP($A171,'RNF (Social Care)'!$N$6:$P378,3,0)</f>
        <v>9119.6078501782958</v>
      </c>
      <c r="E171" s="178">
        <f t="shared" si="14"/>
        <v>662649.39214982174</v>
      </c>
      <c r="F171" s="307">
        <f t="shared" si="15"/>
        <v>22908.457485403578</v>
      </c>
      <c r="G171" s="351"/>
      <c r="H171" s="307">
        <f t="shared" si="16"/>
        <v>32028.065335581872</v>
      </c>
      <c r="I171" s="218"/>
      <c r="J171" s="71" t="s">
        <v>499</v>
      </c>
      <c r="K171" s="72" t="s">
        <v>500</v>
      </c>
      <c r="L171" s="75">
        <v>284015</v>
      </c>
      <c r="M171" s="77" t="s">
        <v>497</v>
      </c>
      <c r="N171" s="72" t="s">
        <v>498</v>
      </c>
      <c r="O171" s="75">
        <v>284015</v>
      </c>
      <c r="P171" s="209">
        <f t="shared" si="19"/>
        <v>1</v>
      </c>
      <c r="Q171" s="316">
        <f t="shared" si="17"/>
        <v>11974.795764567518</v>
      </c>
    </row>
    <row r="172" spans="1:17" x14ac:dyDescent="0.2">
      <c r="A172" s="48" t="s">
        <v>710</v>
      </c>
      <c r="B172" s="32" t="s">
        <v>1317</v>
      </c>
      <c r="C172" s="179">
        <v>154166</v>
      </c>
      <c r="D172" s="179">
        <f>VLOOKUP($A172,'RNF (Social Care)'!$N$6:$P379,3,0)</f>
        <v>2043.0466584322996</v>
      </c>
      <c r="E172" s="179">
        <f t="shared" si="14"/>
        <v>152122.95334156771</v>
      </c>
      <c r="F172" s="306">
        <f t="shared" si="15"/>
        <v>5259.0438480194316</v>
      </c>
      <c r="G172" s="351"/>
      <c r="H172" s="306">
        <f t="shared" si="16"/>
        <v>7302.090506451731</v>
      </c>
      <c r="I172" s="218"/>
      <c r="J172" s="151" t="s">
        <v>503</v>
      </c>
      <c r="K172" s="152" t="s">
        <v>504</v>
      </c>
      <c r="L172" s="153">
        <v>268020</v>
      </c>
      <c r="M172" s="150" t="s">
        <v>501</v>
      </c>
      <c r="N172" s="148" t="s">
        <v>502</v>
      </c>
      <c r="O172" s="149">
        <v>268020</v>
      </c>
      <c r="P172" s="219">
        <f t="shared" si="19"/>
        <v>1</v>
      </c>
      <c r="Q172" s="317">
        <f t="shared" si="17"/>
        <v>11534.512231597175</v>
      </c>
    </row>
    <row r="173" spans="1:17" x14ac:dyDescent="0.2">
      <c r="A173" s="138" t="s">
        <v>584</v>
      </c>
      <c r="B173" s="139" t="s">
        <v>1318</v>
      </c>
      <c r="C173" s="178">
        <v>306698</v>
      </c>
      <c r="D173" s="178">
        <f>VLOOKUP($A173,'RNF (Social Care)'!$N$6:$P380,3,0)</f>
        <v>4857.4024614475293</v>
      </c>
      <c r="E173" s="178">
        <f t="shared" si="14"/>
        <v>301840.59753855248</v>
      </c>
      <c r="F173" s="307">
        <f t="shared" si="15"/>
        <v>10434.933734184066</v>
      </c>
      <c r="G173" s="351"/>
      <c r="H173" s="307">
        <f t="shared" si="16"/>
        <v>15292.336195631595</v>
      </c>
      <c r="I173" s="218"/>
      <c r="J173" s="71" t="s">
        <v>507</v>
      </c>
      <c r="K173" s="72" t="s">
        <v>508</v>
      </c>
      <c r="L173" s="75">
        <v>312145</v>
      </c>
      <c r="M173" s="77" t="s">
        <v>505</v>
      </c>
      <c r="N173" s="72" t="s">
        <v>506</v>
      </c>
      <c r="O173" s="75">
        <v>312145</v>
      </c>
      <c r="P173" s="209">
        <f t="shared" si="19"/>
        <v>1</v>
      </c>
      <c r="Q173" s="316">
        <f t="shared" si="17"/>
        <v>13933.589358536674</v>
      </c>
    </row>
    <row r="174" spans="1:17" x14ac:dyDescent="0.2">
      <c r="A174" s="48" t="s">
        <v>690</v>
      </c>
      <c r="B174" s="32" t="s">
        <v>1319</v>
      </c>
      <c r="C174" s="179">
        <v>209456</v>
      </c>
      <c r="D174" s="179">
        <f>VLOOKUP($A174,'RNF (Social Care)'!$N$6:$P381,3,0)</f>
        <v>2894.3214529474981</v>
      </c>
      <c r="E174" s="179">
        <f t="shared" si="14"/>
        <v>206561.67854705249</v>
      </c>
      <c r="F174" s="306">
        <f t="shared" si="15"/>
        <v>7141.0454565675782</v>
      </c>
      <c r="G174" s="351"/>
      <c r="H174" s="306">
        <f t="shared" si="16"/>
        <v>10035.366909515076</v>
      </c>
      <c r="I174" s="218"/>
      <c r="J174" s="151" t="s">
        <v>459</v>
      </c>
      <c r="K174" s="152" t="s">
        <v>460</v>
      </c>
      <c r="L174" s="153">
        <v>222124</v>
      </c>
      <c r="M174" s="150" t="s">
        <v>457</v>
      </c>
      <c r="N174" s="148" t="s">
        <v>458</v>
      </c>
      <c r="O174" s="149">
        <v>156190</v>
      </c>
      <c r="P174" s="219">
        <f t="shared" si="19"/>
        <v>0.70316579928328327</v>
      </c>
      <c r="Q174" s="317">
        <f t="shared" si="17"/>
        <v>8453.1653899936391</v>
      </c>
    </row>
    <row r="175" spans="1:17" x14ac:dyDescent="0.2">
      <c r="A175" s="138" t="s">
        <v>539</v>
      </c>
      <c r="B175" s="139" t="s">
        <v>1320</v>
      </c>
      <c r="C175" s="178">
        <v>258836</v>
      </c>
      <c r="D175" s="178">
        <f>VLOOKUP($A175,'RNF (Social Care)'!$N$6:$P382,3,0)</f>
        <v>4149.9729730642539</v>
      </c>
      <c r="E175" s="178">
        <f t="shared" si="14"/>
        <v>254686.02702693574</v>
      </c>
      <c r="F175" s="307">
        <f t="shared" si="15"/>
        <v>8804.7526963606724</v>
      </c>
      <c r="G175" s="351"/>
      <c r="H175" s="307">
        <f t="shared" si="16"/>
        <v>12954.725669424926</v>
      </c>
      <c r="I175" s="218"/>
      <c r="J175" s="151" t="s">
        <v>459</v>
      </c>
      <c r="K175" s="152"/>
      <c r="L175" s="153">
        <v>222124</v>
      </c>
      <c r="M175" s="150" t="s">
        <v>509</v>
      </c>
      <c r="N175" s="148" t="s">
        <v>510</v>
      </c>
      <c r="O175" s="149">
        <v>65934</v>
      </c>
      <c r="P175" s="219">
        <f t="shared" si="19"/>
        <v>0.29683420071671679</v>
      </c>
      <c r="Q175" s="317">
        <f t="shared" si="17"/>
        <v>3568.416715691405</v>
      </c>
    </row>
    <row r="176" spans="1:17" x14ac:dyDescent="0.2">
      <c r="A176" s="48" t="s">
        <v>565</v>
      </c>
      <c r="B176" s="32" t="s">
        <v>1321</v>
      </c>
      <c r="C176" s="179">
        <v>233744</v>
      </c>
      <c r="D176" s="179">
        <f>VLOOKUP($A176,'RNF (Social Care)'!$N$6:$P383,3,0)</f>
        <v>3270.7930281472304</v>
      </c>
      <c r="E176" s="179">
        <f t="shared" si="14"/>
        <v>230473.20697185278</v>
      </c>
      <c r="F176" s="306">
        <f t="shared" si="15"/>
        <v>7967.6910987727506</v>
      </c>
      <c r="G176" s="351"/>
      <c r="H176" s="306">
        <f t="shared" si="16"/>
        <v>11238.484126919981</v>
      </c>
      <c r="I176" s="218"/>
      <c r="J176" s="71" t="s">
        <v>511</v>
      </c>
      <c r="K176" s="72" t="s">
        <v>512</v>
      </c>
      <c r="L176" s="75">
        <v>167358</v>
      </c>
      <c r="M176" s="77" t="s">
        <v>509</v>
      </c>
      <c r="N176" s="72" t="s">
        <v>510</v>
      </c>
      <c r="O176" s="75">
        <v>167358</v>
      </c>
      <c r="P176" s="209">
        <f t="shared" si="19"/>
        <v>1</v>
      </c>
      <c r="Q176" s="316">
        <f t="shared" si="17"/>
        <v>9078.9809119905931</v>
      </c>
    </row>
    <row r="177" spans="1:17" x14ac:dyDescent="0.2">
      <c r="A177" s="138" t="s">
        <v>692</v>
      </c>
      <c r="B177" s="139" t="s">
        <v>1322</v>
      </c>
      <c r="C177" s="178">
        <v>241562</v>
      </c>
      <c r="D177" s="178">
        <f>VLOOKUP($A177,'RNF (Social Care)'!$N$6:$P384,3,0)</f>
        <v>3253.9243616222434</v>
      </c>
      <c r="E177" s="178">
        <f t="shared" si="14"/>
        <v>238308.07563837775</v>
      </c>
      <c r="F177" s="307">
        <f t="shared" si="15"/>
        <v>8238.550406691993</v>
      </c>
      <c r="G177" s="351"/>
      <c r="H177" s="307">
        <f t="shared" si="16"/>
        <v>11492.474768314236</v>
      </c>
      <c r="I177" s="218"/>
      <c r="J177" s="151" t="s">
        <v>1138</v>
      </c>
      <c r="K177" s="152" t="s">
        <v>581</v>
      </c>
      <c r="L177" s="153">
        <v>123285</v>
      </c>
      <c r="M177" s="150" t="s">
        <v>579</v>
      </c>
      <c r="N177" s="148" t="s">
        <v>580</v>
      </c>
      <c r="O177" s="149">
        <v>123285</v>
      </c>
      <c r="P177" s="219">
        <f t="shared" si="19"/>
        <v>1</v>
      </c>
      <c r="Q177" s="317">
        <f t="shared" si="17"/>
        <v>4849.9292633692212</v>
      </c>
    </row>
    <row r="178" spans="1:17" x14ac:dyDescent="0.2">
      <c r="A178" s="48" t="s">
        <v>541</v>
      </c>
      <c r="B178" s="32" t="s">
        <v>1323</v>
      </c>
      <c r="C178" s="179">
        <v>269372</v>
      </c>
      <c r="D178" s="179">
        <f>VLOOKUP($A178,'RNF (Social Care)'!$N$6:$P385,3,0)</f>
        <v>4092.2596998162167</v>
      </c>
      <c r="E178" s="179">
        <f t="shared" si="14"/>
        <v>265279.74030018377</v>
      </c>
      <c r="F178" s="306">
        <f t="shared" si="15"/>
        <v>9170.9880434503557</v>
      </c>
      <c r="G178" s="351"/>
      <c r="H178" s="306">
        <f t="shared" si="16"/>
        <v>13263.247743266573</v>
      </c>
      <c r="I178" s="218"/>
      <c r="J178" s="71" t="s">
        <v>167</v>
      </c>
      <c r="K178" s="72" t="s">
        <v>168</v>
      </c>
      <c r="L178" s="75">
        <v>281076</v>
      </c>
      <c r="M178" s="77" t="s">
        <v>165</v>
      </c>
      <c r="N178" s="72" t="s">
        <v>166</v>
      </c>
      <c r="O178" s="75">
        <v>281076</v>
      </c>
      <c r="P178" s="209">
        <f t="shared" si="19"/>
        <v>1</v>
      </c>
      <c r="Q178" s="316">
        <f t="shared" si="17"/>
        <v>12226.361004409933</v>
      </c>
    </row>
    <row r="179" spans="1:17" x14ac:dyDescent="0.2">
      <c r="A179" s="138" t="s">
        <v>543</v>
      </c>
      <c r="B179" s="139" t="s">
        <v>1324</v>
      </c>
      <c r="C179" s="178">
        <v>199615</v>
      </c>
      <c r="D179" s="178">
        <f>VLOOKUP($A179,'RNF (Social Care)'!$N$6:$P386,3,0)</f>
        <v>3813.3643271195297</v>
      </c>
      <c r="E179" s="178">
        <f t="shared" si="14"/>
        <v>195801.63567288048</v>
      </c>
      <c r="F179" s="307">
        <f t="shared" si="15"/>
        <v>6769.0599275016166</v>
      </c>
      <c r="G179" s="351"/>
      <c r="H179" s="307">
        <f t="shared" si="16"/>
        <v>10582.424254621146</v>
      </c>
      <c r="I179" s="218"/>
      <c r="J179" s="151" t="s">
        <v>582</v>
      </c>
      <c r="K179" s="152" t="s">
        <v>583</v>
      </c>
      <c r="L179" s="153">
        <v>205086</v>
      </c>
      <c r="M179" s="150" t="s">
        <v>579</v>
      </c>
      <c r="N179" s="148" t="s">
        <v>580</v>
      </c>
      <c r="O179" s="149">
        <v>205086</v>
      </c>
      <c r="P179" s="219">
        <f t="shared" si="19"/>
        <v>1</v>
      </c>
      <c r="Q179" s="317">
        <f t="shared" si="17"/>
        <v>8732.1617489165346</v>
      </c>
    </row>
    <row r="180" spans="1:17" x14ac:dyDescent="0.2">
      <c r="A180" s="48" t="s">
        <v>712</v>
      </c>
      <c r="B180" s="32" t="s">
        <v>1325</v>
      </c>
      <c r="C180" s="179">
        <v>257608</v>
      </c>
      <c r="D180" s="179">
        <f>VLOOKUP($A180,'RNF (Social Care)'!$N$6:$P387,3,0)</f>
        <v>4239.6894913894039</v>
      </c>
      <c r="E180" s="179">
        <f t="shared" si="14"/>
        <v>253368.31050861059</v>
      </c>
      <c r="F180" s="306">
        <f t="shared" si="15"/>
        <v>8759.1979079680787</v>
      </c>
      <c r="G180" s="351"/>
      <c r="H180" s="306">
        <f t="shared" si="16"/>
        <v>12998.887399357482</v>
      </c>
      <c r="I180" s="218"/>
      <c r="J180" s="71" t="s">
        <v>539</v>
      </c>
      <c r="K180" s="72" t="s">
        <v>540</v>
      </c>
      <c r="L180" s="75">
        <v>185807</v>
      </c>
      <c r="M180" s="77" t="s">
        <v>537</v>
      </c>
      <c r="N180" s="72" t="s">
        <v>538</v>
      </c>
      <c r="O180" s="75">
        <v>185807</v>
      </c>
      <c r="P180" s="209">
        <f t="shared" si="19"/>
        <v>1</v>
      </c>
      <c r="Q180" s="316">
        <f t="shared" si="17"/>
        <v>8804.7526963606724</v>
      </c>
    </row>
    <row r="181" spans="1:17" x14ac:dyDescent="0.2">
      <c r="A181" s="138" t="s">
        <v>179</v>
      </c>
      <c r="B181" s="139" t="s">
        <v>1326</v>
      </c>
      <c r="C181" s="178">
        <v>207027</v>
      </c>
      <c r="D181" s="178">
        <f>VLOOKUP($A181,'RNF (Social Care)'!$N$6:$P388,3,0)</f>
        <v>3573.4110000000001</v>
      </c>
      <c r="E181" s="178">
        <f t="shared" si="14"/>
        <v>203453.58900000001</v>
      </c>
      <c r="F181" s="307">
        <f t="shared" si="15"/>
        <v>7033.595667745647</v>
      </c>
      <c r="G181" s="351"/>
      <c r="H181" s="307">
        <f t="shared" si="16"/>
        <v>10607.006667745647</v>
      </c>
      <c r="I181" s="218"/>
      <c r="J181" s="151" t="s">
        <v>708</v>
      </c>
      <c r="K181" s="152" t="s">
        <v>709</v>
      </c>
      <c r="L181" s="153">
        <v>490488</v>
      </c>
      <c r="M181" s="150" t="s">
        <v>706</v>
      </c>
      <c r="N181" s="148" t="s">
        <v>707</v>
      </c>
      <c r="O181" s="149">
        <v>490488</v>
      </c>
      <c r="P181" s="219">
        <f t="shared" si="19"/>
        <v>1</v>
      </c>
      <c r="Q181" s="317">
        <f t="shared" si="17"/>
        <v>22908.457485403578</v>
      </c>
    </row>
    <row r="182" spans="1:17" x14ac:dyDescent="0.2">
      <c r="A182" s="48" t="s">
        <v>133</v>
      </c>
      <c r="B182" s="32" t="s">
        <v>1327</v>
      </c>
      <c r="C182" s="179">
        <v>349204</v>
      </c>
      <c r="D182" s="179">
        <f>VLOOKUP($A182,'RNF (Social Care)'!$N$6:$P389,3,0)</f>
        <v>4652.5749999999998</v>
      </c>
      <c r="E182" s="179">
        <f t="shared" si="14"/>
        <v>344551.42499999999</v>
      </c>
      <c r="F182" s="306">
        <f t="shared" si="15"/>
        <v>11911.490095146904</v>
      </c>
      <c r="G182" s="351"/>
      <c r="H182" s="306">
        <f t="shared" si="16"/>
        <v>16564.065095146903</v>
      </c>
      <c r="I182" s="218"/>
      <c r="J182" s="71" t="s">
        <v>710</v>
      </c>
      <c r="K182" s="72" t="s">
        <v>711</v>
      </c>
      <c r="L182" s="75">
        <v>109883</v>
      </c>
      <c r="M182" s="77" t="s">
        <v>706</v>
      </c>
      <c r="N182" s="72" t="s">
        <v>707</v>
      </c>
      <c r="O182" s="75">
        <v>109883</v>
      </c>
      <c r="P182" s="209">
        <f t="shared" si="19"/>
        <v>1</v>
      </c>
      <c r="Q182" s="316">
        <f t="shared" si="17"/>
        <v>5259.0438480194316</v>
      </c>
    </row>
    <row r="183" spans="1:17" x14ac:dyDescent="0.2">
      <c r="A183" s="138" t="s">
        <v>141</v>
      </c>
      <c r="B183" s="139" t="s">
        <v>1328</v>
      </c>
      <c r="C183" s="178">
        <v>128530</v>
      </c>
      <c r="D183" s="178">
        <f>VLOOKUP($A183,'RNF (Social Care)'!$N$6:$P390,3,0)</f>
        <v>1589.1941436891584</v>
      </c>
      <c r="E183" s="178">
        <f t="shared" si="14"/>
        <v>126940.80585631084</v>
      </c>
      <c r="F183" s="307">
        <f t="shared" si="15"/>
        <v>4388.471624017845</v>
      </c>
      <c r="G183" s="351"/>
      <c r="H183" s="307">
        <f t="shared" si="16"/>
        <v>5977.6657677070034</v>
      </c>
      <c r="I183" s="218"/>
      <c r="J183" s="151" t="s">
        <v>584</v>
      </c>
      <c r="K183" s="152" t="s">
        <v>585</v>
      </c>
      <c r="L183" s="153">
        <v>255253</v>
      </c>
      <c r="M183" s="150" t="s">
        <v>579</v>
      </c>
      <c r="N183" s="148" t="s">
        <v>580</v>
      </c>
      <c r="O183" s="149">
        <v>255253</v>
      </c>
      <c r="P183" s="219">
        <f t="shared" si="19"/>
        <v>1</v>
      </c>
      <c r="Q183" s="317">
        <f t="shared" si="17"/>
        <v>10434.933734184066</v>
      </c>
    </row>
    <row r="184" spans="1:17" x14ac:dyDescent="0.2">
      <c r="A184" s="48" t="s">
        <v>143</v>
      </c>
      <c r="B184" s="32" t="s">
        <v>1329</v>
      </c>
      <c r="C184" s="179">
        <v>123159</v>
      </c>
      <c r="D184" s="179">
        <f>VLOOKUP($A184,'RNF (Social Care)'!$N$6:$P391,3,0)</f>
        <v>1582.0197699374544</v>
      </c>
      <c r="E184" s="179">
        <f t="shared" si="14"/>
        <v>121576.98023006255</v>
      </c>
      <c r="F184" s="306">
        <f t="shared" si="15"/>
        <v>4203.0387649920795</v>
      </c>
      <c r="G184" s="351"/>
      <c r="H184" s="306">
        <f t="shared" si="16"/>
        <v>5785.0585349295343</v>
      </c>
      <c r="I184" s="218"/>
      <c r="J184" s="71" t="s">
        <v>690</v>
      </c>
      <c r="K184" s="72" t="s">
        <v>691</v>
      </c>
      <c r="L184" s="75">
        <v>180459</v>
      </c>
      <c r="M184" s="77" t="s">
        <v>688</v>
      </c>
      <c r="N184" s="72" t="s">
        <v>689</v>
      </c>
      <c r="O184" s="75">
        <v>180459</v>
      </c>
      <c r="P184" s="209">
        <f t="shared" si="19"/>
        <v>1</v>
      </c>
      <c r="Q184" s="316">
        <f t="shared" si="17"/>
        <v>7141.0454565675782</v>
      </c>
    </row>
    <row r="185" spans="1:17" x14ac:dyDescent="0.2">
      <c r="A185" s="138" t="s">
        <v>571</v>
      </c>
      <c r="B185" s="139" t="s">
        <v>1330</v>
      </c>
      <c r="C185" s="178">
        <v>254724</v>
      </c>
      <c r="D185" s="178">
        <f>VLOOKUP($A185,'RNF (Social Care)'!$N$6:$P392,3,0)</f>
        <v>3417.0599198970822</v>
      </c>
      <c r="E185" s="178">
        <f t="shared" si="14"/>
        <v>251306.94008010291</v>
      </c>
      <c r="F185" s="307">
        <f t="shared" si="15"/>
        <v>8687.9342542432441</v>
      </c>
      <c r="G185" s="351"/>
      <c r="H185" s="307">
        <f t="shared" si="16"/>
        <v>12104.994174140327</v>
      </c>
      <c r="I185" s="218"/>
      <c r="J185" s="151" t="s">
        <v>692</v>
      </c>
      <c r="K185" s="152" t="s">
        <v>693</v>
      </c>
      <c r="L185" s="153">
        <v>202880</v>
      </c>
      <c r="M185" s="150" t="s">
        <v>688</v>
      </c>
      <c r="N185" s="148" t="s">
        <v>689</v>
      </c>
      <c r="O185" s="149">
        <v>202880</v>
      </c>
      <c r="P185" s="219">
        <f t="shared" si="19"/>
        <v>1</v>
      </c>
      <c r="Q185" s="317">
        <f t="shared" si="17"/>
        <v>8238.550406691993</v>
      </c>
    </row>
    <row r="186" spans="1:17" x14ac:dyDescent="0.2">
      <c r="A186" s="48" t="s">
        <v>563</v>
      </c>
      <c r="B186" s="32" t="s">
        <v>1331</v>
      </c>
      <c r="C186" s="179">
        <v>243438</v>
      </c>
      <c r="D186" s="179">
        <f>VLOOKUP($A186,'RNF (Social Care)'!$N$6:$P393,3,0)</f>
        <v>3610.819281785793</v>
      </c>
      <c r="E186" s="179">
        <f t="shared" si="14"/>
        <v>239827.18071821419</v>
      </c>
      <c r="F186" s="306">
        <f t="shared" si="15"/>
        <v>8291.0674006703503</v>
      </c>
      <c r="G186" s="351"/>
      <c r="H186" s="306">
        <f t="shared" si="16"/>
        <v>11901.886682456143</v>
      </c>
      <c r="I186" s="218"/>
      <c r="J186" s="71" t="s">
        <v>541</v>
      </c>
      <c r="K186" s="72" t="s">
        <v>542</v>
      </c>
      <c r="L186" s="75">
        <v>183223</v>
      </c>
      <c r="M186" s="77" t="s">
        <v>537</v>
      </c>
      <c r="N186" s="72" t="s">
        <v>538</v>
      </c>
      <c r="O186" s="75">
        <v>183223</v>
      </c>
      <c r="P186" s="209">
        <f t="shared" si="19"/>
        <v>1</v>
      </c>
      <c r="Q186" s="316">
        <f t="shared" si="17"/>
        <v>9170.9880434503557</v>
      </c>
    </row>
    <row r="187" spans="1:17" x14ac:dyDescent="0.2">
      <c r="A187" s="138" t="s">
        <v>694</v>
      </c>
      <c r="B187" s="139" t="s">
        <v>1332</v>
      </c>
      <c r="C187" s="178">
        <v>417545</v>
      </c>
      <c r="D187" s="178">
        <f>VLOOKUP($A187,'RNF (Social Care)'!$N$6:$P394,3,0)</f>
        <v>5477.5569589410088</v>
      </c>
      <c r="E187" s="178">
        <f t="shared" si="14"/>
        <v>412067.44304105901</v>
      </c>
      <c r="F187" s="307">
        <f t="shared" si="15"/>
        <v>14245.58689988319</v>
      </c>
      <c r="G187" s="351"/>
      <c r="H187" s="307">
        <f t="shared" si="16"/>
        <v>19723.143858824198</v>
      </c>
      <c r="I187" s="218"/>
      <c r="J187" s="151" t="s">
        <v>133</v>
      </c>
      <c r="K187" s="152" t="s">
        <v>134</v>
      </c>
      <c r="L187" s="153">
        <v>274015</v>
      </c>
      <c r="M187" s="150" t="s">
        <v>131</v>
      </c>
      <c r="N187" s="148" t="s">
        <v>132</v>
      </c>
      <c r="O187" s="149">
        <v>274015</v>
      </c>
      <c r="P187" s="219">
        <f t="shared" si="19"/>
        <v>1</v>
      </c>
      <c r="Q187" s="317">
        <f t="shared" si="17"/>
        <v>11911.490095146904</v>
      </c>
    </row>
    <row r="188" spans="1:17" x14ac:dyDescent="0.2">
      <c r="A188" s="48" t="s">
        <v>664</v>
      </c>
      <c r="B188" s="32" t="s">
        <v>1333</v>
      </c>
      <c r="C188" s="179">
        <v>729492</v>
      </c>
      <c r="D188" s="179">
        <f>VLOOKUP($A188,'RNF (Social Care)'!$N$6:$P395,3,0)</f>
        <v>10464.462855013115</v>
      </c>
      <c r="E188" s="179">
        <f t="shared" si="14"/>
        <v>719027.53714498691</v>
      </c>
      <c r="F188" s="306">
        <f t="shared" si="15"/>
        <v>24857.506791157182</v>
      </c>
      <c r="G188" s="351"/>
      <c r="H188" s="306">
        <f t="shared" si="16"/>
        <v>35321.969646170299</v>
      </c>
      <c r="I188" s="218"/>
      <c r="J188" s="71" t="s">
        <v>712</v>
      </c>
      <c r="K188" s="72" t="s">
        <v>713</v>
      </c>
      <c r="L188" s="75">
        <v>228027</v>
      </c>
      <c r="M188" s="77" t="s">
        <v>706</v>
      </c>
      <c r="N188" s="72" t="s">
        <v>707</v>
      </c>
      <c r="O188" s="75">
        <v>228027</v>
      </c>
      <c r="P188" s="209">
        <f t="shared" si="19"/>
        <v>1</v>
      </c>
      <c r="Q188" s="316">
        <f t="shared" si="17"/>
        <v>8759.1979079680787</v>
      </c>
    </row>
    <row r="189" spans="1:17" x14ac:dyDescent="0.2">
      <c r="A189" s="138" t="s">
        <v>171</v>
      </c>
      <c r="B189" s="139" t="s">
        <v>1334</v>
      </c>
      <c r="C189" s="178">
        <v>266636</v>
      </c>
      <c r="D189" s="178">
        <f>VLOOKUP($A189,'RNF (Social Care)'!$N$6:$P396,3,0)</f>
        <v>4151.57</v>
      </c>
      <c r="E189" s="178">
        <f t="shared" si="14"/>
        <v>262484.43</v>
      </c>
      <c r="F189" s="307">
        <f t="shared" si="15"/>
        <v>9074.351348496908</v>
      </c>
      <c r="G189" s="351"/>
      <c r="H189" s="307">
        <f t="shared" si="16"/>
        <v>13225.921348496908</v>
      </c>
      <c r="I189" s="218"/>
      <c r="J189" s="151" t="s">
        <v>694</v>
      </c>
      <c r="K189" s="152" t="s">
        <v>695</v>
      </c>
      <c r="L189" s="153">
        <v>341522</v>
      </c>
      <c r="M189" s="150" t="s">
        <v>688</v>
      </c>
      <c r="N189" s="148" t="s">
        <v>689</v>
      </c>
      <c r="O189" s="149">
        <v>341522</v>
      </c>
      <c r="P189" s="219">
        <f t="shared" si="19"/>
        <v>1</v>
      </c>
      <c r="Q189" s="317">
        <f t="shared" si="17"/>
        <v>14245.58689988319</v>
      </c>
    </row>
    <row r="190" spans="1:17" x14ac:dyDescent="0.2">
      <c r="A190" s="48" t="s">
        <v>151</v>
      </c>
      <c r="B190" s="32" t="s">
        <v>1335</v>
      </c>
      <c r="C190" s="179">
        <v>171799</v>
      </c>
      <c r="D190" s="179">
        <f>VLOOKUP($A190,'RNF (Social Care)'!$N$6:$P397,3,0)</f>
        <v>2403.299</v>
      </c>
      <c r="E190" s="179">
        <f t="shared" si="14"/>
        <v>169395.701</v>
      </c>
      <c r="F190" s="306">
        <f t="shared" si="15"/>
        <v>5856.180146757386</v>
      </c>
      <c r="G190" s="351"/>
      <c r="H190" s="306">
        <f t="shared" si="16"/>
        <v>8259.479146757385</v>
      </c>
      <c r="I190" s="218"/>
      <c r="J190" s="71" t="s">
        <v>586</v>
      </c>
      <c r="K190" s="72" t="s">
        <v>587</v>
      </c>
      <c r="L190" s="75">
        <v>204780</v>
      </c>
      <c r="M190" s="77" t="s">
        <v>579</v>
      </c>
      <c r="N190" s="72" t="s">
        <v>580</v>
      </c>
      <c r="O190" s="75">
        <v>204780</v>
      </c>
      <c r="P190" s="209">
        <f t="shared" si="19"/>
        <v>1</v>
      </c>
      <c r="Q190" s="316">
        <f t="shared" si="17"/>
        <v>9317.6847972239175</v>
      </c>
    </row>
    <row r="191" spans="1:17" x14ac:dyDescent="0.2">
      <c r="A191" s="138" t="s">
        <v>567</v>
      </c>
      <c r="B191" s="139" t="s">
        <v>1336</v>
      </c>
      <c r="C191" s="178">
        <v>254412</v>
      </c>
      <c r="D191" s="178">
        <f>VLOOKUP($A191,'RNF (Social Care)'!$N$6:$P398,3,0)</f>
        <v>3472.5889266403992</v>
      </c>
      <c r="E191" s="178">
        <f t="shared" si="14"/>
        <v>250939.4110733596</v>
      </c>
      <c r="F191" s="307">
        <f t="shared" si="15"/>
        <v>8675.2284059841586</v>
      </c>
      <c r="G191" s="351"/>
      <c r="H191" s="307">
        <f t="shared" si="16"/>
        <v>12147.817332624558</v>
      </c>
      <c r="I191" s="218"/>
      <c r="J191" s="151" t="s">
        <v>696</v>
      </c>
      <c r="K191" s="152" t="s">
        <v>697</v>
      </c>
      <c r="L191" s="153">
        <v>94894</v>
      </c>
      <c r="M191" s="150" t="s">
        <v>688</v>
      </c>
      <c r="N191" s="148" t="s">
        <v>689</v>
      </c>
      <c r="O191" s="149">
        <v>94894</v>
      </c>
      <c r="P191" s="219">
        <f t="shared" si="19"/>
        <v>1</v>
      </c>
      <c r="Q191" s="317">
        <f t="shared" si="17"/>
        <v>3857.1920143674606</v>
      </c>
    </row>
    <row r="192" spans="1:17" x14ac:dyDescent="0.2">
      <c r="A192" s="48" t="s">
        <v>586</v>
      </c>
      <c r="B192" s="32" t="s">
        <v>1337</v>
      </c>
      <c r="C192" s="179">
        <v>273420</v>
      </c>
      <c r="D192" s="179">
        <f>VLOOKUP($A192,'RNF (Social Care)'!$N$6:$P399,3,0)</f>
        <v>3896.9135565702463</v>
      </c>
      <c r="E192" s="179">
        <f t="shared" si="14"/>
        <v>269523.08644342975</v>
      </c>
      <c r="F192" s="306">
        <f t="shared" si="15"/>
        <v>9317.6847972239175</v>
      </c>
      <c r="G192" s="351"/>
      <c r="H192" s="306">
        <f t="shared" si="16"/>
        <v>13214.598353794165</v>
      </c>
      <c r="I192" s="218"/>
      <c r="J192" s="71" t="s">
        <v>588</v>
      </c>
      <c r="K192" s="72" t="s">
        <v>589</v>
      </c>
      <c r="L192" s="75">
        <v>111137</v>
      </c>
      <c r="M192" s="77" t="s">
        <v>579</v>
      </c>
      <c r="N192" s="72" t="s">
        <v>580</v>
      </c>
      <c r="O192" s="75">
        <v>111137</v>
      </c>
      <c r="P192" s="209">
        <f t="shared" si="19"/>
        <v>1</v>
      </c>
      <c r="Q192" s="316">
        <f t="shared" si="17"/>
        <v>4699.758801789616</v>
      </c>
    </row>
    <row r="193" spans="1:17" x14ac:dyDescent="0.2">
      <c r="A193" s="138" t="s">
        <v>147</v>
      </c>
      <c r="B193" s="139" t="s">
        <v>1338</v>
      </c>
      <c r="C193" s="178">
        <v>132649</v>
      </c>
      <c r="D193" s="178">
        <f>VLOOKUP($A193,'RNF (Social Care)'!$N$6:$P400,3,0)</f>
        <v>1819.5250863733872</v>
      </c>
      <c r="E193" s="178">
        <f t="shared" si="14"/>
        <v>130829.47491362662</v>
      </c>
      <c r="F193" s="307">
        <f t="shared" si="15"/>
        <v>4522.9068333904979</v>
      </c>
      <c r="G193" s="351"/>
      <c r="H193" s="307">
        <f t="shared" si="16"/>
        <v>6342.4319197638852</v>
      </c>
      <c r="I193" s="218"/>
      <c r="J193" s="151" t="s">
        <v>590</v>
      </c>
      <c r="K193" s="152" t="s">
        <v>591</v>
      </c>
      <c r="L193" s="153">
        <v>138410</v>
      </c>
      <c r="M193" s="150" t="s">
        <v>579</v>
      </c>
      <c r="N193" s="148" t="s">
        <v>580</v>
      </c>
      <c r="O193" s="149">
        <v>138410</v>
      </c>
      <c r="P193" s="219">
        <f t="shared" si="19"/>
        <v>1</v>
      </c>
      <c r="Q193" s="317">
        <f t="shared" si="17"/>
        <v>7004.2622499853433</v>
      </c>
    </row>
    <row r="194" spans="1:17" x14ac:dyDescent="0.2">
      <c r="A194" s="48" t="s">
        <v>175</v>
      </c>
      <c r="B194" s="32" t="s">
        <v>1339</v>
      </c>
      <c r="C194" s="179">
        <v>315236</v>
      </c>
      <c r="D194" s="179">
        <f>VLOOKUP($A194,'RNF (Social Care)'!$N$6:$P401,3,0)</f>
        <v>5172.5119999999997</v>
      </c>
      <c r="E194" s="179">
        <f t="shared" si="14"/>
        <v>310063.48800000001</v>
      </c>
      <c r="F194" s="306">
        <f t="shared" si="15"/>
        <v>10719.207346707974</v>
      </c>
      <c r="G194" s="351"/>
      <c r="H194" s="306">
        <f t="shared" si="16"/>
        <v>15891.719346707974</v>
      </c>
      <c r="I194" s="218"/>
      <c r="J194" s="71" t="s">
        <v>137</v>
      </c>
      <c r="K194" s="72" t="s">
        <v>138</v>
      </c>
      <c r="L194" s="75">
        <v>135911</v>
      </c>
      <c r="M194" s="77" t="s">
        <v>135</v>
      </c>
      <c r="N194" s="72" t="s">
        <v>136</v>
      </c>
      <c r="O194" s="75">
        <v>118025</v>
      </c>
      <c r="P194" s="209">
        <f t="shared" si="19"/>
        <v>0.86839917298820557</v>
      </c>
      <c r="Q194" s="316">
        <f t="shared" si="17"/>
        <v>4547.1779576736808</v>
      </c>
    </row>
    <row r="195" spans="1:17" x14ac:dyDescent="0.2">
      <c r="A195" s="138" t="s">
        <v>698</v>
      </c>
      <c r="B195" s="139" t="s">
        <v>1340</v>
      </c>
      <c r="C195" s="178">
        <v>346003</v>
      </c>
      <c r="D195" s="178">
        <f>VLOOKUP($A195,'RNF (Social Care)'!$N$6:$P402,3,0)</f>
        <v>4596.7615913975906</v>
      </c>
      <c r="E195" s="178">
        <f t="shared" si="14"/>
        <v>341406.23840860242</v>
      </c>
      <c r="F195" s="307">
        <f t="shared" si="15"/>
        <v>11802.757824105445</v>
      </c>
      <c r="G195" s="351"/>
      <c r="H195" s="307">
        <f t="shared" si="16"/>
        <v>16399.519415503037</v>
      </c>
      <c r="I195" s="218"/>
      <c r="J195" s="71" t="s">
        <v>137</v>
      </c>
      <c r="K195" s="72"/>
      <c r="L195" s="75">
        <v>135911</v>
      </c>
      <c r="M195" s="77" t="s">
        <v>153</v>
      </c>
      <c r="N195" s="72" t="s">
        <v>154</v>
      </c>
      <c r="O195" s="75">
        <v>17886</v>
      </c>
      <c r="P195" s="209">
        <f t="shared" si="19"/>
        <v>0.13160082701179449</v>
      </c>
      <c r="Q195" s="316">
        <f t="shared" si="17"/>
        <v>689.0982838462312</v>
      </c>
    </row>
    <row r="196" spans="1:17" x14ac:dyDescent="0.2">
      <c r="A196" s="48" t="s">
        <v>696</v>
      </c>
      <c r="B196" s="32" t="s">
        <v>1341</v>
      </c>
      <c r="C196" s="179">
        <v>113095</v>
      </c>
      <c r="D196" s="179">
        <f>VLOOKUP($A196,'RNF (Social Care)'!$N$6:$P403,3,0)</f>
        <v>1521.9730795139055</v>
      </c>
      <c r="E196" s="179">
        <f t="shared" si="14"/>
        <v>111573.0269204861</v>
      </c>
      <c r="F196" s="306">
        <f t="shared" si="15"/>
        <v>3857.1920143674606</v>
      </c>
      <c r="G196" s="351"/>
      <c r="H196" s="306">
        <f t="shared" si="16"/>
        <v>5379.1650938813664</v>
      </c>
      <c r="I196" s="218"/>
      <c r="J196" s="151" t="s">
        <v>515</v>
      </c>
      <c r="K196" s="152" t="s">
        <v>516</v>
      </c>
      <c r="L196" s="153">
        <v>321768</v>
      </c>
      <c r="M196" s="150" t="s">
        <v>513</v>
      </c>
      <c r="N196" s="148" t="s">
        <v>514</v>
      </c>
      <c r="O196" s="149">
        <v>321768</v>
      </c>
      <c r="P196" s="219">
        <f t="shared" si="19"/>
        <v>1</v>
      </c>
      <c r="Q196" s="317">
        <f t="shared" si="17"/>
        <v>12070.082489193826</v>
      </c>
    </row>
    <row r="197" spans="1:17" x14ac:dyDescent="0.2">
      <c r="A197" s="138" t="s">
        <v>588</v>
      </c>
      <c r="B197" s="139" t="s">
        <v>1342</v>
      </c>
      <c r="C197" s="178">
        <v>138060</v>
      </c>
      <c r="D197" s="178">
        <f>VLOOKUP($A197,'RNF (Social Care)'!$N$6:$P404,3,0)</f>
        <v>2114.9100592662735</v>
      </c>
      <c r="E197" s="178">
        <f t="shared" si="14"/>
        <v>135945.08994073371</v>
      </c>
      <c r="F197" s="307">
        <f t="shared" si="15"/>
        <v>4699.758801789616</v>
      </c>
      <c r="G197" s="351"/>
      <c r="H197" s="307">
        <f t="shared" si="16"/>
        <v>6814.6688610558895</v>
      </c>
      <c r="I197" s="218"/>
      <c r="J197" s="71" t="s">
        <v>563</v>
      </c>
      <c r="K197" s="72" t="s">
        <v>564</v>
      </c>
      <c r="L197" s="75">
        <v>219266</v>
      </c>
      <c r="M197" s="77" t="s">
        <v>561</v>
      </c>
      <c r="N197" s="72" t="s">
        <v>562</v>
      </c>
      <c r="O197" s="75">
        <v>219266</v>
      </c>
      <c r="P197" s="209">
        <f t="shared" si="19"/>
        <v>1</v>
      </c>
      <c r="Q197" s="316">
        <f t="shared" si="17"/>
        <v>8291.0674006703503</v>
      </c>
    </row>
    <row r="198" spans="1:17" x14ac:dyDescent="0.2">
      <c r="A198" s="48" t="s">
        <v>590</v>
      </c>
      <c r="B198" s="32" t="s">
        <v>1343</v>
      </c>
      <c r="C198" s="179">
        <v>205239</v>
      </c>
      <c r="D198" s="179">
        <f>VLOOKUP($A198,'RNF (Social Care)'!$N$6:$P405,3,0)</f>
        <v>2633.9086110210364</v>
      </c>
      <c r="E198" s="179">
        <f t="shared" si="14"/>
        <v>202605.09138897897</v>
      </c>
      <c r="F198" s="306">
        <f t="shared" si="15"/>
        <v>7004.2622499853433</v>
      </c>
      <c r="G198" s="351"/>
      <c r="H198" s="306">
        <f t="shared" si="16"/>
        <v>9638.1708610063797</v>
      </c>
      <c r="I198" s="218"/>
      <c r="J198" s="151" t="s">
        <v>565</v>
      </c>
      <c r="K198" s="152" t="s">
        <v>566</v>
      </c>
      <c r="L198" s="153">
        <v>198618</v>
      </c>
      <c r="M198" s="150" t="s">
        <v>561</v>
      </c>
      <c r="N198" s="148" t="s">
        <v>562</v>
      </c>
      <c r="O198" s="149">
        <v>198618</v>
      </c>
      <c r="P198" s="219">
        <f t="shared" si="19"/>
        <v>1</v>
      </c>
      <c r="Q198" s="317">
        <f t="shared" si="17"/>
        <v>7967.6910987727506</v>
      </c>
    </row>
    <row r="199" spans="1:17" x14ac:dyDescent="0.2">
      <c r="A199" s="138" t="s">
        <v>569</v>
      </c>
      <c r="B199" s="139" t="s">
        <v>1344</v>
      </c>
      <c r="C199" s="178">
        <v>643645</v>
      </c>
      <c r="D199" s="178">
        <f>VLOOKUP($A199,'RNF (Social Care)'!$N$6:$P406,3,0)</f>
        <v>9087.8142290637807</v>
      </c>
      <c r="E199" s="178">
        <f t="shared" ref="E199:E215" si="20">C199-D199</f>
        <v>634557.18577093619</v>
      </c>
      <c r="F199" s="307">
        <f t="shared" ref="F199:F215" si="21">E199*F$3/E$217</f>
        <v>21937.28159189822</v>
      </c>
      <c r="G199" s="351"/>
      <c r="H199" s="307">
        <f t="shared" ref="H199:H215" si="22">D199+F199</f>
        <v>31025.095820962</v>
      </c>
      <c r="I199" s="218"/>
      <c r="J199" s="71" t="s">
        <v>179</v>
      </c>
      <c r="K199" s="72" t="s">
        <v>180</v>
      </c>
      <c r="L199" s="75">
        <v>139105</v>
      </c>
      <c r="M199" s="77" t="s">
        <v>177</v>
      </c>
      <c r="N199" s="72" t="s">
        <v>178</v>
      </c>
      <c r="O199" s="75">
        <v>139105</v>
      </c>
      <c r="P199" s="209">
        <f t="shared" si="19"/>
        <v>1</v>
      </c>
      <c r="Q199" s="316">
        <f t="shared" ref="Q199:Q247" si="23">INDEX(F$7:F$215,MATCH($J199,$A$7:$A$215,0),1)*$P199</f>
        <v>7033.595667745647</v>
      </c>
    </row>
    <row r="200" spans="1:17" x14ac:dyDescent="0.2">
      <c r="A200" s="48" t="s">
        <v>592</v>
      </c>
      <c r="B200" s="32" t="s">
        <v>1345</v>
      </c>
      <c r="C200" s="179">
        <v>540964</v>
      </c>
      <c r="D200" s="179">
        <f>VLOOKUP($A200,'RNF (Social Care)'!$N$6:$P407,3,0)</f>
        <v>8989.7141071611186</v>
      </c>
      <c r="E200" s="179">
        <f t="shared" si="20"/>
        <v>531974.28589283885</v>
      </c>
      <c r="F200" s="306">
        <f t="shared" si="21"/>
        <v>18390.887332088085</v>
      </c>
      <c r="G200" s="351"/>
      <c r="H200" s="306">
        <f t="shared" si="22"/>
        <v>27380.601439249203</v>
      </c>
      <c r="I200" s="218"/>
      <c r="J200" s="151" t="s">
        <v>141</v>
      </c>
      <c r="K200" s="152" t="s">
        <v>142</v>
      </c>
      <c r="L200" s="153">
        <v>105971</v>
      </c>
      <c r="M200" s="150" t="s">
        <v>139</v>
      </c>
      <c r="N200" s="148" t="s">
        <v>140</v>
      </c>
      <c r="O200" s="149">
        <v>105971</v>
      </c>
      <c r="P200" s="219">
        <f t="shared" ref="P200:P247" si="24">SUM(O200/L200)</f>
        <v>1</v>
      </c>
      <c r="Q200" s="317">
        <f t="shared" si="23"/>
        <v>4388.471624017845</v>
      </c>
    </row>
    <row r="201" spans="1:17" x14ac:dyDescent="0.2">
      <c r="A201" s="138" t="s">
        <v>155</v>
      </c>
      <c r="B201" s="139" t="s">
        <v>1346</v>
      </c>
      <c r="C201" s="178">
        <v>165111</v>
      </c>
      <c r="D201" s="178">
        <f>VLOOKUP($A201,'RNF (Social Care)'!$N$6:$P408,3,0)</f>
        <v>2141.1433710882466</v>
      </c>
      <c r="E201" s="178">
        <f t="shared" si="20"/>
        <v>162969.85662891174</v>
      </c>
      <c r="F201" s="307">
        <f t="shared" si="21"/>
        <v>5634.0322291303637</v>
      </c>
      <c r="G201" s="351"/>
      <c r="H201" s="307">
        <f t="shared" si="22"/>
        <v>7775.1756002186103</v>
      </c>
      <c r="I201" s="218"/>
      <c r="J201" s="71" t="s">
        <v>143</v>
      </c>
      <c r="K201" s="72" t="s">
        <v>144</v>
      </c>
      <c r="L201" s="75">
        <v>100382</v>
      </c>
      <c r="M201" s="77" t="s">
        <v>145</v>
      </c>
      <c r="N201" s="72" t="s">
        <v>146</v>
      </c>
      <c r="O201" s="75">
        <v>50621</v>
      </c>
      <c r="P201" s="209">
        <f t="shared" si="24"/>
        <v>0.50428363650853736</v>
      </c>
      <c r="Q201" s="316">
        <f t="shared" si="23"/>
        <v>2119.5236727965575</v>
      </c>
    </row>
    <row r="202" spans="1:17" x14ac:dyDescent="0.2">
      <c r="A202" s="48" t="s">
        <v>159</v>
      </c>
      <c r="B202" s="32" t="s">
        <v>1347</v>
      </c>
      <c r="C202" s="179">
        <v>168714</v>
      </c>
      <c r="D202" s="179">
        <f>VLOOKUP($A202,'RNF (Social Care)'!$N$6:$P409,3,0)</f>
        <v>1872.4090000000001</v>
      </c>
      <c r="E202" s="179">
        <f t="shared" si="20"/>
        <v>166841.59099999999</v>
      </c>
      <c r="F202" s="306">
        <f t="shared" si="21"/>
        <v>5767.8819893287355</v>
      </c>
      <c r="G202" s="351"/>
      <c r="H202" s="306">
        <f t="shared" si="22"/>
        <v>7640.290989328736</v>
      </c>
      <c r="I202" s="218"/>
      <c r="J202" s="71" t="s">
        <v>143</v>
      </c>
      <c r="K202" s="72"/>
      <c r="L202" s="75">
        <v>100382</v>
      </c>
      <c r="M202" s="77" t="s">
        <v>139</v>
      </c>
      <c r="N202" s="72" t="s">
        <v>140</v>
      </c>
      <c r="O202" s="75">
        <v>49761</v>
      </c>
      <c r="P202" s="209">
        <f t="shared" si="24"/>
        <v>0.49571636349146259</v>
      </c>
      <c r="Q202" s="316">
        <f t="shared" si="23"/>
        <v>2083.5150921955214</v>
      </c>
    </row>
    <row r="203" spans="1:17" x14ac:dyDescent="0.2">
      <c r="A203" s="138" t="s">
        <v>83</v>
      </c>
      <c r="B203" s="139" t="s">
        <v>1348</v>
      </c>
      <c r="C203" s="178">
        <v>223389</v>
      </c>
      <c r="D203" s="178">
        <f>VLOOKUP($A203,'RNF (Social Care)'!$N$6:$P410,3,0)</f>
        <v>3402.4720000000002</v>
      </c>
      <c r="E203" s="178">
        <f t="shared" si="20"/>
        <v>219986.52799999999</v>
      </c>
      <c r="F203" s="307">
        <f t="shared" si="21"/>
        <v>7605.1560353806608</v>
      </c>
      <c r="G203" s="351"/>
      <c r="H203" s="307">
        <f t="shared" si="22"/>
        <v>11007.628035380661</v>
      </c>
      <c r="I203" s="218"/>
      <c r="J203" s="151" t="s">
        <v>664</v>
      </c>
      <c r="K203" s="152" t="s">
        <v>665</v>
      </c>
      <c r="L203" s="153">
        <v>658674</v>
      </c>
      <c r="M203" s="150" t="s">
        <v>662</v>
      </c>
      <c r="N203" s="148" t="s">
        <v>663</v>
      </c>
      <c r="O203" s="149">
        <v>658674</v>
      </c>
      <c r="P203" s="219">
        <f t="shared" si="24"/>
        <v>1</v>
      </c>
      <c r="Q203" s="317">
        <f t="shared" si="23"/>
        <v>24857.506791157182</v>
      </c>
    </row>
    <row r="204" spans="1:17" x14ac:dyDescent="0.2">
      <c r="A204" s="48" t="s">
        <v>87</v>
      </c>
      <c r="B204" s="32" t="s">
        <v>1349</v>
      </c>
      <c r="C204" s="179">
        <v>560129</v>
      </c>
      <c r="D204" s="179">
        <f>VLOOKUP($A204,'RNF (Social Care)'!$N$6:$P411,3,0)</f>
        <v>9457.2559999999994</v>
      </c>
      <c r="E204" s="179">
        <f t="shared" si="20"/>
        <v>550671.74399999995</v>
      </c>
      <c r="F204" s="306">
        <f t="shared" si="21"/>
        <v>19037.277307250348</v>
      </c>
      <c r="G204" s="351"/>
      <c r="H204" s="306">
        <f t="shared" si="22"/>
        <v>28494.533307250349</v>
      </c>
      <c r="I204" s="218"/>
      <c r="J204" s="71" t="s">
        <v>171</v>
      </c>
      <c r="K204" s="72" t="s">
        <v>172</v>
      </c>
      <c r="L204" s="75">
        <v>209085</v>
      </c>
      <c r="M204" s="77" t="s">
        <v>169</v>
      </c>
      <c r="N204" s="72" t="s">
        <v>170</v>
      </c>
      <c r="O204" s="75">
        <v>209085</v>
      </c>
      <c r="P204" s="209">
        <f t="shared" si="24"/>
        <v>1</v>
      </c>
      <c r="Q204" s="316">
        <f t="shared" si="23"/>
        <v>9074.351348496908</v>
      </c>
    </row>
    <row r="205" spans="1:17" x14ac:dyDescent="0.2">
      <c r="A205" s="138" t="s">
        <v>107</v>
      </c>
      <c r="B205" s="139" t="s">
        <v>1350</v>
      </c>
      <c r="C205" s="178">
        <v>1007441</v>
      </c>
      <c r="D205" s="178">
        <f>VLOOKUP($A205,'RNF (Social Care)'!$N$6:$P412,3,0)</f>
        <v>16116.626</v>
      </c>
      <c r="E205" s="178">
        <f t="shared" si="20"/>
        <v>991324.37399999995</v>
      </c>
      <c r="F205" s="307">
        <f t="shared" si="21"/>
        <v>34271.082936251696</v>
      </c>
      <c r="G205" s="351"/>
      <c r="H205" s="307">
        <f t="shared" si="22"/>
        <v>50387.7089362517</v>
      </c>
      <c r="I205" s="218"/>
      <c r="J205" s="151" t="s">
        <v>151</v>
      </c>
      <c r="K205" s="152" t="s">
        <v>152</v>
      </c>
      <c r="L205" s="153">
        <v>144575</v>
      </c>
      <c r="M205" s="150" t="s">
        <v>149</v>
      </c>
      <c r="N205" s="148" t="s">
        <v>150</v>
      </c>
      <c r="O205" s="149">
        <v>144575</v>
      </c>
      <c r="P205" s="219">
        <f t="shared" si="24"/>
        <v>1</v>
      </c>
      <c r="Q205" s="317">
        <f t="shared" si="23"/>
        <v>5856.180146757386</v>
      </c>
    </row>
    <row r="206" spans="1:17" x14ac:dyDescent="0.2">
      <c r="A206" s="48" t="s">
        <v>559</v>
      </c>
      <c r="B206" s="32" t="s">
        <v>1351</v>
      </c>
      <c r="C206" s="179">
        <v>730181</v>
      </c>
      <c r="D206" s="179">
        <f>VLOOKUP($A206,'RNF (Social Care)'!$N$6:$P413,3,0)</f>
        <v>11796.052</v>
      </c>
      <c r="E206" s="179">
        <f t="shared" si="20"/>
        <v>718384.94799999997</v>
      </c>
      <c r="F206" s="306">
        <f t="shared" si="21"/>
        <v>24835.291836638389</v>
      </c>
      <c r="G206" s="351"/>
      <c r="H206" s="306">
        <f t="shared" si="22"/>
        <v>36631.343836638393</v>
      </c>
      <c r="I206" s="218"/>
      <c r="J206" s="71" t="s">
        <v>567</v>
      </c>
      <c r="K206" s="72" t="s">
        <v>568</v>
      </c>
      <c r="L206" s="75">
        <v>210872</v>
      </c>
      <c r="M206" s="77" t="s">
        <v>561</v>
      </c>
      <c r="N206" s="72" t="s">
        <v>562</v>
      </c>
      <c r="O206" s="75">
        <v>210872</v>
      </c>
      <c r="P206" s="209">
        <f t="shared" si="24"/>
        <v>1</v>
      </c>
      <c r="Q206" s="316">
        <f t="shared" si="23"/>
        <v>8675.2284059841586</v>
      </c>
    </row>
    <row r="207" spans="1:17" x14ac:dyDescent="0.2">
      <c r="A207" s="138" t="s">
        <v>209</v>
      </c>
      <c r="B207" s="139" t="s">
        <v>1352</v>
      </c>
      <c r="C207" s="178">
        <v>731171</v>
      </c>
      <c r="D207" s="178">
        <f>VLOOKUP($A207,'RNF (Social Care)'!$N$6:$P414,3,0)</f>
        <v>13083.184999999999</v>
      </c>
      <c r="E207" s="178">
        <f t="shared" si="20"/>
        <v>718087.81499999994</v>
      </c>
      <c r="F207" s="307">
        <f t="shared" si="21"/>
        <v>24825.019649296712</v>
      </c>
      <c r="G207" s="351"/>
      <c r="H207" s="307">
        <f t="shared" si="22"/>
        <v>37908.204649296713</v>
      </c>
      <c r="I207" s="218"/>
      <c r="J207" s="151" t="s">
        <v>147</v>
      </c>
      <c r="K207" s="152" t="s">
        <v>148</v>
      </c>
      <c r="L207" s="153">
        <v>110204</v>
      </c>
      <c r="M207" s="150" t="s">
        <v>145</v>
      </c>
      <c r="N207" s="148" t="s">
        <v>146</v>
      </c>
      <c r="O207" s="149">
        <v>110204</v>
      </c>
      <c r="P207" s="219">
        <f t="shared" si="24"/>
        <v>1</v>
      </c>
      <c r="Q207" s="317">
        <f t="shared" si="23"/>
        <v>4522.9068333904979</v>
      </c>
    </row>
    <row r="208" spans="1:17" x14ac:dyDescent="0.2">
      <c r="A208" s="48" t="s">
        <v>91</v>
      </c>
      <c r="B208" s="32" t="s">
        <v>1353</v>
      </c>
      <c r="C208" s="179">
        <v>270796</v>
      </c>
      <c r="D208" s="179">
        <f>VLOOKUP($A208,'RNF (Social Care)'!$N$6:$P415,3,0)</f>
        <v>4307.8959999999997</v>
      </c>
      <c r="E208" s="179">
        <f t="shared" si="20"/>
        <v>266488.10399999999</v>
      </c>
      <c r="F208" s="306">
        <f t="shared" si="21"/>
        <v>9212.7623946715012</v>
      </c>
      <c r="G208" s="351"/>
      <c r="H208" s="306">
        <f t="shared" si="22"/>
        <v>13520.6583946715</v>
      </c>
      <c r="I208" s="218"/>
      <c r="J208" s="71" t="s">
        <v>175</v>
      </c>
      <c r="K208" s="72" t="s">
        <v>176</v>
      </c>
      <c r="L208" s="75">
        <v>245290</v>
      </c>
      <c r="M208" s="77" t="s">
        <v>173</v>
      </c>
      <c r="N208" s="72" t="s">
        <v>174</v>
      </c>
      <c r="O208" s="75">
        <v>245290</v>
      </c>
      <c r="P208" s="209">
        <f t="shared" si="24"/>
        <v>1</v>
      </c>
      <c r="Q208" s="316">
        <f t="shared" si="23"/>
        <v>10719.207346707974</v>
      </c>
    </row>
    <row r="209" spans="1:17" x14ac:dyDescent="0.2">
      <c r="A209" s="138" t="s">
        <v>99</v>
      </c>
      <c r="B209" s="139" t="s">
        <v>1354</v>
      </c>
      <c r="C209" s="178">
        <v>1133470</v>
      </c>
      <c r="D209" s="178">
        <f>VLOOKUP($A209,'RNF (Social Care)'!$N$6:$P416,3,0)</f>
        <v>19520.194190076596</v>
      </c>
      <c r="E209" s="178">
        <f t="shared" si="20"/>
        <v>1113949.8058099234</v>
      </c>
      <c r="F209" s="307">
        <f t="shared" si="21"/>
        <v>38510.367729275014</v>
      </c>
      <c r="G209" s="351"/>
      <c r="H209" s="307">
        <f t="shared" si="22"/>
        <v>58030.56191935161</v>
      </c>
      <c r="I209" s="218"/>
      <c r="J209" s="151" t="s">
        <v>517</v>
      </c>
      <c r="K209" s="152" t="s">
        <v>518</v>
      </c>
      <c r="L209" s="153">
        <v>202960</v>
      </c>
      <c r="M209" s="150" t="s">
        <v>513</v>
      </c>
      <c r="N209" s="148" t="s">
        <v>514</v>
      </c>
      <c r="O209" s="149">
        <v>194359</v>
      </c>
      <c r="P209" s="219">
        <f t="shared" si="24"/>
        <v>0.95762219156484041</v>
      </c>
      <c r="Q209" s="317">
        <f t="shared" si="23"/>
        <v>7353.8441282296772</v>
      </c>
    </row>
    <row r="210" spans="1:17" x14ac:dyDescent="0.2">
      <c r="A210" s="48" t="s">
        <v>668</v>
      </c>
      <c r="B210" s="32" t="s">
        <v>1355</v>
      </c>
      <c r="C210" s="179">
        <v>693362</v>
      </c>
      <c r="D210" s="179">
        <f>VLOOKUP($A210,'RNF (Social Care)'!$N$6:$P417,3,0)</f>
        <v>11644.906999999999</v>
      </c>
      <c r="E210" s="179">
        <f t="shared" si="20"/>
        <v>681717.09299999999</v>
      </c>
      <c r="F210" s="306">
        <f t="shared" si="21"/>
        <v>23567.647125423558</v>
      </c>
      <c r="G210" s="351"/>
      <c r="H210" s="306">
        <f t="shared" si="22"/>
        <v>35212.554125423558</v>
      </c>
      <c r="I210" s="218"/>
      <c r="J210" s="151" t="s">
        <v>517</v>
      </c>
      <c r="K210" s="152"/>
      <c r="L210" s="153">
        <v>202960</v>
      </c>
      <c r="M210" s="150" t="s">
        <v>662</v>
      </c>
      <c r="N210" s="148" t="s">
        <v>663</v>
      </c>
      <c r="O210" s="149">
        <v>8601</v>
      </c>
      <c r="P210" s="219">
        <f t="shared" si="24"/>
        <v>4.237780843515964E-2</v>
      </c>
      <c r="Q210" s="317">
        <f t="shared" si="23"/>
        <v>325.43084368052649</v>
      </c>
    </row>
    <row r="211" spans="1:17" x14ac:dyDescent="0.2">
      <c r="A211" s="138" t="s">
        <v>103</v>
      </c>
      <c r="B211" s="139" t="s">
        <v>1356</v>
      </c>
      <c r="C211" s="178">
        <v>395173</v>
      </c>
      <c r="D211" s="178">
        <f>VLOOKUP($A211,'RNF (Social Care)'!$N$6:$P418,3,0)</f>
        <v>7001.1158099234026</v>
      </c>
      <c r="E211" s="178">
        <f t="shared" si="20"/>
        <v>388171.88419007661</v>
      </c>
      <c r="F211" s="307">
        <f t="shared" si="21"/>
        <v>13419.493341943395</v>
      </c>
      <c r="G211" s="351"/>
      <c r="H211" s="307">
        <f t="shared" si="22"/>
        <v>20420.609151866796</v>
      </c>
      <c r="I211" s="218"/>
      <c r="J211" s="71" t="s">
        <v>569</v>
      </c>
      <c r="K211" s="72" t="s">
        <v>570</v>
      </c>
      <c r="L211" s="75">
        <v>551855</v>
      </c>
      <c r="M211" s="77" t="s">
        <v>561</v>
      </c>
      <c r="N211" s="72" t="s">
        <v>562</v>
      </c>
      <c r="O211" s="75">
        <v>551855</v>
      </c>
      <c r="P211" s="209">
        <f t="shared" si="24"/>
        <v>1</v>
      </c>
      <c r="Q211" s="316">
        <f t="shared" si="23"/>
        <v>21937.28159189822</v>
      </c>
    </row>
    <row r="212" spans="1:17" x14ac:dyDescent="0.2">
      <c r="A212" s="48" t="s">
        <v>95</v>
      </c>
      <c r="B212" s="32" t="s">
        <v>1357</v>
      </c>
      <c r="C212" s="179">
        <v>279102</v>
      </c>
      <c r="D212" s="179">
        <f>VLOOKUP($A212,'RNF (Social Care)'!$N$6:$P419,3,0)</f>
        <v>4359.6499999999996</v>
      </c>
      <c r="E212" s="179">
        <f t="shared" si="20"/>
        <v>274742.34999999998</v>
      </c>
      <c r="F212" s="306">
        <f t="shared" si="21"/>
        <v>9498.1199997718322</v>
      </c>
      <c r="G212" s="351"/>
      <c r="H212" s="306">
        <f t="shared" si="22"/>
        <v>13857.769999771832</v>
      </c>
      <c r="I212" s="218"/>
      <c r="J212" s="151" t="s">
        <v>155</v>
      </c>
      <c r="K212" s="152" t="s">
        <v>156</v>
      </c>
      <c r="L212" s="153">
        <v>141312</v>
      </c>
      <c r="M212" s="150" t="s">
        <v>153</v>
      </c>
      <c r="N212" s="148" t="s">
        <v>154</v>
      </c>
      <c r="O212" s="149">
        <v>129514</v>
      </c>
      <c r="P212" s="219">
        <f t="shared" si="24"/>
        <v>0.9165109827898551</v>
      </c>
      <c r="Q212" s="317">
        <f t="shared" si="23"/>
        <v>5163.6524153899882</v>
      </c>
    </row>
    <row r="213" spans="1:17" x14ac:dyDescent="0.2">
      <c r="A213" s="138" t="s">
        <v>113</v>
      </c>
      <c r="B213" s="139" t="s">
        <v>1358</v>
      </c>
      <c r="C213" s="178">
        <v>257364</v>
      </c>
      <c r="D213" s="178">
        <f>VLOOKUP($A213,'RNF (Social Care)'!$N$6:$P420,3,0)</f>
        <v>3669.91863443695</v>
      </c>
      <c r="E213" s="178">
        <f t="shared" si="20"/>
        <v>253694.08136556306</v>
      </c>
      <c r="F213" s="307">
        <f t="shared" si="21"/>
        <v>8770.460134893643</v>
      </c>
      <c r="G213" s="351"/>
      <c r="H213" s="307">
        <f t="shared" si="22"/>
        <v>12440.378769330593</v>
      </c>
      <c r="I213" s="218"/>
      <c r="J213" s="151" t="s">
        <v>155</v>
      </c>
      <c r="K213" s="152"/>
      <c r="L213" s="153">
        <v>141312</v>
      </c>
      <c r="M213" s="150" t="s">
        <v>688</v>
      </c>
      <c r="N213" s="148" t="s">
        <v>689</v>
      </c>
      <c r="O213" s="149">
        <v>11798</v>
      </c>
      <c r="P213" s="219">
        <f t="shared" si="24"/>
        <v>8.3489017210144928E-2</v>
      </c>
      <c r="Q213" s="317">
        <f t="shared" si="23"/>
        <v>470.37981374037611</v>
      </c>
    </row>
    <row r="214" spans="1:17" x14ac:dyDescent="0.2">
      <c r="A214" s="48" t="s">
        <v>215</v>
      </c>
      <c r="B214" s="32" t="s">
        <v>1359</v>
      </c>
      <c r="C214" s="179">
        <v>571678</v>
      </c>
      <c r="D214" s="179">
        <f>VLOOKUP($A214,'RNF (Social Care)'!$N$6:$P421,3,0)</f>
        <v>8500.0349999999999</v>
      </c>
      <c r="E214" s="179">
        <f t="shared" si="20"/>
        <v>563177.96499999997</v>
      </c>
      <c r="F214" s="306">
        <f t="shared" si="21"/>
        <v>19469.629974400745</v>
      </c>
      <c r="G214" s="351"/>
      <c r="H214" s="306">
        <f t="shared" si="22"/>
        <v>27969.664974400745</v>
      </c>
      <c r="I214" s="218"/>
      <c r="J214" s="71" t="s">
        <v>159</v>
      </c>
      <c r="K214" s="72" t="s">
        <v>160</v>
      </c>
      <c r="L214" s="75">
        <v>159097</v>
      </c>
      <c r="M214" s="77" t="s">
        <v>157</v>
      </c>
      <c r="N214" s="72" t="s">
        <v>158</v>
      </c>
      <c r="O214" s="75">
        <v>159097</v>
      </c>
      <c r="P214" s="209">
        <f t="shared" si="24"/>
        <v>1</v>
      </c>
      <c r="Q214" s="316">
        <f t="shared" si="23"/>
        <v>5767.8819893287355</v>
      </c>
    </row>
    <row r="215" spans="1:17" x14ac:dyDescent="0.2">
      <c r="A215" s="234" t="s">
        <v>307</v>
      </c>
      <c r="B215" s="235" t="s">
        <v>1362</v>
      </c>
      <c r="C215" s="236">
        <v>700165</v>
      </c>
      <c r="D215" s="236">
        <f>VLOOKUP($A215,'RNF (Social Care)'!$N$6:$P422,3,0)</f>
        <v>12281.562</v>
      </c>
      <c r="E215" s="236">
        <f t="shared" si="20"/>
        <v>687883.43799999997</v>
      </c>
      <c r="F215" s="308">
        <f t="shared" si="21"/>
        <v>23780.823888197821</v>
      </c>
      <c r="G215" s="351"/>
      <c r="H215" s="308">
        <f t="shared" si="22"/>
        <v>36062.385888197823</v>
      </c>
      <c r="I215" s="218"/>
      <c r="J215" s="151" t="s">
        <v>83</v>
      </c>
      <c r="K215" s="152" t="s">
        <v>84</v>
      </c>
      <c r="L215" s="153">
        <v>182021</v>
      </c>
      <c r="M215" s="150" t="s">
        <v>81</v>
      </c>
      <c r="N215" s="148" t="s">
        <v>82</v>
      </c>
      <c r="O215" s="149">
        <v>182021</v>
      </c>
      <c r="P215" s="219">
        <f t="shared" si="24"/>
        <v>1</v>
      </c>
      <c r="Q215" s="317">
        <f t="shared" si="23"/>
        <v>7605.1560353806608</v>
      </c>
    </row>
    <row r="216" spans="1:17" x14ac:dyDescent="0.2">
      <c r="A216" s="220"/>
      <c r="B216" s="221"/>
      <c r="C216" s="180"/>
      <c r="D216" s="181"/>
      <c r="E216" s="181"/>
      <c r="F216" s="181"/>
      <c r="G216" s="181"/>
      <c r="H216" s="181"/>
      <c r="I216" s="218"/>
      <c r="J216" s="71" t="s">
        <v>87</v>
      </c>
      <c r="K216" s="72" t="s">
        <v>88</v>
      </c>
      <c r="L216" s="75">
        <v>442474</v>
      </c>
      <c r="M216" s="77" t="s">
        <v>85</v>
      </c>
      <c r="N216" s="72" t="s">
        <v>86</v>
      </c>
      <c r="O216" s="75">
        <v>442474</v>
      </c>
      <c r="P216" s="209">
        <f t="shared" si="24"/>
        <v>1</v>
      </c>
      <c r="Q216" s="316">
        <f t="shared" si="23"/>
        <v>19037.277307250348</v>
      </c>
    </row>
    <row r="217" spans="1:17" x14ac:dyDescent="0.2">
      <c r="A217" s="216"/>
      <c r="B217" s="216" t="s">
        <v>1365</v>
      </c>
      <c r="C217" s="208">
        <f>SUM(C7:C215)</f>
        <v>70541332</v>
      </c>
      <c r="D217" s="208">
        <f t="shared" ref="D217" si="25">SUM(D7:D215)</f>
        <v>1119000</v>
      </c>
      <c r="E217" s="275">
        <f t="shared" ref="E217:F217" si="26">SUM(E7:E215)</f>
        <v>69422332</v>
      </c>
      <c r="F217" s="208">
        <f t="shared" si="26"/>
        <v>2400000</v>
      </c>
      <c r="G217" s="211"/>
      <c r="H217" s="208">
        <f t="shared" ref="H217" si="27">SUM(H7:H215)</f>
        <v>3518999.9999999991</v>
      </c>
      <c r="I217" s="218"/>
      <c r="J217" s="151" t="s">
        <v>107</v>
      </c>
      <c r="K217" s="152" t="s">
        <v>108</v>
      </c>
      <c r="L217" s="153">
        <v>759768</v>
      </c>
      <c r="M217" s="150" t="s">
        <v>535</v>
      </c>
      <c r="N217" s="148" t="s">
        <v>536</v>
      </c>
      <c r="O217" s="149">
        <v>418269</v>
      </c>
      <c r="P217" s="219">
        <f t="shared" si="24"/>
        <v>0.55052200145307517</v>
      </c>
      <c r="Q217" s="317">
        <f t="shared" si="23"/>
        <v>18866.985170029617</v>
      </c>
    </row>
    <row r="218" spans="1:17" x14ac:dyDescent="0.2">
      <c r="A218" s="216"/>
      <c r="B218" s="216"/>
      <c r="C218" s="216"/>
      <c r="D218" s="216"/>
      <c r="E218" s="216"/>
      <c r="F218" s="216"/>
      <c r="G218" s="221"/>
      <c r="H218" s="216"/>
      <c r="I218" s="218"/>
      <c r="J218" s="151" t="s">
        <v>107</v>
      </c>
      <c r="K218" s="152"/>
      <c r="L218" s="153">
        <v>759768</v>
      </c>
      <c r="M218" s="150" t="s">
        <v>105</v>
      </c>
      <c r="N218" s="148" t="s">
        <v>106</v>
      </c>
      <c r="O218" s="149">
        <v>191390</v>
      </c>
      <c r="P218" s="219">
        <f t="shared" si="24"/>
        <v>0.25190584494214024</v>
      </c>
      <c r="Q218" s="317">
        <f t="shared" si="23"/>
        <v>8633.0861041386488</v>
      </c>
    </row>
    <row r="219" spans="1:17" x14ac:dyDescent="0.2">
      <c r="I219" s="218"/>
      <c r="J219" s="151" t="s">
        <v>107</v>
      </c>
      <c r="K219" s="152"/>
      <c r="L219" s="153">
        <v>759768</v>
      </c>
      <c r="M219" s="150" t="s">
        <v>109</v>
      </c>
      <c r="N219" s="148" t="s">
        <v>110</v>
      </c>
      <c r="O219" s="149">
        <v>150109</v>
      </c>
      <c r="P219" s="219">
        <f t="shared" si="24"/>
        <v>0.19757215360478461</v>
      </c>
      <c r="Q219" s="317">
        <f t="shared" si="23"/>
        <v>6771.0116620834333</v>
      </c>
    </row>
    <row r="220" spans="1:17" x14ac:dyDescent="0.2">
      <c r="I220" s="218"/>
      <c r="J220" s="71" t="s">
        <v>559</v>
      </c>
      <c r="K220" s="72" t="s">
        <v>560</v>
      </c>
      <c r="L220" s="75">
        <v>611332</v>
      </c>
      <c r="M220" s="77" t="s">
        <v>557</v>
      </c>
      <c r="N220" s="72" t="s">
        <v>558</v>
      </c>
      <c r="O220" s="75">
        <v>611332</v>
      </c>
      <c r="P220" s="209">
        <f t="shared" si="24"/>
        <v>1</v>
      </c>
      <c r="Q220" s="316">
        <f t="shared" si="23"/>
        <v>24835.291836638389</v>
      </c>
    </row>
    <row r="221" spans="1:17" x14ac:dyDescent="0.2">
      <c r="I221" s="218"/>
      <c r="J221" s="151" t="s">
        <v>209</v>
      </c>
      <c r="K221" s="152" t="s">
        <v>210</v>
      </c>
      <c r="L221" s="153">
        <v>547615</v>
      </c>
      <c r="M221" s="150" t="s">
        <v>207</v>
      </c>
      <c r="N221" s="148" t="s">
        <v>208</v>
      </c>
      <c r="O221" s="149">
        <v>545335</v>
      </c>
      <c r="P221" s="219">
        <f t="shared" si="24"/>
        <v>0.99583649096536797</v>
      </c>
      <c r="Q221" s="317">
        <f t="shared" si="23"/>
        <v>24721.660455701945</v>
      </c>
    </row>
    <row r="222" spans="1:17" x14ac:dyDescent="0.2">
      <c r="I222" s="218"/>
      <c r="J222" s="71" t="s">
        <v>209</v>
      </c>
      <c r="K222" s="72" t="s">
        <v>210</v>
      </c>
      <c r="L222" s="75">
        <v>547615</v>
      </c>
      <c r="M222" s="77" t="s">
        <v>211</v>
      </c>
      <c r="N222" s="72" t="s">
        <v>212</v>
      </c>
      <c r="O222" s="75">
        <v>2280</v>
      </c>
      <c r="P222" s="209">
        <f t="shared" si="24"/>
        <v>4.1635090346319953E-3</v>
      </c>
      <c r="Q222" s="316">
        <f t="shared" si="23"/>
        <v>103.35919359476367</v>
      </c>
    </row>
    <row r="223" spans="1:17" x14ac:dyDescent="0.2">
      <c r="I223" s="218"/>
      <c r="J223" s="151" t="s">
        <v>91</v>
      </c>
      <c r="K223" s="152" t="s">
        <v>92</v>
      </c>
      <c r="L223" s="153">
        <v>208154</v>
      </c>
      <c r="M223" s="150" t="s">
        <v>89</v>
      </c>
      <c r="N223" s="148" t="s">
        <v>90</v>
      </c>
      <c r="O223" s="149">
        <v>208154</v>
      </c>
      <c r="P223" s="219">
        <f t="shared" si="24"/>
        <v>1</v>
      </c>
      <c r="Q223" s="317">
        <f t="shared" si="23"/>
        <v>9212.7623946715012</v>
      </c>
    </row>
    <row r="224" spans="1:17" x14ac:dyDescent="0.2">
      <c r="I224" s="218"/>
      <c r="J224" s="71" t="s">
        <v>668</v>
      </c>
      <c r="K224" s="72" t="s">
        <v>669</v>
      </c>
      <c r="L224" s="75">
        <v>541609</v>
      </c>
      <c r="M224" s="77" t="s">
        <v>666</v>
      </c>
      <c r="N224" s="72" t="s">
        <v>667</v>
      </c>
      <c r="O224" s="75">
        <v>541609</v>
      </c>
      <c r="P224" s="209">
        <f t="shared" si="24"/>
        <v>1</v>
      </c>
      <c r="Q224" s="316">
        <f t="shared" si="23"/>
        <v>23567.647125423558</v>
      </c>
    </row>
    <row r="225" spans="9:17" x14ac:dyDescent="0.2">
      <c r="I225" s="218"/>
      <c r="J225" s="151" t="s">
        <v>95</v>
      </c>
      <c r="K225" s="152" t="s">
        <v>96</v>
      </c>
      <c r="L225" s="153">
        <v>271556</v>
      </c>
      <c r="M225" s="150" t="s">
        <v>93</v>
      </c>
      <c r="N225" s="148" t="s">
        <v>94</v>
      </c>
      <c r="O225" s="149">
        <v>271556</v>
      </c>
      <c r="P225" s="219">
        <f t="shared" si="24"/>
        <v>1</v>
      </c>
      <c r="Q225" s="317">
        <f t="shared" si="23"/>
        <v>9498.1199997718322</v>
      </c>
    </row>
    <row r="226" spans="9:17" x14ac:dyDescent="0.2">
      <c r="I226" s="218"/>
      <c r="J226" s="71" t="s">
        <v>113</v>
      </c>
      <c r="K226" s="72" t="s">
        <v>114</v>
      </c>
      <c r="L226" s="75">
        <v>221040</v>
      </c>
      <c r="M226" s="77" t="s">
        <v>111</v>
      </c>
      <c r="N226" s="72" t="s">
        <v>112</v>
      </c>
      <c r="O226" s="75">
        <v>215799</v>
      </c>
      <c r="P226" s="209">
        <f t="shared" si="24"/>
        <v>0.97628935939196526</v>
      </c>
      <c r="Q226" s="316">
        <f t="shared" si="23"/>
        <v>8562.5069066680844</v>
      </c>
    </row>
    <row r="227" spans="9:17" x14ac:dyDescent="0.2">
      <c r="I227" s="218"/>
      <c r="J227" s="151" t="s">
        <v>113</v>
      </c>
      <c r="K227" s="152" t="s">
        <v>114</v>
      </c>
      <c r="L227" s="153">
        <v>221040</v>
      </c>
      <c r="M227" s="150" t="s">
        <v>662</v>
      </c>
      <c r="N227" s="148" t="s">
        <v>663</v>
      </c>
      <c r="O227" s="149">
        <v>5241</v>
      </c>
      <c r="P227" s="219">
        <f t="shared" si="24"/>
        <v>2.3710640608034746E-2</v>
      </c>
      <c r="Q227" s="317">
        <f t="shared" si="23"/>
        <v>207.95322822555912</v>
      </c>
    </row>
    <row r="228" spans="9:17" x14ac:dyDescent="0.2">
      <c r="I228" s="218"/>
      <c r="J228" s="71" t="s">
        <v>287</v>
      </c>
      <c r="K228" s="72" t="s">
        <v>288</v>
      </c>
      <c r="L228" s="75">
        <v>320914</v>
      </c>
      <c r="M228" s="77" t="s">
        <v>285</v>
      </c>
      <c r="N228" s="72" t="s">
        <v>286</v>
      </c>
      <c r="O228" s="75">
        <v>320914</v>
      </c>
      <c r="P228" s="209">
        <f t="shared" si="24"/>
        <v>1</v>
      </c>
      <c r="Q228" s="316">
        <f t="shared" si="23"/>
        <v>16529.01345924248</v>
      </c>
    </row>
    <row r="229" spans="9:17" x14ac:dyDescent="0.2">
      <c r="I229" s="218"/>
      <c r="J229" s="151" t="s">
        <v>329</v>
      </c>
      <c r="K229" s="152" t="s">
        <v>330</v>
      </c>
      <c r="L229" s="153">
        <v>731716</v>
      </c>
      <c r="M229" s="150" t="s">
        <v>323</v>
      </c>
      <c r="N229" s="148" t="s">
        <v>324</v>
      </c>
      <c r="O229" s="149">
        <v>731716</v>
      </c>
      <c r="P229" s="219">
        <f t="shared" si="24"/>
        <v>1</v>
      </c>
      <c r="Q229" s="317">
        <f t="shared" si="23"/>
        <v>30387.959485695414</v>
      </c>
    </row>
    <row r="230" spans="9:17" x14ac:dyDescent="0.2">
      <c r="I230" s="218"/>
      <c r="J230" s="71" t="s">
        <v>307</v>
      </c>
      <c r="K230" s="72" t="s">
        <v>308</v>
      </c>
      <c r="L230" s="75">
        <v>490340</v>
      </c>
      <c r="M230" s="77" t="s">
        <v>309</v>
      </c>
      <c r="N230" s="72" t="s">
        <v>310</v>
      </c>
      <c r="O230" s="75">
        <v>289835</v>
      </c>
      <c r="P230" s="209">
        <f t="shared" si="24"/>
        <v>0.59108985601827302</v>
      </c>
      <c r="Q230" s="316">
        <f t="shared" si="23"/>
        <v>14056.603768070758</v>
      </c>
    </row>
    <row r="231" spans="9:17" x14ac:dyDescent="0.2">
      <c r="I231" s="218"/>
      <c r="J231" s="71" t="s">
        <v>307</v>
      </c>
      <c r="K231" s="72"/>
      <c r="L231" s="75">
        <v>490340</v>
      </c>
      <c r="M231" s="77" t="s">
        <v>1129</v>
      </c>
      <c r="N231" s="72" t="s">
        <v>306</v>
      </c>
      <c r="O231" s="75">
        <v>200505</v>
      </c>
      <c r="P231" s="209">
        <f t="shared" si="24"/>
        <v>0.40891014398172698</v>
      </c>
      <c r="Q231" s="316">
        <f t="shared" si="23"/>
        <v>9724.2201201270636</v>
      </c>
    </row>
    <row r="232" spans="9:17" x14ac:dyDescent="0.2">
      <c r="I232" s="218"/>
      <c r="J232" s="151" t="s">
        <v>273</v>
      </c>
      <c r="K232" s="152" t="s">
        <v>274</v>
      </c>
      <c r="L232" s="153">
        <v>473073</v>
      </c>
      <c r="M232" s="150" t="s">
        <v>271</v>
      </c>
      <c r="N232" s="148" t="s">
        <v>272</v>
      </c>
      <c r="O232" s="149">
        <v>473073</v>
      </c>
      <c r="P232" s="219">
        <f t="shared" si="24"/>
        <v>1</v>
      </c>
      <c r="Q232" s="317">
        <f t="shared" si="23"/>
        <v>26122.769312906399</v>
      </c>
    </row>
    <row r="233" spans="9:17" x14ac:dyDescent="0.2">
      <c r="I233" s="218"/>
      <c r="J233" s="71" t="s">
        <v>313</v>
      </c>
      <c r="K233" s="72" t="s">
        <v>314</v>
      </c>
      <c r="L233" s="75">
        <v>202744</v>
      </c>
      <c r="M233" s="77" t="s">
        <v>311</v>
      </c>
      <c r="N233" s="72" t="s">
        <v>312</v>
      </c>
      <c r="O233" s="75">
        <v>202744</v>
      </c>
      <c r="P233" s="209">
        <f t="shared" si="24"/>
        <v>1</v>
      </c>
      <c r="Q233" s="316">
        <f t="shared" si="23"/>
        <v>10457.958248939261</v>
      </c>
    </row>
    <row r="234" spans="9:17" x14ac:dyDescent="0.2">
      <c r="I234" s="218"/>
      <c r="J234" s="151" t="s">
        <v>620</v>
      </c>
      <c r="K234" s="152" t="s">
        <v>621</v>
      </c>
      <c r="L234" s="153">
        <v>144353</v>
      </c>
      <c r="M234" s="150" t="s">
        <v>612</v>
      </c>
      <c r="N234" s="148" t="s">
        <v>613</v>
      </c>
      <c r="O234" s="149">
        <v>144353</v>
      </c>
      <c r="P234" s="219">
        <f t="shared" si="24"/>
        <v>1</v>
      </c>
      <c r="Q234" s="317">
        <f t="shared" si="23"/>
        <v>6770.706027302389</v>
      </c>
    </row>
    <row r="235" spans="9:17" x14ac:dyDescent="0.2">
      <c r="I235" s="218"/>
      <c r="J235" s="71" t="s">
        <v>553</v>
      </c>
      <c r="K235" s="72" t="s">
        <v>554</v>
      </c>
      <c r="L235" s="75">
        <v>256166</v>
      </c>
      <c r="M235" s="77" t="s">
        <v>545</v>
      </c>
      <c r="N235" s="72" t="s">
        <v>546</v>
      </c>
      <c r="O235" s="75">
        <v>256166</v>
      </c>
      <c r="P235" s="209">
        <f t="shared" si="24"/>
        <v>1</v>
      </c>
      <c r="Q235" s="316">
        <f t="shared" si="23"/>
        <v>11331.637468028512</v>
      </c>
    </row>
    <row r="236" spans="9:17" x14ac:dyDescent="0.2">
      <c r="I236" s="218"/>
      <c r="J236" s="151" t="s">
        <v>555</v>
      </c>
      <c r="K236" s="152" t="s">
        <v>556</v>
      </c>
      <c r="L236" s="153">
        <v>173683</v>
      </c>
      <c r="M236" s="150" t="s">
        <v>545</v>
      </c>
      <c r="N236" s="148" t="s">
        <v>546</v>
      </c>
      <c r="O236" s="149">
        <v>173683</v>
      </c>
      <c r="P236" s="219">
        <f t="shared" si="24"/>
        <v>1</v>
      </c>
      <c r="Q236" s="317">
        <f t="shared" si="23"/>
        <v>7747.7920058491463</v>
      </c>
    </row>
    <row r="237" spans="9:17" x14ac:dyDescent="0.2">
      <c r="I237" s="218"/>
      <c r="J237" s="71" t="s">
        <v>125</v>
      </c>
      <c r="K237" s="72" t="s">
        <v>126</v>
      </c>
      <c r="L237" s="75">
        <v>177931</v>
      </c>
      <c r="M237" s="77" t="s">
        <v>123</v>
      </c>
      <c r="N237" s="72" t="s">
        <v>124</v>
      </c>
      <c r="O237" s="75">
        <v>177931</v>
      </c>
      <c r="P237" s="209">
        <f t="shared" si="24"/>
        <v>1</v>
      </c>
      <c r="Q237" s="316">
        <f t="shared" si="23"/>
        <v>8095.7729164154271</v>
      </c>
    </row>
    <row r="238" spans="9:17" x14ac:dyDescent="0.2">
      <c r="I238" s="218"/>
      <c r="J238" s="151" t="s">
        <v>698</v>
      </c>
      <c r="K238" s="152" t="s">
        <v>699</v>
      </c>
      <c r="L238" s="153">
        <v>286605</v>
      </c>
      <c r="M238" s="150" t="s">
        <v>688</v>
      </c>
      <c r="N238" s="148" t="s">
        <v>689</v>
      </c>
      <c r="O238" s="149">
        <v>286605</v>
      </c>
      <c r="P238" s="219">
        <f t="shared" si="24"/>
        <v>1</v>
      </c>
      <c r="Q238" s="317">
        <f t="shared" si="23"/>
        <v>11802.757824105445</v>
      </c>
    </row>
    <row r="239" spans="9:17" x14ac:dyDescent="0.2">
      <c r="I239" s="218"/>
      <c r="J239" s="71" t="s">
        <v>592</v>
      </c>
      <c r="K239" s="72" t="s">
        <v>593</v>
      </c>
      <c r="L239" s="75">
        <v>472403</v>
      </c>
      <c r="M239" s="77" t="s">
        <v>579</v>
      </c>
      <c r="N239" s="72" t="s">
        <v>580</v>
      </c>
      <c r="O239" s="75">
        <v>472403</v>
      </c>
      <c r="P239" s="209">
        <f t="shared" si="24"/>
        <v>1</v>
      </c>
      <c r="Q239" s="316">
        <f t="shared" si="23"/>
        <v>18390.887332088085</v>
      </c>
    </row>
    <row r="240" spans="9:17" x14ac:dyDescent="0.2">
      <c r="I240" s="218"/>
      <c r="J240" s="151" t="s">
        <v>543</v>
      </c>
      <c r="K240" s="152" t="s">
        <v>544</v>
      </c>
      <c r="L240" s="153">
        <v>170736</v>
      </c>
      <c r="M240" s="150" t="s">
        <v>537</v>
      </c>
      <c r="N240" s="148" t="s">
        <v>538</v>
      </c>
      <c r="O240" s="149">
        <v>170736</v>
      </c>
      <c r="P240" s="219">
        <f t="shared" si="24"/>
        <v>1</v>
      </c>
      <c r="Q240" s="317">
        <f t="shared" si="23"/>
        <v>6769.0599275016166</v>
      </c>
    </row>
    <row r="241" spans="9:17" x14ac:dyDescent="0.2">
      <c r="I241" s="218"/>
      <c r="J241" s="71" t="s">
        <v>571</v>
      </c>
      <c r="K241" s="72" t="s">
        <v>572</v>
      </c>
      <c r="L241" s="75">
        <v>208623</v>
      </c>
      <c r="M241" s="77" t="s">
        <v>561</v>
      </c>
      <c r="N241" s="72" t="s">
        <v>562</v>
      </c>
      <c r="O241" s="75">
        <v>165525</v>
      </c>
      <c r="P241" s="209">
        <f t="shared" si="24"/>
        <v>0.79341683323506995</v>
      </c>
      <c r="Q241" s="316">
        <f t="shared" si="23"/>
        <v>6893.1532833561641</v>
      </c>
    </row>
    <row r="242" spans="9:17" x14ac:dyDescent="0.2">
      <c r="I242" s="218"/>
      <c r="J242" s="71" t="s">
        <v>571</v>
      </c>
      <c r="K242" s="72"/>
      <c r="L242" s="75">
        <v>208623</v>
      </c>
      <c r="M242" s="77" t="s">
        <v>688</v>
      </c>
      <c r="N242" s="72" t="s">
        <v>689</v>
      </c>
      <c r="O242" s="75">
        <v>43098</v>
      </c>
      <c r="P242" s="209">
        <f t="shared" si="24"/>
        <v>0.20658316676493005</v>
      </c>
      <c r="Q242" s="316">
        <f t="shared" si="23"/>
        <v>1794.7809708870802</v>
      </c>
    </row>
    <row r="243" spans="9:17" x14ac:dyDescent="0.2">
      <c r="I243" s="218"/>
      <c r="J243" s="151" t="s">
        <v>215</v>
      </c>
      <c r="K243" s="152" t="s">
        <v>216</v>
      </c>
      <c r="L243" s="153">
        <v>483143</v>
      </c>
      <c r="M243" s="150" t="s">
        <v>213</v>
      </c>
      <c r="N243" s="148" t="s">
        <v>214</v>
      </c>
      <c r="O243" s="149">
        <v>483143</v>
      </c>
      <c r="P243" s="219">
        <f t="shared" si="24"/>
        <v>1</v>
      </c>
      <c r="Q243" s="317">
        <f t="shared" si="23"/>
        <v>19469.629974400745</v>
      </c>
    </row>
    <row r="244" spans="9:17" x14ac:dyDescent="0.2">
      <c r="I244" s="218"/>
      <c r="J244" s="71" t="s">
        <v>99</v>
      </c>
      <c r="K244" s="72" t="s">
        <v>100</v>
      </c>
      <c r="L244" s="75">
        <v>882800</v>
      </c>
      <c r="M244" s="77" t="s">
        <v>533</v>
      </c>
      <c r="N244" s="72" t="s">
        <v>534</v>
      </c>
      <c r="O244" s="75">
        <v>621254</v>
      </c>
      <c r="P244" s="209">
        <f t="shared" si="24"/>
        <v>0.70373130946986862</v>
      </c>
      <c r="Q244" s="316">
        <f t="shared" si="23"/>
        <v>27100.951510288876</v>
      </c>
    </row>
    <row r="245" spans="9:17" x14ac:dyDescent="0.2">
      <c r="I245" s="218"/>
      <c r="J245" s="71" t="s">
        <v>99</v>
      </c>
      <c r="K245" s="72"/>
      <c r="L245" s="75">
        <v>882800</v>
      </c>
      <c r="M245" s="77" t="s">
        <v>97</v>
      </c>
      <c r="N245" s="72" t="s">
        <v>98</v>
      </c>
      <c r="O245" s="75">
        <v>261546</v>
      </c>
      <c r="P245" s="209">
        <f t="shared" si="24"/>
        <v>0.29626869053013138</v>
      </c>
      <c r="Q245" s="316">
        <f t="shared" si="23"/>
        <v>11409.416218986138</v>
      </c>
    </row>
    <row r="246" spans="9:17" x14ac:dyDescent="0.2">
      <c r="I246" s="218"/>
      <c r="J246" s="151" t="s">
        <v>103</v>
      </c>
      <c r="K246" s="152" t="s">
        <v>104</v>
      </c>
      <c r="L246" s="153">
        <v>277032</v>
      </c>
      <c r="M246" s="150" t="s">
        <v>533</v>
      </c>
      <c r="N246" s="148" t="s">
        <v>534</v>
      </c>
      <c r="O246" s="149">
        <v>144048</v>
      </c>
      <c r="P246" s="219">
        <f t="shared" si="24"/>
        <v>0.51996881226717495</v>
      </c>
      <c r="Q246" s="317">
        <f t="shared" si="23"/>
        <v>6977.7180142375692</v>
      </c>
    </row>
    <row r="247" spans="9:17" x14ac:dyDescent="0.2">
      <c r="I247" s="218"/>
      <c r="J247" s="73" t="s">
        <v>103</v>
      </c>
      <c r="K247" s="74"/>
      <c r="L247" s="76">
        <v>277032</v>
      </c>
      <c r="M247" s="78" t="s">
        <v>101</v>
      </c>
      <c r="N247" s="74" t="s">
        <v>102</v>
      </c>
      <c r="O247" s="76">
        <v>132984</v>
      </c>
      <c r="P247" s="222">
        <f t="shared" si="24"/>
        <v>0.4800311877328251</v>
      </c>
      <c r="Q247" s="318">
        <f t="shared" si="23"/>
        <v>6441.7753277058264</v>
      </c>
    </row>
    <row r="249" spans="9:17" x14ac:dyDescent="0.2">
      <c r="N249" s="191" t="s">
        <v>1365</v>
      </c>
      <c r="O249" s="192">
        <f>SUM(O7:O247)</f>
        <v>54316618</v>
      </c>
      <c r="Q249" s="192">
        <f t="shared" ref="Q249" si="28">SUM(Q7:Q247)</f>
        <v>2400000</v>
      </c>
    </row>
  </sheetData>
  <mergeCells count="3">
    <mergeCell ref="A5:B5"/>
    <mergeCell ref="J5:N5"/>
    <mergeCell ref="S5:U5"/>
  </mergeCells>
  <pageMargins left="0.23622047244094491" right="0.23622047244094491" top="0.23622047244094491" bottom="0.47244094488188981" header="0.31496062992125984" footer="0.23622047244094491"/>
  <pageSetup paperSize="9" scale="42" fitToHeight="0" orientation="landscape" r:id="rId1"/>
  <headerFooter scaleWithDoc="0">
    <oddFooter>&amp;L&amp;A&amp;C&amp;F&amp;RPage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8"/>
  <sheetViews>
    <sheetView zoomScale="94" zoomScaleNormal="94" workbookViewId="0">
      <pane ySplit="5" topLeftCell="A6" activePane="bottomLeft" state="frozen"/>
      <selection pane="bottomLeft" activeCell="A6" sqref="A6"/>
    </sheetView>
  </sheetViews>
  <sheetFormatPr defaultColWidth="8.85546875" defaultRowHeight="12.75" x14ac:dyDescent="0.2"/>
  <cols>
    <col min="1" max="1" width="10.28515625" style="197" bestFit="1" customWidth="1"/>
    <col min="2" max="2" width="31" style="197" customWidth="1"/>
    <col min="3" max="3" width="12.28515625" style="200" customWidth="1"/>
    <col min="4" max="4" width="3.7109375" style="197" customWidth="1"/>
    <col min="5" max="5" width="11" style="197" bestFit="1" customWidth="1"/>
    <col min="6" max="6" width="29.5703125" style="197" customWidth="1"/>
    <col min="7" max="7" width="10.85546875" style="200" customWidth="1"/>
    <col min="8" max="8" width="6.5703125" style="202" customWidth="1"/>
    <col min="9" max="9" width="46.85546875" style="197" customWidth="1"/>
    <col min="10" max="10" width="11.85546875" style="200" customWidth="1"/>
    <col min="11" max="11" width="10.28515625" style="200" bestFit="1" customWidth="1"/>
    <col min="12" max="12" width="17.85546875" style="200" customWidth="1"/>
    <col min="13" max="13" width="4.42578125" style="197" customWidth="1"/>
    <col min="14" max="14" width="5.85546875" style="202" customWidth="1"/>
    <col min="15" max="15" width="46.7109375" style="197" customWidth="1"/>
    <col min="16" max="16" width="16" style="200" customWidth="1"/>
    <col min="17" max="16384" width="8.85546875" style="197"/>
  </cols>
  <sheetData>
    <row r="1" spans="1:16" ht="12.75" customHeight="1" x14ac:dyDescent="0.2">
      <c r="A1" s="355" t="s">
        <v>1413</v>
      </c>
      <c r="B1" s="355"/>
      <c r="C1" s="355"/>
      <c r="D1" s="201"/>
      <c r="J1" s="327"/>
      <c r="K1" s="136"/>
      <c r="L1" s="322"/>
      <c r="P1" s="327"/>
    </row>
    <row r="2" spans="1:16" ht="25.5" x14ac:dyDescent="0.2">
      <c r="C2" s="82"/>
      <c r="E2" s="273" t="s">
        <v>1417</v>
      </c>
      <c r="F2" s="273"/>
      <c r="G2" s="274"/>
      <c r="I2" s="356" t="s">
        <v>1414</v>
      </c>
      <c r="P2" s="257"/>
    </row>
    <row r="4" spans="1:16" ht="38.25" customHeight="1" x14ac:dyDescent="0.2">
      <c r="A4" s="372" t="s">
        <v>1418</v>
      </c>
      <c r="B4" s="377"/>
      <c r="C4" s="373"/>
      <c r="E4" s="374" t="s">
        <v>1397</v>
      </c>
      <c r="F4" s="376"/>
      <c r="G4" s="376"/>
      <c r="H4" s="376"/>
      <c r="I4" s="376"/>
      <c r="J4" s="87" t="s">
        <v>1450</v>
      </c>
      <c r="K4" s="88" t="s">
        <v>1363</v>
      </c>
      <c r="L4" s="323" t="s">
        <v>1419</v>
      </c>
      <c r="N4" s="372" t="s">
        <v>1451</v>
      </c>
      <c r="O4" s="377"/>
      <c r="P4" s="373"/>
    </row>
    <row r="5" spans="1:16" x14ac:dyDescent="0.2">
      <c r="A5" s="85" t="s">
        <v>1456</v>
      </c>
      <c r="B5" s="67" t="s">
        <v>1370</v>
      </c>
      <c r="C5" s="320" t="s">
        <v>722</v>
      </c>
      <c r="E5" s="173" t="s">
        <v>1456</v>
      </c>
      <c r="F5" s="174" t="s">
        <v>1370</v>
      </c>
      <c r="G5" s="175" t="s">
        <v>1369</v>
      </c>
      <c r="H5" s="176" t="s">
        <v>1456</v>
      </c>
      <c r="I5" s="174" t="s">
        <v>1429</v>
      </c>
      <c r="J5" s="361" t="s">
        <v>1396</v>
      </c>
      <c r="K5" s="362" t="s">
        <v>1151</v>
      </c>
      <c r="L5" s="324" t="s">
        <v>722</v>
      </c>
      <c r="N5" s="90" t="s">
        <v>1456</v>
      </c>
      <c r="O5" s="86" t="s">
        <v>1429</v>
      </c>
      <c r="P5" s="363" t="s">
        <v>722</v>
      </c>
    </row>
    <row r="6" spans="1:16" x14ac:dyDescent="0.2">
      <c r="A6" s="203" t="s">
        <v>387</v>
      </c>
      <c r="B6" s="204" t="s">
        <v>388</v>
      </c>
      <c r="C6" s="321">
        <v>4257.1490000000003</v>
      </c>
      <c r="E6" s="167" t="s">
        <v>387</v>
      </c>
      <c r="F6" s="168" t="s">
        <v>388</v>
      </c>
      <c r="G6" s="169">
        <v>198294</v>
      </c>
      <c r="H6" s="170" t="s">
        <v>389</v>
      </c>
      <c r="I6" s="171" t="s">
        <v>390</v>
      </c>
      <c r="J6" s="172">
        <v>198294</v>
      </c>
      <c r="K6" s="205">
        <f t="shared" ref="K6:K69" si="0">SUM(J6/G6)</f>
        <v>1</v>
      </c>
      <c r="L6" s="325">
        <f t="shared" ref="L6:L69" si="1">IFERROR(INDEX($C$6:$C$157,MATCH($E6,$A$6:$A$157,0),1),0)*$K6</f>
        <v>4257.1490000000003</v>
      </c>
      <c r="N6" s="138" t="s">
        <v>15</v>
      </c>
      <c r="O6" s="139" t="s">
        <v>1152</v>
      </c>
      <c r="P6" s="357">
        <f t="shared" ref="P6:P69" si="2">SUMPRODUCT(--($H$6:$H$246=$N6),(L$6:L$246))</f>
        <v>2336.7139999999999</v>
      </c>
    </row>
    <row r="7" spans="1:16" x14ac:dyDescent="0.2">
      <c r="A7" s="206" t="s">
        <v>391</v>
      </c>
      <c r="B7" s="207" t="s">
        <v>392</v>
      </c>
      <c r="C7" s="311">
        <v>6748.9170000000004</v>
      </c>
      <c r="E7" s="79" t="s">
        <v>391</v>
      </c>
      <c r="F7" s="83" t="s">
        <v>392</v>
      </c>
      <c r="G7" s="84">
        <v>374915</v>
      </c>
      <c r="H7" s="89" t="s">
        <v>393</v>
      </c>
      <c r="I7" s="83" t="s">
        <v>394</v>
      </c>
      <c r="J7" s="84">
        <v>374915</v>
      </c>
      <c r="K7" s="209">
        <f t="shared" si="0"/>
        <v>1</v>
      </c>
      <c r="L7" s="316">
        <f t="shared" si="1"/>
        <v>6748.9170000000004</v>
      </c>
      <c r="N7" s="48" t="s">
        <v>183</v>
      </c>
      <c r="O7" s="32" t="s">
        <v>1153</v>
      </c>
      <c r="P7" s="358">
        <f t="shared" si="2"/>
        <v>6948.8320949759827</v>
      </c>
    </row>
    <row r="8" spans="1:16" x14ac:dyDescent="0.2">
      <c r="A8" s="203" t="s">
        <v>289</v>
      </c>
      <c r="B8" s="204" t="s">
        <v>290</v>
      </c>
      <c r="C8" s="310">
        <v>5774.0439999999999</v>
      </c>
      <c r="E8" s="167" t="s">
        <v>289</v>
      </c>
      <c r="F8" s="168" t="s">
        <v>290</v>
      </c>
      <c r="G8" s="169">
        <v>237843</v>
      </c>
      <c r="H8" s="170" t="s">
        <v>291</v>
      </c>
      <c r="I8" s="171" t="s">
        <v>292</v>
      </c>
      <c r="J8" s="172">
        <v>237843</v>
      </c>
      <c r="K8" s="205">
        <f t="shared" si="0"/>
        <v>1</v>
      </c>
      <c r="L8" s="326">
        <f t="shared" si="1"/>
        <v>5774.0439999999999</v>
      </c>
      <c r="N8" s="138" t="s">
        <v>3</v>
      </c>
      <c r="O8" s="139" t="s">
        <v>1154</v>
      </c>
      <c r="P8" s="357">
        <f t="shared" si="2"/>
        <v>6277.4130000000005</v>
      </c>
    </row>
    <row r="9" spans="1:16" x14ac:dyDescent="0.2">
      <c r="A9" s="206" t="s">
        <v>81</v>
      </c>
      <c r="B9" s="207" t="s">
        <v>82</v>
      </c>
      <c r="C9" s="311">
        <v>3402.4720000000002</v>
      </c>
      <c r="E9" s="79" t="s">
        <v>81</v>
      </c>
      <c r="F9" s="83" t="s">
        <v>82</v>
      </c>
      <c r="G9" s="84">
        <v>182021</v>
      </c>
      <c r="H9" s="89" t="s">
        <v>83</v>
      </c>
      <c r="I9" s="83" t="s">
        <v>84</v>
      </c>
      <c r="J9" s="84">
        <v>182021</v>
      </c>
      <c r="K9" s="209">
        <f t="shared" si="0"/>
        <v>1</v>
      </c>
      <c r="L9" s="316">
        <f t="shared" si="1"/>
        <v>3402.4720000000002</v>
      </c>
      <c r="N9" s="48" t="s">
        <v>185</v>
      </c>
      <c r="O9" s="32" t="s">
        <v>1155</v>
      </c>
      <c r="P9" s="358">
        <f t="shared" si="2"/>
        <v>6210.4939050240164</v>
      </c>
    </row>
    <row r="10" spans="1:16" x14ac:dyDescent="0.2">
      <c r="A10" s="203" t="s">
        <v>217</v>
      </c>
      <c r="B10" s="204" t="s">
        <v>218</v>
      </c>
      <c r="C10" s="310">
        <v>2894.5369999999998</v>
      </c>
      <c r="E10" s="167" t="s">
        <v>217</v>
      </c>
      <c r="F10" s="168" t="s">
        <v>218</v>
      </c>
      <c r="G10" s="169">
        <v>163924</v>
      </c>
      <c r="H10" s="170" t="s">
        <v>219</v>
      </c>
      <c r="I10" s="171" t="s">
        <v>220</v>
      </c>
      <c r="J10" s="172">
        <v>163924</v>
      </c>
      <c r="K10" s="205">
        <f t="shared" si="0"/>
        <v>1</v>
      </c>
      <c r="L10" s="326">
        <f t="shared" si="1"/>
        <v>2894.5369999999998</v>
      </c>
      <c r="N10" s="138" t="s">
        <v>313</v>
      </c>
      <c r="O10" s="139" t="s">
        <v>1156</v>
      </c>
      <c r="P10" s="357">
        <f t="shared" si="2"/>
        <v>4807.3959999999997</v>
      </c>
    </row>
    <row r="11" spans="1:16" x14ac:dyDescent="0.2">
      <c r="A11" s="206" t="s">
        <v>395</v>
      </c>
      <c r="B11" s="207" t="s">
        <v>396</v>
      </c>
      <c r="C11" s="311">
        <v>4328.5469999999996</v>
      </c>
      <c r="E11" s="79" t="s">
        <v>395</v>
      </c>
      <c r="F11" s="83" t="s">
        <v>396</v>
      </c>
      <c r="G11" s="84">
        <v>239865</v>
      </c>
      <c r="H11" s="89" t="s">
        <v>397</v>
      </c>
      <c r="I11" s="83" t="s">
        <v>398</v>
      </c>
      <c r="J11" s="84">
        <v>239865</v>
      </c>
      <c r="K11" s="209">
        <f t="shared" si="0"/>
        <v>1</v>
      </c>
      <c r="L11" s="316">
        <f t="shared" si="1"/>
        <v>4328.5469999999996</v>
      </c>
      <c r="N11" s="48" t="s">
        <v>189</v>
      </c>
      <c r="O11" s="32" t="s">
        <v>1157</v>
      </c>
      <c r="P11" s="358">
        <f t="shared" si="2"/>
        <v>7093.7709999999997</v>
      </c>
    </row>
    <row r="12" spans="1:16" x14ac:dyDescent="0.2">
      <c r="A12" s="203" t="s">
        <v>323</v>
      </c>
      <c r="B12" s="204" t="s">
        <v>324</v>
      </c>
      <c r="C12" s="310">
        <v>26111.377</v>
      </c>
      <c r="E12" s="167" t="s">
        <v>323</v>
      </c>
      <c r="F12" s="168" t="s">
        <v>324</v>
      </c>
      <c r="G12" s="169">
        <v>1101360</v>
      </c>
      <c r="H12" s="170" t="s">
        <v>329</v>
      </c>
      <c r="I12" s="171" t="s">
        <v>330</v>
      </c>
      <c r="J12" s="172">
        <v>731716</v>
      </c>
      <c r="K12" s="205">
        <f t="shared" si="0"/>
        <v>0.66437495460158347</v>
      </c>
      <c r="L12" s="326">
        <f t="shared" si="1"/>
        <v>17347.74490895983</v>
      </c>
      <c r="N12" s="138" t="s">
        <v>7</v>
      </c>
      <c r="O12" s="139" t="s">
        <v>1158</v>
      </c>
      <c r="P12" s="357">
        <f t="shared" si="2"/>
        <v>6891.9319999999998</v>
      </c>
    </row>
    <row r="13" spans="1:16" x14ac:dyDescent="0.2">
      <c r="A13" s="206" t="s">
        <v>25</v>
      </c>
      <c r="B13" s="207" t="s">
        <v>26</v>
      </c>
      <c r="C13" s="311">
        <v>3564.0920000000001</v>
      </c>
      <c r="E13" s="167" t="s">
        <v>323</v>
      </c>
      <c r="F13" s="168"/>
      <c r="G13" s="169">
        <v>1101360</v>
      </c>
      <c r="H13" s="170" t="s">
        <v>325</v>
      </c>
      <c r="I13" s="171" t="s">
        <v>326</v>
      </c>
      <c r="J13" s="172">
        <v>201921</v>
      </c>
      <c r="K13" s="205">
        <f t="shared" si="0"/>
        <v>0.18333787317498365</v>
      </c>
      <c r="L13" s="326">
        <f t="shared" si="1"/>
        <v>4787.204324850185</v>
      </c>
      <c r="N13" s="48" t="s">
        <v>317</v>
      </c>
      <c r="O13" s="32" t="s">
        <v>1159</v>
      </c>
      <c r="P13" s="358">
        <f t="shared" si="2"/>
        <v>4267.402</v>
      </c>
    </row>
    <row r="14" spans="1:16" x14ac:dyDescent="0.2">
      <c r="A14" s="203" t="s">
        <v>29</v>
      </c>
      <c r="B14" s="204" t="s">
        <v>30</v>
      </c>
      <c r="C14" s="310">
        <v>4213.43</v>
      </c>
      <c r="E14" s="167" t="s">
        <v>323</v>
      </c>
      <c r="F14" s="168"/>
      <c r="G14" s="169">
        <v>1101360</v>
      </c>
      <c r="H14" s="170" t="s">
        <v>327</v>
      </c>
      <c r="I14" s="171" t="s">
        <v>328</v>
      </c>
      <c r="J14" s="172">
        <v>167723</v>
      </c>
      <c r="K14" s="205">
        <f t="shared" si="0"/>
        <v>0.15228717222343285</v>
      </c>
      <c r="L14" s="326">
        <f t="shared" si="1"/>
        <v>3976.4277661899837</v>
      </c>
      <c r="N14" s="138" t="s">
        <v>321</v>
      </c>
      <c r="O14" s="139" t="s">
        <v>1160</v>
      </c>
      <c r="P14" s="357">
        <f t="shared" si="2"/>
        <v>7309.7629999999999</v>
      </c>
    </row>
    <row r="15" spans="1:16" x14ac:dyDescent="0.2">
      <c r="A15" s="206" t="s">
        <v>223</v>
      </c>
      <c r="B15" s="207" t="s">
        <v>224</v>
      </c>
      <c r="C15" s="311">
        <v>6481.3530000000001</v>
      </c>
      <c r="E15" s="79" t="s">
        <v>25</v>
      </c>
      <c r="F15" s="83" t="s">
        <v>26</v>
      </c>
      <c r="G15" s="84">
        <v>146743</v>
      </c>
      <c r="H15" s="89" t="s">
        <v>27</v>
      </c>
      <c r="I15" s="83" t="s">
        <v>28</v>
      </c>
      <c r="J15" s="84">
        <v>146743</v>
      </c>
      <c r="K15" s="209">
        <f t="shared" si="0"/>
        <v>1</v>
      </c>
      <c r="L15" s="316">
        <f t="shared" si="1"/>
        <v>3564.0920000000001</v>
      </c>
      <c r="N15" s="48" t="s">
        <v>27</v>
      </c>
      <c r="O15" s="32" t="s">
        <v>1161</v>
      </c>
      <c r="P15" s="358">
        <f t="shared" si="2"/>
        <v>3564.0920000000001</v>
      </c>
    </row>
    <row r="16" spans="1:16" x14ac:dyDescent="0.2">
      <c r="A16" s="203" t="s">
        <v>105</v>
      </c>
      <c r="B16" s="204" t="s">
        <v>106</v>
      </c>
      <c r="C16" s="310">
        <v>4121.25</v>
      </c>
      <c r="E16" s="167" t="s">
        <v>29</v>
      </c>
      <c r="F16" s="168" t="s">
        <v>30</v>
      </c>
      <c r="G16" s="169">
        <v>140501</v>
      </c>
      <c r="H16" s="170" t="s">
        <v>31</v>
      </c>
      <c r="I16" s="171" t="s">
        <v>32</v>
      </c>
      <c r="J16" s="172">
        <v>140501</v>
      </c>
      <c r="K16" s="205">
        <f t="shared" si="0"/>
        <v>1</v>
      </c>
      <c r="L16" s="326">
        <f t="shared" si="1"/>
        <v>4213.43</v>
      </c>
      <c r="N16" s="138" t="s">
        <v>31</v>
      </c>
      <c r="O16" s="139" t="s">
        <v>1162</v>
      </c>
      <c r="P16" s="357">
        <f t="shared" si="2"/>
        <v>4213.43</v>
      </c>
    </row>
    <row r="17" spans="1:16" x14ac:dyDescent="0.2">
      <c r="A17" s="206" t="s">
        <v>135</v>
      </c>
      <c r="B17" s="207" t="s">
        <v>136</v>
      </c>
      <c r="C17" s="311">
        <v>1687.06</v>
      </c>
      <c r="E17" s="79" t="s">
        <v>223</v>
      </c>
      <c r="F17" s="83" t="s">
        <v>224</v>
      </c>
      <c r="G17" s="84">
        <v>280439</v>
      </c>
      <c r="H17" s="89" t="s">
        <v>225</v>
      </c>
      <c r="I17" s="83" t="s">
        <v>226</v>
      </c>
      <c r="J17" s="84">
        <v>280439</v>
      </c>
      <c r="K17" s="209">
        <f t="shared" si="0"/>
        <v>1</v>
      </c>
      <c r="L17" s="316">
        <f t="shared" si="1"/>
        <v>6481.3530000000001</v>
      </c>
      <c r="N17" s="48" t="s">
        <v>225</v>
      </c>
      <c r="O17" s="32" t="s">
        <v>1163</v>
      </c>
      <c r="P17" s="358">
        <f t="shared" si="2"/>
        <v>6481.3530000000001</v>
      </c>
    </row>
    <row r="18" spans="1:16" x14ac:dyDescent="0.2">
      <c r="A18" s="203" t="s">
        <v>353</v>
      </c>
      <c r="B18" s="204" t="s">
        <v>354</v>
      </c>
      <c r="C18" s="310">
        <v>10710.739</v>
      </c>
      <c r="E18" s="167" t="s">
        <v>105</v>
      </c>
      <c r="F18" s="168" t="s">
        <v>106</v>
      </c>
      <c r="G18" s="169">
        <v>191390</v>
      </c>
      <c r="H18" s="170" t="s">
        <v>107</v>
      </c>
      <c r="I18" s="171" t="s">
        <v>108</v>
      </c>
      <c r="J18" s="172">
        <v>191390</v>
      </c>
      <c r="K18" s="205">
        <f t="shared" si="0"/>
        <v>1</v>
      </c>
      <c r="L18" s="326">
        <f t="shared" si="1"/>
        <v>4121.25</v>
      </c>
      <c r="N18" s="138" t="s">
        <v>229</v>
      </c>
      <c r="O18" s="139" t="s">
        <v>1164</v>
      </c>
      <c r="P18" s="357">
        <f t="shared" si="2"/>
        <v>3807.915</v>
      </c>
    </row>
    <row r="19" spans="1:16" x14ac:dyDescent="0.2">
      <c r="A19" s="206" t="s">
        <v>399</v>
      </c>
      <c r="B19" s="207" t="s">
        <v>400</v>
      </c>
      <c r="C19" s="311">
        <v>6261.9089999999997</v>
      </c>
      <c r="E19" s="79" t="s">
        <v>135</v>
      </c>
      <c r="F19" s="83" t="s">
        <v>136</v>
      </c>
      <c r="G19" s="84">
        <v>118025</v>
      </c>
      <c r="H19" s="89" t="s">
        <v>137</v>
      </c>
      <c r="I19" s="83" t="s">
        <v>138</v>
      </c>
      <c r="J19" s="84">
        <v>118025</v>
      </c>
      <c r="K19" s="209">
        <f t="shared" si="0"/>
        <v>1</v>
      </c>
      <c r="L19" s="316">
        <f t="shared" si="1"/>
        <v>1687.06</v>
      </c>
      <c r="N19" s="48" t="s">
        <v>233</v>
      </c>
      <c r="O19" s="32" t="s">
        <v>1165</v>
      </c>
      <c r="P19" s="358">
        <f t="shared" si="2"/>
        <v>4412.2070980402332</v>
      </c>
    </row>
    <row r="20" spans="1:16" x14ac:dyDescent="0.2">
      <c r="A20" s="203" t="s">
        <v>165</v>
      </c>
      <c r="B20" s="204" t="s">
        <v>166</v>
      </c>
      <c r="C20" s="310">
        <v>5728.6279999999997</v>
      </c>
      <c r="E20" s="167" t="s">
        <v>353</v>
      </c>
      <c r="F20" s="168" t="s">
        <v>354</v>
      </c>
      <c r="G20" s="169">
        <v>528155</v>
      </c>
      <c r="H20" s="170" t="s">
        <v>357</v>
      </c>
      <c r="I20" s="171" t="s">
        <v>358</v>
      </c>
      <c r="J20" s="172">
        <v>336031</v>
      </c>
      <c r="K20" s="205">
        <f t="shared" si="0"/>
        <v>0.63623557478391757</v>
      </c>
      <c r="L20" s="326">
        <f t="shared" si="1"/>
        <v>6814.5531840255226</v>
      </c>
      <c r="N20" s="138" t="s">
        <v>596</v>
      </c>
      <c r="O20" s="139" t="s">
        <v>1166</v>
      </c>
      <c r="P20" s="357">
        <f t="shared" si="2"/>
        <v>3707.0188507134508</v>
      </c>
    </row>
    <row r="21" spans="1:16" x14ac:dyDescent="0.2">
      <c r="A21" s="206" t="s">
        <v>85</v>
      </c>
      <c r="B21" s="207" t="s">
        <v>86</v>
      </c>
      <c r="C21" s="311">
        <v>9457.2559999999994</v>
      </c>
      <c r="E21" s="167" t="s">
        <v>353</v>
      </c>
      <c r="F21" s="168"/>
      <c r="G21" s="169">
        <v>528155</v>
      </c>
      <c r="H21" s="170" t="s">
        <v>355</v>
      </c>
      <c r="I21" s="171" t="s">
        <v>356</v>
      </c>
      <c r="J21" s="172">
        <v>108968</v>
      </c>
      <c r="K21" s="205">
        <f t="shared" si="0"/>
        <v>0.20631822097679658</v>
      </c>
      <c r="L21" s="326">
        <f t="shared" si="1"/>
        <v>2209.8206158267931</v>
      </c>
      <c r="N21" s="48" t="s">
        <v>523</v>
      </c>
      <c r="O21" s="32" t="s">
        <v>1167</v>
      </c>
      <c r="P21" s="358">
        <f t="shared" si="2"/>
        <v>11803.93003391817</v>
      </c>
    </row>
    <row r="22" spans="1:16" x14ac:dyDescent="0.2">
      <c r="A22" s="203" t="s">
        <v>403</v>
      </c>
      <c r="B22" s="204" t="s">
        <v>404</v>
      </c>
      <c r="C22" s="310">
        <v>5550.4979999999996</v>
      </c>
      <c r="E22" s="167" t="s">
        <v>353</v>
      </c>
      <c r="F22" s="168"/>
      <c r="G22" s="169">
        <v>528155</v>
      </c>
      <c r="H22" s="170" t="s">
        <v>359</v>
      </c>
      <c r="I22" s="171" t="s">
        <v>360</v>
      </c>
      <c r="J22" s="172">
        <v>83156</v>
      </c>
      <c r="K22" s="205">
        <f t="shared" si="0"/>
        <v>0.15744620423928582</v>
      </c>
      <c r="L22" s="326">
        <f t="shared" si="1"/>
        <v>1686.3652001476839</v>
      </c>
      <c r="N22" s="138" t="s">
        <v>598</v>
      </c>
      <c r="O22" s="139" t="s">
        <v>1168</v>
      </c>
      <c r="P22" s="357">
        <f t="shared" si="2"/>
        <v>8104.342377511427</v>
      </c>
    </row>
    <row r="23" spans="1:16" x14ac:dyDescent="0.2">
      <c r="A23" s="206" t="s">
        <v>513</v>
      </c>
      <c r="B23" s="207" t="s">
        <v>514</v>
      </c>
      <c r="C23" s="311">
        <v>7792.5219999999999</v>
      </c>
      <c r="E23" s="79" t="s">
        <v>399</v>
      </c>
      <c r="F23" s="83" t="s">
        <v>400</v>
      </c>
      <c r="G23" s="84">
        <v>320762</v>
      </c>
      <c r="H23" s="89" t="s">
        <v>401</v>
      </c>
      <c r="I23" s="83" t="s">
        <v>402</v>
      </c>
      <c r="J23" s="84">
        <v>320762</v>
      </c>
      <c r="K23" s="209">
        <f t="shared" si="0"/>
        <v>1</v>
      </c>
      <c r="L23" s="316">
        <f t="shared" si="1"/>
        <v>6261.9089999999997</v>
      </c>
      <c r="N23" s="48" t="s">
        <v>193</v>
      </c>
      <c r="O23" s="32" t="s">
        <v>1169</v>
      </c>
      <c r="P23" s="358">
        <f t="shared" si="2"/>
        <v>3551.9197245115306</v>
      </c>
    </row>
    <row r="24" spans="1:16" x14ac:dyDescent="0.2">
      <c r="A24" s="203" t="s">
        <v>227</v>
      </c>
      <c r="B24" s="204" t="s">
        <v>228</v>
      </c>
      <c r="C24" s="310">
        <v>3807.915</v>
      </c>
      <c r="E24" s="167" t="s">
        <v>165</v>
      </c>
      <c r="F24" s="168" t="s">
        <v>166</v>
      </c>
      <c r="G24" s="169">
        <v>281076</v>
      </c>
      <c r="H24" s="170" t="s">
        <v>167</v>
      </c>
      <c r="I24" s="171" t="s">
        <v>168</v>
      </c>
      <c r="J24" s="172">
        <v>281076</v>
      </c>
      <c r="K24" s="205">
        <f t="shared" si="0"/>
        <v>1</v>
      </c>
      <c r="L24" s="326">
        <f t="shared" si="1"/>
        <v>5728.6279999999997</v>
      </c>
      <c r="N24" s="138" t="s">
        <v>606</v>
      </c>
      <c r="O24" s="139" t="s">
        <v>1170</v>
      </c>
      <c r="P24" s="357">
        <f t="shared" si="2"/>
        <v>3622.1722036733954</v>
      </c>
    </row>
    <row r="25" spans="1:16" x14ac:dyDescent="0.2">
      <c r="A25" s="206" t="s">
        <v>361</v>
      </c>
      <c r="B25" s="207" t="s">
        <v>362</v>
      </c>
      <c r="C25" s="311">
        <v>4292.3760000000002</v>
      </c>
      <c r="E25" s="79" t="s">
        <v>85</v>
      </c>
      <c r="F25" s="83" t="s">
        <v>86</v>
      </c>
      <c r="G25" s="84">
        <v>442474</v>
      </c>
      <c r="H25" s="89" t="s">
        <v>87</v>
      </c>
      <c r="I25" s="83" t="s">
        <v>88</v>
      </c>
      <c r="J25" s="84">
        <v>442474</v>
      </c>
      <c r="K25" s="209">
        <f t="shared" si="0"/>
        <v>1</v>
      </c>
      <c r="L25" s="316">
        <f t="shared" si="1"/>
        <v>9457.2559999999994</v>
      </c>
      <c r="N25" s="48" t="s">
        <v>600</v>
      </c>
      <c r="O25" s="32" t="s">
        <v>1171</v>
      </c>
      <c r="P25" s="358">
        <f t="shared" si="2"/>
        <v>4462.3646601189303</v>
      </c>
    </row>
    <row r="26" spans="1:16" x14ac:dyDescent="0.2">
      <c r="A26" s="203" t="s">
        <v>519</v>
      </c>
      <c r="B26" s="204" t="s">
        <v>520</v>
      </c>
      <c r="C26" s="310">
        <v>10835.913</v>
      </c>
      <c r="E26" s="167" t="s">
        <v>403</v>
      </c>
      <c r="F26" s="168" t="s">
        <v>404</v>
      </c>
      <c r="G26" s="169">
        <v>321278</v>
      </c>
      <c r="H26" s="170" t="s">
        <v>405</v>
      </c>
      <c r="I26" s="171" t="s">
        <v>406</v>
      </c>
      <c r="J26" s="172">
        <v>321278</v>
      </c>
      <c r="K26" s="205">
        <f t="shared" si="0"/>
        <v>1</v>
      </c>
      <c r="L26" s="326">
        <f t="shared" si="1"/>
        <v>5550.4979999999996</v>
      </c>
      <c r="N26" s="138" t="s">
        <v>19</v>
      </c>
      <c r="O26" s="139" t="s">
        <v>1172</v>
      </c>
      <c r="P26" s="357">
        <f t="shared" si="2"/>
        <v>2979.953</v>
      </c>
    </row>
    <row r="27" spans="1:16" x14ac:dyDescent="0.2">
      <c r="A27" s="206" t="s">
        <v>407</v>
      </c>
      <c r="B27" s="207" t="s">
        <v>408</v>
      </c>
      <c r="C27" s="311">
        <v>5994.8649999999998</v>
      </c>
      <c r="E27" s="79" t="s">
        <v>513</v>
      </c>
      <c r="F27" s="83" t="s">
        <v>514</v>
      </c>
      <c r="G27" s="84">
        <v>521922</v>
      </c>
      <c r="H27" s="89" t="s">
        <v>515</v>
      </c>
      <c r="I27" s="83" t="s">
        <v>516</v>
      </c>
      <c r="J27" s="84">
        <v>321768</v>
      </c>
      <c r="K27" s="209">
        <f t="shared" si="0"/>
        <v>0.61650591467690574</v>
      </c>
      <c r="L27" s="316">
        <f t="shared" si="1"/>
        <v>4804.1359032499113</v>
      </c>
      <c r="N27" s="48" t="s">
        <v>245</v>
      </c>
      <c r="O27" s="32" t="s">
        <v>1173</v>
      </c>
      <c r="P27" s="358">
        <f t="shared" si="2"/>
        <v>5167.7209999999995</v>
      </c>
    </row>
    <row r="28" spans="1:16" x14ac:dyDescent="0.2">
      <c r="A28" s="203" t="s">
        <v>221</v>
      </c>
      <c r="B28" s="204" t="s">
        <v>222</v>
      </c>
      <c r="C28" s="310">
        <v>4037.5949999999998</v>
      </c>
      <c r="E28" s="79" t="s">
        <v>513</v>
      </c>
      <c r="F28" s="83"/>
      <c r="G28" s="84">
        <v>521922</v>
      </c>
      <c r="H28" s="89" t="s">
        <v>517</v>
      </c>
      <c r="I28" s="83" t="s">
        <v>518</v>
      </c>
      <c r="J28" s="84">
        <v>194359</v>
      </c>
      <c r="K28" s="209">
        <f t="shared" si="0"/>
        <v>0.37239089365843936</v>
      </c>
      <c r="L28" s="316">
        <f t="shared" si="1"/>
        <v>2901.8642314330491</v>
      </c>
      <c r="N28" s="138" t="s">
        <v>269</v>
      </c>
      <c r="O28" s="139" t="s">
        <v>1174</v>
      </c>
      <c r="P28" s="357">
        <f t="shared" si="2"/>
        <v>4555.5230000000001</v>
      </c>
    </row>
    <row r="29" spans="1:16" x14ac:dyDescent="0.2">
      <c r="A29" s="206" t="s">
        <v>191</v>
      </c>
      <c r="B29" s="207" t="s">
        <v>192</v>
      </c>
      <c r="C29" s="311">
        <v>6763.598</v>
      </c>
      <c r="E29" s="79" t="s">
        <v>513</v>
      </c>
      <c r="F29" s="83"/>
      <c r="G29" s="84">
        <v>521922</v>
      </c>
      <c r="H29" s="89" t="s">
        <v>163</v>
      </c>
      <c r="I29" s="83" t="s">
        <v>164</v>
      </c>
      <c r="J29" s="84">
        <v>5795</v>
      </c>
      <c r="K29" s="209">
        <f t="shared" si="0"/>
        <v>1.1103191664654871E-2</v>
      </c>
      <c r="L29" s="316">
        <f t="shared" si="1"/>
        <v>86.521865317039712</v>
      </c>
      <c r="N29" s="48" t="s">
        <v>602</v>
      </c>
      <c r="O29" s="32" t="s">
        <v>1175</v>
      </c>
      <c r="P29" s="358">
        <f t="shared" si="2"/>
        <v>3401.531831539543</v>
      </c>
    </row>
    <row r="30" spans="1:16" x14ac:dyDescent="0.2">
      <c r="A30" s="203" t="s">
        <v>197</v>
      </c>
      <c r="B30" s="204" t="s">
        <v>198</v>
      </c>
      <c r="C30" s="310">
        <v>6840.9080000000004</v>
      </c>
      <c r="E30" s="167" t="s">
        <v>227</v>
      </c>
      <c r="F30" s="168" t="s">
        <v>228</v>
      </c>
      <c r="G30" s="169">
        <v>187474</v>
      </c>
      <c r="H30" s="170" t="s">
        <v>229</v>
      </c>
      <c r="I30" s="171" t="s">
        <v>230</v>
      </c>
      <c r="J30" s="172">
        <v>187474</v>
      </c>
      <c r="K30" s="205">
        <f t="shared" si="0"/>
        <v>1</v>
      </c>
      <c r="L30" s="326">
        <f t="shared" si="1"/>
        <v>3807.915</v>
      </c>
      <c r="N30" s="138" t="s">
        <v>273</v>
      </c>
      <c r="O30" s="139" t="s">
        <v>1176</v>
      </c>
      <c r="P30" s="357">
        <f t="shared" si="2"/>
        <v>13787.514999999999</v>
      </c>
    </row>
    <row r="31" spans="1:16" x14ac:dyDescent="0.2">
      <c r="A31" s="206" t="s">
        <v>383</v>
      </c>
      <c r="B31" s="207" t="s">
        <v>384</v>
      </c>
      <c r="C31" s="311">
        <v>227.48599999999999</v>
      </c>
      <c r="E31" s="79" t="s">
        <v>361</v>
      </c>
      <c r="F31" s="83" t="s">
        <v>362</v>
      </c>
      <c r="G31" s="84">
        <v>207376</v>
      </c>
      <c r="H31" s="89" t="s">
        <v>363</v>
      </c>
      <c r="I31" s="83" t="s">
        <v>364</v>
      </c>
      <c r="J31" s="84">
        <v>207376</v>
      </c>
      <c r="K31" s="209">
        <f t="shared" si="0"/>
        <v>1</v>
      </c>
      <c r="L31" s="316">
        <f t="shared" si="1"/>
        <v>4292.3760000000002</v>
      </c>
      <c r="N31" s="48" t="s">
        <v>235</v>
      </c>
      <c r="O31" s="32" t="s">
        <v>1177</v>
      </c>
      <c r="P31" s="358">
        <f t="shared" si="2"/>
        <v>4157.4641512259359</v>
      </c>
    </row>
    <row r="32" spans="1:16" x14ac:dyDescent="0.2">
      <c r="A32" s="203" t="s">
        <v>207</v>
      </c>
      <c r="B32" s="204" t="s">
        <v>208</v>
      </c>
      <c r="C32" s="310">
        <v>13024.153</v>
      </c>
      <c r="E32" s="167" t="s">
        <v>519</v>
      </c>
      <c r="F32" s="168" t="s">
        <v>520</v>
      </c>
      <c r="G32" s="169">
        <v>639818</v>
      </c>
      <c r="H32" s="170" t="s">
        <v>117</v>
      </c>
      <c r="I32" s="171" t="s">
        <v>118</v>
      </c>
      <c r="J32" s="172">
        <v>639818</v>
      </c>
      <c r="K32" s="205">
        <f t="shared" si="0"/>
        <v>1</v>
      </c>
      <c r="L32" s="326">
        <f t="shared" si="1"/>
        <v>10835.913</v>
      </c>
      <c r="N32" s="138" t="s">
        <v>241</v>
      </c>
      <c r="O32" s="139" t="s">
        <v>1178</v>
      </c>
      <c r="P32" s="357">
        <f t="shared" si="2"/>
        <v>5232.9769999999999</v>
      </c>
    </row>
    <row r="33" spans="1:16" x14ac:dyDescent="0.2">
      <c r="A33" s="206" t="s">
        <v>181</v>
      </c>
      <c r="B33" s="207" t="s">
        <v>182</v>
      </c>
      <c r="C33" s="311">
        <v>13159.325999999999</v>
      </c>
      <c r="E33" s="79" t="s">
        <v>407</v>
      </c>
      <c r="F33" s="83" t="s">
        <v>408</v>
      </c>
      <c r="G33" s="84">
        <v>234846</v>
      </c>
      <c r="H33" s="89" t="s">
        <v>409</v>
      </c>
      <c r="I33" s="83" t="s">
        <v>410</v>
      </c>
      <c r="J33" s="84">
        <v>234846</v>
      </c>
      <c r="K33" s="209">
        <f t="shared" si="0"/>
        <v>1</v>
      </c>
      <c r="L33" s="316">
        <f t="shared" si="1"/>
        <v>5994.8649999999998</v>
      </c>
      <c r="N33" s="48" t="s">
        <v>249</v>
      </c>
      <c r="O33" s="32" t="s">
        <v>1179</v>
      </c>
      <c r="P33" s="358">
        <f t="shared" si="2"/>
        <v>6143.6270000000004</v>
      </c>
    </row>
    <row r="34" spans="1:16" x14ac:dyDescent="0.2">
      <c r="A34" s="203" t="s">
        <v>331</v>
      </c>
      <c r="B34" s="204" t="s">
        <v>332</v>
      </c>
      <c r="C34" s="310">
        <v>7231.826</v>
      </c>
      <c r="E34" s="167" t="s">
        <v>221</v>
      </c>
      <c r="F34" s="168" t="s">
        <v>222</v>
      </c>
      <c r="G34" s="169">
        <v>269076</v>
      </c>
      <c r="H34" s="170" t="s">
        <v>219</v>
      </c>
      <c r="I34" s="171" t="s">
        <v>220</v>
      </c>
      <c r="J34" s="172">
        <v>269076</v>
      </c>
      <c r="K34" s="205">
        <f t="shared" si="0"/>
        <v>1</v>
      </c>
      <c r="L34" s="326">
        <f t="shared" si="1"/>
        <v>4037.5949999999998</v>
      </c>
      <c r="N34" s="138" t="s">
        <v>195</v>
      </c>
      <c r="O34" s="139" t="s">
        <v>1180</v>
      </c>
      <c r="P34" s="357">
        <f t="shared" si="2"/>
        <v>3211.6782754884694</v>
      </c>
    </row>
    <row r="35" spans="1:16" x14ac:dyDescent="0.2">
      <c r="A35" s="206" t="s">
        <v>411</v>
      </c>
      <c r="B35" s="207" t="s">
        <v>412</v>
      </c>
      <c r="C35" s="311">
        <v>6533.7439999999997</v>
      </c>
      <c r="E35" s="79" t="s">
        <v>191</v>
      </c>
      <c r="F35" s="83" t="s">
        <v>192</v>
      </c>
      <c r="G35" s="84">
        <v>374179</v>
      </c>
      <c r="H35" s="89" t="s">
        <v>193</v>
      </c>
      <c r="I35" s="83" t="s">
        <v>194</v>
      </c>
      <c r="J35" s="84">
        <v>196501</v>
      </c>
      <c r="K35" s="209">
        <f t="shared" si="0"/>
        <v>0.52515240032177113</v>
      </c>
      <c r="L35" s="316">
        <f t="shared" si="1"/>
        <v>3551.9197245115306</v>
      </c>
      <c r="N35" s="48" t="s">
        <v>237</v>
      </c>
      <c r="O35" s="32" t="s">
        <v>1181</v>
      </c>
      <c r="P35" s="358">
        <f t="shared" si="2"/>
        <v>3860.7857507338313</v>
      </c>
    </row>
    <row r="36" spans="1:16" x14ac:dyDescent="0.2">
      <c r="A36" s="203" t="s">
        <v>521</v>
      </c>
      <c r="B36" s="204" t="s">
        <v>522</v>
      </c>
      <c r="C36" s="310">
        <v>11689.922</v>
      </c>
      <c r="E36" s="79" t="s">
        <v>191</v>
      </c>
      <c r="F36" s="83"/>
      <c r="G36" s="84">
        <v>374179</v>
      </c>
      <c r="H36" s="89" t="s">
        <v>195</v>
      </c>
      <c r="I36" s="83" t="s">
        <v>196</v>
      </c>
      <c r="J36" s="84">
        <v>177678</v>
      </c>
      <c r="K36" s="209">
        <f t="shared" si="0"/>
        <v>0.47484759967822887</v>
      </c>
      <c r="L36" s="316">
        <f t="shared" si="1"/>
        <v>3211.6782754884694</v>
      </c>
      <c r="N36" s="138" t="s">
        <v>281</v>
      </c>
      <c r="O36" s="139" t="s">
        <v>1182</v>
      </c>
      <c r="P36" s="357">
        <f t="shared" si="2"/>
        <v>4125.7505864271325</v>
      </c>
    </row>
    <row r="37" spans="1:16" x14ac:dyDescent="0.2">
      <c r="A37" s="206" t="s">
        <v>13</v>
      </c>
      <c r="B37" s="207" t="s">
        <v>14</v>
      </c>
      <c r="C37" s="311">
        <v>2336.7139999999999</v>
      </c>
      <c r="E37" s="167" t="s">
        <v>197</v>
      </c>
      <c r="F37" s="168" t="s">
        <v>198</v>
      </c>
      <c r="G37" s="169">
        <v>332210</v>
      </c>
      <c r="H37" s="170" t="s">
        <v>201</v>
      </c>
      <c r="I37" s="171" t="s">
        <v>202</v>
      </c>
      <c r="J37" s="172">
        <v>230202</v>
      </c>
      <c r="K37" s="205">
        <f t="shared" si="0"/>
        <v>0.69294121188404922</v>
      </c>
      <c r="L37" s="326">
        <f t="shared" si="1"/>
        <v>4740.3470799072875</v>
      </c>
      <c r="N37" s="48" t="s">
        <v>283</v>
      </c>
      <c r="O37" s="32" t="s">
        <v>1183</v>
      </c>
      <c r="P37" s="358">
        <f t="shared" si="2"/>
        <v>2984.0264135728671</v>
      </c>
    </row>
    <row r="38" spans="1:16" x14ac:dyDescent="0.2">
      <c r="A38" s="203" t="s">
        <v>53</v>
      </c>
      <c r="B38" s="204" t="s">
        <v>54</v>
      </c>
      <c r="C38" s="310">
        <v>5355.2030000000004</v>
      </c>
      <c r="E38" s="79" t="s">
        <v>197</v>
      </c>
      <c r="F38" s="83"/>
      <c r="G38" s="84">
        <v>332210</v>
      </c>
      <c r="H38" s="89" t="s">
        <v>199</v>
      </c>
      <c r="I38" s="83" t="s">
        <v>200</v>
      </c>
      <c r="J38" s="84">
        <v>102008</v>
      </c>
      <c r="K38" s="209">
        <f t="shared" si="0"/>
        <v>0.30705878811595078</v>
      </c>
      <c r="L38" s="316">
        <f t="shared" si="1"/>
        <v>2100.5609200927129</v>
      </c>
      <c r="N38" s="138" t="s">
        <v>277</v>
      </c>
      <c r="O38" s="139" t="s">
        <v>1184</v>
      </c>
      <c r="P38" s="357">
        <f t="shared" si="2"/>
        <v>4489.3140000000003</v>
      </c>
    </row>
    <row r="39" spans="1:16" x14ac:dyDescent="0.2">
      <c r="A39" s="206" t="s">
        <v>525</v>
      </c>
      <c r="B39" s="207" t="s">
        <v>526</v>
      </c>
      <c r="C39" s="311">
        <v>16912.313999999998</v>
      </c>
      <c r="E39" s="167" t="s">
        <v>383</v>
      </c>
      <c r="F39" s="168" t="s">
        <v>384</v>
      </c>
      <c r="G39" s="169">
        <v>8072</v>
      </c>
      <c r="H39" s="170" t="s">
        <v>385</v>
      </c>
      <c r="I39" s="171" t="s">
        <v>386</v>
      </c>
      <c r="J39" s="172">
        <v>8072</v>
      </c>
      <c r="K39" s="205">
        <f t="shared" si="0"/>
        <v>1</v>
      </c>
      <c r="L39" s="326">
        <f t="shared" si="1"/>
        <v>227.48599999999999</v>
      </c>
      <c r="N39" s="48" t="s">
        <v>253</v>
      </c>
      <c r="O39" s="32" t="s">
        <v>1185</v>
      </c>
      <c r="P39" s="358">
        <f t="shared" si="2"/>
        <v>5982.9920000000002</v>
      </c>
    </row>
    <row r="40" spans="1:16" x14ac:dyDescent="0.2">
      <c r="A40" s="203" t="s">
        <v>533</v>
      </c>
      <c r="B40" s="204" t="s">
        <v>534</v>
      </c>
      <c r="C40" s="310">
        <v>16670.919999999998</v>
      </c>
      <c r="E40" s="79" t="s">
        <v>207</v>
      </c>
      <c r="F40" s="83" t="s">
        <v>208</v>
      </c>
      <c r="G40" s="84">
        <v>545335</v>
      </c>
      <c r="H40" s="89" t="s">
        <v>209</v>
      </c>
      <c r="I40" s="83" t="s">
        <v>210</v>
      </c>
      <c r="J40" s="84">
        <v>545335</v>
      </c>
      <c r="K40" s="209">
        <f t="shared" si="0"/>
        <v>1</v>
      </c>
      <c r="L40" s="316">
        <f t="shared" si="1"/>
        <v>13024.153</v>
      </c>
      <c r="N40" s="138" t="s">
        <v>257</v>
      </c>
      <c r="O40" s="139" t="s">
        <v>1186</v>
      </c>
      <c r="P40" s="357">
        <f t="shared" si="2"/>
        <v>6099.8648842734847</v>
      </c>
    </row>
    <row r="41" spans="1:16" x14ac:dyDescent="0.2">
      <c r="A41" s="206" t="s">
        <v>293</v>
      </c>
      <c r="B41" s="207" t="s">
        <v>294</v>
      </c>
      <c r="C41" s="311">
        <v>7039.8140000000003</v>
      </c>
      <c r="E41" s="167" t="s">
        <v>181</v>
      </c>
      <c r="F41" s="168" t="s">
        <v>182</v>
      </c>
      <c r="G41" s="169">
        <v>517773</v>
      </c>
      <c r="H41" s="170" t="s">
        <v>183</v>
      </c>
      <c r="I41" s="171" t="s">
        <v>184</v>
      </c>
      <c r="J41" s="172">
        <v>273412</v>
      </c>
      <c r="K41" s="205">
        <f t="shared" si="0"/>
        <v>0.52805379963806531</v>
      </c>
      <c r="L41" s="326">
        <f t="shared" si="1"/>
        <v>6948.8320949759827</v>
      </c>
      <c r="N41" s="48" t="s">
        <v>261</v>
      </c>
      <c r="O41" s="32" t="s">
        <v>1187</v>
      </c>
      <c r="P41" s="358">
        <f t="shared" si="2"/>
        <v>4409.348</v>
      </c>
    </row>
    <row r="42" spans="1:16" x14ac:dyDescent="0.2">
      <c r="A42" s="203" t="s">
        <v>535</v>
      </c>
      <c r="B42" s="204" t="s">
        <v>536</v>
      </c>
      <c r="C42" s="310">
        <v>9022.8130000000001</v>
      </c>
      <c r="E42" s="167" t="s">
        <v>181</v>
      </c>
      <c r="F42" s="168"/>
      <c r="G42" s="169">
        <v>517773</v>
      </c>
      <c r="H42" s="170" t="s">
        <v>185</v>
      </c>
      <c r="I42" s="171" t="s">
        <v>186</v>
      </c>
      <c r="J42" s="172">
        <v>244361</v>
      </c>
      <c r="K42" s="205">
        <f t="shared" si="0"/>
        <v>0.47194620036193469</v>
      </c>
      <c r="L42" s="326">
        <f t="shared" si="1"/>
        <v>6210.4939050240164</v>
      </c>
      <c r="N42" s="138" t="s">
        <v>199</v>
      </c>
      <c r="O42" s="139" t="s">
        <v>1188</v>
      </c>
      <c r="P42" s="357">
        <f t="shared" si="2"/>
        <v>2100.5609200927129</v>
      </c>
    </row>
    <row r="43" spans="1:16" x14ac:dyDescent="0.2">
      <c r="A43" s="206" t="s">
        <v>335</v>
      </c>
      <c r="B43" s="207" t="s">
        <v>336</v>
      </c>
      <c r="C43" s="311">
        <v>7281.0559999999996</v>
      </c>
      <c r="E43" s="79" t="s">
        <v>331</v>
      </c>
      <c r="F43" s="83" t="s">
        <v>332</v>
      </c>
      <c r="G43" s="84">
        <v>337428</v>
      </c>
      <c r="H43" s="89" t="s">
        <v>333</v>
      </c>
      <c r="I43" s="83" t="s">
        <v>334</v>
      </c>
      <c r="J43" s="84">
        <v>337428</v>
      </c>
      <c r="K43" s="209">
        <f t="shared" si="0"/>
        <v>1</v>
      </c>
      <c r="L43" s="316">
        <f t="shared" si="1"/>
        <v>7231.826</v>
      </c>
      <c r="N43" s="48" t="s">
        <v>23</v>
      </c>
      <c r="O43" s="32" t="s">
        <v>1189</v>
      </c>
      <c r="P43" s="358">
        <f t="shared" si="2"/>
        <v>3840.6750000000002</v>
      </c>
    </row>
    <row r="44" spans="1:16" x14ac:dyDescent="0.2">
      <c r="A44" s="203" t="s">
        <v>415</v>
      </c>
      <c r="B44" s="204" t="s">
        <v>416</v>
      </c>
      <c r="C44" s="310">
        <v>6609.4129999999996</v>
      </c>
      <c r="E44" s="167" t="s">
        <v>411</v>
      </c>
      <c r="F44" s="168" t="s">
        <v>412</v>
      </c>
      <c r="G44" s="169">
        <v>376040</v>
      </c>
      <c r="H44" s="170" t="s">
        <v>413</v>
      </c>
      <c r="I44" s="171" t="s">
        <v>414</v>
      </c>
      <c r="J44" s="172">
        <v>376040</v>
      </c>
      <c r="K44" s="205">
        <f t="shared" si="0"/>
        <v>1</v>
      </c>
      <c r="L44" s="326">
        <f t="shared" si="1"/>
        <v>6533.7439999999997</v>
      </c>
      <c r="N44" s="138" t="s">
        <v>201</v>
      </c>
      <c r="O44" s="139" t="s">
        <v>1190</v>
      </c>
      <c r="P44" s="357">
        <f t="shared" si="2"/>
        <v>4740.3470799072875</v>
      </c>
    </row>
    <row r="45" spans="1:16" x14ac:dyDescent="0.2">
      <c r="A45" s="206" t="s">
        <v>37</v>
      </c>
      <c r="B45" s="207" t="s">
        <v>38</v>
      </c>
      <c r="C45" s="311">
        <v>6741.8270000000002</v>
      </c>
      <c r="E45" s="79" t="s">
        <v>521</v>
      </c>
      <c r="F45" s="83" t="s">
        <v>522</v>
      </c>
      <c r="G45" s="84">
        <v>497874</v>
      </c>
      <c r="H45" s="89" t="s">
        <v>523</v>
      </c>
      <c r="I45" s="83" t="s">
        <v>524</v>
      </c>
      <c r="J45" s="84">
        <v>497874</v>
      </c>
      <c r="K45" s="209">
        <f t="shared" si="0"/>
        <v>1</v>
      </c>
      <c r="L45" s="316">
        <f t="shared" si="1"/>
        <v>11689.922</v>
      </c>
      <c r="N45" s="48" t="s">
        <v>604</v>
      </c>
      <c r="O45" s="32" t="s">
        <v>1191</v>
      </c>
      <c r="P45" s="358">
        <f t="shared" si="2"/>
        <v>2430.9530764432552</v>
      </c>
    </row>
    <row r="46" spans="1:16" x14ac:dyDescent="0.2">
      <c r="A46" s="203" t="s">
        <v>537</v>
      </c>
      <c r="B46" s="204" t="s">
        <v>538</v>
      </c>
      <c r="C46" s="310">
        <v>12055.597</v>
      </c>
      <c r="E46" s="167" t="s">
        <v>13</v>
      </c>
      <c r="F46" s="168" t="s">
        <v>14</v>
      </c>
      <c r="G46" s="169">
        <v>105367</v>
      </c>
      <c r="H46" s="170" t="s">
        <v>15</v>
      </c>
      <c r="I46" s="171" t="s">
        <v>16</v>
      </c>
      <c r="J46" s="172">
        <v>105367</v>
      </c>
      <c r="K46" s="205">
        <f t="shared" si="0"/>
        <v>1</v>
      </c>
      <c r="L46" s="326">
        <f t="shared" si="1"/>
        <v>2336.7139999999999</v>
      </c>
      <c r="N46" s="138" t="s">
        <v>265</v>
      </c>
      <c r="O46" s="139" t="s">
        <v>1192</v>
      </c>
      <c r="P46" s="357">
        <f t="shared" si="2"/>
        <v>7423.7389999999996</v>
      </c>
    </row>
    <row r="47" spans="1:16" x14ac:dyDescent="0.2">
      <c r="A47" s="206" t="s">
        <v>419</v>
      </c>
      <c r="B47" s="207" t="s">
        <v>420</v>
      </c>
      <c r="C47" s="311">
        <v>6054.8879999999999</v>
      </c>
      <c r="E47" s="79" t="s">
        <v>53</v>
      </c>
      <c r="F47" s="83" t="s">
        <v>54</v>
      </c>
      <c r="G47" s="84">
        <v>252463</v>
      </c>
      <c r="H47" s="89" t="s">
        <v>55</v>
      </c>
      <c r="I47" s="83" t="s">
        <v>56</v>
      </c>
      <c r="J47" s="84">
        <v>252463</v>
      </c>
      <c r="K47" s="209">
        <f t="shared" si="0"/>
        <v>1</v>
      </c>
      <c r="L47" s="316">
        <f t="shared" si="1"/>
        <v>5355.2030000000004</v>
      </c>
      <c r="N47" s="48" t="s">
        <v>287</v>
      </c>
      <c r="O47" s="32" t="s">
        <v>1193</v>
      </c>
      <c r="P47" s="358">
        <f t="shared" si="2"/>
        <v>8394.2250000000004</v>
      </c>
    </row>
    <row r="48" spans="1:16" x14ac:dyDescent="0.2">
      <c r="A48" s="203" t="s">
        <v>545</v>
      </c>
      <c r="B48" s="204" t="s">
        <v>546</v>
      </c>
      <c r="C48" s="310">
        <v>27599.642</v>
      </c>
      <c r="E48" s="167" t="s">
        <v>525</v>
      </c>
      <c r="F48" s="168" t="s">
        <v>526</v>
      </c>
      <c r="G48" s="169">
        <v>779804</v>
      </c>
      <c r="H48" s="170" t="s">
        <v>531</v>
      </c>
      <c r="I48" s="171" t="s">
        <v>532</v>
      </c>
      <c r="J48" s="172">
        <v>272499</v>
      </c>
      <c r="K48" s="205">
        <f t="shared" si="0"/>
        <v>0.3494455016901683</v>
      </c>
      <c r="L48" s="326">
        <f t="shared" si="1"/>
        <v>5909.9320504716561</v>
      </c>
      <c r="N48" s="138" t="s">
        <v>355</v>
      </c>
      <c r="O48" s="139" t="s">
        <v>1194</v>
      </c>
      <c r="P48" s="357">
        <f t="shared" si="2"/>
        <v>3142.0790932130176</v>
      </c>
    </row>
    <row r="49" spans="1:16" x14ac:dyDescent="0.2">
      <c r="A49" s="206" t="s">
        <v>1129</v>
      </c>
      <c r="B49" s="207" t="s">
        <v>306</v>
      </c>
      <c r="C49" s="311">
        <v>5283.9390000000003</v>
      </c>
      <c r="E49" s="167" t="s">
        <v>525</v>
      </c>
      <c r="F49" s="168"/>
      <c r="G49" s="169">
        <v>779804</v>
      </c>
      <c r="H49" s="170" t="s">
        <v>55</v>
      </c>
      <c r="I49" s="171" t="s">
        <v>56</v>
      </c>
      <c r="J49" s="172">
        <v>268549</v>
      </c>
      <c r="K49" s="205">
        <f t="shared" si="0"/>
        <v>0.34438012628814418</v>
      </c>
      <c r="L49" s="326">
        <f t="shared" si="1"/>
        <v>5824.2648311447483</v>
      </c>
      <c r="N49" s="48" t="s">
        <v>291</v>
      </c>
      <c r="O49" s="32" t="s">
        <v>1195</v>
      </c>
      <c r="P49" s="358">
        <f t="shared" si="2"/>
        <v>5774.0439999999999</v>
      </c>
    </row>
    <row r="50" spans="1:16" x14ac:dyDescent="0.2">
      <c r="A50" s="203" t="s">
        <v>557</v>
      </c>
      <c r="B50" s="204" t="s">
        <v>558</v>
      </c>
      <c r="C50" s="310">
        <v>11796.052</v>
      </c>
      <c r="E50" s="167" t="s">
        <v>525</v>
      </c>
      <c r="F50" s="168"/>
      <c r="G50" s="169">
        <v>779804</v>
      </c>
      <c r="H50" s="170" t="s">
        <v>529</v>
      </c>
      <c r="I50" s="171" t="s">
        <v>530</v>
      </c>
      <c r="J50" s="172">
        <v>109818</v>
      </c>
      <c r="K50" s="205">
        <f t="shared" si="0"/>
        <v>0.14082769516442592</v>
      </c>
      <c r="L50" s="326">
        <f t="shared" si="1"/>
        <v>2381.7222005170524</v>
      </c>
      <c r="N50" s="138" t="s">
        <v>650</v>
      </c>
      <c r="O50" s="139" t="s">
        <v>1196</v>
      </c>
      <c r="P50" s="357">
        <f t="shared" si="2"/>
        <v>2342.2773431100959</v>
      </c>
    </row>
    <row r="51" spans="1:16" x14ac:dyDescent="0.2">
      <c r="A51" s="206" t="s">
        <v>423</v>
      </c>
      <c r="B51" s="207" t="s">
        <v>424</v>
      </c>
      <c r="C51" s="311">
        <v>6202.415</v>
      </c>
      <c r="E51" s="167" t="s">
        <v>525</v>
      </c>
      <c r="F51" s="168"/>
      <c r="G51" s="169">
        <v>779804</v>
      </c>
      <c r="H51" s="170" t="s">
        <v>527</v>
      </c>
      <c r="I51" s="171" t="s">
        <v>528</v>
      </c>
      <c r="J51" s="172">
        <v>95778</v>
      </c>
      <c r="K51" s="205">
        <f t="shared" si="0"/>
        <v>0.12282317095064914</v>
      </c>
      <c r="L51" s="326">
        <f t="shared" si="1"/>
        <v>2077.2240335930564</v>
      </c>
      <c r="N51" s="48" t="s">
        <v>359</v>
      </c>
      <c r="O51" s="32" t="s">
        <v>1197</v>
      </c>
      <c r="P51" s="358">
        <f t="shared" si="2"/>
        <v>1686.3652001476839</v>
      </c>
    </row>
    <row r="52" spans="1:16" x14ac:dyDescent="0.2">
      <c r="A52" s="203" t="s">
        <v>427</v>
      </c>
      <c r="B52" s="204" t="s">
        <v>428</v>
      </c>
      <c r="C52" s="310">
        <v>6550.8270000000002</v>
      </c>
      <c r="E52" s="167" t="s">
        <v>525</v>
      </c>
      <c r="F52" s="168"/>
      <c r="G52" s="169">
        <v>779804</v>
      </c>
      <c r="H52" s="170" t="s">
        <v>257</v>
      </c>
      <c r="I52" s="171" t="s">
        <v>258</v>
      </c>
      <c r="J52" s="172">
        <v>33160</v>
      </c>
      <c r="K52" s="205">
        <f t="shared" si="0"/>
        <v>4.2523505906612434E-2</v>
      </c>
      <c r="L52" s="326">
        <f t="shared" si="1"/>
        <v>719.17088427348415</v>
      </c>
      <c r="N52" s="138" t="s">
        <v>357</v>
      </c>
      <c r="O52" s="139" t="s">
        <v>1198</v>
      </c>
      <c r="P52" s="357">
        <f t="shared" si="2"/>
        <v>6814.5531840255226</v>
      </c>
    </row>
    <row r="53" spans="1:16" x14ac:dyDescent="0.2">
      <c r="A53" s="206" t="s">
        <v>17</v>
      </c>
      <c r="B53" s="207" t="s">
        <v>18</v>
      </c>
      <c r="C53" s="311">
        <v>2979.953</v>
      </c>
      <c r="E53" s="79" t="s">
        <v>533</v>
      </c>
      <c r="F53" s="83" t="s">
        <v>534</v>
      </c>
      <c r="G53" s="84">
        <v>765302</v>
      </c>
      <c r="H53" s="89" t="s">
        <v>99</v>
      </c>
      <c r="I53" s="83" t="s">
        <v>100</v>
      </c>
      <c r="J53" s="84">
        <v>621254</v>
      </c>
      <c r="K53" s="209">
        <f t="shared" si="0"/>
        <v>0.81177626610148679</v>
      </c>
      <c r="L53" s="316">
        <f t="shared" si="1"/>
        <v>13533.057190076597</v>
      </c>
      <c r="N53" s="48" t="s">
        <v>363</v>
      </c>
      <c r="O53" s="32" t="s">
        <v>1199</v>
      </c>
      <c r="P53" s="358">
        <f t="shared" si="2"/>
        <v>4292.3760000000002</v>
      </c>
    </row>
    <row r="54" spans="1:16" x14ac:dyDescent="0.2">
      <c r="A54" s="203" t="s">
        <v>429</v>
      </c>
      <c r="B54" s="204" t="s">
        <v>430</v>
      </c>
      <c r="C54" s="310">
        <v>4281.9520000000002</v>
      </c>
      <c r="E54" s="79" t="s">
        <v>533</v>
      </c>
      <c r="F54" s="83"/>
      <c r="G54" s="84">
        <v>765302</v>
      </c>
      <c r="H54" s="89" t="s">
        <v>103</v>
      </c>
      <c r="I54" s="83" t="s">
        <v>104</v>
      </c>
      <c r="J54" s="84">
        <v>144048</v>
      </c>
      <c r="K54" s="209">
        <f t="shared" si="0"/>
        <v>0.18822373389851327</v>
      </c>
      <c r="L54" s="316">
        <f t="shared" si="1"/>
        <v>3137.8628099234024</v>
      </c>
      <c r="N54" s="138" t="s">
        <v>295</v>
      </c>
      <c r="O54" s="139" t="s">
        <v>1200</v>
      </c>
      <c r="P54" s="357">
        <f t="shared" si="2"/>
        <v>7039.8140000000003</v>
      </c>
    </row>
    <row r="55" spans="1:16" x14ac:dyDescent="0.2">
      <c r="A55" s="206" t="s">
        <v>561</v>
      </c>
      <c r="B55" s="207" t="s">
        <v>562</v>
      </c>
      <c r="C55" s="311">
        <v>22167.841</v>
      </c>
      <c r="E55" s="167" t="s">
        <v>293</v>
      </c>
      <c r="F55" s="168" t="s">
        <v>294</v>
      </c>
      <c r="G55" s="169">
        <v>304185</v>
      </c>
      <c r="H55" s="170" t="s">
        <v>295</v>
      </c>
      <c r="I55" s="171" t="s">
        <v>296</v>
      </c>
      <c r="J55" s="172">
        <v>304185</v>
      </c>
      <c r="K55" s="205">
        <f t="shared" si="0"/>
        <v>1</v>
      </c>
      <c r="L55" s="326">
        <f t="shared" si="1"/>
        <v>7039.8140000000003</v>
      </c>
      <c r="N55" s="48" t="s">
        <v>39</v>
      </c>
      <c r="O55" s="32" t="s">
        <v>1201</v>
      </c>
      <c r="P55" s="358">
        <f t="shared" si="2"/>
        <v>6314.057011924715</v>
      </c>
    </row>
    <row r="56" spans="1:16" x14ac:dyDescent="0.2">
      <c r="A56" s="203" t="s">
        <v>433</v>
      </c>
      <c r="B56" s="204" t="s">
        <v>434</v>
      </c>
      <c r="C56" s="310">
        <v>5353.4930000000004</v>
      </c>
      <c r="E56" s="79" t="s">
        <v>535</v>
      </c>
      <c r="F56" s="83" t="s">
        <v>536</v>
      </c>
      <c r="G56" s="84">
        <v>418269</v>
      </c>
      <c r="H56" s="89" t="s">
        <v>107</v>
      </c>
      <c r="I56" s="83" t="s">
        <v>108</v>
      </c>
      <c r="J56" s="84">
        <v>418269</v>
      </c>
      <c r="K56" s="209">
        <f t="shared" si="0"/>
        <v>1</v>
      </c>
      <c r="L56" s="316">
        <f t="shared" si="1"/>
        <v>9022.8130000000001</v>
      </c>
      <c r="N56" s="138" t="s">
        <v>367</v>
      </c>
      <c r="O56" s="139" t="s">
        <v>1202</v>
      </c>
      <c r="P56" s="357">
        <f t="shared" si="2"/>
        <v>4859.5866474270333</v>
      </c>
    </row>
    <row r="57" spans="1:16" x14ac:dyDescent="0.2">
      <c r="A57" s="206" t="s">
        <v>437</v>
      </c>
      <c r="B57" s="207" t="s">
        <v>438</v>
      </c>
      <c r="C57" s="311">
        <v>4521.8249999999998</v>
      </c>
      <c r="E57" s="167" t="s">
        <v>335</v>
      </c>
      <c r="F57" s="168" t="s">
        <v>336</v>
      </c>
      <c r="G57" s="169">
        <v>315799</v>
      </c>
      <c r="H57" s="170" t="s">
        <v>337</v>
      </c>
      <c r="I57" s="171" t="s">
        <v>338</v>
      </c>
      <c r="J57" s="172">
        <v>315799</v>
      </c>
      <c r="K57" s="205">
        <f t="shared" si="0"/>
        <v>1</v>
      </c>
      <c r="L57" s="326">
        <f t="shared" si="1"/>
        <v>7281.0559999999996</v>
      </c>
      <c r="N57" s="48" t="s">
        <v>642</v>
      </c>
      <c r="O57" s="32" t="s">
        <v>1203</v>
      </c>
      <c r="P57" s="358">
        <f t="shared" si="2"/>
        <v>2856.5127114237553</v>
      </c>
    </row>
    <row r="58" spans="1:16" x14ac:dyDescent="0.2">
      <c r="A58" s="203" t="s">
        <v>1</v>
      </c>
      <c r="B58" s="204" t="s">
        <v>2</v>
      </c>
      <c r="C58" s="310">
        <v>2336.4879999999998</v>
      </c>
      <c r="E58" s="79" t="s">
        <v>415</v>
      </c>
      <c r="F58" s="83" t="s">
        <v>416</v>
      </c>
      <c r="G58" s="84">
        <v>342118</v>
      </c>
      <c r="H58" s="89" t="s">
        <v>417</v>
      </c>
      <c r="I58" s="83" t="s">
        <v>418</v>
      </c>
      <c r="J58" s="84">
        <v>342118</v>
      </c>
      <c r="K58" s="209">
        <f t="shared" si="0"/>
        <v>1</v>
      </c>
      <c r="L58" s="316">
        <f t="shared" si="1"/>
        <v>6609.4129999999996</v>
      </c>
      <c r="N58" s="138" t="s">
        <v>644</v>
      </c>
      <c r="O58" s="139" t="s">
        <v>1204</v>
      </c>
      <c r="P58" s="357">
        <f t="shared" si="2"/>
        <v>2954.309024585395</v>
      </c>
    </row>
    <row r="59" spans="1:16" x14ac:dyDescent="0.2">
      <c r="A59" s="206" t="s">
        <v>441</v>
      </c>
      <c r="B59" s="207" t="s">
        <v>442</v>
      </c>
      <c r="C59" s="311">
        <v>4688.9970000000003</v>
      </c>
      <c r="E59" s="167" t="s">
        <v>37</v>
      </c>
      <c r="F59" s="168" t="s">
        <v>38</v>
      </c>
      <c r="G59" s="169">
        <v>337115</v>
      </c>
      <c r="H59" s="170" t="s">
        <v>39</v>
      </c>
      <c r="I59" s="171" t="s">
        <v>40</v>
      </c>
      <c r="J59" s="172">
        <v>315725</v>
      </c>
      <c r="K59" s="205">
        <f t="shared" si="0"/>
        <v>0.93654984204203318</v>
      </c>
      <c r="L59" s="326">
        <f t="shared" si="1"/>
        <v>6314.057011924715</v>
      </c>
      <c r="N59" s="48" t="s">
        <v>35</v>
      </c>
      <c r="O59" s="32" t="s">
        <v>1205</v>
      </c>
      <c r="P59" s="358">
        <f t="shared" si="2"/>
        <v>6774.3469999999998</v>
      </c>
    </row>
    <row r="60" spans="1:16" x14ac:dyDescent="0.2">
      <c r="A60" s="203" t="s">
        <v>69</v>
      </c>
      <c r="B60" s="204" t="s">
        <v>70</v>
      </c>
      <c r="C60" s="310">
        <v>4105.8609999999999</v>
      </c>
      <c r="E60" s="167" t="s">
        <v>37</v>
      </c>
      <c r="F60" s="168"/>
      <c r="G60" s="169">
        <v>337115</v>
      </c>
      <c r="H60" s="170" t="s">
        <v>41</v>
      </c>
      <c r="I60" s="171" t="s">
        <v>42</v>
      </c>
      <c r="J60" s="172">
        <v>21390</v>
      </c>
      <c r="K60" s="205">
        <f t="shared" si="0"/>
        <v>6.3450157957966866E-2</v>
      </c>
      <c r="L60" s="326">
        <f t="shared" si="1"/>
        <v>427.76998807528588</v>
      </c>
      <c r="N60" s="138" t="s">
        <v>373</v>
      </c>
      <c r="O60" s="139" t="s">
        <v>1206</v>
      </c>
      <c r="P60" s="357">
        <f t="shared" si="2"/>
        <v>4025.7634753907564</v>
      </c>
    </row>
    <row r="61" spans="1:16" x14ac:dyDescent="0.2">
      <c r="A61" s="206" t="s">
        <v>573</v>
      </c>
      <c r="B61" s="207" t="s">
        <v>574</v>
      </c>
      <c r="C61" s="311">
        <v>19276.71</v>
      </c>
      <c r="E61" s="79" t="s">
        <v>537</v>
      </c>
      <c r="F61" s="83" t="s">
        <v>538</v>
      </c>
      <c r="G61" s="84">
        <v>539766</v>
      </c>
      <c r="H61" s="89" t="s">
        <v>539</v>
      </c>
      <c r="I61" s="83" t="s">
        <v>540</v>
      </c>
      <c r="J61" s="84">
        <v>185807</v>
      </c>
      <c r="K61" s="209">
        <f t="shared" si="0"/>
        <v>0.34423620605966287</v>
      </c>
      <c r="L61" s="316">
        <f t="shared" si="1"/>
        <v>4149.9729730642539</v>
      </c>
      <c r="N61" s="48" t="s">
        <v>377</v>
      </c>
      <c r="O61" s="32" t="s">
        <v>1207</v>
      </c>
      <c r="P61" s="358">
        <f t="shared" si="2"/>
        <v>4936.513004249744</v>
      </c>
    </row>
    <row r="62" spans="1:16" x14ac:dyDescent="0.2">
      <c r="A62" s="203" t="s">
        <v>445</v>
      </c>
      <c r="B62" s="204" t="s">
        <v>446</v>
      </c>
      <c r="C62" s="310">
        <v>4854.1639999999998</v>
      </c>
      <c r="E62" s="79" t="s">
        <v>537</v>
      </c>
      <c r="F62" s="83"/>
      <c r="G62" s="84">
        <v>539766</v>
      </c>
      <c r="H62" s="89" t="s">
        <v>541</v>
      </c>
      <c r="I62" s="83" t="s">
        <v>542</v>
      </c>
      <c r="J62" s="84">
        <v>183223</v>
      </c>
      <c r="K62" s="209">
        <f t="shared" si="0"/>
        <v>0.33944894639528983</v>
      </c>
      <c r="L62" s="316">
        <f t="shared" si="1"/>
        <v>4092.2596998162167</v>
      </c>
      <c r="N62" s="138" t="s">
        <v>375</v>
      </c>
      <c r="O62" s="139" t="s">
        <v>1208</v>
      </c>
      <c r="P62" s="357">
        <f t="shared" si="2"/>
        <v>6473.999520359499</v>
      </c>
    </row>
    <row r="63" spans="1:16" x14ac:dyDescent="0.2">
      <c r="A63" s="206" t="s">
        <v>449</v>
      </c>
      <c r="B63" s="207" t="s">
        <v>450</v>
      </c>
      <c r="C63" s="311">
        <v>4659.4309999999996</v>
      </c>
      <c r="E63" s="79" t="s">
        <v>537</v>
      </c>
      <c r="F63" s="83"/>
      <c r="G63" s="84">
        <v>539766</v>
      </c>
      <c r="H63" s="89" t="s">
        <v>543</v>
      </c>
      <c r="I63" s="83" t="s">
        <v>544</v>
      </c>
      <c r="J63" s="84">
        <v>170736</v>
      </c>
      <c r="K63" s="209">
        <f t="shared" si="0"/>
        <v>0.3163148475450473</v>
      </c>
      <c r="L63" s="316">
        <f t="shared" si="1"/>
        <v>3813.3643271195297</v>
      </c>
      <c r="N63" s="48" t="s">
        <v>45</v>
      </c>
      <c r="O63" s="32" t="s">
        <v>1209</v>
      </c>
      <c r="P63" s="358">
        <f t="shared" si="2"/>
        <v>3635.3969999999999</v>
      </c>
    </row>
    <row r="64" spans="1:16" x14ac:dyDescent="0.2">
      <c r="A64" s="203" t="s">
        <v>177</v>
      </c>
      <c r="B64" s="204" t="s">
        <v>178</v>
      </c>
      <c r="C64" s="310">
        <v>3573.4110000000001</v>
      </c>
      <c r="E64" s="167" t="s">
        <v>419</v>
      </c>
      <c r="F64" s="168" t="s">
        <v>420</v>
      </c>
      <c r="G64" s="169">
        <v>324574</v>
      </c>
      <c r="H64" s="170" t="s">
        <v>421</v>
      </c>
      <c r="I64" s="171" t="s">
        <v>422</v>
      </c>
      <c r="J64" s="172">
        <v>324574</v>
      </c>
      <c r="K64" s="205">
        <f t="shared" si="0"/>
        <v>1</v>
      </c>
      <c r="L64" s="326">
        <f t="shared" si="1"/>
        <v>6054.8879999999999</v>
      </c>
      <c r="N64" s="138" t="s">
        <v>369</v>
      </c>
      <c r="O64" s="139" t="s">
        <v>1210</v>
      </c>
      <c r="P64" s="357">
        <f t="shared" si="2"/>
        <v>3812.1103525729663</v>
      </c>
    </row>
    <row r="65" spans="1:16" x14ac:dyDescent="0.2">
      <c r="A65" s="206" t="s">
        <v>211</v>
      </c>
      <c r="B65" s="207" t="s">
        <v>212</v>
      </c>
      <c r="C65" s="311">
        <v>59.031999999999996</v>
      </c>
      <c r="E65" s="79" t="s">
        <v>545</v>
      </c>
      <c r="F65" s="83" t="s">
        <v>546</v>
      </c>
      <c r="G65" s="84">
        <v>1431953</v>
      </c>
      <c r="H65" s="89" t="s">
        <v>547</v>
      </c>
      <c r="I65" s="83" t="s">
        <v>548</v>
      </c>
      <c r="J65" s="84">
        <v>384385</v>
      </c>
      <c r="K65" s="209">
        <f t="shared" si="0"/>
        <v>0.26843408966635079</v>
      </c>
      <c r="L65" s="316">
        <f t="shared" si="1"/>
        <v>7408.6847753871816</v>
      </c>
      <c r="N65" s="48" t="s">
        <v>49</v>
      </c>
      <c r="O65" s="32" t="s">
        <v>1211</v>
      </c>
      <c r="P65" s="358">
        <f t="shared" si="2"/>
        <v>3547.7849999999999</v>
      </c>
    </row>
    <row r="66" spans="1:16" x14ac:dyDescent="0.2">
      <c r="A66" s="203" t="s">
        <v>453</v>
      </c>
      <c r="B66" s="204" t="s">
        <v>454</v>
      </c>
      <c r="C66" s="310">
        <v>5995.4570000000003</v>
      </c>
      <c r="E66" s="79" t="s">
        <v>545</v>
      </c>
      <c r="F66" s="83"/>
      <c r="G66" s="84">
        <v>1431953</v>
      </c>
      <c r="H66" s="89" t="s">
        <v>549</v>
      </c>
      <c r="I66" s="83" t="s">
        <v>550</v>
      </c>
      <c r="J66" s="84">
        <v>320336</v>
      </c>
      <c r="K66" s="209">
        <f t="shared" si="0"/>
        <v>0.22370566631726041</v>
      </c>
      <c r="L66" s="316">
        <f t="shared" si="1"/>
        <v>6174.1963037278456</v>
      </c>
      <c r="N66" s="138" t="s">
        <v>299</v>
      </c>
      <c r="O66" s="139" t="s">
        <v>1212</v>
      </c>
      <c r="P66" s="357">
        <f t="shared" si="2"/>
        <v>6272.4009999999998</v>
      </c>
    </row>
    <row r="67" spans="1:16" x14ac:dyDescent="0.2">
      <c r="A67" s="206" t="s">
        <v>457</v>
      </c>
      <c r="B67" s="207" t="s">
        <v>458</v>
      </c>
      <c r="C67" s="311">
        <v>4041.482</v>
      </c>
      <c r="E67" s="79" t="s">
        <v>545</v>
      </c>
      <c r="F67" s="83"/>
      <c r="G67" s="84">
        <v>1431953</v>
      </c>
      <c r="H67" s="89" t="s">
        <v>551</v>
      </c>
      <c r="I67" s="83" t="s">
        <v>552</v>
      </c>
      <c r="J67" s="84">
        <v>297383</v>
      </c>
      <c r="K67" s="209">
        <f t="shared" si="0"/>
        <v>0.20767650893569831</v>
      </c>
      <c r="L67" s="316">
        <f t="shared" si="1"/>
        <v>5731.7972984350745</v>
      </c>
      <c r="N67" s="48" t="s">
        <v>646</v>
      </c>
      <c r="O67" s="32" t="s">
        <v>1213</v>
      </c>
      <c r="P67" s="358">
        <f t="shared" si="2"/>
        <v>2073.3156525810591</v>
      </c>
    </row>
    <row r="68" spans="1:16" x14ac:dyDescent="0.2">
      <c r="A68" s="203" t="s">
        <v>579</v>
      </c>
      <c r="B68" s="204" t="s">
        <v>580</v>
      </c>
      <c r="C68" s="310">
        <v>28741.669000000478</v>
      </c>
      <c r="E68" s="79" t="s">
        <v>545</v>
      </c>
      <c r="F68" s="83"/>
      <c r="G68" s="84">
        <v>1431953</v>
      </c>
      <c r="H68" s="89" t="s">
        <v>553</v>
      </c>
      <c r="I68" s="83" t="s">
        <v>554</v>
      </c>
      <c r="J68" s="84">
        <v>256166</v>
      </c>
      <c r="K68" s="209">
        <f t="shared" si="0"/>
        <v>0.17889274298807292</v>
      </c>
      <c r="L68" s="316">
        <f t="shared" si="1"/>
        <v>4937.3756628688225</v>
      </c>
      <c r="N68" s="138" t="s">
        <v>303</v>
      </c>
      <c r="O68" s="139" t="s">
        <v>1214</v>
      </c>
      <c r="P68" s="357">
        <f t="shared" si="2"/>
        <v>12613.290999999999</v>
      </c>
    </row>
    <row r="69" spans="1:16" x14ac:dyDescent="0.2">
      <c r="A69" s="206" t="s">
        <v>33</v>
      </c>
      <c r="B69" s="207" t="s">
        <v>34</v>
      </c>
      <c r="C69" s="311">
        <v>6774.3469999999998</v>
      </c>
      <c r="E69" s="79" t="s">
        <v>545</v>
      </c>
      <c r="F69" s="83"/>
      <c r="G69" s="84">
        <v>1431953</v>
      </c>
      <c r="H69" s="89" t="s">
        <v>555</v>
      </c>
      <c r="I69" s="83" t="s">
        <v>556</v>
      </c>
      <c r="J69" s="84">
        <v>173683</v>
      </c>
      <c r="K69" s="209">
        <f t="shared" si="0"/>
        <v>0.12129099209261757</v>
      </c>
      <c r="L69" s="316">
        <f t="shared" si="1"/>
        <v>3347.5879595810757</v>
      </c>
      <c r="N69" s="48" t="s">
        <v>41</v>
      </c>
      <c r="O69" s="32" t="s">
        <v>1215</v>
      </c>
      <c r="P69" s="358">
        <f t="shared" si="2"/>
        <v>6209.4250881806829</v>
      </c>
    </row>
    <row r="70" spans="1:16" x14ac:dyDescent="0.2">
      <c r="A70" s="203" t="s">
        <v>461</v>
      </c>
      <c r="B70" s="204" t="s">
        <v>462</v>
      </c>
      <c r="C70" s="310">
        <v>2672.4470000000001</v>
      </c>
      <c r="E70" s="167" t="s">
        <v>1129</v>
      </c>
      <c r="F70" s="168" t="s">
        <v>306</v>
      </c>
      <c r="G70" s="169">
        <v>200505</v>
      </c>
      <c r="H70" s="170" t="s">
        <v>307</v>
      </c>
      <c r="I70" s="171" t="s">
        <v>308</v>
      </c>
      <c r="J70" s="172">
        <v>200505</v>
      </c>
      <c r="K70" s="205">
        <f t="shared" ref="K70:K133" si="3">SUM(J70/G70)</f>
        <v>1</v>
      </c>
      <c r="L70" s="326">
        <f t="shared" ref="L70:L133" si="4">IFERROR(INDEX($C$6:$C$157,MATCH($E70,$A$6:$A$157,0),1),0)*$K70</f>
        <v>5283.9390000000003</v>
      </c>
      <c r="N70" s="138" t="s">
        <v>381</v>
      </c>
      <c r="O70" s="139" t="s">
        <v>1216</v>
      </c>
      <c r="P70" s="357">
        <f t="shared" ref="P70:P133" si="5">SUMPRODUCT(--($H$6:$H$246=$N70),(L$6:L$246))</f>
        <v>7687.8819999999996</v>
      </c>
    </row>
    <row r="71" spans="1:16" x14ac:dyDescent="0.2">
      <c r="A71" s="206" t="s">
        <v>365</v>
      </c>
      <c r="B71" s="207" t="s">
        <v>366</v>
      </c>
      <c r="C71" s="311">
        <v>8671.6970000000001</v>
      </c>
      <c r="E71" s="79" t="s">
        <v>557</v>
      </c>
      <c r="F71" s="83" t="s">
        <v>558</v>
      </c>
      <c r="G71" s="84">
        <v>611332</v>
      </c>
      <c r="H71" s="89" t="s">
        <v>559</v>
      </c>
      <c r="I71" s="83" t="s">
        <v>560</v>
      </c>
      <c r="J71" s="84">
        <v>611332</v>
      </c>
      <c r="K71" s="209">
        <f t="shared" si="3"/>
        <v>1</v>
      </c>
      <c r="L71" s="316">
        <f t="shared" si="4"/>
        <v>11796.052</v>
      </c>
      <c r="N71" s="48" t="s">
        <v>329</v>
      </c>
      <c r="O71" s="32" t="s">
        <v>1217</v>
      </c>
      <c r="P71" s="358">
        <f t="shared" si="5"/>
        <v>17347.74490895983</v>
      </c>
    </row>
    <row r="72" spans="1:16" x14ac:dyDescent="0.2">
      <c r="A72" s="203" t="s">
        <v>267</v>
      </c>
      <c r="B72" s="204" t="s">
        <v>268</v>
      </c>
      <c r="C72" s="310">
        <v>4555.5230000000001</v>
      </c>
      <c r="E72" s="167" t="s">
        <v>423</v>
      </c>
      <c r="F72" s="168" t="s">
        <v>424</v>
      </c>
      <c r="G72" s="169">
        <v>268678</v>
      </c>
      <c r="H72" s="170" t="s">
        <v>425</v>
      </c>
      <c r="I72" s="171" t="s">
        <v>426</v>
      </c>
      <c r="J72" s="172">
        <v>268678</v>
      </c>
      <c r="K72" s="205">
        <f t="shared" si="3"/>
        <v>1</v>
      </c>
      <c r="L72" s="326">
        <f t="shared" si="4"/>
        <v>6202.415</v>
      </c>
      <c r="N72" s="138" t="s">
        <v>325</v>
      </c>
      <c r="O72" s="139" t="s">
        <v>1218</v>
      </c>
      <c r="P72" s="357">
        <f t="shared" si="5"/>
        <v>4787.204324850185</v>
      </c>
    </row>
    <row r="73" spans="1:16" x14ac:dyDescent="0.2">
      <c r="A73" s="206" t="s">
        <v>465</v>
      </c>
      <c r="B73" s="207" t="s">
        <v>466</v>
      </c>
      <c r="C73" s="311">
        <v>7035.3220000000001</v>
      </c>
      <c r="E73" s="79" t="s">
        <v>427</v>
      </c>
      <c r="F73" s="83" t="s">
        <v>428</v>
      </c>
      <c r="G73" s="84">
        <v>263150</v>
      </c>
      <c r="H73" s="89" t="s">
        <v>385</v>
      </c>
      <c r="I73" s="83" t="s">
        <v>386</v>
      </c>
      <c r="J73" s="84">
        <v>263150</v>
      </c>
      <c r="K73" s="209">
        <f t="shared" si="3"/>
        <v>1</v>
      </c>
      <c r="L73" s="316">
        <f t="shared" si="4"/>
        <v>6550.8270000000002</v>
      </c>
      <c r="N73" s="48" t="s">
        <v>672</v>
      </c>
      <c r="O73" s="32" t="s">
        <v>1219</v>
      </c>
      <c r="P73" s="358">
        <f t="shared" si="5"/>
        <v>2581.033219765975</v>
      </c>
    </row>
    <row r="74" spans="1:16" x14ac:dyDescent="0.2">
      <c r="A74" s="203" t="s">
        <v>594</v>
      </c>
      <c r="B74" s="204" t="s">
        <v>595</v>
      </c>
      <c r="C74" s="310">
        <v>25728.383000000002</v>
      </c>
      <c r="E74" s="167" t="s">
        <v>17</v>
      </c>
      <c r="F74" s="168" t="s">
        <v>18</v>
      </c>
      <c r="G74" s="169">
        <v>126354</v>
      </c>
      <c r="H74" s="170" t="s">
        <v>19</v>
      </c>
      <c r="I74" s="171" t="s">
        <v>20</v>
      </c>
      <c r="J74" s="172">
        <v>126354</v>
      </c>
      <c r="K74" s="205">
        <f t="shared" si="3"/>
        <v>1</v>
      </c>
      <c r="L74" s="326">
        <f t="shared" si="4"/>
        <v>2979.953</v>
      </c>
      <c r="N74" s="138" t="s">
        <v>333</v>
      </c>
      <c r="O74" s="139" t="s">
        <v>1220</v>
      </c>
      <c r="P74" s="357">
        <f t="shared" si="5"/>
        <v>9167.8906961352004</v>
      </c>
    </row>
    <row r="75" spans="1:16" x14ac:dyDescent="0.2">
      <c r="A75" s="206" t="s">
        <v>371</v>
      </c>
      <c r="B75" s="207" t="s">
        <v>372</v>
      </c>
      <c r="C75" s="311">
        <v>15436.276</v>
      </c>
      <c r="E75" s="79" t="s">
        <v>429</v>
      </c>
      <c r="F75" s="83" t="s">
        <v>430</v>
      </c>
      <c r="G75" s="84">
        <v>178365</v>
      </c>
      <c r="H75" s="89" t="s">
        <v>431</v>
      </c>
      <c r="I75" s="83" t="s">
        <v>432</v>
      </c>
      <c r="J75" s="84">
        <v>178365</v>
      </c>
      <c r="K75" s="209">
        <f t="shared" si="3"/>
        <v>1</v>
      </c>
      <c r="L75" s="316">
        <f t="shared" si="4"/>
        <v>4281.9520000000002</v>
      </c>
      <c r="N75" s="48" t="s">
        <v>337</v>
      </c>
      <c r="O75" s="32" t="s">
        <v>1221</v>
      </c>
      <c r="P75" s="358">
        <f t="shared" si="5"/>
        <v>7281.0559999999996</v>
      </c>
    </row>
    <row r="76" spans="1:16" x14ac:dyDescent="0.2">
      <c r="A76" s="203" t="s">
        <v>57</v>
      </c>
      <c r="B76" s="204" t="s">
        <v>58</v>
      </c>
      <c r="C76" s="310">
        <v>7337.5550000000003</v>
      </c>
      <c r="E76" s="167" t="s">
        <v>561</v>
      </c>
      <c r="F76" s="168" t="s">
        <v>562</v>
      </c>
      <c r="G76" s="169">
        <v>1346136</v>
      </c>
      <c r="H76" s="170" t="s">
        <v>569</v>
      </c>
      <c r="I76" s="171" t="s">
        <v>570</v>
      </c>
      <c r="J76" s="172">
        <v>551855</v>
      </c>
      <c r="K76" s="205">
        <f t="shared" si="3"/>
        <v>0.40995486340161769</v>
      </c>
      <c r="L76" s="326">
        <f t="shared" si="4"/>
        <v>9087.8142290637807</v>
      </c>
      <c r="N76" s="138" t="s">
        <v>674</v>
      </c>
      <c r="O76" s="139" t="s">
        <v>1222</v>
      </c>
      <c r="P76" s="357">
        <f t="shared" si="5"/>
        <v>2405.7836848232605</v>
      </c>
    </row>
    <row r="77" spans="1:16" x14ac:dyDescent="0.2">
      <c r="A77" s="206" t="s">
        <v>608</v>
      </c>
      <c r="B77" s="207" t="s">
        <v>609</v>
      </c>
      <c r="C77" s="311">
        <v>11256.428</v>
      </c>
      <c r="E77" s="167" t="s">
        <v>561</v>
      </c>
      <c r="F77" s="168"/>
      <c r="G77" s="169">
        <v>1346136</v>
      </c>
      <c r="H77" s="170" t="s">
        <v>563</v>
      </c>
      <c r="I77" s="171" t="s">
        <v>564</v>
      </c>
      <c r="J77" s="172">
        <v>219266</v>
      </c>
      <c r="K77" s="205">
        <f t="shared" si="3"/>
        <v>0.16288547368170825</v>
      </c>
      <c r="L77" s="326">
        <f t="shared" si="4"/>
        <v>3610.819281785793</v>
      </c>
      <c r="N77" s="48" t="s">
        <v>71</v>
      </c>
      <c r="O77" s="32" t="s">
        <v>1223</v>
      </c>
      <c r="P77" s="358">
        <f t="shared" si="5"/>
        <v>4105.8609999999999</v>
      </c>
    </row>
    <row r="78" spans="1:16" x14ac:dyDescent="0.2">
      <c r="A78" s="203" t="s">
        <v>469</v>
      </c>
      <c r="B78" s="204" t="s">
        <v>470</v>
      </c>
      <c r="C78" s="310">
        <v>6377.75</v>
      </c>
      <c r="E78" s="167" t="s">
        <v>561</v>
      </c>
      <c r="F78" s="168"/>
      <c r="G78" s="169">
        <v>1346136</v>
      </c>
      <c r="H78" s="170" t="s">
        <v>567</v>
      </c>
      <c r="I78" s="171" t="s">
        <v>568</v>
      </c>
      <c r="J78" s="172">
        <v>210872</v>
      </c>
      <c r="K78" s="205">
        <f t="shared" si="3"/>
        <v>0.15664984815798702</v>
      </c>
      <c r="L78" s="326">
        <f t="shared" si="4"/>
        <v>3472.5889266403992</v>
      </c>
      <c r="N78" s="138" t="s">
        <v>676</v>
      </c>
      <c r="O78" s="139" t="s">
        <v>1224</v>
      </c>
      <c r="P78" s="357">
        <f t="shared" si="5"/>
        <v>4140.0206745077985</v>
      </c>
    </row>
    <row r="79" spans="1:16" x14ac:dyDescent="0.2">
      <c r="A79" s="206" t="s">
        <v>612</v>
      </c>
      <c r="B79" s="207" t="s">
        <v>613</v>
      </c>
      <c r="C79" s="311">
        <v>15703.066000000001</v>
      </c>
      <c r="E79" s="167" t="s">
        <v>561</v>
      </c>
      <c r="F79" s="168"/>
      <c r="G79" s="169">
        <v>1346136</v>
      </c>
      <c r="H79" s="170" t="s">
        <v>565</v>
      </c>
      <c r="I79" s="171" t="s">
        <v>566</v>
      </c>
      <c r="J79" s="172">
        <v>198618</v>
      </c>
      <c r="K79" s="205">
        <f t="shared" si="3"/>
        <v>0.14754675604842304</v>
      </c>
      <c r="L79" s="326">
        <f t="shared" si="4"/>
        <v>3270.7930281472304</v>
      </c>
      <c r="N79" s="48" t="s">
        <v>716</v>
      </c>
      <c r="O79" s="32" t="s">
        <v>1225</v>
      </c>
      <c r="P79" s="358">
        <f t="shared" si="5"/>
        <v>3477.1190383805947</v>
      </c>
    </row>
    <row r="80" spans="1:16" x14ac:dyDescent="0.2">
      <c r="A80" s="203" t="s">
        <v>271</v>
      </c>
      <c r="B80" s="204" t="s">
        <v>272</v>
      </c>
      <c r="C80" s="310">
        <v>13787.514999999999</v>
      </c>
      <c r="E80" s="167" t="s">
        <v>561</v>
      </c>
      <c r="F80" s="168"/>
      <c r="G80" s="169">
        <v>1346136</v>
      </c>
      <c r="H80" s="170" t="s">
        <v>571</v>
      </c>
      <c r="I80" s="171" t="s">
        <v>572</v>
      </c>
      <c r="J80" s="172">
        <v>165525</v>
      </c>
      <c r="K80" s="205">
        <f t="shared" si="3"/>
        <v>0.12296305871026404</v>
      </c>
      <c r="L80" s="326">
        <f t="shared" si="4"/>
        <v>2725.8255343627984</v>
      </c>
      <c r="N80" s="138" t="s">
        <v>327</v>
      </c>
      <c r="O80" s="139" t="s">
        <v>1226</v>
      </c>
      <c r="P80" s="357">
        <f t="shared" si="5"/>
        <v>12592.391766189983</v>
      </c>
    </row>
    <row r="81" spans="1:16" x14ac:dyDescent="0.2">
      <c r="A81" s="206" t="s">
        <v>119</v>
      </c>
      <c r="B81" s="207" t="s">
        <v>120</v>
      </c>
      <c r="C81" s="311">
        <v>3674.6309999999999</v>
      </c>
      <c r="E81" s="79" t="s">
        <v>433</v>
      </c>
      <c r="F81" s="83" t="s">
        <v>434</v>
      </c>
      <c r="G81" s="84">
        <v>267541</v>
      </c>
      <c r="H81" s="89" t="s">
        <v>435</v>
      </c>
      <c r="I81" s="83" t="s">
        <v>436</v>
      </c>
      <c r="J81" s="84">
        <v>267541</v>
      </c>
      <c r="K81" s="209">
        <f t="shared" si="3"/>
        <v>1</v>
      </c>
      <c r="L81" s="316">
        <f t="shared" si="4"/>
        <v>5353.4930000000004</v>
      </c>
      <c r="N81" s="48" t="s">
        <v>205</v>
      </c>
      <c r="O81" s="32" t="s">
        <v>1227</v>
      </c>
      <c r="P81" s="358">
        <f t="shared" si="5"/>
        <v>6498.7020000000002</v>
      </c>
    </row>
    <row r="82" spans="1:16" x14ac:dyDescent="0.2">
      <c r="A82" s="203" t="s">
        <v>231</v>
      </c>
      <c r="B82" s="204" t="s">
        <v>232</v>
      </c>
      <c r="C82" s="310">
        <v>12430.457</v>
      </c>
      <c r="E82" s="167" t="s">
        <v>437</v>
      </c>
      <c r="F82" s="168" t="s">
        <v>438</v>
      </c>
      <c r="G82" s="169">
        <v>246011</v>
      </c>
      <c r="H82" s="170" t="s">
        <v>439</v>
      </c>
      <c r="I82" s="171" t="s">
        <v>440</v>
      </c>
      <c r="J82" s="172">
        <v>246011</v>
      </c>
      <c r="K82" s="205">
        <f t="shared" si="3"/>
        <v>1</v>
      </c>
      <c r="L82" s="326">
        <f t="shared" si="4"/>
        <v>4521.8249999999998</v>
      </c>
      <c r="N82" s="138" t="s">
        <v>343</v>
      </c>
      <c r="O82" s="139" t="s">
        <v>1228</v>
      </c>
      <c r="P82" s="357">
        <f t="shared" si="5"/>
        <v>4058.0349999999999</v>
      </c>
    </row>
    <row r="83" spans="1:16" x14ac:dyDescent="0.2">
      <c r="A83" s="206" t="s">
        <v>131</v>
      </c>
      <c r="B83" s="207" t="s">
        <v>132</v>
      </c>
      <c r="C83" s="311">
        <v>4652.5749999999998</v>
      </c>
      <c r="E83" s="79" t="s">
        <v>1</v>
      </c>
      <c r="F83" s="83" t="s">
        <v>2</v>
      </c>
      <c r="G83" s="84">
        <v>92590</v>
      </c>
      <c r="H83" s="89" t="s">
        <v>3</v>
      </c>
      <c r="I83" s="83" t="s">
        <v>4</v>
      </c>
      <c r="J83" s="84">
        <v>92590</v>
      </c>
      <c r="K83" s="209">
        <f t="shared" si="3"/>
        <v>1</v>
      </c>
      <c r="L83" s="316">
        <f t="shared" si="4"/>
        <v>2336.4879999999998</v>
      </c>
      <c r="N83" s="48" t="s">
        <v>678</v>
      </c>
      <c r="O83" s="32" t="s">
        <v>1229</v>
      </c>
      <c r="P83" s="358">
        <f t="shared" si="5"/>
        <v>4312.4863375654668</v>
      </c>
    </row>
    <row r="84" spans="1:16" x14ac:dyDescent="0.2">
      <c r="A84" s="203" t="s">
        <v>473</v>
      </c>
      <c r="B84" s="204" t="s">
        <v>474</v>
      </c>
      <c r="C84" s="310">
        <v>3487.13</v>
      </c>
      <c r="E84" s="167" t="s">
        <v>441</v>
      </c>
      <c r="F84" s="168" t="s">
        <v>442</v>
      </c>
      <c r="G84" s="169">
        <v>245974</v>
      </c>
      <c r="H84" s="170" t="s">
        <v>443</v>
      </c>
      <c r="I84" s="171" t="s">
        <v>444</v>
      </c>
      <c r="J84" s="172">
        <v>245974</v>
      </c>
      <c r="K84" s="205">
        <f t="shared" si="3"/>
        <v>1</v>
      </c>
      <c r="L84" s="326">
        <f t="shared" si="4"/>
        <v>4688.9970000000003</v>
      </c>
      <c r="N84" s="138" t="s">
        <v>704</v>
      </c>
      <c r="O84" s="139" t="s">
        <v>1230</v>
      </c>
      <c r="P84" s="357">
        <f t="shared" si="5"/>
        <v>4919.5309486615151</v>
      </c>
    </row>
    <row r="85" spans="1:16" x14ac:dyDescent="0.2">
      <c r="A85" s="206" t="s">
        <v>5</v>
      </c>
      <c r="B85" s="207" t="s">
        <v>6</v>
      </c>
      <c r="C85" s="311">
        <v>3533.8829999999998</v>
      </c>
      <c r="E85" s="79" t="s">
        <v>69</v>
      </c>
      <c r="F85" s="83" t="s">
        <v>70</v>
      </c>
      <c r="G85" s="84">
        <v>187160</v>
      </c>
      <c r="H85" s="89" t="s">
        <v>71</v>
      </c>
      <c r="I85" s="83" t="s">
        <v>72</v>
      </c>
      <c r="J85" s="84">
        <v>187160</v>
      </c>
      <c r="K85" s="209">
        <f t="shared" si="3"/>
        <v>1</v>
      </c>
      <c r="L85" s="316">
        <f t="shared" si="4"/>
        <v>4105.8609999999999</v>
      </c>
      <c r="N85" s="48" t="s">
        <v>718</v>
      </c>
      <c r="O85" s="32" t="s">
        <v>1231</v>
      </c>
      <c r="P85" s="358">
        <f t="shared" si="5"/>
        <v>5729.0847789183917</v>
      </c>
    </row>
    <row r="86" spans="1:16" x14ac:dyDescent="0.2">
      <c r="A86" s="203" t="s">
        <v>161</v>
      </c>
      <c r="B86" s="204" t="s">
        <v>162</v>
      </c>
      <c r="C86" s="310">
        <v>4233.9139999999998</v>
      </c>
      <c r="E86" s="167" t="s">
        <v>573</v>
      </c>
      <c r="F86" s="168" t="s">
        <v>574</v>
      </c>
      <c r="G86" s="169">
        <v>1154766</v>
      </c>
      <c r="H86" s="170" t="s">
        <v>577</v>
      </c>
      <c r="I86" s="171" t="s">
        <v>578</v>
      </c>
      <c r="J86" s="172">
        <v>582930</v>
      </c>
      <c r="K86" s="205">
        <f t="shared" si="3"/>
        <v>0.50480357059352288</v>
      </c>
      <c r="L86" s="326">
        <f t="shared" si="4"/>
        <v>9730.9520372958686</v>
      </c>
      <c r="N86" s="138" t="s">
        <v>680</v>
      </c>
      <c r="O86" s="139" t="s">
        <v>1232</v>
      </c>
      <c r="P86" s="357">
        <f t="shared" si="5"/>
        <v>2918.0545099044948</v>
      </c>
    </row>
    <row r="87" spans="1:16" x14ac:dyDescent="0.2">
      <c r="A87" s="206" t="s">
        <v>309</v>
      </c>
      <c r="B87" s="207" t="s">
        <v>310</v>
      </c>
      <c r="C87" s="311">
        <v>6997.6229999999996</v>
      </c>
      <c r="E87" s="167" t="s">
        <v>573</v>
      </c>
      <c r="F87" s="168"/>
      <c r="G87" s="169">
        <v>1154766</v>
      </c>
      <c r="H87" s="170" t="s">
        <v>575</v>
      </c>
      <c r="I87" s="171" t="s">
        <v>576</v>
      </c>
      <c r="J87" s="172">
        <v>552899</v>
      </c>
      <c r="K87" s="205">
        <f t="shared" si="3"/>
        <v>0.47879743601734032</v>
      </c>
      <c r="L87" s="326">
        <f t="shared" si="4"/>
        <v>9229.6393228498237</v>
      </c>
      <c r="N87" s="48" t="s">
        <v>79</v>
      </c>
      <c r="O87" s="32" t="s">
        <v>1233</v>
      </c>
      <c r="P87" s="358">
        <f t="shared" si="5"/>
        <v>6366.9935734330038</v>
      </c>
    </row>
    <row r="88" spans="1:16" x14ac:dyDescent="0.2">
      <c r="A88" s="203" t="s">
        <v>477</v>
      </c>
      <c r="B88" s="204" t="s">
        <v>478</v>
      </c>
      <c r="C88" s="310">
        <v>6846.4750000000004</v>
      </c>
      <c r="E88" s="167" t="s">
        <v>573</v>
      </c>
      <c r="F88" s="168"/>
      <c r="G88" s="169">
        <v>1154766</v>
      </c>
      <c r="H88" s="170" t="s">
        <v>117</v>
      </c>
      <c r="I88" s="171" t="s">
        <v>118</v>
      </c>
      <c r="J88" s="172">
        <v>18937</v>
      </c>
      <c r="K88" s="205">
        <f t="shared" si="3"/>
        <v>1.6398993389136848E-2</v>
      </c>
      <c r="L88" s="326">
        <f t="shared" si="4"/>
        <v>316.11863985430819</v>
      </c>
      <c r="N88" s="138" t="s">
        <v>75</v>
      </c>
      <c r="O88" s="139" t="s">
        <v>1234</v>
      </c>
      <c r="P88" s="357">
        <f t="shared" si="5"/>
        <v>3610.13</v>
      </c>
    </row>
    <row r="89" spans="1:16" x14ac:dyDescent="0.2">
      <c r="A89" s="206" t="s">
        <v>622</v>
      </c>
      <c r="B89" s="207" t="s">
        <v>623</v>
      </c>
      <c r="C89" s="311">
        <v>19483.085999999999</v>
      </c>
      <c r="E89" s="79" t="s">
        <v>445</v>
      </c>
      <c r="F89" s="83" t="s">
        <v>446</v>
      </c>
      <c r="G89" s="84">
        <v>292690</v>
      </c>
      <c r="H89" s="89" t="s">
        <v>447</v>
      </c>
      <c r="I89" s="83" t="s">
        <v>448</v>
      </c>
      <c r="J89" s="84">
        <v>292690</v>
      </c>
      <c r="K89" s="209">
        <f t="shared" si="3"/>
        <v>1</v>
      </c>
      <c r="L89" s="316">
        <f t="shared" si="4"/>
        <v>4854.1639999999998</v>
      </c>
      <c r="N89" s="48" t="s">
        <v>347</v>
      </c>
      <c r="O89" s="32" t="s">
        <v>1235</v>
      </c>
      <c r="P89" s="358">
        <f t="shared" si="5"/>
        <v>6675.8829999999998</v>
      </c>
    </row>
    <row r="90" spans="1:16" x14ac:dyDescent="0.2">
      <c r="A90" s="203" t="s">
        <v>43</v>
      </c>
      <c r="B90" s="204" t="s">
        <v>44</v>
      </c>
      <c r="C90" s="310">
        <v>3635.3969999999999</v>
      </c>
      <c r="E90" s="167" t="s">
        <v>449</v>
      </c>
      <c r="F90" s="168" t="s">
        <v>450</v>
      </c>
      <c r="G90" s="169">
        <v>265568</v>
      </c>
      <c r="H90" s="170" t="s">
        <v>451</v>
      </c>
      <c r="I90" s="171" t="s">
        <v>452</v>
      </c>
      <c r="J90" s="172">
        <v>265568</v>
      </c>
      <c r="K90" s="205">
        <f t="shared" si="3"/>
        <v>1</v>
      </c>
      <c r="L90" s="326">
        <f t="shared" si="4"/>
        <v>4659.4309999999996</v>
      </c>
      <c r="N90" s="138" t="s">
        <v>702</v>
      </c>
      <c r="O90" s="139" t="s">
        <v>1236</v>
      </c>
      <c r="P90" s="357">
        <f t="shared" si="5"/>
        <v>3563.1523552032836</v>
      </c>
    </row>
    <row r="91" spans="1:16" x14ac:dyDescent="0.2">
      <c r="A91" s="206" t="s">
        <v>47</v>
      </c>
      <c r="B91" s="207" t="s">
        <v>48</v>
      </c>
      <c r="C91" s="311">
        <v>3547.7849999999999</v>
      </c>
      <c r="E91" s="79" t="s">
        <v>177</v>
      </c>
      <c r="F91" s="83" t="s">
        <v>178</v>
      </c>
      <c r="G91" s="84">
        <v>139105</v>
      </c>
      <c r="H91" s="89" t="s">
        <v>179</v>
      </c>
      <c r="I91" s="83" t="s">
        <v>180</v>
      </c>
      <c r="J91" s="84">
        <v>139105</v>
      </c>
      <c r="K91" s="209">
        <f t="shared" si="3"/>
        <v>1</v>
      </c>
      <c r="L91" s="316">
        <f t="shared" si="4"/>
        <v>3573.4110000000001</v>
      </c>
      <c r="N91" s="48" t="s">
        <v>351</v>
      </c>
      <c r="O91" s="32" t="s">
        <v>1237</v>
      </c>
      <c r="P91" s="358">
        <f t="shared" si="5"/>
        <v>6417.826</v>
      </c>
    </row>
    <row r="92" spans="1:16" x14ac:dyDescent="0.2">
      <c r="A92" s="203" t="s">
        <v>89</v>
      </c>
      <c r="B92" s="204" t="s">
        <v>90</v>
      </c>
      <c r="C92" s="310">
        <v>4307.8959999999997</v>
      </c>
      <c r="E92" s="167" t="s">
        <v>211</v>
      </c>
      <c r="F92" s="168" t="s">
        <v>212</v>
      </c>
      <c r="G92" s="169">
        <v>2280</v>
      </c>
      <c r="H92" s="170" t="s">
        <v>209</v>
      </c>
      <c r="I92" s="171" t="s">
        <v>210</v>
      </c>
      <c r="J92" s="172">
        <v>2280</v>
      </c>
      <c r="K92" s="205">
        <f t="shared" si="3"/>
        <v>1</v>
      </c>
      <c r="L92" s="326">
        <f t="shared" si="4"/>
        <v>59.031999999999996</v>
      </c>
      <c r="N92" s="138" t="s">
        <v>720</v>
      </c>
      <c r="O92" s="139" t="s">
        <v>1238</v>
      </c>
      <c r="P92" s="357">
        <f t="shared" si="5"/>
        <v>1912.1101827010136</v>
      </c>
    </row>
    <row r="93" spans="1:16" x14ac:dyDescent="0.2">
      <c r="A93" s="206" t="s">
        <v>311</v>
      </c>
      <c r="B93" s="207" t="s">
        <v>312</v>
      </c>
      <c r="C93" s="311">
        <v>4807.3959999999997</v>
      </c>
      <c r="E93" s="79" t="s">
        <v>453</v>
      </c>
      <c r="F93" s="83" t="s">
        <v>454</v>
      </c>
      <c r="G93" s="84">
        <v>221030</v>
      </c>
      <c r="H93" s="89" t="s">
        <v>455</v>
      </c>
      <c r="I93" s="83" t="s">
        <v>456</v>
      </c>
      <c r="J93" s="84">
        <v>221030</v>
      </c>
      <c r="K93" s="209">
        <f t="shared" si="3"/>
        <v>1</v>
      </c>
      <c r="L93" s="316">
        <f t="shared" si="4"/>
        <v>5995.4570000000003</v>
      </c>
      <c r="N93" s="48" t="s">
        <v>636</v>
      </c>
      <c r="O93" s="32" t="s">
        <v>1239</v>
      </c>
      <c r="P93" s="358">
        <f t="shared" si="5"/>
        <v>1160.3595016125601</v>
      </c>
    </row>
    <row r="94" spans="1:16" x14ac:dyDescent="0.2">
      <c r="A94" s="203" t="s">
        <v>640</v>
      </c>
      <c r="B94" s="204" t="s">
        <v>641</v>
      </c>
      <c r="C94" s="310">
        <v>11300.039000000001</v>
      </c>
      <c r="E94" s="167" t="s">
        <v>457</v>
      </c>
      <c r="F94" s="168" t="s">
        <v>458</v>
      </c>
      <c r="G94" s="169">
        <v>156190</v>
      </c>
      <c r="H94" s="170" t="s">
        <v>459</v>
      </c>
      <c r="I94" s="171" t="s">
        <v>460</v>
      </c>
      <c r="J94" s="172">
        <v>156190</v>
      </c>
      <c r="K94" s="205">
        <f t="shared" si="3"/>
        <v>1</v>
      </c>
      <c r="L94" s="326">
        <f t="shared" si="4"/>
        <v>4041.482</v>
      </c>
      <c r="N94" s="138" t="s">
        <v>63</v>
      </c>
      <c r="O94" s="139" t="s">
        <v>1240</v>
      </c>
      <c r="P94" s="357">
        <f t="shared" si="5"/>
        <v>5451.1313206578789</v>
      </c>
    </row>
    <row r="95" spans="1:16" x14ac:dyDescent="0.2">
      <c r="A95" s="206" t="s">
        <v>634</v>
      </c>
      <c r="B95" s="207" t="s">
        <v>635</v>
      </c>
      <c r="C95" s="311">
        <v>12668.513999999999</v>
      </c>
      <c r="E95" s="79" t="s">
        <v>579</v>
      </c>
      <c r="F95" s="83" t="s">
        <v>580</v>
      </c>
      <c r="G95" s="84">
        <v>1510354</v>
      </c>
      <c r="H95" s="89" t="s">
        <v>592</v>
      </c>
      <c r="I95" s="83" t="s">
        <v>593</v>
      </c>
      <c r="J95" s="84">
        <v>472403</v>
      </c>
      <c r="K95" s="209">
        <f t="shared" si="3"/>
        <v>0.31277634249983777</v>
      </c>
      <c r="L95" s="316">
        <f t="shared" si="4"/>
        <v>8989.7141071611186</v>
      </c>
      <c r="N95" s="48" t="s">
        <v>527</v>
      </c>
      <c r="O95" s="32" t="s">
        <v>1241</v>
      </c>
      <c r="P95" s="358">
        <f t="shared" si="5"/>
        <v>2077.2240335930564</v>
      </c>
    </row>
    <row r="96" spans="1:16" x14ac:dyDescent="0.2">
      <c r="A96" s="203" t="s">
        <v>1130</v>
      </c>
      <c r="B96" s="204" t="s">
        <v>188</v>
      </c>
      <c r="C96" s="310">
        <v>7093.7709999999997</v>
      </c>
      <c r="E96" s="79" t="s">
        <v>579</v>
      </c>
      <c r="F96" s="83"/>
      <c r="G96" s="84">
        <v>1510354</v>
      </c>
      <c r="H96" s="89" t="s">
        <v>584</v>
      </c>
      <c r="I96" s="83" t="s">
        <v>585</v>
      </c>
      <c r="J96" s="84">
        <v>255253</v>
      </c>
      <c r="K96" s="209">
        <f t="shared" si="3"/>
        <v>0.16900210149408681</v>
      </c>
      <c r="L96" s="316">
        <f t="shared" si="4"/>
        <v>4857.4024614475293</v>
      </c>
      <c r="N96" s="138" t="s">
        <v>529</v>
      </c>
      <c r="O96" s="139" t="s">
        <v>1242</v>
      </c>
      <c r="P96" s="357">
        <f t="shared" si="5"/>
        <v>2381.7222005170524</v>
      </c>
    </row>
    <row r="97" spans="1:16" x14ac:dyDescent="0.2">
      <c r="A97" s="206" t="s">
        <v>65</v>
      </c>
      <c r="B97" s="207" t="s">
        <v>66</v>
      </c>
      <c r="C97" s="311">
        <v>7227.0039999999999</v>
      </c>
      <c r="E97" s="79" t="s">
        <v>579</v>
      </c>
      <c r="F97" s="83"/>
      <c r="G97" s="84">
        <v>1510354</v>
      </c>
      <c r="H97" s="89" t="s">
        <v>582</v>
      </c>
      <c r="I97" s="83" t="s">
        <v>583</v>
      </c>
      <c r="J97" s="84">
        <v>205086</v>
      </c>
      <c r="K97" s="209">
        <f t="shared" si="3"/>
        <v>0.1357867096058275</v>
      </c>
      <c r="L97" s="316">
        <f t="shared" si="4"/>
        <v>3902.7366620898797</v>
      </c>
      <c r="N97" s="48" t="s">
        <v>59</v>
      </c>
      <c r="O97" s="32" t="s">
        <v>1243</v>
      </c>
      <c r="P97" s="358">
        <f t="shared" si="5"/>
        <v>7337.5550000000003</v>
      </c>
    </row>
    <row r="98" spans="1:16" x14ac:dyDescent="0.2">
      <c r="A98" s="203" t="s">
        <v>648</v>
      </c>
      <c r="B98" s="204" t="s">
        <v>649</v>
      </c>
      <c r="C98" s="310">
        <v>16444.965</v>
      </c>
      <c r="E98" s="79" t="s">
        <v>579</v>
      </c>
      <c r="F98" s="83"/>
      <c r="G98" s="84">
        <v>1510354</v>
      </c>
      <c r="H98" s="89" t="s">
        <v>586</v>
      </c>
      <c r="I98" s="83" t="s">
        <v>587</v>
      </c>
      <c r="J98" s="84">
        <v>204780</v>
      </c>
      <c r="K98" s="209">
        <f t="shared" si="3"/>
        <v>0.13558410809651247</v>
      </c>
      <c r="L98" s="316">
        <f t="shared" si="4"/>
        <v>3896.9135565702463</v>
      </c>
      <c r="N98" s="138" t="s">
        <v>614</v>
      </c>
      <c r="O98" s="139" t="s">
        <v>1244</v>
      </c>
      <c r="P98" s="357">
        <f t="shared" si="5"/>
        <v>4960.9655315782575</v>
      </c>
    </row>
    <row r="99" spans="1:16" x14ac:dyDescent="0.2">
      <c r="A99" s="206" t="s">
        <v>239</v>
      </c>
      <c r="B99" s="207" t="s">
        <v>240</v>
      </c>
      <c r="C99" s="311">
        <v>5232.9769999999999</v>
      </c>
      <c r="E99" s="79" t="s">
        <v>579</v>
      </c>
      <c r="F99" s="83"/>
      <c r="G99" s="84">
        <v>1510354</v>
      </c>
      <c r="H99" s="89" t="s">
        <v>590</v>
      </c>
      <c r="I99" s="83" t="s">
        <v>591</v>
      </c>
      <c r="J99" s="84">
        <v>138410</v>
      </c>
      <c r="K99" s="209">
        <f t="shared" si="3"/>
        <v>9.1640767661091374E-2</v>
      </c>
      <c r="L99" s="316">
        <f t="shared" si="4"/>
        <v>2633.9086110210364</v>
      </c>
      <c r="N99" s="48" t="s">
        <v>616</v>
      </c>
      <c r="O99" s="32" t="s">
        <v>1245</v>
      </c>
      <c r="P99" s="358">
        <f t="shared" si="5"/>
        <v>4977.0653838029521</v>
      </c>
    </row>
    <row r="100" spans="1:16" x14ac:dyDescent="0.2">
      <c r="A100" s="203" t="s">
        <v>662</v>
      </c>
      <c r="B100" s="204" t="s">
        <v>663</v>
      </c>
      <c r="C100" s="310">
        <v>10684.373</v>
      </c>
      <c r="E100" s="79" t="s">
        <v>579</v>
      </c>
      <c r="F100" s="83"/>
      <c r="G100" s="84">
        <v>1510354</v>
      </c>
      <c r="H100" s="89" t="s">
        <v>1138</v>
      </c>
      <c r="I100" s="83" t="s">
        <v>581</v>
      </c>
      <c r="J100" s="84">
        <v>123285</v>
      </c>
      <c r="K100" s="209">
        <f t="shared" si="3"/>
        <v>8.1626559071581895E-2</v>
      </c>
      <c r="L100" s="316">
        <f t="shared" si="4"/>
        <v>2346.0835424443931</v>
      </c>
      <c r="N100" s="138" t="s">
        <v>652</v>
      </c>
      <c r="O100" s="139" t="s">
        <v>1246</v>
      </c>
      <c r="P100" s="357">
        <f t="shared" si="5"/>
        <v>4003.1287228877327</v>
      </c>
    </row>
    <row r="101" spans="1:16" x14ac:dyDescent="0.2">
      <c r="A101" s="206" t="s">
        <v>115</v>
      </c>
      <c r="B101" s="207" t="s">
        <v>116</v>
      </c>
      <c r="C101" s="311">
        <v>3700.4450000000002</v>
      </c>
      <c r="E101" s="79" t="s">
        <v>579</v>
      </c>
      <c r="F101" s="83"/>
      <c r="G101" s="84">
        <v>1510354</v>
      </c>
      <c r="H101" s="89" t="s">
        <v>588</v>
      </c>
      <c r="I101" s="83" t="s">
        <v>589</v>
      </c>
      <c r="J101" s="84">
        <v>111137</v>
      </c>
      <c r="K101" s="209">
        <f t="shared" si="3"/>
        <v>7.3583411571062143E-2</v>
      </c>
      <c r="L101" s="316">
        <f t="shared" si="4"/>
        <v>2114.9100592662735</v>
      </c>
      <c r="N101" s="48" t="s">
        <v>163</v>
      </c>
      <c r="O101" s="32" t="s">
        <v>1247</v>
      </c>
      <c r="P101" s="358">
        <f t="shared" si="5"/>
        <v>4320.4358653170393</v>
      </c>
    </row>
    <row r="102" spans="1:16" x14ac:dyDescent="0.2">
      <c r="A102" s="203" t="s">
        <v>97</v>
      </c>
      <c r="B102" s="204" t="s">
        <v>98</v>
      </c>
      <c r="C102" s="310">
        <v>5987.1369999999997</v>
      </c>
      <c r="E102" s="167" t="s">
        <v>33</v>
      </c>
      <c r="F102" s="168" t="s">
        <v>34</v>
      </c>
      <c r="G102" s="169">
        <v>257710</v>
      </c>
      <c r="H102" s="170" t="s">
        <v>35</v>
      </c>
      <c r="I102" s="171" t="s">
        <v>36</v>
      </c>
      <c r="J102" s="172">
        <v>257710</v>
      </c>
      <c r="K102" s="205">
        <f t="shared" si="3"/>
        <v>1</v>
      </c>
      <c r="L102" s="326">
        <f t="shared" si="4"/>
        <v>6774.3469999999998</v>
      </c>
      <c r="N102" s="138" t="s">
        <v>638</v>
      </c>
      <c r="O102" s="139" t="s">
        <v>1248</v>
      </c>
      <c r="P102" s="357">
        <f t="shared" si="5"/>
        <v>11224.262404654588</v>
      </c>
    </row>
    <row r="103" spans="1:16" x14ac:dyDescent="0.2">
      <c r="A103" s="206" t="s">
        <v>109</v>
      </c>
      <c r="B103" s="207" t="s">
        <v>110</v>
      </c>
      <c r="C103" s="311">
        <v>2972.5630000000001</v>
      </c>
      <c r="E103" s="79" t="s">
        <v>461</v>
      </c>
      <c r="F103" s="83" t="s">
        <v>462</v>
      </c>
      <c r="G103" s="84">
        <v>169958</v>
      </c>
      <c r="H103" s="89" t="s">
        <v>463</v>
      </c>
      <c r="I103" s="83" t="s">
        <v>464</v>
      </c>
      <c r="J103" s="84">
        <v>169958</v>
      </c>
      <c r="K103" s="209">
        <f t="shared" si="3"/>
        <v>1</v>
      </c>
      <c r="L103" s="316">
        <f t="shared" si="4"/>
        <v>2672.4470000000001</v>
      </c>
      <c r="N103" s="48" t="s">
        <v>654</v>
      </c>
      <c r="O103" s="32" t="s">
        <v>1249</v>
      </c>
      <c r="P103" s="358">
        <f t="shared" si="5"/>
        <v>2420.2964810204771</v>
      </c>
    </row>
    <row r="104" spans="1:16" x14ac:dyDescent="0.2">
      <c r="A104" s="203" t="s">
        <v>169</v>
      </c>
      <c r="B104" s="204" t="s">
        <v>170</v>
      </c>
      <c r="C104" s="310">
        <v>4151.57</v>
      </c>
      <c r="E104" s="167" t="s">
        <v>365</v>
      </c>
      <c r="F104" s="168" t="s">
        <v>366</v>
      </c>
      <c r="G104" s="169">
        <v>431020</v>
      </c>
      <c r="H104" s="170" t="s">
        <v>367</v>
      </c>
      <c r="I104" s="171" t="s">
        <v>368</v>
      </c>
      <c r="J104" s="172">
        <v>241542</v>
      </c>
      <c r="K104" s="205">
        <f t="shared" si="3"/>
        <v>0.56039626931464892</v>
      </c>
      <c r="L104" s="326">
        <f t="shared" si="4"/>
        <v>4859.5866474270333</v>
      </c>
      <c r="N104" s="138" t="s">
        <v>531</v>
      </c>
      <c r="O104" s="139" t="s">
        <v>1250</v>
      </c>
      <c r="P104" s="357">
        <f t="shared" si="5"/>
        <v>5909.9320504716561</v>
      </c>
    </row>
    <row r="105" spans="1:16" x14ac:dyDescent="0.2">
      <c r="A105" s="206" t="s">
        <v>145</v>
      </c>
      <c r="B105" s="207" t="s">
        <v>146</v>
      </c>
      <c r="C105" s="311">
        <v>2655.3040000000001</v>
      </c>
      <c r="E105" s="167" t="s">
        <v>365</v>
      </c>
      <c r="F105" s="168"/>
      <c r="G105" s="169">
        <v>431020</v>
      </c>
      <c r="H105" s="170" t="s">
        <v>369</v>
      </c>
      <c r="I105" s="171" t="s">
        <v>370</v>
      </c>
      <c r="J105" s="172">
        <v>189478</v>
      </c>
      <c r="K105" s="205">
        <f t="shared" si="3"/>
        <v>0.43960373068535102</v>
      </c>
      <c r="L105" s="326">
        <f t="shared" si="4"/>
        <v>3812.1103525729663</v>
      </c>
      <c r="N105" s="48" t="s">
        <v>67</v>
      </c>
      <c r="O105" s="32" t="s">
        <v>1251</v>
      </c>
      <c r="P105" s="358">
        <f t="shared" si="5"/>
        <v>7227.0039999999999</v>
      </c>
    </row>
    <row r="106" spans="1:16" x14ac:dyDescent="0.2">
      <c r="A106" s="203" t="s">
        <v>481</v>
      </c>
      <c r="B106" s="204" t="s">
        <v>482</v>
      </c>
      <c r="C106" s="310">
        <v>5203.2389999999996</v>
      </c>
      <c r="E106" s="79" t="s">
        <v>267</v>
      </c>
      <c r="F106" s="83" t="s">
        <v>268</v>
      </c>
      <c r="G106" s="84">
        <v>146407</v>
      </c>
      <c r="H106" s="89" t="s">
        <v>269</v>
      </c>
      <c r="I106" s="83" t="s">
        <v>270</v>
      </c>
      <c r="J106" s="84">
        <v>146407</v>
      </c>
      <c r="K106" s="209">
        <f t="shared" si="3"/>
        <v>1</v>
      </c>
      <c r="L106" s="316">
        <f t="shared" si="4"/>
        <v>4555.5230000000001</v>
      </c>
      <c r="N106" s="138" t="s">
        <v>656</v>
      </c>
      <c r="O106" s="139" t="s">
        <v>1252</v>
      </c>
      <c r="P106" s="357">
        <f t="shared" si="5"/>
        <v>3052.904051641523</v>
      </c>
    </row>
    <row r="107" spans="1:16" x14ac:dyDescent="0.2">
      <c r="A107" s="206" t="s">
        <v>9</v>
      </c>
      <c r="B107" s="207" t="s">
        <v>10</v>
      </c>
      <c r="C107" s="311">
        <v>3358.049</v>
      </c>
      <c r="E107" s="167" t="s">
        <v>465</v>
      </c>
      <c r="F107" s="168" t="s">
        <v>466</v>
      </c>
      <c r="G107" s="169">
        <v>318216</v>
      </c>
      <c r="H107" s="170" t="s">
        <v>467</v>
      </c>
      <c r="I107" s="171" t="s">
        <v>468</v>
      </c>
      <c r="J107" s="172">
        <v>318216</v>
      </c>
      <c r="K107" s="205">
        <f t="shared" si="3"/>
        <v>1</v>
      </c>
      <c r="L107" s="326">
        <f t="shared" si="4"/>
        <v>7035.3220000000001</v>
      </c>
      <c r="N107" s="48" t="s">
        <v>658</v>
      </c>
      <c r="O107" s="32" t="s">
        <v>1253</v>
      </c>
      <c r="P107" s="358">
        <f t="shared" si="5"/>
        <v>2293.7872792273424</v>
      </c>
    </row>
    <row r="108" spans="1:16" x14ac:dyDescent="0.2">
      <c r="A108" s="203" t="s">
        <v>485</v>
      </c>
      <c r="B108" s="204" t="s">
        <v>486</v>
      </c>
      <c r="C108" s="310">
        <v>3081.1759999999999</v>
      </c>
      <c r="E108" s="79" t="s">
        <v>594</v>
      </c>
      <c r="F108" s="83" t="s">
        <v>595</v>
      </c>
      <c r="G108" s="84">
        <v>1184735</v>
      </c>
      <c r="H108" s="89" t="s">
        <v>598</v>
      </c>
      <c r="I108" s="83" t="s">
        <v>599</v>
      </c>
      <c r="J108" s="84">
        <v>373187</v>
      </c>
      <c r="K108" s="209">
        <f t="shared" si="3"/>
        <v>0.31499618058046736</v>
      </c>
      <c r="L108" s="316">
        <f t="shared" si="4"/>
        <v>8104.342377511427</v>
      </c>
      <c r="N108" s="138" t="s">
        <v>660</v>
      </c>
      <c r="O108" s="139" t="s">
        <v>1254</v>
      </c>
      <c r="P108" s="357">
        <f t="shared" si="5"/>
        <v>2332.571122112829</v>
      </c>
    </row>
    <row r="109" spans="1:16" x14ac:dyDescent="0.2">
      <c r="A109" s="206" t="s">
        <v>243</v>
      </c>
      <c r="B109" s="207" t="s">
        <v>244</v>
      </c>
      <c r="C109" s="311">
        <v>5167.7209999999995</v>
      </c>
      <c r="E109" s="79" t="s">
        <v>594</v>
      </c>
      <c r="F109" s="83"/>
      <c r="G109" s="84">
        <v>1184735</v>
      </c>
      <c r="H109" s="89" t="s">
        <v>600</v>
      </c>
      <c r="I109" s="83" t="s">
        <v>601</v>
      </c>
      <c r="J109" s="84">
        <v>205482</v>
      </c>
      <c r="K109" s="209">
        <f t="shared" si="3"/>
        <v>0.17344131810067231</v>
      </c>
      <c r="L109" s="316">
        <f t="shared" si="4"/>
        <v>4462.3646601189303</v>
      </c>
      <c r="N109" s="48" t="s">
        <v>620</v>
      </c>
      <c r="O109" s="32" t="s">
        <v>1255</v>
      </c>
      <c r="P109" s="358">
        <f t="shared" si="5"/>
        <v>3098.7492909218668</v>
      </c>
    </row>
    <row r="110" spans="1:16" x14ac:dyDescent="0.2">
      <c r="A110" s="203" t="s">
        <v>297</v>
      </c>
      <c r="B110" s="204" t="s">
        <v>298</v>
      </c>
      <c r="C110" s="310">
        <v>6272.4009999999998</v>
      </c>
      <c r="E110" s="79" t="s">
        <v>594</v>
      </c>
      <c r="F110" s="83"/>
      <c r="G110" s="84">
        <v>1184735</v>
      </c>
      <c r="H110" s="89" t="s">
        <v>596</v>
      </c>
      <c r="I110" s="83" t="s">
        <v>597</v>
      </c>
      <c r="J110" s="84">
        <v>170700</v>
      </c>
      <c r="K110" s="209">
        <f t="shared" si="3"/>
        <v>0.14408285397156326</v>
      </c>
      <c r="L110" s="316">
        <f t="shared" si="4"/>
        <v>3707.0188507134508</v>
      </c>
      <c r="N110" s="138" t="s">
        <v>618</v>
      </c>
      <c r="O110" s="139" t="s">
        <v>1256</v>
      </c>
      <c r="P110" s="357">
        <f t="shared" si="5"/>
        <v>2666.2857936969253</v>
      </c>
    </row>
    <row r="111" spans="1:16" x14ac:dyDescent="0.2">
      <c r="A111" s="206" t="s">
        <v>61</v>
      </c>
      <c r="B111" s="207" t="s">
        <v>62</v>
      </c>
      <c r="C111" s="311">
        <v>632.79600000000005</v>
      </c>
      <c r="E111" s="79" t="s">
        <v>594</v>
      </c>
      <c r="F111" s="83"/>
      <c r="G111" s="84">
        <v>1184735</v>
      </c>
      <c r="H111" s="89" t="s">
        <v>606</v>
      </c>
      <c r="I111" s="83" t="s">
        <v>607</v>
      </c>
      <c r="J111" s="84">
        <v>166793</v>
      </c>
      <c r="K111" s="209">
        <f t="shared" si="3"/>
        <v>0.14078507007896279</v>
      </c>
      <c r="L111" s="316">
        <f t="shared" si="4"/>
        <v>3622.1722036733954</v>
      </c>
      <c r="N111" s="48" t="s">
        <v>55</v>
      </c>
      <c r="O111" s="32" t="s">
        <v>1257</v>
      </c>
      <c r="P111" s="358">
        <f t="shared" si="5"/>
        <v>11179.46783114475</v>
      </c>
    </row>
    <row r="112" spans="1:16" x14ac:dyDescent="0.2">
      <c r="A112" s="203" t="s">
        <v>247</v>
      </c>
      <c r="B112" s="204" t="s">
        <v>248</v>
      </c>
      <c r="C112" s="310">
        <v>6143.6270000000004</v>
      </c>
      <c r="E112" s="79" t="s">
        <v>594</v>
      </c>
      <c r="F112" s="83"/>
      <c r="G112" s="84">
        <v>1184735</v>
      </c>
      <c r="H112" s="89" t="s">
        <v>602</v>
      </c>
      <c r="I112" s="83" t="s">
        <v>603</v>
      </c>
      <c r="J112" s="84">
        <v>156633</v>
      </c>
      <c r="K112" s="209">
        <f t="shared" si="3"/>
        <v>0.13220931263109473</v>
      </c>
      <c r="L112" s="316">
        <f t="shared" si="4"/>
        <v>3401.531831539543</v>
      </c>
      <c r="N112" s="138" t="s">
        <v>610</v>
      </c>
      <c r="O112" s="139" t="s">
        <v>1258</v>
      </c>
      <c r="P112" s="357">
        <f t="shared" si="5"/>
        <v>6438.0926793421213</v>
      </c>
    </row>
    <row r="113" spans="1:16" x14ac:dyDescent="0.2">
      <c r="A113" s="206" t="s">
        <v>339</v>
      </c>
      <c r="B113" s="207" t="s">
        <v>340</v>
      </c>
      <c r="C113" s="311">
        <v>8615.9639999999999</v>
      </c>
      <c r="E113" s="79" t="s">
        <v>594</v>
      </c>
      <c r="F113" s="83"/>
      <c r="G113" s="84">
        <v>1184735</v>
      </c>
      <c r="H113" s="89" t="s">
        <v>604</v>
      </c>
      <c r="I113" s="83" t="s">
        <v>605</v>
      </c>
      <c r="J113" s="84">
        <v>111940</v>
      </c>
      <c r="K113" s="209">
        <f t="shared" si="3"/>
        <v>9.4485264637239552E-2</v>
      </c>
      <c r="L113" s="316">
        <f t="shared" si="4"/>
        <v>2430.9530764432552</v>
      </c>
      <c r="N113" s="48" t="s">
        <v>553</v>
      </c>
      <c r="O113" s="32" t="s">
        <v>1259</v>
      </c>
      <c r="P113" s="358">
        <f t="shared" si="5"/>
        <v>4937.3756628688225</v>
      </c>
    </row>
    <row r="114" spans="1:16" x14ac:dyDescent="0.2">
      <c r="A114" s="203" t="s">
        <v>279</v>
      </c>
      <c r="B114" s="204" t="s">
        <v>280</v>
      </c>
      <c r="C114" s="310">
        <v>7109.777</v>
      </c>
      <c r="E114" s="167" t="s">
        <v>371</v>
      </c>
      <c r="F114" s="168" t="s">
        <v>372</v>
      </c>
      <c r="G114" s="169">
        <v>766399</v>
      </c>
      <c r="H114" s="170" t="s">
        <v>375</v>
      </c>
      <c r="I114" s="171" t="s">
        <v>376</v>
      </c>
      <c r="J114" s="172">
        <v>321429</v>
      </c>
      <c r="K114" s="205">
        <f t="shared" si="3"/>
        <v>0.41940164326936752</v>
      </c>
      <c r="L114" s="326">
        <f t="shared" si="4"/>
        <v>6473.999520359499</v>
      </c>
      <c r="N114" s="138" t="s">
        <v>219</v>
      </c>
      <c r="O114" s="139" t="s">
        <v>1260</v>
      </c>
      <c r="P114" s="357">
        <f t="shared" si="5"/>
        <v>6932.1319999999996</v>
      </c>
    </row>
    <row r="115" spans="1:16" x14ac:dyDescent="0.2">
      <c r="A115" s="206" t="s">
        <v>301</v>
      </c>
      <c r="B115" s="207" t="s">
        <v>302</v>
      </c>
      <c r="C115" s="311">
        <v>12613.290999999999</v>
      </c>
      <c r="E115" s="167" t="s">
        <v>371</v>
      </c>
      <c r="F115" s="168"/>
      <c r="G115" s="169">
        <v>766399</v>
      </c>
      <c r="H115" s="170" t="s">
        <v>377</v>
      </c>
      <c r="I115" s="171" t="s">
        <v>378</v>
      </c>
      <c r="J115" s="172">
        <v>245094</v>
      </c>
      <c r="K115" s="205">
        <f t="shared" si="3"/>
        <v>0.31979947781769025</v>
      </c>
      <c r="L115" s="326">
        <f t="shared" si="4"/>
        <v>4936.513004249744</v>
      </c>
      <c r="N115" s="48" t="s">
        <v>117</v>
      </c>
      <c r="O115" s="32" t="s">
        <v>1261</v>
      </c>
      <c r="P115" s="358">
        <f t="shared" si="5"/>
        <v>15136.368733587162</v>
      </c>
    </row>
    <row r="116" spans="1:16" x14ac:dyDescent="0.2">
      <c r="A116" s="203" t="s">
        <v>203</v>
      </c>
      <c r="B116" s="204" t="s">
        <v>204</v>
      </c>
      <c r="C116" s="310">
        <v>6498.7020000000002</v>
      </c>
      <c r="E116" s="167" t="s">
        <v>371</v>
      </c>
      <c r="F116" s="168"/>
      <c r="G116" s="169">
        <v>766399</v>
      </c>
      <c r="H116" s="170" t="s">
        <v>373</v>
      </c>
      <c r="I116" s="171" t="s">
        <v>374</v>
      </c>
      <c r="J116" s="172">
        <v>199876</v>
      </c>
      <c r="K116" s="205">
        <f t="shared" si="3"/>
        <v>0.26079887891294223</v>
      </c>
      <c r="L116" s="326">
        <f t="shared" si="4"/>
        <v>4025.7634753907564</v>
      </c>
      <c r="N116" s="138" t="s">
        <v>555</v>
      </c>
      <c r="O116" s="139" t="s">
        <v>1262</v>
      </c>
      <c r="P116" s="357">
        <f t="shared" si="5"/>
        <v>3347.5879595810757</v>
      </c>
    </row>
    <row r="117" spans="1:16" x14ac:dyDescent="0.2">
      <c r="A117" s="206" t="s">
        <v>149</v>
      </c>
      <c r="B117" s="207" t="s">
        <v>150</v>
      </c>
      <c r="C117" s="311">
        <v>2403.299</v>
      </c>
      <c r="E117" s="79" t="s">
        <v>57</v>
      </c>
      <c r="F117" s="83" t="s">
        <v>58</v>
      </c>
      <c r="G117" s="84">
        <v>337653</v>
      </c>
      <c r="H117" s="89" t="s">
        <v>59</v>
      </c>
      <c r="I117" s="83" t="s">
        <v>60</v>
      </c>
      <c r="J117" s="84">
        <v>337653</v>
      </c>
      <c r="K117" s="209">
        <f t="shared" si="3"/>
        <v>1</v>
      </c>
      <c r="L117" s="316">
        <f t="shared" si="4"/>
        <v>7337.5550000000003</v>
      </c>
      <c r="N117" s="48" t="s">
        <v>575</v>
      </c>
      <c r="O117" s="32" t="s">
        <v>1263</v>
      </c>
      <c r="P117" s="358">
        <f t="shared" si="5"/>
        <v>9229.6393228498237</v>
      </c>
    </row>
    <row r="118" spans="1:16" x14ac:dyDescent="0.2">
      <c r="A118" s="203" t="s">
        <v>341</v>
      </c>
      <c r="B118" s="204" t="s">
        <v>342</v>
      </c>
      <c r="C118" s="310">
        <v>4058.0349999999999</v>
      </c>
      <c r="E118" s="167" t="s">
        <v>608</v>
      </c>
      <c r="F118" s="168" t="s">
        <v>609</v>
      </c>
      <c r="G118" s="169">
        <v>667905</v>
      </c>
      <c r="H118" s="170" t="s">
        <v>610</v>
      </c>
      <c r="I118" s="171" t="s">
        <v>611</v>
      </c>
      <c r="J118" s="172">
        <v>382007</v>
      </c>
      <c r="K118" s="205">
        <f t="shared" si="3"/>
        <v>0.57194810639237614</v>
      </c>
      <c r="L118" s="326">
        <f t="shared" si="4"/>
        <v>6438.0926793421213</v>
      </c>
      <c r="N118" s="138" t="s">
        <v>624</v>
      </c>
      <c r="O118" s="139" t="s">
        <v>1264</v>
      </c>
      <c r="P118" s="357">
        <f t="shared" si="5"/>
        <v>4566.007368951161</v>
      </c>
    </row>
    <row r="119" spans="1:16" x14ac:dyDescent="0.2">
      <c r="A119" s="206" t="s">
        <v>666</v>
      </c>
      <c r="B119" s="207" t="s">
        <v>667</v>
      </c>
      <c r="C119" s="311">
        <v>11644.906999999999</v>
      </c>
      <c r="E119" s="167" t="s">
        <v>608</v>
      </c>
      <c r="F119" s="168"/>
      <c r="G119" s="169">
        <v>667905</v>
      </c>
      <c r="H119" s="170" t="s">
        <v>63</v>
      </c>
      <c r="I119" s="171" t="s">
        <v>64</v>
      </c>
      <c r="J119" s="172">
        <v>285898</v>
      </c>
      <c r="K119" s="205">
        <f t="shared" si="3"/>
        <v>0.42805189360762386</v>
      </c>
      <c r="L119" s="326">
        <f t="shared" si="4"/>
        <v>4818.3353206578786</v>
      </c>
      <c r="N119" s="48" t="s">
        <v>577</v>
      </c>
      <c r="O119" s="32" t="s">
        <v>1265</v>
      </c>
      <c r="P119" s="358">
        <f t="shared" si="5"/>
        <v>9730.9520372958686</v>
      </c>
    </row>
    <row r="120" spans="1:16" x14ac:dyDescent="0.2">
      <c r="A120" s="203" t="s">
        <v>93</v>
      </c>
      <c r="B120" s="204" t="s">
        <v>94</v>
      </c>
      <c r="C120" s="310">
        <v>4359.6499999999996</v>
      </c>
      <c r="E120" s="79" t="s">
        <v>469</v>
      </c>
      <c r="F120" s="83" t="s">
        <v>470</v>
      </c>
      <c r="G120" s="84">
        <v>291933</v>
      </c>
      <c r="H120" s="89" t="s">
        <v>471</v>
      </c>
      <c r="I120" s="83" t="s">
        <v>472</v>
      </c>
      <c r="J120" s="84">
        <v>291933</v>
      </c>
      <c r="K120" s="209">
        <f t="shared" si="3"/>
        <v>1</v>
      </c>
      <c r="L120" s="316">
        <f t="shared" si="4"/>
        <v>6377.75</v>
      </c>
      <c r="N120" s="138" t="s">
        <v>684</v>
      </c>
      <c r="O120" s="139" t="s">
        <v>1266</v>
      </c>
      <c r="P120" s="357">
        <f t="shared" si="5"/>
        <v>8191.8789466196886</v>
      </c>
    </row>
    <row r="121" spans="1:16" x14ac:dyDescent="0.2">
      <c r="A121" s="206" t="s">
        <v>315</v>
      </c>
      <c r="B121" s="207" t="s">
        <v>316</v>
      </c>
      <c r="C121" s="311">
        <v>4267.402</v>
      </c>
      <c r="E121" s="167" t="s">
        <v>612</v>
      </c>
      <c r="F121" s="168" t="s">
        <v>613</v>
      </c>
      <c r="G121" s="169">
        <v>731516</v>
      </c>
      <c r="H121" s="170" t="s">
        <v>616</v>
      </c>
      <c r="I121" s="171" t="s">
        <v>617</v>
      </c>
      <c r="J121" s="172">
        <v>231853</v>
      </c>
      <c r="K121" s="205">
        <f t="shared" si="3"/>
        <v>0.31694863817059366</v>
      </c>
      <c r="L121" s="326">
        <f t="shared" si="4"/>
        <v>4977.0653838029521</v>
      </c>
      <c r="N121" s="48" t="s">
        <v>121</v>
      </c>
      <c r="O121" s="32" t="s">
        <v>1267</v>
      </c>
      <c r="P121" s="358">
        <f t="shared" si="5"/>
        <v>3674.6309999999999</v>
      </c>
    </row>
    <row r="122" spans="1:16" x14ac:dyDescent="0.2">
      <c r="A122" s="203" t="s">
        <v>173</v>
      </c>
      <c r="B122" s="204" t="s">
        <v>174</v>
      </c>
      <c r="C122" s="310">
        <v>5172.5119999999997</v>
      </c>
      <c r="E122" s="167" t="s">
        <v>612</v>
      </c>
      <c r="F122" s="168"/>
      <c r="G122" s="169">
        <v>731516</v>
      </c>
      <c r="H122" s="170" t="s">
        <v>614</v>
      </c>
      <c r="I122" s="171" t="s">
        <v>615</v>
      </c>
      <c r="J122" s="172">
        <v>231103</v>
      </c>
      <c r="K122" s="205">
        <f t="shared" si="3"/>
        <v>0.31592337009716809</v>
      </c>
      <c r="L122" s="326">
        <f t="shared" si="4"/>
        <v>4960.9655315782575</v>
      </c>
      <c r="N122" s="138" t="s">
        <v>547</v>
      </c>
      <c r="O122" s="139" t="s">
        <v>1268</v>
      </c>
      <c r="P122" s="357">
        <f t="shared" si="5"/>
        <v>7408.6847753871816</v>
      </c>
    </row>
    <row r="123" spans="1:16" x14ac:dyDescent="0.2">
      <c r="A123" s="206" t="s">
        <v>123</v>
      </c>
      <c r="B123" s="207" t="s">
        <v>124</v>
      </c>
      <c r="C123" s="311">
        <v>3841.902</v>
      </c>
      <c r="E123" s="167" t="s">
        <v>612</v>
      </c>
      <c r="F123" s="168"/>
      <c r="G123" s="169">
        <v>731516</v>
      </c>
      <c r="H123" s="170" t="s">
        <v>620</v>
      </c>
      <c r="I123" s="171" t="s">
        <v>621</v>
      </c>
      <c r="J123" s="172">
        <v>144353</v>
      </c>
      <c r="K123" s="205">
        <f t="shared" si="3"/>
        <v>0.19733402960427388</v>
      </c>
      <c r="L123" s="326">
        <f t="shared" si="4"/>
        <v>3098.7492909218668</v>
      </c>
      <c r="N123" s="48" t="s">
        <v>549</v>
      </c>
      <c r="O123" s="32" t="s">
        <v>1269</v>
      </c>
      <c r="P123" s="358">
        <f t="shared" si="5"/>
        <v>6174.1963037278456</v>
      </c>
    </row>
    <row r="124" spans="1:16" x14ac:dyDescent="0.2">
      <c r="A124" s="203" t="s">
        <v>489</v>
      </c>
      <c r="B124" s="204" t="s">
        <v>490</v>
      </c>
      <c r="C124" s="310">
        <v>7323.1440000000002</v>
      </c>
      <c r="E124" s="167" t="s">
        <v>612</v>
      </c>
      <c r="F124" s="168"/>
      <c r="G124" s="169">
        <v>731516</v>
      </c>
      <c r="H124" s="170" t="s">
        <v>618</v>
      </c>
      <c r="I124" s="171" t="s">
        <v>619</v>
      </c>
      <c r="J124" s="172">
        <v>124207</v>
      </c>
      <c r="K124" s="205">
        <f t="shared" si="3"/>
        <v>0.16979396212796438</v>
      </c>
      <c r="L124" s="326">
        <f t="shared" si="4"/>
        <v>2666.2857936969253</v>
      </c>
      <c r="N124" s="138" t="s">
        <v>626</v>
      </c>
      <c r="O124" s="139" t="s">
        <v>1270</v>
      </c>
      <c r="P124" s="357">
        <f t="shared" si="5"/>
        <v>3761.3670114434149</v>
      </c>
    </row>
    <row r="125" spans="1:16" x14ac:dyDescent="0.2">
      <c r="A125" s="206" t="s">
        <v>275</v>
      </c>
      <c r="B125" s="207" t="s">
        <v>276</v>
      </c>
      <c r="C125" s="311">
        <v>4489.3140000000003</v>
      </c>
      <c r="E125" s="79" t="s">
        <v>271</v>
      </c>
      <c r="F125" s="83" t="s">
        <v>272</v>
      </c>
      <c r="G125" s="84">
        <v>473073</v>
      </c>
      <c r="H125" s="89" t="s">
        <v>273</v>
      </c>
      <c r="I125" s="83" t="s">
        <v>274</v>
      </c>
      <c r="J125" s="84">
        <v>473073</v>
      </c>
      <c r="K125" s="209">
        <f t="shared" si="3"/>
        <v>1</v>
      </c>
      <c r="L125" s="316">
        <f t="shared" si="4"/>
        <v>13787.514999999999</v>
      </c>
      <c r="N125" s="48" t="s">
        <v>628</v>
      </c>
      <c r="O125" s="32" t="s">
        <v>1271</v>
      </c>
      <c r="P125" s="358">
        <f t="shared" si="5"/>
        <v>4369.6265989746043</v>
      </c>
    </row>
    <row r="126" spans="1:16" x14ac:dyDescent="0.2">
      <c r="A126" s="203" t="s">
        <v>670</v>
      </c>
      <c r="B126" s="204" t="s">
        <v>671</v>
      </c>
      <c r="C126" s="310">
        <v>16514.407999999999</v>
      </c>
      <c r="E126" s="167" t="s">
        <v>119</v>
      </c>
      <c r="F126" s="168" t="s">
        <v>120</v>
      </c>
      <c r="G126" s="169">
        <v>210962</v>
      </c>
      <c r="H126" s="170" t="s">
        <v>121</v>
      </c>
      <c r="I126" s="171" t="s">
        <v>122</v>
      </c>
      <c r="J126" s="172">
        <v>210962</v>
      </c>
      <c r="K126" s="205">
        <f t="shared" si="3"/>
        <v>1</v>
      </c>
      <c r="L126" s="326">
        <f t="shared" si="4"/>
        <v>3674.6309999999999</v>
      </c>
      <c r="N126" s="138" t="s">
        <v>630</v>
      </c>
      <c r="O126" s="139" t="s">
        <v>1272</v>
      </c>
      <c r="P126" s="357">
        <f t="shared" si="5"/>
        <v>5331.8274726595346</v>
      </c>
    </row>
    <row r="127" spans="1:16" x14ac:dyDescent="0.2">
      <c r="A127" s="206" t="s">
        <v>251</v>
      </c>
      <c r="B127" s="207" t="s">
        <v>252</v>
      </c>
      <c r="C127" s="311">
        <v>5982.9920000000002</v>
      </c>
      <c r="E127" s="79" t="s">
        <v>231</v>
      </c>
      <c r="F127" s="83" t="s">
        <v>232</v>
      </c>
      <c r="G127" s="84">
        <v>520215</v>
      </c>
      <c r="H127" s="89" t="s">
        <v>233</v>
      </c>
      <c r="I127" s="83" t="s">
        <v>234</v>
      </c>
      <c r="J127" s="84">
        <v>184651</v>
      </c>
      <c r="K127" s="209">
        <f t="shared" si="3"/>
        <v>0.35495131820497294</v>
      </c>
      <c r="L127" s="316">
        <f t="shared" si="4"/>
        <v>4412.2070980402332</v>
      </c>
      <c r="N127" s="48" t="s">
        <v>125</v>
      </c>
      <c r="O127" s="32" t="s">
        <v>1273</v>
      </c>
      <c r="P127" s="358">
        <f t="shared" si="5"/>
        <v>3841.902</v>
      </c>
    </row>
    <row r="128" spans="1:16" x14ac:dyDescent="0.2">
      <c r="A128" s="203" t="s">
        <v>11</v>
      </c>
      <c r="B128" s="204" t="s">
        <v>12</v>
      </c>
      <c r="C128" s="310">
        <v>3940.9250000000002</v>
      </c>
      <c r="E128" s="79" t="s">
        <v>231</v>
      </c>
      <c r="F128" s="83"/>
      <c r="G128" s="84">
        <v>520215</v>
      </c>
      <c r="H128" s="89" t="s">
        <v>235</v>
      </c>
      <c r="I128" s="83" t="s">
        <v>236</v>
      </c>
      <c r="J128" s="84">
        <v>173990</v>
      </c>
      <c r="K128" s="209">
        <f t="shared" si="3"/>
        <v>0.33445786838134234</v>
      </c>
      <c r="L128" s="316">
        <f t="shared" si="4"/>
        <v>4157.4641512259359</v>
      </c>
      <c r="N128" s="138" t="s">
        <v>129</v>
      </c>
      <c r="O128" s="139" t="s">
        <v>1274</v>
      </c>
      <c r="P128" s="357">
        <f t="shared" si="5"/>
        <v>3050.2280000000001</v>
      </c>
    </row>
    <row r="129" spans="1:16" x14ac:dyDescent="0.2">
      <c r="A129" s="206" t="s">
        <v>77</v>
      </c>
      <c r="B129" s="207" t="s">
        <v>78</v>
      </c>
      <c r="C129" s="311">
        <v>6209.9639999999999</v>
      </c>
      <c r="E129" s="79" t="s">
        <v>231</v>
      </c>
      <c r="F129" s="83"/>
      <c r="G129" s="84">
        <v>520215</v>
      </c>
      <c r="H129" s="89" t="s">
        <v>237</v>
      </c>
      <c r="I129" s="83" t="s">
        <v>238</v>
      </c>
      <c r="J129" s="84">
        <v>161574</v>
      </c>
      <c r="K129" s="209">
        <f t="shared" si="3"/>
        <v>0.31059081341368472</v>
      </c>
      <c r="L129" s="316">
        <f t="shared" si="4"/>
        <v>3860.7857507338313</v>
      </c>
      <c r="N129" s="48" t="s">
        <v>551</v>
      </c>
      <c r="O129" s="32" t="s">
        <v>1275</v>
      </c>
      <c r="P129" s="358">
        <f t="shared" si="5"/>
        <v>5731.7972984350745</v>
      </c>
    </row>
    <row r="130" spans="1:16" x14ac:dyDescent="0.2">
      <c r="A130" s="203" t="s">
        <v>682</v>
      </c>
      <c r="B130" s="204" t="s">
        <v>683</v>
      </c>
      <c r="C130" s="310">
        <v>15206.273999999999</v>
      </c>
      <c r="E130" s="167" t="s">
        <v>131</v>
      </c>
      <c r="F130" s="168" t="s">
        <v>132</v>
      </c>
      <c r="G130" s="169">
        <v>274015</v>
      </c>
      <c r="H130" s="170" t="s">
        <v>133</v>
      </c>
      <c r="I130" s="171" t="s">
        <v>134</v>
      </c>
      <c r="J130" s="172">
        <v>274015</v>
      </c>
      <c r="K130" s="205">
        <f t="shared" si="3"/>
        <v>1</v>
      </c>
      <c r="L130" s="326">
        <f t="shared" si="4"/>
        <v>4652.5749999999998</v>
      </c>
      <c r="N130" s="138" t="s">
        <v>632</v>
      </c>
      <c r="O130" s="139" t="s">
        <v>1276</v>
      </c>
      <c r="P130" s="357">
        <f t="shared" si="5"/>
        <v>3841.078717845302</v>
      </c>
    </row>
    <row r="131" spans="1:16" x14ac:dyDescent="0.2">
      <c r="A131" s="206" t="s">
        <v>319</v>
      </c>
      <c r="B131" s="207" t="s">
        <v>320</v>
      </c>
      <c r="C131" s="311">
        <v>7309.7629999999999</v>
      </c>
      <c r="E131" s="79" t="s">
        <v>473</v>
      </c>
      <c r="F131" s="83" t="s">
        <v>474</v>
      </c>
      <c r="G131" s="84">
        <v>203515</v>
      </c>
      <c r="H131" s="89" t="s">
        <v>475</v>
      </c>
      <c r="I131" s="83" t="s">
        <v>476</v>
      </c>
      <c r="J131" s="84">
        <v>203515</v>
      </c>
      <c r="K131" s="209">
        <f t="shared" si="3"/>
        <v>1</v>
      </c>
      <c r="L131" s="316">
        <f t="shared" si="4"/>
        <v>3487.13</v>
      </c>
      <c r="N131" s="48" t="s">
        <v>686</v>
      </c>
      <c r="O131" s="32" t="s">
        <v>1277</v>
      </c>
      <c r="P131" s="358">
        <f t="shared" si="5"/>
        <v>4627.573883506293</v>
      </c>
    </row>
    <row r="132" spans="1:16" x14ac:dyDescent="0.2">
      <c r="A132" s="203" t="s">
        <v>688</v>
      </c>
      <c r="B132" s="204" t="s">
        <v>689</v>
      </c>
      <c r="C132" s="310">
        <v>18624.995999999999</v>
      </c>
      <c r="E132" s="167" t="s">
        <v>5</v>
      </c>
      <c r="F132" s="168" t="s">
        <v>6</v>
      </c>
      <c r="G132" s="169">
        <v>139119</v>
      </c>
      <c r="H132" s="170" t="s">
        <v>7</v>
      </c>
      <c r="I132" s="171" t="s">
        <v>8</v>
      </c>
      <c r="J132" s="172">
        <v>139119</v>
      </c>
      <c r="K132" s="205">
        <f t="shared" si="3"/>
        <v>1</v>
      </c>
      <c r="L132" s="326">
        <f t="shared" si="4"/>
        <v>3533.8829999999998</v>
      </c>
      <c r="N132" s="138" t="s">
        <v>389</v>
      </c>
      <c r="O132" s="139" t="s">
        <v>1278</v>
      </c>
      <c r="P132" s="357">
        <f t="shared" si="5"/>
        <v>4257.1490000000003</v>
      </c>
    </row>
    <row r="133" spans="1:16" x14ac:dyDescent="0.2">
      <c r="A133" s="206" t="s">
        <v>493</v>
      </c>
      <c r="B133" s="207" t="s">
        <v>494</v>
      </c>
      <c r="C133" s="311">
        <v>3437.5790000000002</v>
      </c>
      <c r="E133" s="79" t="s">
        <v>161</v>
      </c>
      <c r="F133" s="83" t="s">
        <v>162</v>
      </c>
      <c r="G133" s="84">
        <v>259245</v>
      </c>
      <c r="H133" s="89" t="s">
        <v>163</v>
      </c>
      <c r="I133" s="83" t="s">
        <v>164</v>
      </c>
      <c r="J133" s="84">
        <v>259245</v>
      </c>
      <c r="K133" s="209">
        <f t="shared" si="3"/>
        <v>1</v>
      </c>
      <c r="L133" s="316">
        <f t="shared" si="4"/>
        <v>4233.9139999999998</v>
      </c>
      <c r="N133" s="48" t="s">
        <v>393</v>
      </c>
      <c r="O133" s="32" t="s">
        <v>1279</v>
      </c>
      <c r="P133" s="358">
        <f t="shared" si="5"/>
        <v>6748.9170000000004</v>
      </c>
    </row>
    <row r="134" spans="1:16" x14ac:dyDescent="0.2">
      <c r="A134" s="203" t="s">
        <v>111</v>
      </c>
      <c r="B134" s="204" t="s">
        <v>112</v>
      </c>
      <c r="C134" s="310">
        <v>3586.654</v>
      </c>
      <c r="E134" s="167" t="s">
        <v>309</v>
      </c>
      <c r="F134" s="168" t="s">
        <v>310</v>
      </c>
      <c r="G134" s="169">
        <v>289835</v>
      </c>
      <c r="H134" s="170" t="s">
        <v>307</v>
      </c>
      <c r="I134" s="171" t="s">
        <v>308</v>
      </c>
      <c r="J134" s="172">
        <v>289835</v>
      </c>
      <c r="K134" s="205">
        <f t="shared" ref="K134:K197" si="6">SUM(J134/G134)</f>
        <v>1</v>
      </c>
      <c r="L134" s="326">
        <f t="shared" ref="L134:L197" si="7">IFERROR(INDEX($C$6:$C$157,MATCH($E134,$A$6:$A$157,0),1),0)*$K134</f>
        <v>6997.6229999999996</v>
      </c>
      <c r="N134" s="138" t="s">
        <v>397</v>
      </c>
      <c r="O134" s="139" t="s">
        <v>1280</v>
      </c>
      <c r="P134" s="357">
        <f t="shared" ref="P134:P197" si="8">SUMPRODUCT(--($H$6:$H$246=$N134),(L$6:L$246))</f>
        <v>4328.5469999999996</v>
      </c>
    </row>
    <row r="135" spans="1:16" x14ac:dyDescent="0.2">
      <c r="A135" s="206" t="s">
        <v>255</v>
      </c>
      <c r="B135" s="207" t="s">
        <v>256</v>
      </c>
      <c r="C135" s="311">
        <v>5380.6940000000004</v>
      </c>
      <c r="E135" s="79" t="s">
        <v>477</v>
      </c>
      <c r="F135" s="83" t="s">
        <v>478</v>
      </c>
      <c r="G135" s="84">
        <v>324322</v>
      </c>
      <c r="H135" s="89" t="s">
        <v>479</v>
      </c>
      <c r="I135" s="83" t="s">
        <v>480</v>
      </c>
      <c r="J135" s="84">
        <v>324322</v>
      </c>
      <c r="K135" s="209">
        <f t="shared" si="6"/>
        <v>1</v>
      </c>
      <c r="L135" s="316">
        <f t="shared" si="7"/>
        <v>6846.4750000000004</v>
      </c>
      <c r="N135" s="48" t="s">
        <v>401</v>
      </c>
      <c r="O135" s="32" t="s">
        <v>1281</v>
      </c>
      <c r="P135" s="358">
        <f t="shared" si="8"/>
        <v>6261.9089999999997</v>
      </c>
    </row>
    <row r="136" spans="1:16" x14ac:dyDescent="0.2">
      <c r="A136" s="203" t="s">
        <v>73</v>
      </c>
      <c r="B136" s="204" t="s">
        <v>74</v>
      </c>
      <c r="C136" s="310">
        <v>3610.13</v>
      </c>
      <c r="E136" s="167" t="s">
        <v>622</v>
      </c>
      <c r="F136" s="168" t="s">
        <v>623</v>
      </c>
      <c r="G136" s="169">
        <v>877710</v>
      </c>
      <c r="H136" s="170" t="s">
        <v>630</v>
      </c>
      <c r="I136" s="171" t="s">
        <v>631</v>
      </c>
      <c r="J136" s="172">
        <v>240198</v>
      </c>
      <c r="K136" s="205">
        <f t="shared" si="6"/>
        <v>0.2736644221895615</v>
      </c>
      <c r="L136" s="326">
        <f t="shared" si="7"/>
        <v>5331.8274726595346</v>
      </c>
      <c r="N136" s="138" t="s">
        <v>405</v>
      </c>
      <c r="O136" s="139" t="s">
        <v>1282</v>
      </c>
      <c r="P136" s="357">
        <f t="shared" si="8"/>
        <v>5550.4979999999996</v>
      </c>
    </row>
    <row r="137" spans="1:16" x14ac:dyDescent="0.2">
      <c r="A137" s="206" t="s">
        <v>127</v>
      </c>
      <c r="B137" s="207" t="s">
        <v>128</v>
      </c>
      <c r="C137" s="311">
        <v>3050.2280000000001</v>
      </c>
      <c r="E137" s="167" t="s">
        <v>622</v>
      </c>
      <c r="F137" s="168"/>
      <c r="G137" s="169">
        <v>877710</v>
      </c>
      <c r="H137" s="170" t="s">
        <v>628</v>
      </c>
      <c r="I137" s="171" t="s">
        <v>629</v>
      </c>
      <c r="J137" s="172">
        <v>196851</v>
      </c>
      <c r="K137" s="205">
        <f t="shared" si="6"/>
        <v>0.22427795057593056</v>
      </c>
      <c r="L137" s="326">
        <f t="shared" si="7"/>
        <v>4369.6265989746043</v>
      </c>
      <c r="N137" s="48" t="s">
        <v>409</v>
      </c>
      <c r="O137" s="32" t="s">
        <v>1283</v>
      </c>
      <c r="P137" s="358">
        <f t="shared" si="8"/>
        <v>5994.8649999999998</v>
      </c>
    </row>
    <row r="138" spans="1:16" x14ac:dyDescent="0.2">
      <c r="A138" s="203" t="s">
        <v>101</v>
      </c>
      <c r="B138" s="204" t="s">
        <v>102</v>
      </c>
      <c r="C138" s="310">
        <v>3863.2530000000002</v>
      </c>
      <c r="E138" s="167" t="s">
        <v>622</v>
      </c>
      <c r="F138" s="168"/>
      <c r="G138" s="169">
        <v>877710</v>
      </c>
      <c r="H138" s="170" t="s">
        <v>632</v>
      </c>
      <c r="I138" s="171" t="s">
        <v>633</v>
      </c>
      <c r="J138" s="172">
        <v>173040</v>
      </c>
      <c r="K138" s="205">
        <f t="shared" si="6"/>
        <v>0.19714940014355539</v>
      </c>
      <c r="L138" s="326">
        <f t="shared" si="7"/>
        <v>3841.078717845302</v>
      </c>
      <c r="N138" s="138" t="s">
        <v>511</v>
      </c>
      <c r="O138" s="139" t="s">
        <v>1284</v>
      </c>
      <c r="P138" s="357">
        <f t="shared" si="8"/>
        <v>4425.6553775525945</v>
      </c>
    </row>
    <row r="139" spans="1:16" x14ac:dyDescent="0.2">
      <c r="A139" s="206" t="s">
        <v>497</v>
      </c>
      <c r="B139" s="207" t="s">
        <v>498</v>
      </c>
      <c r="C139" s="311">
        <v>6830.3969999999999</v>
      </c>
      <c r="E139" s="167" t="s">
        <v>622</v>
      </c>
      <c r="F139" s="168"/>
      <c r="G139" s="169">
        <v>877710</v>
      </c>
      <c r="H139" s="170" t="s">
        <v>626</v>
      </c>
      <c r="I139" s="171" t="s">
        <v>627</v>
      </c>
      <c r="J139" s="172">
        <v>169449</v>
      </c>
      <c r="K139" s="205">
        <f t="shared" si="6"/>
        <v>0.19305807157261509</v>
      </c>
      <c r="L139" s="326">
        <f t="shared" si="7"/>
        <v>3761.3670114434149</v>
      </c>
      <c r="N139" s="48" t="s">
        <v>385</v>
      </c>
      <c r="O139" s="32" t="s">
        <v>1285</v>
      </c>
      <c r="P139" s="358">
        <f t="shared" si="8"/>
        <v>6778.3130000000001</v>
      </c>
    </row>
    <row r="140" spans="1:16" x14ac:dyDescent="0.2">
      <c r="A140" s="203" t="s">
        <v>259</v>
      </c>
      <c r="B140" s="204" t="s">
        <v>260</v>
      </c>
      <c r="C140" s="310">
        <v>4409.348</v>
      </c>
      <c r="E140" s="167" t="s">
        <v>622</v>
      </c>
      <c r="F140" s="168"/>
      <c r="G140" s="169">
        <v>877710</v>
      </c>
      <c r="H140" s="170" t="s">
        <v>624</v>
      </c>
      <c r="I140" s="171" t="s">
        <v>625</v>
      </c>
      <c r="J140" s="172">
        <v>98172</v>
      </c>
      <c r="K140" s="205">
        <f t="shared" si="6"/>
        <v>0.11185015551833749</v>
      </c>
      <c r="L140" s="326">
        <f t="shared" si="7"/>
        <v>2179.186199077144</v>
      </c>
      <c r="N140" s="138" t="s">
        <v>413</v>
      </c>
      <c r="O140" s="139" t="s">
        <v>1286</v>
      </c>
      <c r="P140" s="357">
        <f t="shared" si="8"/>
        <v>6533.7439999999997</v>
      </c>
    </row>
    <row r="141" spans="1:16" x14ac:dyDescent="0.2">
      <c r="A141" s="206" t="s">
        <v>379</v>
      </c>
      <c r="B141" s="207" t="s">
        <v>380</v>
      </c>
      <c r="C141" s="311">
        <v>7687.8819999999996</v>
      </c>
      <c r="E141" s="79" t="s">
        <v>43</v>
      </c>
      <c r="F141" s="83" t="s">
        <v>44</v>
      </c>
      <c r="G141" s="84">
        <v>159804</v>
      </c>
      <c r="H141" s="89" t="s">
        <v>45</v>
      </c>
      <c r="I141" s="83" t="s">
        <v>46</v>
      </c>
      <c r="J141" s="84">
        <v>159804</v>
      </c>
      <c r="K141" s="209">
        <f t="shared" si="6"/>
        <v>1</v>
      </c>
      <c r="L141" s="316">
        <f t="shared" si="7"/>
        <v>3635.3969999999999</v>
      </c>
      <c r="N141" s="48" t="s">
        <v>417</v>
      </c>
      <c r="O141" s="32" t="s">
        <v>1287</v>
      </c>
      <c r="P141" s="358">
        <f t="shared" si="8"/>
        <v>6609.4129999999996</v>
      </c>
    </row>
    <row r="142" spans="1:16" x14ac:dyDescent="0.2">
      <c r="A142" s="203" t="s">
        <v>345</v>
      </c>
      <c r="B142" s="204" t="s">
        <v>346</v>
      </c>
      <c r="C142" s="310">
        <v>6675.8829999999998</v>
      </c>
      <c r="E142" s="167" t="s">
        <v>47</v>
      </c>
      <c r="F142" s="168" t="s">
        <v>48</v>
      </c>
      <c r="G142" s="169">
        <v>169247</v>
      </c>
      <c r="H142" s="170" t="s">
        <v>49</v>
      </c>
      <c r="I142" s="171" t="s">
        <v>50</v>
      </c>
      <c r="J142" s="172">
        <v>169247</v>
      </c>
      <c r="K142" s="205">
        <f t="shared" si="6"/>
        <v>1</v>
      </c>
      <c r="L142" s="326">
        <f t="shared" si="7"/>
        <v>3547.7849999999999</v>
      </c>
      <c r="N142" s="138" t="s">
        <v>421</v>
      </c>
      <c r="O142" s="139" t="s">
        <v>1288</v>
      </c>
      <c r="P142" s="357">
        <f t="shared" si="8"/>
        <v>6054.8879999999999</v>
      </c>
    </row>
    <row r="143" spans="1:16" x14ac:dyDescent="0.2">
      <c r="A143" s="206" t="s">
        <v>501</v>
      </c>
      <c r="B143" s="207" t="s">
        <v>502</v>
      </c>
      <c r="C143" s="311">
        <v>5076.0259999999998</v>
      </c>
      <c r="E143" s="79" t="s">
        <v>89</v>
      </c>
      <c r="F143" s="83" t="s">
        <v>90</v>
      </c>
      <c r="G143" s="84">
        <v>208154</v>
      </c>
      <c r="H143" s="89" t="s">
        <v>91</v>
      </c>
      <c r="I143" s="83" t="s">
        <v>92</v>
      </c>
      <c r="J143" s="84">
        <v>208154</v>
      </c>
      <c r="K143" s="209">
        <f t="shared" si="6"/>
        <v>1</v>
      </c>
      <c r="L143" s="316">
        <f t="shared" si="7"/>
        <v>4307.8959999999997</v>
      </c>
      <c r="N143" s="48" t="s">
        <v>425</v>
      </c>
      <c r="O143" s="32" t="s">
        <v>1289</v>
      </c>
      <c r="P143" s="358">
        <f t="shared" si="8"/>
        <v>6202.415</v>
      </c>
    </row>
    <row r="144" spans="1:16" x14ac:dyDescent="0.2">
      <c r="A144" s="203" t="s">
        <v>505</v>
      </c>
      <c r="B144" s="204" t="s">
        <v>506</v>
      </c>
      <c r="C144" s="310">
        <v>6049.3890000000001</v>
      </c>
      <c r="E144" s="167" t="s">
        <v>311</v>
      </c>
      <c r="F144" s="168" t="s">
        <v>312</v>
      </c>
      <c r="G144" s="169">
        <v>202744</v>
      </c>
      <c r="H144" s="170" t="s">
        <v>313</v>
      </c>
      <c r="I144" s="171" t="s">
        <v>314</v>
      </c>
      <c r="J144" s="172">
        <v>202744</v>
      </c>
      <c r="K144" s="205">
        <f t="shared" si="6"/>
        <v>1</v>
      </c>
      <c r="L144" s="326">
        <f t="shared" si="7"/>
        <v>4807.3959999999997</v>
      </c>
      <c r="N144" s="138" t="s">
        <v>431</v>
      </c>
      <c r="O144" s="139" t="s">
        <v>1290</v>
      </c>
      <c r="P144" s="357">
        <f t="shared" si="8"/>
        <v>4281.9520000000002</v>
      </c>
    </row>
    <row r="145" spans="1:16" x14ac:dyDescent="0.2">
      <c r="A145" s="206" t="s">
        <v>21</v>
      </c>
      <c r="B145" s="207" t="s">
        <v>22</v>
      </c>
      <c r="C145" s="311">
        <v>3840.6750000000002</v>
      </c>
      <c r="E145" s="79" t="s">
        <v>640</v>
      </c>
      <c r="F145" s="83" t="s">
        <v>641</v>
      </c>
      <c r="G145" s="84">
        <v>601536</v>
      </c>
      <c r="H145" s="89" t="s">
        <v>644</v>
      </c>
      <c r="I145" s="83" t="s">
        <v>645</v>
      </c>
      <c r="J145" s="84">
        <v>157267</v>
      </c>
      <c r="K145" s="209">
        <f t="shared" si="6"/>
        <v>0.2614423741887435</v>
      </c>
      <c r="L145" s="316">
        <f t="shared" si="7"/>
        <v>2954.309024585395</v>
      </c>
      <c r="N145" s="48" t="s">
        <v>435</v>
      </c>
      <c r="O145" s="32" t="s">
        <v>1291</v>
      </c>
      <c r="P145" s="358">
        <f t="shared" si="8"/>
        <v>5353.4930000000004</v>
      </c>
    </row>
    <row r="146" spans="1:16" x14ac:dyDescent="0.2">
      <c r="A146" s="203" t="s">
        <v>700</v>
      </c>
      <c r="B146" s="204" t="s">
        <v>701</v>
      </c>
      <c r="C146" s="310">
        <v>10418.748</v>
      </c>
      <c r="E146" s="79" t="s">
        <v>640</v>
      </c>
      <c r="F146" s="83"/>
      <c r="G146" s="84">
        <v>601536</v>
      </c>
      <c r="H146" s="89" t="s">
        <v>642</v>
      </c>
      <c r="I146" s="83" t="s">
        <v>643</v>
      </c>
      <c r="J146" s="84">
        <v>152061</v>
      </c>
      <c r="K146" s="209">
        <f t="shared" si="6"/>
        <v>0.25278786307053941</v>
      </c>
      <c r="L146" s="316">
        <f t="shared" si="7"/>
        <v>2856.5127114237553</v>
      </c>
      <c r="N146" s="138" t="s">
        <v>439</v>
      </c>
      <c r="O146" s="139" t="s">
        <v>1292</v>
      </c>
      <c r="P146" s="357">
        <f t="shared" si="8"/>
        <v>4521.8249999999998</v>
      </c>
    </row>
    <row r="147" spans="1:16" x14ac:dyDescent="0.2">
      <c r="A147" s="206" t="s">
        <v>139</v>
      </c>
      <c r="B147" s="207" t="s">
        <v>140</v>
      </c>
      <c r="C147" s="311">
        <v>2335.4349999999999</v>
      </c>
      <c r="E147" s="79" t="s">
        <v>640</v>
      </c>
      <c r="F147" s="83"/>
      <c r="G147" s="84">
        <v>601536</v>
      </c>
      <c r="H147" s="89" t="s">
        <v>41</v>
      </c>
      <c r="I147" s="83" t="s">
        <v>42</v>
      </c>
      <c r="J147" s="84">
        <v>126143</v>
      </c>
      <c r="K147" s="209">
        <f t="shared" si="6"/>
        <v>0.20970149749973402</v>
      </c>
      <c r="L147" s="316">
        <f t="shared" si="7"/>
        <v>2369.6351001053972</v>
      </c>
      <c r="N147" s="48" t="s">
        <v>443</v>
      </c>
      <c r="O147" s="32" t="s">
        <v>1293</v>
      </c>
      <c r="P147" s="358">
        <f t="shared" si="8"/>
        <v>4688.9970000000003</v>
      </c>
    </row>
    <row r="148" spans="1:16" x14ac:dyDescent="0.2">
      <c r="A148" s="203" t="s">
        <v>706</v>
      </c>
      <c r="B148" s="204" t="s">
        <v>707</v>
      </c>
      <c r="C148" s="310">
        <v>15402.343999999999</v>
      </c>
      <c r="E148" s="79" t="s">
        <v>640</v>
      </c>
      <c r="F148" s="83"/>
      <c r="G148" s="84">
        <v>601536</v>
      </c>
      <c r="H148" s="89" t="s">
        <v>646</v>
      </c>
      <c r="I148" s="83" t="s">
        <v>647</v>
      </c>
      <c r="J148" s="84">
        <v>110369</v>
      </c>
      <c r="K148" s="209">
        <f t="shared" si="6"/>
        <v>0.18347862804553675</v>
      </c>
      <c r="L148" s="316">
        <f t="shared" si="7"/>
        <v>2073.3156525810591</v>
      </c>
      <c r="N148" s="138" t="s">
        <v>447</v>
      </c>
      <c r="O148" s="139" t="s">
        <v>1294</v>
      </c>
      <c r="P148" s="357">
        <f t="shared" si="8"/>
        <v>4854.1639999999998</v>
      </c>
    </row>
    <row r="149" spans="1:16" x14ac:dyDescent="0.2">
      <c r="A149" s="206" t="s">
        <v>509</v>
      </c>
      <c r="B149" s="207" t="s">
        <v>510</v>
      </c>
      <c r="C149" s="311">
        <v>6169.23</v>
      </c>
      <c r="E149" s="79" t="s">
        <v>640</v>
      </c>
      <c r="F149" s="83"/>
      <c r="G149" s="84">
        <v>601536</v>
      </c>
      <c r="H149" s="89" t="s">
        <v>355</v>
      </c>
      <c r="I149" s="83" t="s">
        <v>356</v>
      </c>
      <c r="J149" s="84">
        <v>49627</v>
      </c>
      <c r="K149" s="209">
        <f t="shared" si="6"/>
        <v>8.2500465475050536E-2</v>
      </c>
      <c r="L149" s="316">
        <f t="shared" si="7"/>
        <v>932.25847738622463</v>
      </c>
      <c r="N149" s="48" t="s">
        <v>451</v>
      </c>
      <c r="O149" s="32" t="s">
        <v>1295</v>
      </c>
      <c r="P149" s="358">
        <f t="shared" si="8"/>
        <v>4659.4309999999996</v>
      </c>
    </row>
    <row r="150" spans="1:16" x14ac:dyDescent="0.2">
      <c r="A150" s="203" t="s">
        <v>263</v>
      </c>
      <c r="B150" s="204" t="s">
        <v>264</v>
      </c>
      <c r="C150" s="310">
        <v>7423.7389999999996</v>
      </c>
      <c r="E150" s="79" t="s">
        <v>640</v>
      </c>
      <c r="F150" s="83"/>
      <c r="G150" s="84">
        <v>601536</v>
      </c>
      <c r="H150" s="89" t="s">
        <v>523</v>
      </c>
      <c r="I150" s="83" t="s">
        <v>524</v>
      </c>
      <c r="J150" s="84">
        <v>6069</v>
      </c>
      <c r="K150" s="209">
        <f t="shared" si="6"/>
        <v>1.0089171720395787E-2</v>
      </c>
      <c r="L150" s="316">
        <f t="shared" si="7"/>
        <v>114.0080339181695</v>
      </c>
      <c r="N150" s="138" t="s">
        <v>455</v>
      </c>
      <c r="O150" s="139" t="s">
        <v>1296</v>
      </c>
      <c r="P150" s="357">
        <f t="shared" si="8"/>
        <v>5995.4570000000003</v>
      </c>
    </row>
    <row r="151" spans="1:16" x14ac:dyDescent="0.2">
      <c r="A151" s="206" t="s">
        <v>213</v>
      </c>
      <c r="B151" s="207" t="s">
        <v>214</v>
      </c>
      <c r="C151" s="311">
        <v>8500.0349999999999</v>
      </c>
      <c r="E151" s="167" t="s">
        <v>634</v>
      </c>
      <c r="F151" s="168" t="s">
        <v>635</v>
      </c>
      <c r="G151" s="169">
        <v>714392</v>
      </c>
      <c r="H151" s="170" t="s">
        <v>638</v>
      </c>
      <c r="I151" s="171" t="s">
        <v>639</v>
      </c>
      <c r="J151" s="172">
        <v>632949</v>
      </c>
      <c r="K151" s="205">
        <f t="shared" si="6"/>
        <v>0.88599676368156421</v>
      </c>
      <c r="L151" s="326">
        <f t="shared" si="7"/>
        <v>11224.262404654588</v>
      </c>
      <c r="N151" s="48" t="s">
        <v>463</v>
      </c>
      <c r="O151" s="32" t="s">
        <v>1297</v>
      </c>
      <c r="P151" s="358">
        <f t="shared" si="8"/>
        <v>2672.4470000000001</v>
      </c>
    </row>
    <row r="152" spans="1:16" x14ac:dyDescent="0.2">
      <c r="A152" s="203" t="s">
        <v>153</v>
      </c>
      <c r="B152" s="204" t="s">
        <v>154</v>
      </c>
      <c r="C152" s="310">
        <v>2221.4810000000002</v>
      </c>
      <c r="E152" s="167" t="s">
        <v>634</v>
      </c>
      <c r="F152" s="168"/>
      <c r="G152" s="169">
        <v>714392</v>
      </c>
      <c r="H152" s="170" t="s">
        <v>636</v>
      </c>
      <c r="I152" s="171" t="s">
        <v>637</v>
      </c>
      <c r="J152" s="172">
        <v>65434</v>
      </c>
      <c r="K152" s="205">
        <f t="shared" si="6"/>
        <v>9.1593970817142406E-2</v>
      </c>
      <c r="L152" s="326">
        <f t="shared" si="7"/>
        <v>1160.3595016125601</v>
      </c>
      <c r="N152" s="138" t="s">
        <v>467</v>
      </c>
      <c r="O152" s="139" t="s">
        <v>1298</v>
      </c>
      <c r="P152" s="357">
        <f t="shared" si="8"/>
        <v>7035.3220000000001</v>
      </c>
    </row>
    <row r="153" spans="1:16" x14ac:dyDescent="0.2">
      <c r="A153" s="206" t="s">
        <v>285</v>
      </c>
      <c r="B153" s="207" t="s">
        <v>286</v>
      </c>
      <c r="C153" s="311">
        <v>8394.2250000000004</v>
      </c>
      <c r="E153" s="167" t="s">
        <v>634</v>
      </c>
      <c r="F153" s="168"/>
      <c r="G153" s="169">
        <v>714392</v>
      </c>
      <c r="H153" s="170" t="s">
        <v>117</v>
      </c>
      <c r="I153" s="171" t="s">
        <v>118</v>
      </c>
      <c r="J153" s="172">
        <v>16009</v>
      </c>
      <c r="K153" s="205">
        <f t="shared" si="6"/>
        <v>2.2409265501293407E-2</v>
      </c>
      <c r="L153" s="326">
        <f t="shared" si="7"/>
        <v>283.89209373285252</v>
      </c>
      <c r="N153" s="48" t="s">
        <v>471</v>
      </c>
      <c r="O153" s="32" t="s">
        <v>1299</v>
      </c>
      <c r="P153" s="358">
        <f t="shared" si="8"/>
        <v>6377.75</v>
      </c>
    </row>
    <row r="154" spans="1:16" x14ac:dyDescent="0.2">
      <c r="A154" s="203" t="s">
        <v>157</v>
      </c>
      <c r="B154" s="204" t="s">
        <v>158</v>
      </c>
      <c r="C154" s="310">
        <v>1872.4090000000001</v>
      </c>
      <c r="E154" s="79" t="s">
        <v>1130</v>
      </c>
      <c r="F154" s="83" t="s">
        <v>188</v>
      </c>
      <c r="G154" s="84">
        <v>315987</v>
      </c>
      <c r="H154" s="89" t="s">
        <v>189</v>
      </c>
      <c r="I154" s="83" t="s">
        <v>190</v>
      </c>
      <c r="J154" s="84">
        <v>315987</v>
      </c>
      <c r="K154" s="209">
        <f t="shared" si="6"/>
        <v>1</v>
      </c>
      <c r="L154" s="316">
        <f t="shared" si="7"/>
        <v>7093.7709999999997</v>
      </c>
      <c r="N154" s="138" t="s">
        <v>475</v>
      </c>
      <c r="O154" s="139" t="s">
        <v>1300</v>
      </c>
      <c r="P154" s="357">
        <f t="shared" si="8"/>
        <v>3487.13</v>
      </c>
    </row>
    <row r="155" spans="1:16" x14ac:dyDescent="0.2">
      <c r="A155" s="206" t="s">
        <v>349</v>
      </c>
      <c r="B155" s="207" t="s">
        <v>350</v>
      </c>
      <c r="C155" s="311">
        <v>6417.826</v>
      </c>
      <c r="E155" s="167" t="s">
        <v>65</v>
      </c>
      <c r="F155" s="168" t="s">
        <v>66</v>
      </c>
      <c r="G155" s="169">
        <v>314268</v>
      </c>
      <c r="H155" s="170" t="s">
        <v>67</v>
      </c>
      <c r="I155" s="171" t="s">
        <v>68</v>
      </c>
      <c r="J155" s="172">
        <v>314268</v>
      </c>
      <c r="K155" s="205">
        <f t="shared" si="6"/>
        <v>1</v>
      </c>
      <c r="L155" s="326">
        <f t="shared" si="7"/>
        <v>7227.0039999999999</v>
      </c>
      <c r="N155" s="48" t="s">
        <v>479</v>
      </c>
      <c r="O155" s="32" t="s">
        <v>1301</v>
      </c>
      <c r="P155" s="358">
        <f t="shared" si="8"/>
        <v>6846.4750000000004</v>
      </c>
    </row>
    <row r="156" spans="1:16" x14ac:dyDescent="0.2">
      <c r="A156" s="203" t="s">
        <v>714</v>
      </c>
      <c r="B156" s="204" t="s">
        <v>715</v>
      </c>
      <c r="C156" s="310">
        <v>11118.314</v>
      </c>
      <c r="E156" s="79" t="s">
        <v>648</v>
      </c>
      <c r="F156" s="83" t="s">
        <v>649</v>
      </c>
      <c r="G156" s="84">
        <v>801390</v>
      </c>
      <c r="H156" s="89" t="s">
        <v>652</v>
      </c>
      <c r="I156" s="83" t="s">
        <v>653</v>
      </c>
      <c r="J156" s="84">
        <v>195079</v>
      </c>
      <c r="K156" s="209">
        <f t="shared" si="6"/>
        <v>0.24342579767653702</v>
      </c>
      <c r="L156" s="316">
        <f t="shared" si="7"/>
        <v>4003.1287228877327</v>
      </c>
      <c r="N156" s="138" t="s">
        <v>483</v>
      </c>
      <c r="O156" s="139" t="s">
        <v>1302</v>
      </c>
      <c r="P156" s="357">
        <f t="shared" si="8"/>
        <v>5203.2389999999996</v>
      </c>
    </row>
    <row r="157" spans="1:16" x14ac:dyDescent="0.2">
      <c r="A157" s="212" t="s">
        <v>51</v>
      </c>
      <c r="B157" s="213" t="s">
        <v>52</v>
      </c>
      <c r="C157" s="312">
        <v>3412.02</v>
      </c>
      <c r="E157" s="79" t="s">
        <v>648</v>
      </c>
      <c r="F157" s="83"/>
      <c r="G157" s="84">
        <v>801390</v>
      </c>
      <c r="H157" s="89" t="s">
        <v>656</v>
      </c>
      <c r="I157" s="83" t="s">
        <v>657</v>
      </c>
      <c r="J157" s="84">
        <v>148773</v>
      </c>
      <c r="K157" s="209">
        <f t="shared" si="6"/>
        <v>0.18564369408153333</v>
      </c>
      <c r="L157" s="316">
        <f t="shared" si="7"/>
        <v>3052.904051641523</v>
      </c>
      <c r="N157" s="48" t="s">
        <v>487</v>
      </c>
      <c r="O157" s="32" t="s">
        <v>1303</v>
      </c>
      <c r="P157" s="358">
        <f t="shared" si="8"/>
        <v>3081.1759999999999</v>
      </c>
    </row>
    <row r="158" spans="1:16" x14ac:dyDescent="0.2">
      <c r="A158" s="214"/>
      <c r="B158" s="214"/>
      <c r="C158" s="215"/>
      <c r="E158" s="79" t="s">
        <v>648</v>
      </c>
      <c r="F158" s="83"/>
      <c r="G158" s="84">
        <v>801390</v>
      </c>
      <c r="H158" s="89" t="s">
        <v>654</v>
      </c>
      <c r="I158" s="83" t="s">
        <v>655</v>
      </c>
      <c r="J158" s="84">
        <v>117945</v>
      </c>
      <c r="K158" s="209">
        <f t="shared" si="6"/>
        <v>0.14717553251225995</v>
      </c>
      <c r="L158" s="316">
        <f t="shared" si="7"/>
        <v>2420.2964810204771</v>
      </c>
      <c r="N158" s="138" t="s">
        <v>491</v>
      </c>
      <c r="O158" s="139" t="s">
        <v>1304</v>
      </c>
      <c r="P158" s="357">
        <f t="shared" si="8"/>
        <v>7323.1440000000002</v>
      </c>
    </row>
    <row r="159" spans="1:16" x14ac:dyDescent="0.2">
      <c r="A159" s="214"/>
      <c r="B159" s="214" t="s">
        <v>1365</v>
      </c>
      <c r="C159" s="192">
        <f>SUM(C6:C157)</f>
        <v>1119000</v>
      </c>
      <c r="E159" s="79" t="s">
        <v>648</v>
      </c>
      <c r="F159" s="83"/>
      <c r="G159" s="84">
        <v>801390</v>
      </c>
      <c r="H159" s="89" t="s">
        <v>650</v>
      </c>
      <c r="I159" s="83" t="s">
        <v>651</v>
      </c>
      <c r="J159" s="84">
        <v>114143</v>
      </c>
      <c r="K159" s="209">
        <f t="shared" si="6"/>
        <v>0.14243127565854327</v>
      </c>
      <c r="L159" s="316">
        <f t="shared" si="7"/>
        <v>2342.2773431100959</v>
      </c>
      <c r="N159" s="48" t="s">
        <v>495</v>
      </c>
      <c r="O159" s="32" t="s">
        <v>1305</v>
      </c>
      <c r="P159" s="358">
        <f t="shared" si="8"/>
        <v>3437.5790000000002</v>
      </c>
    </row>
    <row r="160" spans="1:16" x14ac:dyDescent="0.2">
      <c r="E160" s="79" t="s">
        <v>648</v>
      </c>
      <c r="F160" s="83"/>
      <c r="G160" s="84">
        <v>801390</v>
      </c>
      <c r="H160" s="89" t="s">
        <v>660</v>
      </c>
      <c r="I160" s="83" t="s">
        <v>661</v>
      </c>
      <c r="J160" s="84">
        <v>113670</v>
      </c>
      <c r="K160" s="209">
        <f t="shared" si="6"/>
        <v>0.14184105117358589</v>
      </c>
      <c r="L160" s="316">
        <f t="shared" si="7"/>
        <v>2332.571122112829</v>
      </c>
      <c r="N160" s="138" t="s">
        <v>499</v>
      </c>
      <c r="O160" s="139" t="s">
        <v>1306</v>
      </c>
      <c r="P160" s="357">
        <f t="shared" si="8"/>
        <v>6830.3969999999999</v>
      </c>
    </row>
    <row r="161" spans="5:16" x14ac:dyDescent="0.2">
      <c r="E161" s="79" t="s">
        <v>648</v>
      </c>
      <c r="F161" s="83"/>
      <c r="G161" s="84">
        <v>801390</v>
      </c>
      <c r="H161" s="89" t="s">
        <v>658</v>
      </c>
      <c r="I161" s="83" t="s">
        <v>659</v>
      </c>
      <c r="J161" s="84">
        <v>111780</v>
      </c>
      <c r="K161" s="209">
        <f t="shared" si="6"/>
        <v>0.13948264889754053</v>
      </c>
      <c r="L161" s="316">
        <f t="shared" si="7"/>
        <v>2293.7872792273424</v>
      </c>
      <c r="N161" s="48" t="s">
        <v>503</v>
      </c>
      <c r="O161" s="32" t="s">
        <v>1307</v>
      </c>
      <c r="P161" s="358">
        <f t="shared" si="8"/>
        <v>5076.0259999999998</v>
      </c>
    </row>
    <row r="162" spans="5:16" x14ac:dyDescent="0.2">
      <c r="E162" s="167" t="s">
        <v>239</v>
      </c>
      <c r="F162" s="168" t="s">
        <v>240</v>
      </c>
      <c r="G162" s="169">
        <v>228765</v>
      </c>
      <c r="H162" s="170" t="s">
        <v>241</v>
      </c>
      <c r="I162" s="171" t="s">
        <v>242</v>
      </c>
      <c r="J162" s="172">
        <v>228765</v>
      </c>
      <c r="K162" s="205">
        <f t="shared" si="6"/>
        <v>1</v>
      </c>
      <c r="L162" s="326">
        <f t="shared" si="7"/>
        <v>5232.9769999999999</v>
      </c>
      <c r="N162" s="138" t="s">
        <v>507</v>
      </c>
      <c r="O162" s="139" t="s">
        <v>1308</v>
      </c>
      <c r="P162" s="357">
        <f t="shared" si="8"/>
        <v>6049.3890000000001</v>
      </c>
    </row>
    <row r="163" spans="5:16" x14ac:dyDescent="0.2">
      <c r="E163" s="79" t="s">
        <v>662</v>
      </c>
      <c r="F163" s="83" t="s">
        <v>663</v>
      </c>
      <c r="G163" s="84">
        <v>672516</v>
      </c>
      <c r="H163" s="89" t="s">
        <v>664</v>
      </c>
      <c r="I163" s="83" t="s">
        <v>665</v>
      </c>
      <c r="J163" s="84">
        <v>658674</v>
      </c>
      <c r="K163" s="209">
        <f t="shared" si="6"/>
        <v>0.97941759006477169</v>
      </c>
      <c r="L163" s="316">
        <f t="shared" si="7"/>
        <v>10464.462855013115</v>
      </c>
      <c r="N163" s="48" t="s">
        <v>459</v>
      </c>
      <c r="O163" s="32" t="s">
        <v>1309</v>
      </c>
      <c r="P163" s="358">
        <f t="shared" si="8"/>
        <v>5785.0566224474051</v>
      </c>
    </row>
    <row r="164" spans="5:16" x14ac:dyDescent="0.2">
      <c r="E164" s="79" t="s">
        <v>662</v>
      </c>
      <c r="F164" s="83"/>
      <c r="G164" s="84">
        <v>672516</v>
      </c>
      <c r="H164" s="89" t="s">
        <v>517</v>
      </c>
      <c r="I164" s="83" t="s">
        <v>518</v>
      </c>
      <c r="J164" s="84">
        <v>8601</v>
      </c>
      <c r="K164" s="209">
        <f t="shared" si="6"/>
        <v>1.2789286797637528E-2</v>
      </c>
      <c r="L164" s="316">
        <f t="shared" si="7"/>
        <v>136.64551054993487</v>
      </c>
      <c r="N164" s="138" t="s">
        <v>1138</v>
      </c>
      <c r="O164" s="139" t="s">
        <v>1310</v>
      </c>
      <c r="P164" s="357">
        <f t="shared" si="8"/>
        <v>2346.0835424443931</v>
      </c>
    </row>
    <row r="165" spans="5:16" x14ac:dyDescent="0.2">
      <c r="E165" s="79" t="s">
        <v>662</v>
      </c>
      <c r="F165" s="83"/>
      <c r="G165" s="84">
        <v>672516</v>
      </c>
      <c r="H165" s="89" t="s">
        <v>113</v>
      </c>
      <c r="I165" s="83" t="s">
        <v>114</v>
      </c>
      <c r="J165" s="84">
        <v>5241</v>
      </c>
      <c r="K165" s="209">
        <f t="shared" si="6"/>
        <v>7.7931231375907789E-3</v>
      </c>
      <c r="L165" s="316">
        <f t="shared" si="7"/>
        <v>83.264634436950203</v>
      </c>
      <c r="N165" s="48" t="s">
        <v>517</v>
      </c>
      <c r="O165" s="32" t="s">
        <v>1311</v>
      </c>
      <c r="P165" s="358">
        <f t="shared" si="8"/>
        <v>3038.509741982984</v>
      </c>
    </row>
    <row r="166" spans="5:16" x14ac:dyDescent="0.2">
      <c r="E166" s="167" t="s">
        <v>115</v>
      </c>
      <c r="F166" s="168" t="s">
        <v>116</v>
      </c>
      <c r="G166" s="169">
        <v>190461</v>
      </c>
      <c r="H166" s="170" t="s">
        <v>117</v>
      </c>
      <c r="I166" s="171" t="s">
        <v>118</v>
      </c>
      <c r="J166" s="172">
        <v>190461</v>
      </c>
      <c r="K166" s="205">
        <f t="shared" si="6"/>
        <v>1</v>
      </c>
      <c r="L166" s="326">
        <f t="shared" si="7"/>
        <v>3700.4450000000002</v>
      </c>
      <c r="N166" s="138" t="s">
        <v>137</v>
      </c>
      <c r="O166" s="139" t="s">
        <v>1312</v>
      </c>
      <c r="P166" s="357">
        <f t="shared" si="8"/>
        <v>1956.6217989552238</v>
      </c>
    </row>
    <row r="167" spans="5:16" x14ac:dyDescent="0.2">
      <c r="E167" s="79" t="s">
        <v>97</v>
      </c>
      <c r="F167" s="83" t="s">
        <v>98</v>
      </c>
      <c r="G167" s="84">
        <v>261546</v>
      </c>
      <c r="H167" s="89" t="s">
        <v>99</v>
      </c>
      <c r="I167" s="83" t="s">
        <v>100</v>
      </c>
      <c r="J167" s="84">
        <v>261546</v>
      </c>
      <c r="K167" s="209">
        <f t="shared" si="6"/>
        <v>1</v>
      </c>
      <c r="L167" s="316">
        <f t="shared" si="7"/>
        <v>5987.1369999999997</v>
      </c>
      <c r="N167" s="48" t="s">
        <v>167</v>
      </c>
      <c r="O167" s="32" t="s">
        <v>1313</v>
      </c>
      <c r="P167" s="358">
        <f t="shared" si="8"/>
        <v>5728.6279999999997</v>
      </c>
    </row>
    <row r="168" spans="5:16" x14ac:dyDescent="0.2">
      <c r="E168" s="167" t="s">
        <v>109</v>
      </c>
      <c r="F168" s="168" t="s">
        <v>110</v>
      </c>
      <c r="G168" s="169">
        <v>150109</v>
      </c>
      <c r="H168" s="170" t="s">
        <v>107</v>
      </c>
      <c r="I168" s="171" t="s">
        <v>108</v>
      </c>
      <c r="J168" s="172">
        <v>150109</v>
      </c>
      <c r="K168" s="205">
        <f t="shared" si="6"/>
        <v>1</v>
      </c>
      <c r="L168" s="326">
        <f t="shared" si="7"/>
        <v>2972.5630000000001</v>
      </c>
      <c r="N168" s="138" t="s">
        <v>582</v>
      </c>
      <c r="O168" s="139" t="s">
        <v>1314</v>
      </c>
      <c r="P168" s="357">
        <f t="shared" si="8"/>
        <v>3902.7366620898797</v>
      </c>
    </row>
    <row r="169" spans="5:16" x14ac:dyDescent="0.2">
      <c r="E169" s="79" t="s">
        <v>169</v>
      </c>
      <c r="F169" s="83" t="s">
        <v>170</v>
      </c>
      <c r="G169" s="84">
        <v>209085</v>
      </c>
      <c r="H169" s="89" t="s">
        <v>171</v>
      </c>
      <c r="I169" s="83" t="s">
        <v>172</v>
      </c>
      <c r="J169" s="84">
        <v>209085</v>
      </c>
      <c r="K169" s="209">
        <f t="shared" si="6"/>
        <v>1</v>
      </c>
      <c r="L169" s="316">
        <f t="shared" si="7"/>
        <v>4151.57</v>
      </c>
      <c r="N169" s="48" t="s">
        <v>515</v>
      </c>
      <c r="O169" s="32" t="s">
        <v>1315</v>
      </c>
      <c r="P169" s="358">
        <f t="shared" si="8"/>
        <v>4804.1359032499113</v>
      </c>
    </row>
    <row r="170" spans="5:16" x14ac:dyDescent="0.2">
      <c r="E170" s="167" t="s">
        <v>145</v>
      </c>
      <c r="F170" s="168" t="s">
        <v>146</v>
      </c>
      <c r="G170" s="169">
        <v>160825</v>
      </c>
      <c r="H170" s="170" t="s">
        <v>147</v>
      </c>
      <c r="I170" s="171" t="s">
        <v>148</v>
      </c>
      <c r="J170" s="172">
        <v>110204</v>
      </c>
      <c r="K170" s="205">
        <f t="shared" si="6"/>
        <v>0.68524172236903469</v>
      </c>
      <c r="L170" s="326">
        <f t="shared" si="7"/>
        <v>1819.5250863733872</v>
      </c>
      <c r="N170" s="138" t="s">
        <v>708</v>
      </c>
      <c r="O170" s="139" t="s">
        <v>1316</v>
      </c>
      <c r="P170" s="357">
        <f t="shared" si="8"/>
        <v>9119.6078501782958</v>
      </c>
    </row>
    <row r="171" spans="5:16" x14ac:dyDescent="0.2">
      <c r="E171" s="167" t="s">
        <v>145</v>
      </c>
      <c r="F171" s="168"/>
      <c r="G171" s="169">
        <v>160825</v>
      </c>
      <c r="H171" s="170" t="s">
        <v>143</v>
      </c>
      <c r="I171" s="171" t="s">
        <v>144</v>
      </c>
      <c r="J171" s="172">
        <v>50621</v>
      </c>
      <c r="K171" s="205">
        <f t="shared" si="6"/>
        <v>0.31475827763096531</v>
      </c>
      <c r="L171" s="326">
        <f t="shared" si="7"/>
        <v>835.77891362661273</v>
      </c>
      <c r="N171" s="48" t="s">
        <v>710</v>
      </c>
      <c r="O171" s="32" t="s">
        <v>1317</v>
      </c>
      <c r="P171" s="358">
        <f t="shared" si="8"/>
        <v>2043.0466584322996</v>
      </c>
    </row>
    <row r="172" spans="5:16" x14ac:dyDescent="0.2">
      <c r="E172" s="79" t="s">
        <v>481</v>
      </c>
      <c r="F172" s="83" t="s">
        <v>482</v>
      </c>
      <c r="G172" s="84">
        <v>293055</v>
      </c>
      <c r="H172" s="89" t="s">
        <v>483</v>
      </c>
      <c r="I172" s="83" t="s">
        <v>484</v>
      </c>
      <c r="J172" s="84">
        <v>293055</v>
      </c>
      <c r="K172" s="209">
        <f t="shared" si="6"/>
        <v>1</v>
      </c>
      <c r="L172" s="316">
        <f t="shared" si="7"/>
        <v>5203.2389999999996</v>
      </c>
      <c r="N172" s="138" t="s">
        <v>584</v>
      </c>
      <c r="O172" s="139" t="s">
        <v>1318</v>
      </c>
      <c r="P172" s="357">
        <f t="shared" si="8"/>
        <v>4857.4024614475293</v>
      </c>
    </row>
    <row r="173" spans="5:16" x14ac:dyDescent="0.2">
      <c r="E173" s="167" t="s">
        <v>9</v>
      </c>
      <c r="F173" s="168" t="s">
        <v>10</v>
      </c>
      <c r="G173" s="169">
        <v>135042</v>
      </c>
      <c r="H173" s="170" t="s">
        <v>7</v>
      </c>
      <c r="I173" s="171" t="s">
        <v>8</v>
      </c>
      <c r="J173" s="172">
        <v>135042</v>
      </c>
      <c r="K173" s="205">
        <f t="shared" si="6"/>
        <v>1</v>
      </c>
      <c r="L173" s="326">
        <f t="shared" si="7"/>
        <v>3358.049</v>
      </c>
      <c r="N173" s="48" t="s">
        <v>690</v>
      </c>
      <c r="O173" s="32" t="s">
        <v>1319</v>
      </c>
      <c r="P173" s="358">
        <f t="shared" si="8"/>
        <v>2894.3214529474981</v>
      </c>
    </row>
    <row r="174" spans="5:16" x14ac:dyDescent="0.2">
      <c r="E174" s="79" t="s">
        <v>485</v>
      </c>
      <c r="F174" s="83" t="s">
        <v>486</v>
      </c>
      <c r="G174" s="84">
        <v>193585</v>
      </c>
      <c r="H174" s="89" t="s">
        <v>487</v>
      </c>
      <c r="I174" s="83" t="s">
        <v>488</v>
      </c>
      <c r="J174" s="84">
        <v>193585</v>
      </c>
      <c r="K174" s="209">
        <f t="shared" si="6"/>
        <v>1</v>
      </c>
      <c r="L174" s="316">
        <f t="shared" si="7"/>
        <v>3081.1759999999999</v>
      </c>
      <c r="N174" s="138" t="s">
        <v>539</v>
      </c>
      <c r="O174" s="139" t="s">
        <v>1320</v>
      </c>
      <c r="P174" s="357">
        <f t="shared" si="8"/>
        <v>4149.9729730642539</v>
      </c>
    </row>
    <row r="175" spans="5:16" x14ac:dyDescent="0.2">
      <c r="E175" s="167" t="s">
        <v>243</v>
      </c>
      <c r="F175" s="168" t="s">
        <v>244</v>
      </c>
      <c r="G175" s="169">
        <v>212962</v>
      </c>
      <c r="H175" s="170" t="s">
        <v>245</v>
      </c>
      <c r="I175" s="171" t="s">
        <v>246</v>
      </c>
      <c r="J175" s="172">
        <v>212962</v>
      </c>
      <c r="K175" s="205">
        <f t="shared" si="6"/>
        <v>1</v>
      </c>
      <c r="L175" s="326">
        <f t="shared" si="7"/>
        <v>5167.7209999999995</v>
      </c>
      <c r="N175" s="48" t="s">
        <v>565</v>
      </c>
      <c r="O175" s="32" t="s">
        <v>1321</v>
      </c>
      <c r="P175" s="358">
        <f t="shared" si="8"/>
        <v>3270.7930281472304</v>
      </c>
    </row>
    <row r="176" spans="5:16" x14ac:dyDescent="0.2">
      <c r="E176" s="79" t="s">
        <v>297</v>
      </c>
      <c r="F176" s="83" t="s">
        <v>298</v>
      </c>
      <c r="G176" s="84">
        <v>260070</v>
      </c>
      <c r="H176" s="89" t="s">
        <v>299</v>
      </c>
      <c r="I176" s="83" t="s">
        <v>300</v>
      </c>
      <c r="J176" s="84">
        <v>260070</v>
      </c>
      <c r="K176" s="209">
        <f t="shared" si="6"/>
        <v>1</v>
      </c>
      <c r="L176" s="316">
        <f t="shared" si="7"/>
        <v>6272.4009999999998</v>
      </c>
      <c r="N176" s="138" t="s">
        <v>692</v>
      </c>
      <c r="O176" s="139" t="s">
        <v>1322</v>
      </c>
      <c r="P176" s="357">
        <f t="shared" si="8"/>
        <v>3253.9243616222434</v>
      </c>
    </row>
    <row r="177" spans="5:16" x14ac:dyDescent="0.2">
      <c r="E177" s="167" t="s">
        <v>61</v>
      </c>
      <c r="F177" s="168" t="s">
        <v>62</v>
      </c>
      <c r="G177" s="169">
        <v>38022</v>
      </c>
      <c r="H177" s="170" t="s">
        <v>63</v>
      </c>
      <c r="I177" s="171" t="s">
        <v>64</v>
      </c>
      <c r="J177" s="172">
        <v>38022</v>
      </c>
      <c r="K177" s="205">
        <f t="shared" si="6"/>
        <v>1</v>
      </c>
      <c r="L177" s="326">
        <f t="shared" si="7"/>
        <v>632.79600000000005</v>
      </c>
      <c r="N177" s="48" t="s">
        <v>541</v>
      </c>
      <c r="O177" s="32" t="s">
        <v>1323</v>
      </c>
      <c r="P177" s="358">
        <f t="shared" si="8"/>
        <v>4092.2596998162167</v>
      </c>
    </row>
    <row r="178" spans="5:16" x14ac:dyDescent="0.2">
      <c r="E178" s="79" t="s">
        <v>247</v>
      </c>
      <c r="F178" s="83" t="s">
        <v>248</v>
      </c>
      <c r="G178" s="84">
        <v>242040</v>
      </c>
      <c r="H178" s="89" t="s">
        <v>249</v>
      </c>
      <c r="I178" s="83" t="s">
        <v>250</v>
      </c>
      <c r="J178" s="84">
        <v>242040</v>
      </c>
      <c r="K178" s="209">
        <f t="shared" si="6"/>
        <v>1</v>
      </c>
      <c r="L178" s="316">
        <f t="shared" si="7"/>
        <v>6143.6270000000004</v>
      </c>
      <c r="N178" s="138" t="s">
        <v>543</v>
      </c>
      <c r="O178" s="139" t="s">
        <v>1324</v>
      </c>
      <c r="P178" s="357">
        <f t="shared" si="8"/>
        <v>3813.3643271195297</v>
      </c>
    </row>
    <row r="179" spans="5:16" x14ac:dyDescent="0.2">
      <c r="E179" s="167" t="s">
        <v>339</v>
      </c>
      <c r="F179" s="168" t="s">
        <v>340</v>
      </c>
      <c r="G179" s="169">
        <v>316719</v>
      </c>
      <c r="H179" s="170" t="s">
        <v>327</v>
      </c>
      <c r="I179" s="171" t="s">
        <v>328</v>
      </c>
      <c r="J179" s="172">
        <v>316719</v>
      </c>
      <c r="K179" s="205">
        <f t="shared" si="6"/>
        <v>1</v>
      </c>
      <c r="L179" s="326">
        <f t="shared" si="7"/>
        <v>8615.9639999999999</v>
      </c>
      <c r="N179" s="48" t="s">
        <v>712</v>
      </c>
      <c r="O179" s="32" t="s">
        <v>1325</v>
      </c>
      <c r="P179" s="358">
        <f t="shared" si="8"/>
        <v>4239.6894913894039</v>
      </c>
    </row>
    <row r="180" spans="5:16" x14ac:dyDescent="0.2">
      <c r="E180" s="79" t="s">
        <v>279</v>
      </c>
      <c r="F180" s="83" t="s">
        <v>280</v>
      </c>
      <c r="G180" s="84">
        <v>273531</v>
      </c>
      <c r="H180" s="89" t="s">
        <v>281</v>
      </c>
      <c r="I180" s="83" t="s">
        <v>282</v>
      </c>
      <c r="J180" s="84">
        <v>158728</v>
      </c>
      <c r="K180" s="209">
        <f t="shared" si="6"/>
        <v>0.58029254453791346</v>
      </c>
      <c r="L180" s="316">
        <f t="shared" si="7"/>
        <v>4125.7505864271325</v>
      </c>
      <c r="N180" s="138" t="s">
        <v>179</v>
      </c>
      <c r="O180" s="139" t="s">
        <v>1326</v>
      </c>
      <c r="P180" s="357">
        <f t="shared" si="8"/>
        <v>3573.4110000000001</v>
      </c>
    </row>
    <row r="181" spans="5:16" x14ac:dyDescent="0.2">
      <c r="E181" s="79" t="s">
        <v>279</v>
      </c>
      <c r="F181" s="83"/>
      <c r="G181" s="84">
        <v>273531</v>
      </c>
      <c r="H181" s="89" t="s">
        <v>283</v>
      </c>
      <c r="I181" s="83" t="s">
        <v>284</v>
      </c>
      <c r="J181" s="84">
        <v>114803</v>
      </c>
      <c r="K181" s="209">
        <f t="shared" si="6"/>
        <v>0.41970745546208654</v>
      </c>
      <c r="L181" s="316">
        <f t="shared" si="7"/>
        <v>2984.0264135728671</v>
      </c>
      <c r="N181" s="48" t="s">
        <v>133</v>
      </c>
      <c r="O181" s="32" t="s">
        <v>1327</v>
      </c>
      <c r="P181" s="358">
        <f t="shared" si="8"/>
        <v>4652.5749999999998</v>
      </c>
    </row>
    <row r="182" spans="5:16" x14ac:dyDescent="0.2">
      <c r="E182" s="167" t="s">
        <v>301</v>
      </c>
      <c r="F182" s="168" t="s">
        <v>302</v>
      </c>
      <c r="G182" s="169">
        <v>563749</v>
      </c>
      <c r="H182" s="170" t="s">
        <v>303</v>
      </c>
      <c r="I182" s="171" t="s">
        <v>304</v>
      </c>
      <c r="J182" s="172">
        <v>563749</v>
      </c>
      <c r="K182" s="205">
        <f t="shared" si="6"/>
        <v>1</v>
      </c>
      <c r="L182" s="326">
        <f t="shared" si="7"/>
        <v>12613.290999999999</v>
      </c>
      <c r="N182" s="138" t="s">
        <v>141</v>
      </c>
      <c r="O182" s="139" t="s">
        <v>1328</v>
      </c>
      <c r="P182" s="357">
        <f t="shared" si="8"/>
        <v>1589.1941436891584</v>
      </c>
    </row>
    <row r="183" spans="5:16" x14ac:dyDescent="0.2">
      <c r="E183" s="79" t="s">
        <v>203</v>
      </c>
      <c r="F183" s="83" t="s">
        <v>204</v>
      </c>
      <c r="G183" s="84">
        <v>310121</v>
      </c>
      <c r="H183" s="89" t="s">
        <v>205</v>
      </c>
      <c r="I183" s="83" t="s">
        <v>206</v>
      </c>
      <c r="J183" s="84">
        <v>310121</v>
      </c>
      <c r="K183" s="209">
        <f t="shared" si="6"/>
        <v>1</v>
      </c>
      <c r="L183" s="316">
        <f t="shared" si="7"/>
        <v>6498.7020000000002</v>
      </c>
      <c r="N183" s="48" t="s">
        <v>143</v>
      </c>
      <c r="O183" s="32" t="s">
        <v>1329</v>
      </c>
      <c r="P183" s="358">
        <f t="shared" si="8"/>
        <v>1582.0197699374544</v>
      </c>
    </row>
    <row r="184" spans="5:16" x14ac:dyDescent="0.2">
      <c r="E184" s="167" t="s">
        <v>149</v>
      </c>
      <c r="F184" s="168" t="s">
        <v>150</v>
      </c>
      <c r="G184" s="169">
        <v>144575</v>
      </c>
      <c r="H184" s="170" t="s">
        <v>151</v>
      </c>
      <c r="I184" s="171" t="s">
        <v>152</v>
      </c>
      <c r="J184" s="172">
        <v>144575</v>
      </c>
      <c r="K184" s="205">
        <f t="shared" si="6"/>
        <v>1</v>
      </c>
      <c r="L184" s="326">
        <f t="shared" si="7"/>
        <v>2403.299</v>
      </c>
      <c r="N184" s="138" t="s">
        <v>571</v>
      </c>
      <c r="O184" s="139" t="s">
        <v>1330</v>
      </c>
      <c r="P184" s="357">
        <f t="shared" si="8"/>
        <v>3417.0599198970822</v>
      </c>
    </row>
    <row r="185" spans="5:16" x14ac:dyDescent="0.2">
      <c r="E185" s="79" t="s">
        <v>341</v>
      </c>
      <c r="F185" s="83" t="s">
        <v>342</v>
      </c>
      <c r="G185" s="84">
        <v>209890</v>
      </c>
      <c r="H185" s="89" t="s">
        <v>343</v>
      </c>
      <c r="I185" s="83" t="s">
        <v>344</v>
      </c>
      <c r="J185" s="84">
        <v>209890</v>
      </c>
      <c r="K185" s="209">
        <f t="shared" si="6"/>
        <v>1</v>
      </c>
      <c r="L185" s="316">
        <f t="shared" si="7"/>
        <v>4058.0349999999999</v>
      </c>
      <c r="N185" s="48" t="s">
        <v>563</v>
      </c>
      <c r="O185" s="32" t="s">
        <v>1331</v>
      </c>
      <c r="P185" s="358">
        <f t="shared" si="8"/>
        <v>3610.819281785793</v>
      </c>
    </row>
    <row r="186" spans="5:16" x14ac:dyDescent="0.2">
      <c r="E186" s="167" t="s">
        <v>666</v>
      </c>
      <c r="F186" s="168" t="s">
        <v>667</v>
      </c>
      <c r="G186" s="169">
        <v>541609</v>
      </c>
      <c r="H186" s="170" t="s">
        <v>668</v>
      </c>
      <c r="I186" s="171" t="s">
        <v>669</v>
      </c>
      <c r="J186" s="172">
        <v>541609</v>
      </c>
      <c r="K186" s="205">
        <f t="shared" si="6"/>
        <v>1</v>
      </c>
      <c r="L186" s="326">
        <f t="shared" si="7"/>
        <v>11644.906999999999</v>
      </c>
      <c r="N186" s="138" t="s">
        <v>694</v>
      </c>
      <c r="O186" s="139" t="s">
        <v>1332</v>
      </c>
      <c r="P186" s="357">
        <f t="shared" si="8"/>
        <v>5477.5569589410088</v>
      </c>
    </row>
    <row r="187" spans="5:16" x14ac:dyDescent="0.2">
      <c r="E187" s="79" t="s">
        <v>93</v>
      </c>
      <c r="F187" s="83" t="s">
        <v>94</v>
      </c>
      <c r="G187" s="84">
        <v>271556</v>
      </c>
      <c r="H187" s="89" t="s">
        <v>95</v>
      </c>
      <c r="I187" s="83" t="s">
        <v>96</v>
      </c>
      <c r="J187" s="84">
        <v>271556</v>
      </c>
      <c r="K187" s="209">
        <f t="shared" si="6"/>
        <v>1</v>
      </c>
      <c r="L187" s="316">
        <f t="shared" si="7"/>
        <v>4359.6499999999996</v>
      </c>
      <c r="N187" s="48" t="s">
        <v>664</v>
      </c>
      <c r="O187" s="32" t="s">
        <v>1333</v>
      </c>
      <c r="P187" s="358">
        <f t="shared" si="8"/>
        <v>10464.462855013115</v>
      </c>
    </row>
    <row r="188" spans="5:16" x14ac:dyDescent="0.2">
      <c r="E188" s="167" t="s">
        <v>315</v>
      </c>
      <c r="F188" s="168" t="s">
        <v>316</v>
      </c>
      <c r="G188" s="169">
        <v>148740</v>
      </c>
      <c r="H188" s="170" t="s">
        <v>317</v>
      </c>
      <c r="I188" s="171" t="s">
        <v>318</v>
      </c>
      <c r="J188" s="172">
        <v>148740</v>
      </c>
      <c r="K188" s="205">
        <f t="shared" si="6"/>
        <v>1</v>
      </c>
      <c r="L188" s="326">
        <f t="shared" si="7"/>
        <v>4267.402</v>
      </c>
      <c r="N188" s="138" t="s">
        <v>171</v>
      </c>
      <c r="O188" s="139" t="s">
        <v>1334</v>
      </c>
      <c r="P188" s="357">
        <f t="shared" si="8"/>
        <v>4151.57</v>
      </c>
    </row>
    <row r="189" spans="5:16" x14ac:dyDescent="0.2">
      <c r="E189" s="79" t="s">
        <v>173</v>
      </c>
      <c r="F189" s="83" t="s">
        <v>174</v>
      </c>
      <c r="G189" s="84">
        <v>245290</v>
      </c>
      <c r="H189" s="89" t="s">
        <v>175</v>
      </c>
      <c r="I189" s="83" t="s">
        <v>176</v>
      </c>
      <c r="J189" s="84">
        <v>245290</v>
      </c>
      <c r="K189" s="209">
        <f t="shared" si="6"/>
        <v>1</v>
      </c>
      <c r="L189" s="316">
        <f t="shared" si="7"/>
        <v>5172.5119999999997</v>
      </c>
      <c r="N189" s="48" t="s">
        <v>151</v>
      </c>
      <c r="O189" s="32" t="s">
        <v>1335</v>
      </c>
      <c r="P189" s="358">
        <f t="shared" si="8"/>
        <v>2403.299</v>
      </c>
    </row>
    <row r="190" spans="5:16" x14ac:dyDescent="0.2">
      <c r="E190" s="167" t="s">
        <v>123</v>
      </c>
      <c r="F190" s="168" t="s">
        <v>124</v>
      </c>
      <c r="G190" s="169">
        <v>177931</v>
      </c>
      <c r="H190" s="170" t="s">
        <v>125</v>
      </c>
      <c r="I190" s="171" t="s">
        <v>126</v>
      </c>
      <c r="J190" s="172">
        <v>177931</v>
      </c>
      <c r="K190" s="205">
        <f t="shared" si="6"/>
        <v>1</v>
      </c>
      <c r="L190" s="326">
        <f t="shared" si="7"/>
        <v>3841.902</v>
      </c>
      <c r="N190" s="138" t="s">
        <v>567</v>
      </c>
      <c r="O190" s="139" t="s">
        <v>1336</v>
      </c>
      <c r="P190" s="357">
        <f t="shared" si="8"/>
        <v>3472.5889266403992</v>
      </c>
    </row>
    <row r="191" spans="5:16" x14ac:dyDescent="0.2">
      <c r="E191" s="79" t="s">
        <v>489</v>
      </c>
      <c r="F191" s="83" t="s">
        <v>490</v>
      </c>
      <c r="G191" s="84">
        <v>302538</v>
      </c>
      <c r="H191" s="89" t="s">
        <v>491</v>
      </c>
      <c r="I191" s="83" t="s">
        <v>492</v>
      </c>
      <c r="J191" s="84">
        <v>302538</v>
      </c>
      <c r="K191" s="209">
        <f t="shared" si="6"/>
        <v>1</v>
      </c>
      <c r="L191" s="316">
        <f t="shared" si="7"/>
        <v>7323.1440000000002</v>
      </c>
      <c r="N191" s="48" t="s">
        <v>586</v>
      </c>
      <c r="O191" s="32" t="s">
        <v>1337</v>
      </c>
      <c r="P191" s="358">
        <f t="shared" si="8"/>
        <v>3896.9135565702463</v>
      </c>
    </row>
    <row r="192" spans="5:16" x14ac:dyDescent="0.2">
      <c r="E192" s="167" t="s">
        <v>275</v>
      </c>
      <c r="F192" s="168" t="s">
        <v>276</v>
      </c>
      <c r="G192" s="169">
        <v>177188</v>
      </c>
      <c r="H192" s="170" t="s">
        <v>277</v>
      </c>
      <c r="I192" s="171" t="s">
        <v>278</v>
      </c>
      <c r="J192" s="172">
        <v>177188</v>
      </c>
      <c r="K192" s="205">
        <f t="shared" si="6"/>
        <v>1</v>
      </c>
      <c r="L192" s="326">
        <f t="shared" si="7"/>
        <v>4489.3140000000003</v>
      </c>
      <c r="N192" s="138" t="s">
        <v>147</v>
      </c>
      <c r="O192" s="139" t="s">
        <v>1338</v>
      </c>
      <c r="P192" s="357">
        <f t="shared" si="8"/>
        <v>1819.5250863733872</v>
      </c>
    </row>
    <row r="193" spans="5:16" x14ac:dyDescent="0.2">
      <c r="E193" s="79" t="s">
        <v>670</v>
      </c>
      <c r="F193" s="83" t="s">
        <v>671</v>
      </c>
      <c r="G193" s="84">
        <v>860165</v>
      </c>
      <c r="H193" s="89" t="s">
        <v>678</v>
      </c>
      <c r="I193" s="83" t="s">
        <v>679</v>
      </c>
      <c r="J193" s="84">
        <v>224619</v>
      </c>
      <c r="K193" s="209">
        <f t="shared" si="6"/>
        <v>0.26113478228014392</v>
      </c>
      <c r="L193" s="316">
        <f t="shared" si="7"/>
        <v>4312.4863375654668</v>
      </c>
      <c r="N193" s="48" t="s">
        <v>175</v>
      </c>
      <c r="O193" s="32" t="s">
        <v>1339</v>
      </c>
      <c r="P193" s="358">
        <f t="shared" si="8"/>
        <v>5172.5119999999997</v>
      </c>
    </row>
    <row r="194" spans="5:16" x14ac:dyDescent="0.2">
      <c r="E194" s="79" t="s">
        <v>670</v>
      </c>
      <c r="F194" s="83"/>
      <c r="G194" s="84">
        <v>860165</v>
      </c>
      <c r="H194" s="89" t="s">
        <v>676</v>
      </c>
      <c r="I194" s="83" t="s">
        <v>677</v>
      </c>
      <c r="J194" s="84">
        <v>215636</v>
      </c>
      <c r="K194" s="209">
        <f t="shared" si="6"/>
        <v>0.25069143710799674</v>
      </c>
      <c r="L194" s="316">
        <f t="shared" si="7"/>
        <v>4140.0206745077985</v>
      </c>
      <c r="N194" s="138" t="s">
        <v>698</v>
      </c>
      <c r="O194" s="139" t="s">
        <v>1340</v>
      </c>
      <c r="P194" s="357">
        <f t="shared" si="8"/>
        <v>4596.7615913975906</v>
      </c>
    </row>
    <row r="195" spans="5:16" x14ac:dyDescent="0.2">
      <c r="E195" s="79" t="s">
        <v>670</v>
      </c>
      <c r="F195" s="83"/>
      <c r="G195" s="84">
        <v>860165</v>
      </c>
      <c r="H195" s="89" t="s">
        <v>680</v>
      </c>
      <c r="I195" s="83" t="s">
        <v>681</v>
      </c>
      <c r="J195" s="84">
        <v>151989</v>
      </c>
      <c r="K195" s="209">
        <f t="shared" si="6"/>
        <v>0.17669749408543708</v>
      </c>
      <c r="L195" s="316">
        <f t="shared" si="7"/>
        <v>2918.0545099044948</v>
      </c>
      <c r="N195" s="48" t="s">
        <v>696</v>
      </c>
      <c r="O195" s="32" t="s">
        <v>1341</v>
      </c>
      <c r="P195" s="358">
        <f t="shared" si="8"/>
        <v>1521.9730795139055</v>
      </c>
    </row>
    <row r="196" spans="5:16" x14ac:dyDescent="0.2">
      <c r="E196" s="79" t="s">
        <v>670</v>
      </c>
      <c r="F196" s="83"/>
      <c r="G196" s="84">
        <v>860165</v>
      </c>
      <c r="H196" s="89" t="s">
        <v>672</v>
      </c>
      <c r="I196" s="83" t="s">
        <v>673</v>
      </c>
      <c r="J196" s="84">
        <v>134435</v>
      </c>
      <c r="K196" s="209">
        <f t="shared" si="6"/>
        <v>0.15628978161166754</v>
      </c>
      <c r="L196" s="316">
        <f t="shared" si="7"/>
        <v>2581.033219765975</v>
      </c>
      <c r="N196" s="138" t="s">
        <v>588</v>
      </c>
      <c r="O196" s="139" t="s">
        <v>1342</v>
      </c>
      <c r="P196" s="357">
        <f t="shared" si="8"/>
        <v>2114.9100592662735</v>
      </c>
    </row>
    <row r="197" spans="5:16" x14ac:dyDescent="0.2">
      <c r="E197" s="79" t="s">
        <v>670</v>
      </c>
      <c r="F197" s="83"/>
      <c r="G197" s="84">
        <v>860165</v>
      </c>
      <c r="H197" s="89" t="s">
        <v>674</v>
      </c>
      <c r="I197" s="83" t="s">
        <v>675</v>
      </c>
      <c r="J197" s="84">
        <v>125307</v>
      </c>
      <c r="K197" s="209">
        <f t="shared" si="6"/>
        <v>0.14567786413071909</v>
      </c>
      <c r="L197" s="316">
        <f t="shared" si="7"/>
        <v>2405.7836848232605</v>
      </c>
      <c r="N197" s="48" t="s">
        <v>590</v>
      </c>
      <c r="O197" s="32" t="s">
        <v>1343</v>
      </c>
      <c r="P197" s="358">
        <f t="shared" si="8"/>
        <v>2633.9086110210364</v>
      </c>
    </row>
    <row r="198" spans="5:16" x14ac:dyDescent="0.2">
      <c r="E198" s="79" t="s">
        <v>670</v>
      </c>
      <c r="F198" s="83"/>
      <c r="G198" s="84">
        <v>860165</v>
      </c>
      <c r="H198" s="89" t="s">
        <v>79</v>
      </c>
      <c r="I198" s="83" t="s">
        <v>80</v>
      </c>
      <c r="J198" s="84">
        <v>8179</v>
      </c>
      <c r="K198" s="209">
        <f t="shared" ref="K198:K246" si="9">SUM(J198/G198)</f>
        <v>9.5086407840356216E-3</v>
      </c>
      <c r="L198" s="316">
        <f t="shared" ref="L198:L246" si="10">IFERROR(INDEX($C$6:$C$157,MATCH($E198,$A$6:$A$157,0),1),0)*$K198</f>
        <v>157.02957343300415</v>
      </c>
      <c r="N198" s="138" t="s">
        <v>569</v>
      </c>
      <c r="O198" s="139" t="s">
        <v>1344</v>
      </c>
      <c r="P198" s="357">
        <f t="shared" ref="P198:P214" si="11">SUMPRODUCT(--($H$6:$H$246=$N198),(L$6:L$246))</f>
        <v>9087.8142290637807</v>
      </c>
    </row>
    <row r="199" spans="5:16" x14ac:dyDescent="0.2">
      <c r="E199" s="167" t="s">
        <v>251</v>
      </c>
      <c r="F199" s="168" t="s">
        <v>252</v>
      </c>
      <c r="G199" s="169">
        <v>286755</v>
      </c>
      <c r="H199" s="170" t="s">
        <v>253</v>
      </c>
      <c r="I199" s="171" t="s">
        <v>254</v>
      </c>
      <c r="J199" s="172">
        <v>286755</v>
      </c>
      <c r="K199" s="205">
        <f t="shared" si="9"/>
        <v>1</v>
      </c>
      <c r="L199" s="326">
        <f t="shared" si="10"/>
        <v>5982.9920000000002</v>
      </c>
      <c r="N199" s="48" t="s">
        <v>592</v>
      </c>
      <c r="O199" s="32" t="s">
        <v>1345</v>
      </c>
      <c r="P199" s="358">
        <f t="shared" si="11"/>
        <v>8989.7141071611186</v>
      </c>
    </row>
    <row r="200" spans="5:16" x14ac:dyDescent="0.2">
      <c r="E200" s="79" t="s">
        <v>11</v>
      </c>
      <c r="F200" s="83" t="s">
        <v>12</v>
      </c>
      <c r="G200" s="84">
        <v>194119</v>
      </c>
      <c r="H200" s="89" t="s">
        <v>3</v>
      </c>
      <c r="I200" s="83" t="s">
        <v>4</v>
      </c>
      <c r="J200" s="84">
        <v>194119</v>
      </c>
      <c r="K200" s="209">
        <f t="shared" si="9"/>
        <v>1</v>
      </c>
      <c r="L200" s="316">
        <f t="shared" si="10"/>
        <v>3940.9250000000002</v>
      </c>
      <c r="N200" s="138" t="s">
        <v>155</v>
      </c>
      <c r="O200" s="139" t="s">
        <v>1346</v>
      </c>
      <c r="P200" s="357">
        <f t="shared" si="11"/>
        <v>2141.1433710882466</v>
      </c>
    </row>
    <row r="201" spans="5:16" x14ac:dyDescent="0.2">
      <c r="E201" s="167" t="s">
        <v>77</v>
      </c>
      <c r="F201" s="168" t="s">
        <v>78</v>
      </c>
      <c r="G201" s="169">
        <v>251027</v>
      </c>
      <c r="H201" s="170" t="s">
        <v>79</v>
      </c>
      <c r="I201" s="171" t="s">
        <v>80</v>
      </c>
      <c r="J201" s="172">
        <v>251027</v>
      </c>
      <c r="K201" s="205">
        <f t="shared" si="9"/>
        <v>1</v>
      </c>
      <c r="L201" s="326">
        <f t="shared" si="10"/>
        <v>6209.9639999999999</v>
      </c>
      <c r="N201" s="48" t="s">
        <v>159</v>
      </c>
      <c r="O201" s="32" t="s">
        <v>1347</v>
      </c>
      <c r="P201" s="358">
        <f t="shared" si="11"/>
        <v>1872.4090000000001</v>
      </c>
    </row>
    <row r="202" spans="5:16" x14ac:dyDescent="0.2">
      <c r="E202" s="79" t="s">
        <v>682</v>
      </c>
      <c r="F202" s="83" t="s">
        <v>683</v>
      </c>
      <c r="G202" s="84">
        <v>738512</v>
      </c>
      <c r="H202" s="89" t="s">
        <v>684</v>
      </c>
      <c r="I202" s="83" t="s">
        <v>685</v>
      </c>
      <c r="J202" s="84">
        <v>397849</v>
      </c>
      <c r="K202" s="209">
        <f t="shared" si="9"/>
        <v>0.53871704183547453</v>
      </c>
      <c r="L202" s="316">
        <f t="shared" si="10"/>
        <v>8191.8789466196886</v>
      </c>
      <c r="N202" s="138" t="s">
        <v>83</v>
      </c>
      <c r="O202" s="139" t="s">
        <v>1348</v>
      </c>
      <c r="P202" s="357">
        <f t="shared" si="11"/>
        <v>3402.4720000000002</v>
      </c>
    </row>
    <row r="203" spans="5:16" x14ac:dyDescent="0.2">
      <c r="E203" s="79" t="s">
        <v>682</v>
      </c>
      <c r="F203" s="83"/>
      <c r="G203" s="84">
        <v>738512</v>
      </c>
      <c r="H203" s="89" t="s">
        <v>686</v>
      </c>
      <c r="I203" s="83" t="s">
        <v>687</v>
      </c>
      <c r="J203" s="84">
        <v>224744</v>
      </c>
      <c r="K203" s="209">
        <f t="shared" si="9"/>
        <v>0.30432003813072772</v>
      </c>
      <c r="L203" s="316">
        <f t="shared" si="10"/>
        <v>4627.573883506293</v>
      </c>
      <c r="N203" s="48" t="s">
        <v>87</v>
      </c>
      <c r="O203" s="32" t="s">
        <v>1349</v>
      </c>
      <c r="P203" s="358">
        <f t="shared" si="11"/>
        <v>9457.2559999999994</v>
      </c>
    </row>
    <row r="204" spans="5:16" x14ac:dyDescent="0.2">
      <c r="E204" s="79" t="s">
        <v>682</v>
      </c>
      <c r="F204" s="83"/>
      <c r="G204" s="84">
        <v>738512</v>
      </c>
      <c r="H204" s="89" t="s">
        <v>624</v>
      </c>
      <c r="I204" s="83" t="s">
        <v>625</v>
      </c>
      <c r="J204" s="84">
        <v>115919</v>
      </c>
      <c r="K204" s="209">
        <f t="shared" si="9"/>
        <v>0.15696292003379769</v>
      </c>
      <c r="L204" s="316">
        <f t="shared" si="10"/>
        <v>2386.821169874017</v>
      </c>
      <c r="N204" s="138" t="s">
        <v>107</v>
      </c>
      <c r="O204" s="139" t="s">
        <v>1350</v>
      </c>
      <c r="P204" s="357">
        <f t="shared" si="11"/>
        <v>16116.626</v>
      </c>
    </row>
    <row r="205" spans="5:16" x14ac:dyDescent="0.2">
      <c r="E205" s="167" t="s">
        <v>319</v>
      </c>
      <c r="F205" s="168" t="s">
        <v>320</v>
      </c>
      <c r="G205" s="169">
        <v>276889</v>
      </c>
      <c r="H205" s="170" t="s">
        <v>321</v>
      </c>
      <c r="I205" s="171" t="s">
        <v>322</v>
      </c>
      <c r="J205" s="172">
        <v>276889</v>
      </c>
      <c r="K205" s="205">
        <f t="shared" si="9"/>
        <v>1</v>
      </c>
      <c r="L205" s="326">
        <f t="shared" si="10"/>
        <v>7309.7629999999999</v>
      </c>
      <c r="N205" s="48" t="s">
        <v>559</v>
      </c>
      <c r="O205" s="32" t="s">
        <v>1351</v>
      </c>
      <c r="P205" s="358">
        <f t="shared" si="11"/>
        <v>11796.052</v>
      </c>
    </row>
    <row r="206" spans="5:16" x14ac:dyDescent="0.2">
      <c r="E206" s="79" t="s">
        <v>688</v>
      </c>
      <c r="F206" s="83" t="s">
        <v>689</v>
      </c>
      <c r="G206" s="84">
        <v>1161256</v>
      </c>
      <c r="H206" s="89" t="s">
        <v>694</v>
      </c>
      <c r="I206" s="83" t="s">
        <v>695</v>
      </c>
      <c r="J206" s="84">
        <v>341522</v>
      </c>
      <c r="K206" s="209">
        <f t="shared" si="9"/>
        <v>0.29409708109150784</v>
      </c>
      <c r="L206" s="316">
        <f t="shared" si="10"/>
        <v>5477.5569589410088</v>
      </c>
      <c r="N206" s="138" t="s">
        <v>209</v>
      </c>
      <c r="O206" s="139" t="s">
        <v>1352</v>
      </c>
      <c r="P206" s="357">
        <f t="shared" si="11"/>
        <v>13083.184999999999</v>
      </c>
    </row>
    <row r="207" spans="5:16" x14ac:dyDescent="0.2">
      <c r="E207" s="79" t="s">
        <v>688</v>
      </c>
      <c r="F207" s="83"/>
      <c r="G207" s="84">
        <v>1161256</v>
      </c>
      <c r="H207" s="89" t="s">
        <v>698</v>
      </c>
      <c r="I207" s="83" t="s">
        <v>699</v>
      </c>
      <c r="J207" s="84">
        <v>286605</v>
      </c>
      <c r="K207" s="209">
        <f t="shared" si="9"/>
        <v>0.24680604448975937</v>
      </c>
      <c r="L207" s="316">
        <f t="shared" si="10"/>
        <v>4596.7615913975906</v>
      </c>
      <c r="N207" s="48" t="s">
        <v>91</v>
      </c>
      <c r="O207" s="32" t="s">
        <v>1353</v>
      </c>
      <c r="P207" s="358">
        <f t="shared" si="11"/>
        <v>4307.8959999999997</v>
      </c>
    </row>
    <row r="208" spans="5:16" x14ac:dyDescent="0.2">
      <c r="E208" s="79" t="s">
        <v>688</v>
      </c>
      <c r="F208" s="83"/>
      <c r="G208" s="84">
        <v>1161256</v>
      </c>
      <c r="H208" s="89" t="s">
        <v>692</v>
      </c>
      <c r="I208" s="83" t="s">
        <v>693</v>
      </c>
      <c r="J208" s="84">
        <v>202880</v>
      </c>
      <c r="K208" s="209">
        <f t="shared" si="9"/>
        <v>0.17470738579606909</v>
      </c>
      <c r="L208" s="316">
        <f t="shared" si="10"/>
        <v>3253.9243616222434</v>
      </c>
      <c r="N208" s="138" t="s">
        <v>99</v>
      </c>
      <c r="O208" s="139" t="s">
        <v>1354</v>
      </c>
      <c r="P208" s="357">
        <f t="shared" si="11"/>
        <v>19520.194190076596</v>
      </c>
    </row>
    <row r="209" spans="5:16" x14ac:dyDescent="0.2">
      <c r="E209" s="79" t="s">
        <v>688</v>
      </c>
      <c r="F209" s="83"/>
      <c r="G209" s="84">
        <v>1161256</v>
      </c>
      <c r="H209" s="89" t="s">
        <v>690</v>
      </c>
      <c r="I209" s="83" t="s">
        <v>691</v>
      </c>
      <c r="J209" s="84">
        <v>180459</v>
      </c>
      <c r="K209" s="209">
        <f t="shared" si="9"/>
        <v>0.155399842928691</v>
      </c>
      <c r="L209" s="316">
        <f t="shared" si="10"/>
        <v>2894.3214529474981</v>
      </c>
      <c r="N209" s="48" t="s">
        <v>668</v>
      </c>
      <c r="O209" s="32" t="s">
        <v>1355</v>
      </c>
      <c r="P209" s="358">
        <f t="shared" si="11"/>
        <v>11644.906999999999</v>
      </c>
    </row>
    <row r="210" spans="5:16" x14ac:dyDescent="0.2">
      <c r="E210" s="79" t="s">
        <v>688</v>
      </c>
      <c r="F210" s="83"/>
      <c r="G210" s="84">
        <v>1161256</v>
      </c>
      <c r="H210" s="89" t="s">
        <v>696</v>
      </c>
      <c r="I210" s="83" t="s">
        <v>697</v>
      </c>
      <c r="J210" s="84">
        <v>94894</v>
      </c>
      <c r="K210" s="209">
        <f t="shared" si="9"/>
        <v>8.1716692960036377E-2</v>
      </c>
      <c r="L210" s="316">
        <f t="shared" si="10"/>
        <v>1521.9730795139055</v>
      </c>
      <c r="N210" s="138" t="s">
        <v>103</v>
      </c>
      <c r="O210" s="139" t="s">
        <v>1356</v>
      </c>
      <c r="P210" s="357">
        <f t="shared" si="11"/>
        <v>7001.1158099234026</v>
      </c>
    </row>
    <row r="211" spans="5:16" x14ac:dyDescent="0.2">
      <c r="E211" s="79" t="s">
        <v>688</v>
      </c>
      <c r="F211" s="83"/>
      <c r="G211" s="84">
        <v>1161256</v>
      </c>
      <c r="H211" s="89" t="s">
        <v>571</v>
      </c>
      <c r="I211" s="83" t="s">
        <v>572</v>
      </c>
      <c r="J211" s="84">
        <v>43098</v>
      </c>
      <c r="K211" s="209">
        <f t="shared" si="9"/>
        <v>3.7113263569789952E-2</v>
      </c>
      <c r="L211" s="316">
        <f t="shared" si="10"/>
        <v>691.23438553428355</v>
      </c>
      <c r="N211" s="48" t="s">
        <v>95</v>
      </c>
      <c r="O211" s="32" t="s">
        <v>1357</v>
      </c>
      <c r="P211" s="358">
        <f t="shared" si="11"/>
        <v>4359.6499999999996</v>
      </c>
    </row>
    <row r="212" spans="5:16" x14ac:dyDescent="0.2">
      <c r="E212" s="79" t="s">
        <v>688</v>
      </c>
      <c r="F212" s="83"/>
      <c r="G212" s="84">
        <v>1161256</v>
      </c>
      <c r="H212" s="89" t="s">
        <v>155</v>
      </c>
      <c r="I212" s="83" t="s">
        <v>156</v>
      </c>
      <c r="J212" s="84">
        <v>11798</v>
      </c>
      <c r="K212" s="209">
        <f t="shared" si="9"/>
        <v>1.0159689164146408E-2</v>
      </c>
      <c r="L212" s="316">
        <f t="shared" si="10"/>
        <v>189.22417004347017</v>
      </c>
      <c r="N212" s="138" t="s">
        <v>113</v>
      </c>
      <c r="O212" s="139" t="s">
        <v>1358</v>
      </c>
      <c r="P212" s="357">
        <f t="shared" si="11"/>
        <v>3669.91863443695</v>
      </c>
    </row>
    <row r="213" spans="5:16" x14ac:dyDescent="0.2">
      <c r="E213" s="167" t="s">
        <v>493</v>
      </c>
      <c r="F213" s="168" t="s">
        <v>494</v>
      </c>
      <c r="G213" s="169">
        <v>198134</v>
      </c>
      <c r="H213" s="170" t="s">
        <v>495</v>
      </c>
      <c r="I213" s="171" t="s">
        <v>496</v>
      </c>
      <c r="J213" s="172">
        <v>198134</v>
      </c>
      <c r="K213" s="205">
        <f t="shared" si="9"/>
        <v>1</v>
      </c>
      <c r="L213" s="326">
        <f t="shared" si="10"/>
        <v>3437.5790000000002</v>
      </c>
      <c r="N213" s="48" t="s">
        <v>215</v>
      </c>
      <c r="O213" s="32" t="s">
        <v>1359</v>
      </c>
      <c r="P213" s="358">
        <f t="shared" si="11"/>
        <v>8500.0349999999999</v>
      </c>
    </row>
    <row r="214" spans="5:16" x14ac:dyDescent="0.2">
      <c r="E214" s="79" t="s">
        <v>111</v>
      </c>
      <c r="F214" s="83" t="s">
        <v>112</v>
      </c>
      <c r="G214" s="84">
        <v>215799</v>
      </c>
      <c r="H214" s="89" t="s">
        <v>113</v>
      </c>
      <c r="I214" s="83" t="s">
        <v>114</v>
      </c>
      <c r="J214" s="84">
        <v>215799</v>
      </c>
      <c r="K214" s="209">
        <f t="shared" si="9"/>
        <v>1</v>
      </c>
      <c r="L214" s="316">
        <f t="shared" si="10"/>
        <v>3586.654</v>
      </c>
      <c r="N214" s="255" t="s">
        <v>307</v>
      </c>
      <c r="O214" s="235" t="s">
        <v>1362</v>
      </c>
      <c r="P214" s="359">
        <f t="shared" si="11"/>
        <v>12281.562</v>
      </c>
    </row>
    <row r="215" spans="5:16" x14ac:dyDescent="0.2">
      <c r="E215" s="167" t="s">
        <v>255</v>
      </c>
      <c r="F215" s="168" t="s">
        <v>256</v>
      </c>
      <c r="G215" s="169">
        <v>220771</v>
      </c>
      <c r="H215" s="170" t="s">
        <v>257</v>
      </c>
      <c r="I215" s="171" t="s">
        <v>258</v>
      </c>
      <c r="J215" s="172">
        <v>220771</v>
      </c>
      <c r="K215" s="205">
        <f t="shared" si="9"/>
        <v>1</v>
      </c>
      <c r="L215" s="326">
        <f t="shared" si="10"/>
        <v>5380.6940000000004</v>
      </c>
    </row>
    <row r="216" spans="5:16" x14ac:dyDescent="0.2">
      <c r="E216" s="79" t="s">
        <v>73</v>
      </c>
      <c r="F216" s="83" t="s">
        <v>74</v>
      </c>
      <c r="G216" s="84">
        <v>169440</v>
      </c>
      <c r="H216" s="89" t="s">
        <v>75</v>
      </c>
      <c r="I216" s="83" t="s">
        <v>76</v>
      </c>
      <c r="J216" s="84">
        <v>169440</v>
      </c>
      <c r="K216" s="209">
        <f t="shared" si="9"/>
        <v>1</v>
      </c>
      <c r="L216" s="316">
        <f t="shared" si="10"/>
        <v>3610.13</v>
      </c>
      <c r="O216" s="197" t="s">
        <v>1365</v>
      </c>
      <c r="P216" s="192">
        <f>SUM(P6:P214)</f>
        <v>1119000</v>
      </c>
    </row>
    <row r="217" spans="5:16" x14ac:dyDescent="0.2">
      <c r="E217" s="167" t="s">
        <v>127</v>
      </c>
      <c r="F217" s="168" t="s">
        <v>128</v>
      </c>
      <c r="G217" s="169">
        <v>163270</v>
      </c>
      <c r="H217" s="170" t="s">
        <v>129</v>
      </c>
      <c r="I217" s="171" t="s">
        <v>130</v>
      </c>
      <c r="J217" s="172">
        <v>163270</v>
      </c>
      <c r="K217" s="205">
        <f t="shared" si="9"/>
        <v>1</v>
      </c>
      <c r="L217" s="326">
        <f t="shared" si="10"/>
        <v>3050.2280000000001</v>
      </c>
    </row>
    <row r="218" spans="5:16" x14ac:dyDescent="0.2">
      <c r="E218" s="79" t="s">
        <v>101</v>
      </c>
      <c r="F218" s="83" t="s">
        <v>102</v>
      </c>
      <c r="G218" s="84">
        <v>132984</v>
      </c>
      <c r="H218" s="89" t="s">
        <v>103</v>
      </c>
      <c r="I218" s="83" t="s">
        <v>104</v>
      </c>
      <c r="J218" s="84">
        <v>132984</v>
      </c>
      <c r="K218" s="209">
        <f t="shared" si="9"/>
        <v>1</v>
      </c>
      <c r="L218" s="316">
        <f t="shared" si="10"/>
        <v>3863.2530000000002</v>
      </c>
    </row>
    <row r="219" spans="5:16" x14ac:dyDescent="0.2">
      <c r="E219" s="167" t="s">
        <v>497</v>
      </c>
      <c r="F219" s="168" t="s">
        <v>498</v>
      </c>
      <c r="G219" s="169">
        <v>284015</v>
      </c>
      <c r="H219" s="170" t="s">
        <v>499</v>
      </c>
      <c r="I219" s="171" t="s">
        <v>500</v>
      </c>
      <c r="J219" s="172">
        <v>284015</v>
      </c>
      <c r="K219" s="205">
        <f t="shared" si="9"/>
        <v>1</v>
      </c>
      <c r="L219" s="326">
        <f t="shared" si="10"/>
        <v>6830.3969999999999</v>
      </c>
    </row>
    <row r="220" spans="5:16" x14ac:dyDescent="0.2">
      <c r="E220" s="79" t="s">
        <v>259</v>
      </c>
      <c r="F220" s="83" t="s">
        <v>260</v>
      </c>
      <c r="G220" s="84">
        <v>232458</v>
      </c>
      <c r="H220" s="89" t="s">
        <v>261</v>
      </c>
      <c r="I220" s="83" t="s">
        <v>262</v>
      </c>
      <c r="J220" s="84">
        <v>232458</v>
      </c>
      <c r="K220" s="209">
        <f t="shared" si="9"/>
        <v>1</v>
      </c>
      <c r="L220" s="316">
        <f t="shared" si="10"/>
        <v>4409.348</v>
      </c>
    </row>
    <row r="221" spans="5:16" x14ac:dyDescent="0.2">
      <c r="E221" s="167" t="s">
        <v>379</v>
      </c>
      <c r="F221" s="168" t="s">
        <v>380</v>
      </c>
      <c r="G221" s="169">
        <v>331379</v>
      </c>
      <c r="H221" s="170" t="s">
        <v>381</v>
      </c>
      <c r="I221" s="171" t="s">
        <v>382</v>
      </c>
      <c r="J221" s="172">
        <v>331379</v>
      </c>
      <c r="K221" s="205">
        <f t="shared" si="9"/>
        <v>1</v>
      </c>
      <c r="L221" s="326">
        <f t="shared" si="10"/>
        <v>7687.8819999999996</v>
      </c>
    </row>
    <row r="222" spans="5:16" x14ac:dyDescent="0.2">
      <c r="E222" s="79" t="s">
        <v>345</v>
      </c>
      <c r="F222" s="83" t="s">
        <v>346</v>
      </c>
      <c r="G222" s="84">
        <v>274173</v>
      </c>
      <c r="H222" s="89" t="s">
        <v>347</v>
      </c>
      <c r="I222" s="83" t="s">
        <v>348</v>
      </c>
      <c r="J222" s="84">
        <v>274173</v>
      </c>
      <c r="K222" s="209">
        <f t="shared" si="9"/>
        <v>1</v>
      </c>
      <c r="L222" s="316">
        <f t="shared" si="10"/>
        <v>6675.8829999999998</v>
      </c>
    </row>
    <row r="223" spans="5:16" x14ac:dyDescent="0.2">
      <c r="E223" s="167" t="s">
        <v>501</v>
      </c>
      <c r="F223" s="168" t="s">
        <v>502</v>
      </c>
      <c r="G223" s="169">
        <v>268020</v>
      </c>
      <c r="H223" s="170" t="s">
        <v>503</v>
      </c>
      <c r="I223" s="171" t="s">
        <v>504</v>
      </c>
      <c r="J223" s="172">
        <v>268020</v>
      </c>
      <c r="K223" s="205">
        <f t="shared" si="9"/>
        <v>1</v>
      </c>
      <c r="L223" s="326">
        <f t="shared" si="10"/>
        <v>5076.0259999999998</v>
      </c>
    </row>
    <row r="224" spans="5:16" x14ac:dyDescent="0.2">
      <c r="E224" s="79" t="s">
        <v>505</v>
      </c>
      <c r="F224" s="83" t="s">
        <v>506</v>
      </c>
      <c r="G224" s="84">
        <v>312145</v>
      </c>
      <c r="H224" s="89" t="s">
        <v>507</v>
      </c>
      <c r="I224" s="83" t="s">
        <v>508</v>
      </c>
      <c r="J224" s="84">
        <v>312145</v>
      </c>
      <c r="K224" s="209">
        <f t="shared" si="9"/>
        <v>1</v>
      </c>
      <c r="L224" s="316">
        <f t="shared" si="10"/>
        <v>6049.3890000000001</v>
      </c>
    </row>
    <row r="225" spans="5:12" x14ac:dyDescent="0.2">
      <c r="E225" s="167" t="s">
        <v>21</v>
      </c>
      <c r="F225" s="168" t="s">
        <v>22</v>
      </c>
      <c r="G225" s="169">
        <v>206428</v>
      </c>
      <c r="H225" s="170" t="s">
        <v>23</v>
      </c>
      <c r="I225" s="171" t="s">
        <v>24</v>
      </c>
      <c r="J225" s="172">
        <v>206428</v>
      </c>
      <c r="K225" s="205">
        <f t="shared" si="9"/>
        <v>1</v>
      </c>
      <c r="L225" s="326">
        <f t="shared" si="10"/>
        <v>3840.6750000000002</v>
      </c>
    </row>
    <row r="226" spans="5:12" x14ac:dyDescent="0.2">
      <c r="E226" s="79" t="s">
        <v>700</v>
      </c>
      <c r="F226" s="83" t="s">
        <v>701</v>
      </c>
      <c r="G226" s="84">
        <v>551594</v>
      </c>
      <c r="H226" s="89" t="s">
        <v>704</v>
      </c>
      <c r="I226" s="83" t="s">
        <v>705</v>
      </c>
      <c r="J226" s="84">
        <v>260452</v>
      </c>
      <c r="K226" s="209">
        <f t="shared" si="9"/>
        <v>0.47218062560506457</v>
      </c>
      <c r="L226" s="316">
        <f t="shared" si="10"/>
        <v>4919.5309486615151</v>
      </c>
    </row>
    <row r="227" spans="5:12" x14ac:dyDescent="0.2">
      <c r="E227" s="79" t="s">
        <v>700</v>
      </c>
      <c r="F227" s="83"/>
      <c r="G227" s="84">
        <v>551594</v>
      </c>
      <c r="H227" s="89" t="s">
        <v>702</v>
      </c>
      <c r="I227" s="83" t="s">
        <v>703</v>
      </c>
      <c r="J227" s="84">
        <v>188642</v>
      </c>
      <c r="K227" s="209">
        <f t="shared" si="9"/>
        <v>0.3419942929038387</v>
      </c>
      <c r="L227" s="316">
        <f t="shared" si="10"/>
        <v>3563.1523552032836</v>
      </c>
    </row>
    <row r="228" spans="5:12" x14ac:dyDescent="0.2">
      <c r="E228" s="79" t="s">
        <v>700</v>
      </c>
      <c r="F228" s="83"/>
      <c r="G228" s="84">
        <v>551594</v>
      </c>
      <c r="H228" s="89" t="s">
        <v>333</v>
      </c>
      <c r="I228" s="83" t="s">
        <v>334</v>
      </c>
      <c r="J228" s="84">
        <v>102500</v>
      </c>
      <c r="K228" s="209">
        <f t="shared" si="9"/>
        <v>0.18582508149109672</v>
      </c>
      <c r="L228" s="316">
        <f t="shared" si="10"/>
        <v>1936.0646961352008</v>
      </c>
    </row>
    <row r="229" spans="5:12" x14ac:dyDescent="0.2">
      <c r="E229" s="167" t="s">
        <v>139</v>
      </c>
      <c r="F229" s="168" t="s">
        <v>140</v>
      </c>
      <c r="G229" s="169">
        <v>155732</v>
      </c>
      <c r="H229" s="170" t="s">
        <v>141</v>
      </c>
      <c r="I229" s="171" t="s">
        <v>142</v>
      </c>
      <c r="J229" s="172">
        <v>105971</v>
      </c>
      <c r="K229" s="205">
        <f t="shared" si="9"/>
        <v>0.68047029512238977</v>
      </c>
      <c r="L229" s="326">
        <f t="shared" si="10"/>
        <v>1589.1941436891584</v>
      </c>
    </row>
    <row r="230" spans="5:12" x14ac:dyDescent="0.2">
      <c r="E230" s="167" t="s">
        <v>139</v>
      </c>
      <c r="F230" s="168"/>
      <c r="G230" s="169">
        <v>155732</v>
      </c>
      <c r="H230" s="170" t="s">
        <v>143</v>
      </c>
      <c r="I230" s="171" t="s">
        <v>144</v>
      </c>
      <c r="J230" s="172">
        <v>49761</v>
      </c>
      <c r="K230" s="205">
        <f t="shared" si="9"/>
        <v>0.31952970487761023</v>
      </c>
      <c r="L230" s="326">
        <f t="shared" si="10"/>
        <v>746.24085631084165</v>
      </c>
    </row>
    <row r="231" spans="5:12" x14ac:dyDescent="0.2">
      <c r="E231" s="79" t="s">
        <v>706</v>
      </c>
      <c r="F231" s="83" t="s">
        <v>707</v>
      </c>
      <c r="G231" s="84">
        <v>828398</v>
      </c>
      <c r="H231" s="89" t="s">
        <v>708</v>
      </c>
      <c r="I231" s="83" t="s">
        <v>709</v>
      </c>
      <c r="J231" s="84">
        <v>490488</v>
      </c>
      <c r="K231" s="209">
        <f t="shared" si="9"/>
        <v>0.59209220688606201</v>
      </c>
      <c r="L231" s="316">
        <f t="shared" si="10"/>
        <v>9119.6078501782958</v>
      </c>
    </row>
    <row r="232" spans="5:12" x14ac:dyDescent="0.2">
      <c r="E232" s="79" t="s">
        <v>706</v>
      </c>
      <c r="F232" s="83"/>
      <c r="G232" s="84">
        <v>828398</v>
      </c>
      <c r="H232" s="89" t="s">
        <v>712</v>
      </c>
      <c r="I232" s="83" t="s">
        <v>713</v>
      </c>
      <c r="J232" s="84">
        <v>228027</v>
      </c>
      <c r="K232" s="209">
        <f t="shared" si="9"/>
        <v>0.27526261531292928</v>
      </c>
      <c r="L232" s="316">
        <f t="shared" si="10"/>
        <v>4239.6894913894039</v>
      </c>
    </row>
    <row r="233" spans="5:12" x14ac:dyDescent="0.2">
      <c r="E233" s="79" t="s">
        <v>706</v>
      </c>
      <c r="F233" s="83"/>
      <c r="G233" s="84">
        <v>828398</v>
      </c>
      <c r="H233" s="89" t="s">
        <v>710</v>
      </c>
      <c r="I233" s="83" t="s">
        <v>711</v>
      </c>
      <c r="J233" s="84">
        <v>109883</v>
      </c>
      <c r="K233" s="209">
        <f t="shared" si="9"/>
        <v>0.13264517780100871</v>
      </c>
      <c r="L233" s="316">
        <f t="shared" si="10"/>
        <v>2043.0466584322996</v>
      </c>
    </row>
    <row r="234" spans="5:12" x14ac:dyDescent="0.2">
      <c r="E234" s="167" t="s">
        <v>509</v>
      </c>
      <c r="F234" s="168" t="s">
        <v>510</v>
      </c>
      <c r="G234" s="169">
        <v>233292</v>
      </c>
      <c r="H234" s="170" t="s">
        <v>511</v>
      </c>
      <c r="I234" s="171" t="s">
        <v>512</v>
      </c>
      <c r="J234" s="172">
        <v>167358</v>
      </c>
      <c r="K234" s="205">
        <f t="shared" si="9"/>
        <v>0.71737564940075094</v>
      </c>
      <c r="L234" s="326">
        <f t="shared" si="10"/>
        <v>4425.6553775525945</v>
      </c>
    </row>
    <row r="235" spans="5:12" x14ac:dyDescent="0.2">
      <c r="E235" s="167" t="s">
        <v>509</v>
      </c>
      <c r="F235" s="168"/>
      <c r="G235" s="169">
        <v>233292</v>
      </c>
      <c r="H235" s="170" t="s">
        <v>459</v>
      </c>
      <c r="I235" s="171" t="s">
        <v>460</v>
      </c>
      <c r="J235" s="172">
        <v>65934</v>
      </c>
      <c r="K235" s="205">
        <f t="shared" si="9"/>
        <v>0.28262435059924901</v>
      </c>
      <c r="L235" s="326">
        <f t="shared" si="10"/>
        <v>1743.5746224474049</v>
      </c>
    </row>
    <row r="236" spans="5:12" x14ac:dyDescent="0.2">
      <c r="E236" s="79" t="s">
        <v>263</v>
      </c>
      <c r="F236" s="83" t="s">
        <v>264</v>
      </c>
      <c r="G236" s="84">
        <v>320975</v>
      </c>
      <c r="H236" s="89" t="s">
        <v>265</v>
      </c>
      <c r="I236" s="83" t="s">
        <v>266</v>
      </c>
      <c r="J236" s="84">
        <v>320975</v>
      </c>
      <c r="K236" s="209">
        <f t="shared" si="9"/>
        <v>1</v>
      </c>
      <c r="L236" s="316">
        <f t="shared" si="10"/>
        <v>7423.7389999999996</v>
      </c>
    </row>
    <row r="237" spans="5:12" x14ac:dyDescent="0.2">
      <c r="E237" s="167" t="s">
        <v>213</v>
      </c>
      <c r="F237" s="168" t="s">
        <v>214</v>
      </c>
      <c r="G237" s="169">
        <v>483143</v>
      </c>
      <c r="H237" s="170" t="s">
        <v>215</v>
      </c>
      <c r="I237" s="171" t="s">
        <v>216</v>
      </c>
      <c r="J237" s="172">
        <v>483143</v>
      </c>
      <c r="K237" s="205">
        <f t="shared" si="9"/>
        <v>1</v>
      </c>
      <c r="L237" s="326">
        <f t="shared" si="10"/>
        <v>8500.0349999999999</v>
      </c>
    </row>
    <row r="238" spans="5:12" x14ac:dyDescent="0.2">
      <c r="E238" s="79" t="s">
        <v>153</v>
      </c>
      <c r="F238" s="83" t="s">
        <v>154</v>
      </c>
      <c r="G238" s="84">
        <v>147400</v>
      </c>
      <c r="H238" s="89" t="s">
        <v>155</v>
      </c>
      <c r="I238" s="83" t="s">
        <v>156</v>
      </c>
      <c r="J238" s="84">
        <v>129514</v>
      </c>
      <c r="K238" s="209">
        <f t="shared" si="9"/>
        <v>0.87865671641791043</v>
      </c>
      <c r="L238" s="316">
        <f t="shared" si="10"/>
        <v>1951.9192010447762</v>
      </c>
    </row>
    <row r="239" spans="5:12" x14ac:dyDescent="0.2">
      <c r="E239" s="79" t="s">
        <v>153</v>
      </c>
      <c r="F239" s="83"/>
      <c r="G239" s="84">
        <v>147400</v>
      </c>
      <c r="H239" s="89" t="s">
        <v>137</v>
      </c>
      <c r="I239" s="83" t="s">
        <v>138</v>
      </c>
      <c r="J239" s="84">
        <v>17886</v>
      </c>
      <c r="K239" s="209">
        <f t="shared" si="9"/>
        <v>0.12134328358208955</v>
      </c>
      <c r="L239" s="316">
        <f t="shared" si="10"/>
        <v>269.56179895522394</v>
      </c>
    </row>
    <row r="240" spans="5:12" x14ac:dyDescent="0.2">
      <c r="E240" s="167" t="s">
        <v>285</v>
      </c>
      <c r="F240" s="168" t="s">
        <v>286</v>
      </c>
      <c r="G240" s="169">
        <v>320914</v>
      </c>
      <c r="H240" s="170" t="s">
        <v>287</v>
      </c>
      <c r="I240" s="171" t="s">
        <v>288</v>
      </c>
      <c r="J240" s="172">
        <v>320914</v>
      </c>
      <c r="K240" s="205">
        <f t="shared" si="9"/>
        <v>1</v>
      </c>
      <c r="L240" s="326">
        <f t="shared" si="10"/>
        <v>8394.2250000000004</v>
      </c>
    </row>
    <row r="241" spans="5:12" x14ac:dyDescent="0.2">
      <c r="E241" s="79" t="s">
        <v>157</v>
      </c>
      <c r="F241" s="83" t="s">
        <v>158</v>
      </c>
      <c r="G241" s="84">
        <v>159097</v>
      </c>
      <c r="H241" s="89" t="s">
        <v>159</v>
      </c>
      <c r="I241" s="83" t="s">
        <v>160</v>
      </c>
      <c r="J241" s="84">
        <v>159097</v>
      </c>
      <c r="K241" s="209">
        <f t="shared" si="9"/>
        <v>1</v>
      </c>
      <c r="L241" s="316">
        <f t="shared" si="10"/>
        <v>1872.4090000000001</v>
      </c>
    </row>
    <row r="242" spans="5:12" x14ac:dyDescent="0.2">
      <c r="E242" s="167" t="s">
        <v>349</v>
      </c>
      <c r="F242" s="168" t="s">
        <v>350</v>
      </c>
      <c r="G242" s="169">
        <v>252987</v>
      </c>
      <c r="H242" s="170" t="s">
        <v>351</v>
      </c>
      <c r="I242" s="171" t="s">
        <v>352</v>
      </c>
      <c r="J242" s="172">
        <v>252987</v>
      </c>
      <c r="K242" s="205">
        <f t="shared" si="9"/>
        <v>1</v>
      </c>
      <c r="L242" s="326">
        <f t="shared" si="10"/>
        <v>6417.826</v>
      </c>
    </row>
    <row r="243" spans="5:12" x14ac:dyDescent="0.2">
      <c r="E243" s="79" t="s">
        <v>714</v>
      </c>
      <c r="F243" s="83" t="s">
        <v>715</v>
      </c>
      <c r="G243" s="84">
        <v>575421</v>
      </c>
      <c r="H243" s="89" t="s">
        <v>718</v>
      </c>
      <c r="I243" s="83" t="s">
        <v>719</v>
      </c>
      <c r="J243" s="84">
        <v>296505</v>
      </c>
      <c r="K243" s="209">
        <f t="shared" si="9"/>
        <v>0.51528359236107124</v>
      </c>
      <c r="L243" s="316">
        <f t="shared" si="10"/>
        <v>5729.0847789183917</v>
      </c>
    </row>
    <row r="244" spans="5:12" x14ac:dyDescent="0.2">
      <c r="E244" s="79" t="s">
        <v>714</v>
      </c>
      <c r="F244" s="83"/>
      <c r="G244" s="84">
        <v>575421</v>
      </c>
      <c r="H244" s="89" t="s">
        <v>716</v>
      </c>
      <c r="I244" s="83" t="s">
        <v>717</v>
      </c>
      <c r="J244" s="84">
        <v>179956</v>
      </c>
      <c r="K244" s="209">
        <f t="shared" si="9"/>
        <v>0.31273797793267888</v>
      </c>
      <c r="L244" s="316">
        <f t="shared" si="10"/>
        <v>3477.1190383805947</v>
      </c>
    </row>
    <row r="245" spans="5:12" x14ac:dyDescent="0.2">
      <c r="E245" s="79" t="s">
        <v>714</v>
      </c>
      <c r="F245" s="83"/>
      <c r="G245" s="84">
        <v>575421</v>
      </c>
      <c r="H245" s="89" t="s">
        <v>720</v>
      </c>
      <c r="I245" s="83" t="s">
        <v>721</v>
      </c>
      <c r="J245" s="84">
        <v>98960</v>
      </c>
      <c r="K245" s="209">
        <f t="shared" si="9"/>
        <v>0.17197842970624985</v>
      </c>
      <c r="L245" s="316">
        <f t="shared" si="10"/>
        <v>1912.1101827010136</v>
      </c>
    </row>
    <row r="246" spans="5:12" x14ac:dyDescent="0.2">
      <c r="E246" s="248" t="s">
        <v>51</v>
      </c>
      <c r="F246" s="249" t="s">
        <v>52</v>
      </c>
      <c r="G246" s="250">
        <v>204439</v>
      </c>
      <c r="H246" s="251" t="s">
        <v>41</v>
      </c>
      <c r="I246" s="252" t="s">
        <v>42</v>
      </c>
      <c r="J246" s="253">
        <v>204439</v>
      </c>
      <c r="K246" s="254">
        <f t="shared" si="9"/>
        <v>1</v>
      </c>
      <c r="L246" s="253">
        <f t="shared" si="10"/>
        <v>3412.02</v>
      </c>
    </row>
    <row r="248" spans="5:12" x14ac:dyDescent="0.2">
      <c r="I248" s="197" t="s">
        <v>1365</v>
      </c>
      <c r="J248" s="192">
        <f>SUM(J6:J246)</f>
        <v>54316618</v>
      </c>
      <c r="K248" s="192"/>
      <c r="L248" s="192">
        <f t="shared" ref="L248" si="12">SUM(L6:L246)</f>
        <v>1119000.0000000005</v>
      </c>
    </row>
  </sheetData>
  <mergeCells count="3">
    <mergeCell ref="E4:I4"/>
    <mergeCell ref="A4:C4"/>
    <mergeCell ref="N4:P4"/>
  </mergeCells>
  <pageMargins left="0.23622047244094491" right="0.23622047244094491" top="0.23622047244094491" bottom="0.47244094488188981" header="0.31496062992125984" footer="0.23622047244094491"/>
  <pageSetup paperSize="9" scale="58" fitToHeight="0" orientation="landscape" r:id="rId1"/>
  <headerFooter scaleWithDoc="0">
    <oddFooter>&amp;L&amp;A&amp;C&amp;F&amp;RPage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3"/>
  <sheetViews>
    <sheetView zoomScaleNormal="100" workbookViewId="0">
      <pane xSplit="2" ySplit="8" topLeftCell="C9" activePane="bottomRight" state="frozen"/>
      <selection pane="topRight" activeCell="C1" sqref="C1"/>
      <selection pane="bottomLeft" activeCell="A7" sqref="A7"/>
      <selection pane="bottomRight" activeCell="C9" sqref="C9"/>
    </sheetView>
  </sheetViews>
  <sheetFormatPr defaultColWidth="9.140625" defaultRowHeight="12.75" x14ac:dyDescent="0.2"/>
  <cols>
    <col min="1" max="1" width="10.5703125" style="93" customWidth="1"/>
    <col min="2" max="2" width="27.5703125" style="93" customWidth="1"/>
    <col min="3" max="3" width="21" style="93" customWidth="1"/>
    <col min="4" max="4" width="10.140625" style="122" bestFit="1" customWidth="1"/>
    <col min="5" max="5" width="25.28515625" style="96" customWidth="1"/>
    <col min="6" max="6" width="16.5703125" style="94" customWidth="1"/>
    <col min="7" max="16384" width="9.140625" style="91"/>
  </cols>
  <sheetData>
    <row r="1" spans="1:12" x14ac:dyDescent="0.2">
      <c r="A1" s="14" t="s">
        <v>1449</v>
      </c>
      <c r="C1" s="247"/>
    </row>
    <row r="2" spans="1:12" x14ac:dyDescent="0.2">
      <c r="A2" s="14"/>
      <c r="C2" s="247"/>
    </row>
    <row r="3" spans="1:12" x14ac:dyDescent="0.2">
      <c r="A3" s="360" t="s">
        <v>1423</v>
      </c>
      <c r="C3" s="247"/>
    </row>
    <row r="4" spans="1:12" x14ac:dyDescent="0.2">
      <c r="A4" s="360" t="s">
        <v>1424</v>
      </c>
      <c r="C4" s="247"/>
    </row>
    <row r="5" spans="1:12" x14ac:dyDescent="0.2">
      <c r="A5" s="360"/>
      <c r="C5" s="247"/>
    </row>
    <row r="6" spans="1:12" x14ac:dyDescent="0.2">
      <c r="D6" s="126"/>
      <c r="E6" s="126"/>
      <c r="F6" s="126"/>
    </row>
    <row r="7" spans="1:12" ht="56.25" customHeight="1" x14ac:dyDescent="0.2">
      <c r="A7" s="378" t="s">
        <v>1421</v>
      </c>
      <c r="B7" s="379"/>
      <c r="C7" s="283"/>
      <c r="D7" s="378" t="s">
        <v>1422</v>
      </c>
      <c r="E7" s="379"/>
      <c r="F7" s="340"/>
    </row>
    <row r="8" spans="1:12" ht="13.5" customHeight="1" x14ac:dyDescent="0.2">
      <c r="A8" s="116" t="s">
        <v>1456</v>
      </c>
      <c r="B8" s="102" t="s">
        <v>1370</v>
      </c>
      <c r="C8" s="332" t="s">
        <v>1420</v>
      </c>
      <c r="D8" s="328" t="s">
        <v>1456</v>
      </c>
      <c r="E8" s="123" t="s">
        <v>1373</v>
      </c>
      <c r="F8" s="341" t="s">
        <v>1420</v>
      </c>
      <c r="I8" s="259"/>
      <c r="J8" s="259"/>
      <c r="K8" s="259"/>
      <c r="L8" s="259"/>
    </row>
    <row r="9" spans="1:12" x14ac:dyDescent="0.2">
      <c r="A9" s="193" t="s">
        <v>513</v>
      </c>
      <c r="B9" s="239" t="s">
        <v>514</v>
      </c>
      <c r="C9" s="333">
        <f>SUM(F9:F12)</f>
        <v>2777280.3322305442</v>
      </c>
      <c r="D9" s="329" t="s">
        <v>727</v>
      </c>
      <c r="E9" s="240" t="s">
        <v>728</v>
      </c>
      <c r="F9" s="342">
        <v>754163.30149135226</v>
      </c>
    </row>
    <row r="10" spans="1:12" x14ac:dyDescent="0.2">
      <c r="A10" s="117"/>
      <c r="B10" s="98"/>
      <c r="C10" s="334"/>
      <c r="D10" s="260" t="s">
        <v>729</v>
      </c>
      <c r="E10" s="97" t="s">
        <v>730</v>
      </c>
      <c r="F10" s="343">
        <v>545121.85479926947</v>
      </c>
    </row>
    <row r="11" spans="1:12" x14ac:dyDescent="0.2">
      <c r="A11" s="159"/>
      <c r="B11" s="160"/>
      <c r="C11" s="335"/>
      <c r="D11" s="261" t="s">
        <v>731</v>
      </c>
      <c r="E11" s="157" t="s">
        <v>732</v>
      </c>
      <c r="F11" s="344">
        <v>490707.75596917619</v>
      </c>
    </row>
    <row r="12" spans="1:12" x14ac:dyDescent="0.2">
      <c r="A12" s="241"/>
      <c r="B12" s="242"/>
      <c r="C12" s="336"/>
      <c r="D12" s="330" t="s">
        <v>733</v>
      </c>
      <c r="E12" s="243" t="s">
        <v>734</v>
      </c>
      <c r="F12" s="345">
        <v>987287.41997074604</v>
      </c>
    </row>
    <row r="13" spans="1:12" x14ac:dyDescent="0.2">
      <c r="A13" s="194" t="s">
        <v>519</v>
      </c>
      <c r="B13" s="119" t="s">
        <v>520</v>
      </c>
      <c r="C13" s="337">
        <f>SUM(F13:F17)</f>
        <v>3478866.2372261807</v>
      </c>
      <c r="D13" s="101" t="s">
        <v>735</v>
      </c>
      <c r="E13" s="99" t="s">
        <v>736</v>
      </c>
      <c r="F13" s="346">
        <v>576271.70815298939</v>
      </c>
      <c r="H13" s="93"/>
    </row>
    <row r="14" spans="1:12" x14ac:dyDescent="0.2">
      <c r="A14" s="161"/>
      <c r="B14" s="162"/>
      <c r="C14" s="338"/>
      <c r="D14" s="262" t="s">
        <v>737</v>
      </c>
      <c r="E14" s="163" t="s">
        <v>738</v>
      </c>
      <c r="F14" s="347">
        <v>472949.05837111792</v>
      </c>
      <c r="H14" s="103"/>
    </row>
    <row r="15" spans="1:12" x14ac:dyDescent="0.2">
      <c r="A15" s="118"/>
      <c r="B15" s="100"/>
      <c r="C15" s="337"/>
      <c r="D15" s="101" t="s">
        <v>739</v>
      </c>
      <c r="E15" s="99" t="s">
        <v>740</v>
      </c>
      <c r="F15" s="346">
        <v>844880.90684982925</v>
      </c>
      <c r="H15" s="103"/>
    </row>
    <row r="16" spans="1:12" x14ac:dyDescent="0.2">
      <c r="A16" s="161"/>
      <c r="B16" s="162"/>
      <c r="C16" s="338"/>
      <c r="D16" s="262" t="s">
        <v>741</v>
      </c>
      <c r="E16" s="163" t="s">
        <v>742</v>
      </c>
      <c r="F16" s="347">
        <v>1018751.4276859539</v>
      </c>
      <c r="H16" s="103"/>
    </row>
    <row r="17" spans="1:8" x14ac:dyDescent="0.2">
      <c r="A17" s="118"/>
      <c r="B17" s="100"/>
      <c r="C17" s="337"/>
      <c r="D17" s="101" t="s">
        <v>743</v>
      </c>
      <c r="E17" s="99" t="s">
        <v>744</v>
      </c>
      <c r="F17" s="346">
        <v>566013.1361662905</v>
      </c>
      <c r="H17" s="103"/>
    </row>
    <row r="18" spans="1:8" x14ac:dyDescent="0.2">
      <c r="A18" s="193" t="s">
        <v>521</v>
      </c>
      <c r="B18" s="239" t="s">
        <v>522</v>
      </c>
      <c r="C18" s="333">
        <f>SUM(F18:F23)</f>
        <v>4918894.5568399709</v>
      </c>
      <c r="D18" s="329" t="s">
        <v>745</v>
      </c>
      <c r="E18" s="240" t="s">
        <v>746</v>
      </c>
      <c r="F18" s="342">
        <v>952794.15113563626</v>
      </c>
      <c r="H18" s="103"/>
    </row>
    <row r="19" spans="1:8" x14ac:dyDescent="0.2">
      <c r="A19" s="117"/>
      <c r="B19" s="98"/>
      <c r="C19" s="334"/>
      <c r="D19" s="260" t="s">
        <v>747</v>
      </c>
      <c r="E19" s="97" t="s">
        <v>748</v>
      </c>
      <c r="F19" s="343">
        <v>974971.93397150387</v>
      </c>
      <c r="H19" s="103"/>
    </row>
    <row r="20" spans="1:8" x14ac:dyDescent="0.2">
      <c r="A20" s="159"/>
      <c r="B20" s="160"/>
      <c r="C20" s="335"/>
      <c r="D20" s="261" t="s">
        <v>749</v>
      </c>
      <c r="E20" s="157" t="s">
        <v>750</v>
      </c>
      <c r="F20" s="344">
        <v>1467315.6806351</v>
      </c>
      <c r="H20" s="103"/>
    </row>
    <row r="21" spans="1:8" x14ac:dyDescent="0.2">
      <c r="A21" s="117"/>
      <c r="B21" s="98"/>
      <c r="C21" s="334"/>
      <c r="D21" s="260" t="s">
        <v>751</v>
      </c>
      <c r="E21" s="97" t="s">
        <v>752</v>
      </c>
      <c r="F21" s="343">
        <v>569514.77076459653</v>
      </c>
      <c r="H21" s="103"/>
    </row>
    <row r="22" spans="1:8" x14ac:dyDescent="0.2">
      <c r="A22" s="159"/>
      <c r="B22" s="160"/>
      <c r="C22" s="335"/>
      <c r="D22" s="261" t="s">
        <v>753</v>
      </c>
      <c r="E22" s="157" t="s">
        <v>754</v>
      </c>
      <c r="F22" s="344">
        <v>372850.40615272964</v>
      </c>
      <c r="H22" s="103"/>
    </row>
    <row r="23" spans="1:8" x14ac:dyDescent="0.2">
      <c r="A23" s="241"/>
      <c r="B23" s="242"/>
      <c r="C23" s="336"/>
      <c r="D23" s="330" t="s">
        <v>755</v>
      </c>
      <c r="E23" s="243" t="s">
        <v>756</v>
      </c>
      <c r="F23" s="345">
        <v>581447.61418040423</v>
      </c>
      <c r="H23" s="103"/>
    </row>
    <row r="24" spans="1:8" x14ac:dyDescent="0.2">
      <c r="A24" s="194" t="s">
        <v>525</v>
      </c>
      <c r="B24" s="119" t="s">
        <v>526</v>
      </c>
      <c r="C24" s="337">
        <f>SUM(F24:F31)</f>
        <v>5480721.0088254241</v>
      </c>
      <c r="D24" s="101" t="s">
        <v>757</v>
      </c>
      <c r="E24" s="99" t="s">
        <v>758</v>
      </c>
      <c r="F24" s="346">
        <v>1001303.8148636217</v>
      </c>
      <c r="H24" s="103"/>
    </row>
    <row r="25" spans="1:8" x14ac:dyDescent="0.2">
      <c r="A25" s="161"/>
      <c r="B25" s="162"/>
      <c r="C25" s="338"/>
      <c r="D25" s="262" t="s">
        <v>759</v>
      </c>
      <c r="E25" s="163" t="s">
        <v>760</v>
      </c>
      <c r="F25" s="347">
        <v>789124.30469092075</v>
      </c>
      <c r="H25" s="103"/>
    </row>
    <row r="26" spans="1:8" x14ac:dyDescent="0.2">
      <c r="A26" s="118"/>
      <c r="B26" s="100"/>
      <c r="C26" s="337"/>
      <c r="D26" s="101" t="s">
        <v>761</v>
      </c>
      <c r="E26" s="99" t="s">
        <v>762</v>
      </c>
      <c r="F26" s="346">
        <v>952299.07945951365</v>
      </c>
      <c r="H26" s="103"/>
    </row>
    <row r="27" spans="1:8" x14ac:dyDescent="0.2">
      <c r="A27" s="161"/>
      <c r="B27" s="162"/>
      <c r="C27" s="338"/>
      <c r="D27" s="262" t="s">
        <v>763</v>
      </c>
      <c r="E27" s="163" t="s">
        <v>764</v>
      </c>
      <c r="F27" s="347">
        <v>416275.95595853659</v>
      </c>
      <c r="H27" s="103"/>
    </row>
    <row r="28" spans="1:8" x14ac:dyDescent="0.2">
      <c r="A28" s="118"/>
      <c r="B28" s="100"/>
      <c r="C28" s="337"/>
      <c r="D28" s="101" t="s">
        <v>765</v>
      </c>
      <c r="E28" s="99" t="s">
        <v>766</v>
      </c>
      <c r="F28" s="346">
        <v>736221.07778606832</v>
      </c>
      <c r="H28" s="103"/>
    </row>
    <row r="29" spans="1:8" x14ac:dyDescent="0.2">
      <c r="A29" s="161"/>
      <c r="B29" s="162"/>
      <c r="C29" s="338"/>
      <c r="D29" s="262" t="s">
        <v>767</v>
      </c>
      <c r="E29" s="163" t="s">
        <v>768</v>
      </c>
      <c r="F29" s="347">
        <v>389136.87159785361</v>
      </c>
      <c r="H29" s="103"/>
    </row>
    <row r="30" spans="1:8" x14ac:dyDescent="0.2">
      <c r="A30" s="118"/>
      <c r="B30" s="100"/>
      <c r="C30" s="337"/>
      <c r="D30" s="101" t="s">
        <v>769</v>
      </c>
      <c r="E30" s="99" t="s">
        <v>770</v>
      </c>
      <c r="F30" s="346">
        <v>581023.2719355931</v>
      </c>
      <c r="H30" s="103"/>
    </row>
    <row r="31" spans="1:8" x14ac:dyDescent="0.2">
      <c r="A31" s="161"/>
      <c r="B31" s="162"/>
      <c r="C31" s="338"/>
      <c r="D31" s="262" t="s">
        <v>771</v>
      </c>
      <c r="E31" s="163" t="s">
        <v>772</v>
      </c>
      <c r="F31" s="347">
        <v>615336.63253331685</v>
      </c>
      <c r="H31" s="103"/>
    </row>
    <row r="32" spans="1:8" x14ac:dyDescent="0.2">
      <c r="A32" s="193" t="s">
        <v>533</v>
      </c>
      <c r="B32" s="239" t="s">
        <v>534</v>
      </c>
      <c r="C32" s="333">
        <f>SUM(F32:F39)</f>
        <v>5737008.8989520315</v>
      </c>
      <c r="D32" s="329" t="s">
        <v>773</v>
      </c>
      <c r="E32" s="240" t="s">
        <v>774</v>
      </c>
      <c r="F32" s="342">
        <v>1065756.3428011625</v>
      </c>
      <c r="H32" s="103"/>
    </row>
    <row r="33" spans="1:8" x14ac:dyDescent="0.2">
      <c r="A33" s="117"/>
      <c r="B33" s="98"/>
      <c r="C33" s="334"/>
      <c r="D33" s="260" t="s">
        <v>775</v>
      </c>
      <c r="E33" s="97" t="s">
        <v>776</v>
      </c>
      <c r="F33" s="343">
        <v>671329.79146229452</v>
      </c>
      <c r="H33" s="103"/>
    </row>
    <row r="34" spans="1:8" x14ac:dyDescent="0.2">
      <c r="A34" s="159"/>
      <c r="B34" s="160"/>
      <c r="C34" s="335"/>
      <c r="D34" s="261" t="s">
        <v>777</v>
      </c>
      <c r="E34" s="157" t="s">
        <v>778</v>
      </c>
      <c r="F34" s="344">
        <v>561384.64457059745</v>
      </c>
      <c r="H34" s="103"/>
    </row>
    <row r="35" spans="1:8" x14ac:dyDescent="0.2">
      <c r="A35" s="117"/>
      <c r="B35" s="98"/>
      <c r="C35" s="334"/>
      <c r="D35" s="260" t="s">
        <v>779</v>
      </c>
      <c r="E35" s="97" t="s">
        <v>780</v>
      </c>
      <c r="F35" s="343">
        <v>777478.18877766444</v>
      </c>
      <c r="H35" s="103"/>
    </row>
    <row r="36" spans="1:8" x14ac:dyDescent="0.2">
      <c r="A36" s="159"/>
      <c r="B36" s="160"/>
      <c r="C36" s="335"/>
      <c r="D36" s="261" t="s">
        <v>781</v>
      </c>
      <c r="E36" s="157" t="s">
        <v>782</v>
      </c>
      <c r="F36" s="344">
        <v>613119.26190183719</v>
      </c>
      <c r="H36" s="103"/>
    </row>
    <row r="37" spans="1:8" x14ac:dyDescent="0.2">
      <c r="A37" s="117"/>
      <c r="B37" s="98"/>
      <c r="C37" s="334"/>
      <c r="D37" s="260" t="s">
        <v>783</v>
      </c>
      <c r="E37" s="97" t="s">
        <v>784</v>
      </c>
      <c r="F37" s="343">
        <v>1054508.5599421333</v>
      </c>
      <c r="H37" s="103"/>
    </row>
    <row r="38" spans="1:8" x14ac:dyDescent="0.2">
      <c r="A38" s="159"/>
      <c r="B38" s="160"/>
      <c r="C38" s="335"/>
      <c r="D38" s="261" t="s">
        <v>785</v>
      </c>
      <c r="E38" s="157" t="s">
        <v>786</v>
      </c>
      <c r="F38" s="344">
        <v>591819.0906128647</v>
      </c>
      <c r="H38" s="103"/>
    </row>
    <row r="39" spans="1:8" x14ac:dyDescent="0.2">
      <c r="A39" s="241"/>
      <c r="B39" s="242"/>
      <c r="C39" s="336"/>
      <c r="D39" s="330" t="s">
        <v>787</v>
      </c>
      <c r="E39" s="243" t="s">
        <v>788</v>
      </c>
      <c r="F39" s="345">
        <v>401613.0188834765</v>
      </c>
      <c r="H39" s="103"/>
    </row>
    <row r="40" spans="1:8" x14ac:dyDescent="0.2">
      <c r="A40" s="194" t="s">
        <v>535</v>
      </c>
      <c r="B40" s="119" t="s">
        <v>536</v>
      </c>
      <c r="C40" s="337">
        <f>SUM(F40:F45)</f>
        <v>3339738.9130477752</v>
      </c>
      <c r="D40" s="101" t="s">
        <v>789</v>
      </c>
      <c r="E40" s="99" t="s">
        <v>790</v>
      </c>
      <c r="F40" s="346">
        <v>457760.40455878875</v>
      </c>
      <c r="H40" s="103"/>
    </row>
    <row r="41" spans="1:8" x14ac:dyDescent="0.2">
      <c r="A41" s="161"/>
      <c r="B41" s="162"/>
      <c r="C41" s="338"/>
      <c r="D41" s="262" t="s">
        <v>791</v>
      </c>
      <c r="E41" s="163" t="s">
        <v>792</v>
      </c>
      <c r="F41" s="347">
        <v>647516.76184334024</v>
      </c>
      <c r="H41" s="103"/>
    </row>
    <row r="42" spans="1:8" x14ac:dyDescent="0.2">
      <c r="A42" s="118"/>
      <c r="B42" s="100"/>
      <c r="C42" s="337"/>
      <c r="D42" s="101" t="s">
        <v>793</v>
      </c>
      <c r="E42" s="99" t="s">
        <v>794</v>
      </c>
      <c r="F42" s="346">
        <v>373492.17869252479</v>
      </c>
      <c r="H42" s="103"/>
    </row>
    <row r="43" spans="1:8" x14ac:dyDescent="0.2">
      <c r="A43" s="161"/>
      <c r="B43" s="162"/>
      <c r="C43" s="338"/>
      <c r="D43" s="262" t="s">
        <v>795</v>
      </c>
      <c r="E43" s="163" t="s">
        <v>796</v>
      </c>
      <c r="F43" s="347">
        <v>340687.23292336473</v>
      </c>
      <c r="H43" s="103"/>
    </row>
    <row r="44" spans="1:8" x14ac:dyDescent="0.2">
      <c r="A44" s="118"/>
      <c r="B44" s="100"/>
      <c r="C44" s="337"/>
      <c r="D44" s="101" t="s">
        <v>797</v>
      </c>
      <c r="E44" s="99" t="s">
        <v>798</v>
      </c>
      <c r="F44" s="346">
        <v>785705.59023809456</v>
      </c>
      <c r="H44" s="103"/>
    </row>
    <row r="45" spans="1:8" x14ac:dyDescent="0.2">
      <c r="A45" s="161"/>
      <c r="B45" s="162"/>
      <c r="C45" s="338"/>
      <c r="D45" s="262" t="s">
        <v>799</v>
      </c>
      <c r="E45" s="163" t="s">
        <v>800</v>
      </c>
      <c r="F45" s="347">
        <v>734576.74479166197</v>
      </c>
      <c r="H45" s="103"/>
    </row>
    <row r="46" spans="1:8" x14ac:dyDescent="0.2">
      <c r="A46" s="193" t="s">
        <v>537</v>
      </c>
      <c r="B46" s="239" t="s">
        <v>538</v>
      </c>
      <c r="C46" s="333">
        <f>SUM(F46:F50)</f>
        <v>5582272.5486457823</v>
      </c>
      <c r="D46" s="329" t="s">
        <v>801</v>
      </c>
      <c r="E46" s="240" t="s">
        <v>802</v>
      </c>
      <c r="F46" s="342">
        <v>1203580.6905767748</v>
      </c>
      <c r="H46" s="103"/>
    </row>
    <row r="47" spans="1:8" x14ac:dyDescent="0.2">
      <c r="A47" s="117"/>
      <c r="B47" s="98"/>
      <c r="C47" s="334"/>
      <c r="D47" s="260" t="s">
        <v>803</v>
      </c>
      <c r="E47" s="97" t="s">
        <v>804</v>
      </c>
      <c r="F47" s="343">
        <v>1407312.7854019385</v>
      </c>
      <c r="H47" s="103"/>
    </row>
    <row r="48" spans="1:8" x14ac:dyDescent="0.2">
      <c r="A48" s="159"/>
      <c r="B48" s="160"/>
      <c r="C48" s="335"/>
      <c r="D48" s="261" t="s">
        <v>805</v>
      </c>
      <c r="E48" s="157" t="s">
        <v>806</v>
      </c>
      <c r="F48" s="344">
        <v>842012.34853040474</v>
      </c>
      <c r="H48" s="103"/>
    </row>
    <row r="49" spans="1:8" x14ac:dyDescent="0.2">
      <c r="A49" s="117"/>
      <c r="B49" s="98"/>
      <c r="C49" s="334"/>
      <c r="D49" s="260" t="s">
        <v>807</v>
      </c>
      <c r="E49" s="97" t="s">
        <v>808</v>
      </c>
      <c r="F49" s="343">
        <v>1270553.8497679702</v>
      </c>
      <c r="H49" s="103"/>
    </row>
    <row r="50" spans="1:8" x14ac:dyDescent="0.2">
      <c r="A50" s="244"/>
      <c r="B50" s="245"/>
      <c r="C50" s="339"/>
      <c r="D50" s="331" t="s">
        <v>809</v>
      </c>
      <c r="E50" s="246" t="s">
        <v>810</v>
      </c>
      <c r="F50" s="348">
        <v>858812.87436869391</v>
      </c>
      <c r="H50" s="103"/>
    </row>
    <row r="51" spans="1:8" x14ac:dyDescent="0.2">
      <c r="A51" s="194" t="s">
        <v>545</v>
      </c>
      <c r="B51" s="119" t="s">
        <v>546</v>
      </c>
      <c r="C51" s="337">
        <f>SUM(F51:F62)</f>
        <v>8217306.4520665128</v>
      </c>
      <c r="D51" s="101" t="s">
        <v>811</v>
      </c>
      <c r="E51" s="99" t="s">
        <v>812</v>
      </c>
      <c r="F51" s="346">
        <v>989256.70037265378</v>
      </c>
      <c r="H51" s="103"/>
    </row>
    <row r="52" spans="1:8" x14ac:dyDescent="0.2">
      <c r="A52" s="161"/>
      <c r="B52" s="162"/>
      <c r="C52" s="338"/>
      <c r="D52" s="262" t="s">
        <v>813</v>
      </c>
      <c r="E52" s="163" t="s">
        <v>814</v>
      </c>
      <c r="F52" s="347">
        <v>730156.01067954954</v>
      </c>
      <c r="H52" s="103"/>
    </row>
    <row r="53" spans="1:8" x14ac:dyDescent="0.2">
      <c r="A53" s="118"/>
      <c r="B53" s="100"/>
      <c r="C53" s="337"/>
      <c r="D53" s="101" t="s">
        <v>815</v>
      </c>
      <c r="E53" s="99" t="s">
        <v>816</v>
      </c>
      <c r="F53" s="346">
        <v>290073.41673477303</v>
      </c>
      <c r="H53" s="103"/>
    </row>
    <row r="54" spans="1:8" x14ac:dyDescent="0.2">
      <c r="A54" s="161"/>
      <c r="B54" s="162"/>
      <c r="C54" s="338"/>
      <c r="D54" s="262" t="s">
        <v>817</v>
      </c>
      <c r="E54" s="163" t="s">
        <v>818</v>
      </c>
      <c r="F54" s="347">
        <v>579532.72877447796</v>
      </c>
      <c r="H54" s="103"/>
    </row>
    <row r="55" spans="1:8" x14ac:dyDescent="0.2">
      <c r="A55" s="118"/>
      <c r="B55" s="100"/>
      <c r="C55" s="337"/>
      <c r="D55" s="101" t="s">
        <v>819</v>
      </c>
      <c r="E55" s="99" t="s">
        <v>820</v>
      </c>
      <c r="F55" s="346">
        <v>755993.20386556163</v>
      </c>
      <c r="H55" s="103"/>
    </row>
    <row r="56" spans="1:8" x14ac:dyDescent="0.2">
      <c r="A56" s="161"/>
      <c r="B56" s="162"/>
      <c r="C56" s="338"/>
      <c r="D56" s="262" t="s">
        <v>821</v>
      </c>
      <c r="E56" s="163" t="s">
        <v>822</v>
      </c>
      <c r="F56" s="347">
        <v>994045.32596901234</v>
      </c>
      <c r="H56" s="103"/>
    </row>
    <row r="57" spans="1:8" x14ac:dyDescent="0.2">
      <c r="A57" s="118"/>
      <c r="B57" s="100"/>
      <c r="C57" s="337"/>
      <c r="D57" s="101" t="s">
        <v>823</v>
      </c>
      <c r="E57" s="99" t="s">
        <v>824</v>
      </c>
      <c r="F57" s="346">
        <v>664969.54201011942</v>
      </c>
      <c r="H57" s="103"/>
    </row>
    <row r="58" spans="1:8" x14ac:dyDescent="0.2">
      <c r="A58" s="161"/>
      <c r="B58" s="162"/>
      <c r="C58" s="338"/>
      <c r="D58" s="262" t="s">
        <v>825</v>
      </c>
      <c r="E58" s="163" t="s">
        <v>826</v>
      </c>
      <c r="F58" s="347">
        <v>615381.97523339349</v>
      </c>
      <c r="H58" s="103"/>
    </row>
    <row r="59" spans="1:8" x14ac:dyDescent="0.2">
      <c r="A59" s="118"/>
      <c r="B59" s="100"/>
      <c r="C59" s="337"/>
      <c r="D59" s="101" t="s">
        <v>827</v>
      </c>
      <c r="E59" s="99" t="s">
        <v>828</v>
      </c>
      <c r="F59" s="346">
        <v>420343.18795978266</v>
      </c>
      <c r="H59" s="103"/>
    </row>
    <row r="60" spans="1:8" x14ac:dyDescent="0.2">
      <c r="A60" s="161"/>
      <c r="B60" s="162"/>
      <c r="C60" s="338"/>
      <c r="D60" s="262" t="s">
        <v>829</v>
      </c>
      <c r="E60" s="163" t="s">
        <v>830</v>
      </c>
      <c r="F60" s="347">
        <v>374746.67887797381</v>
      </c>
      <c r="H60" s="103"/>
    </row>
    <row r="61" spans="1:8" x14ac:dyDescent="0.2">
      <c r="A61" s="118"/>
      <c r="B61" s="100"/>
      <c r="C61" s="337"/>
      <c r="D61" s="101" t="s">
        <v>831</v>
      </c>
      <c r="E61" s="99" t="s">
        <v>832</v>
      </c>
      <c r="F61" s="346">
        <v>1636939.6498041661</v>
      </c>
      <c r="H61" s="103"/>
    </row>
    <row r="62" spans="1:8" x14ac:dyDescent="0.2">
      <c r="A62" s="161"/>
      <c r="B62" s="162"/>
      <c r="C62" s="338"/>
      <c r="D62" s="262" t="s">
        <v>833</v>
      </c>
      <c r="E62" s="163" t="s">
        <v>834</v>
      </c>
      <c r="F62" s="347">
        <v>165868.0317850486</v>
      </c>
      <c r="H62" s="103"/>
    </row>
    <row r="63" spans="1:8" x14ac:dyDescent="0.2">
      <c r="A63" s="193" t="s">
        <v>557</v>
      </c>
      <c r="B63" s="239" t="s">
        <v>558</v>
      </c>
      <c r="C63" s="333">
        <f>SUM(F63:F68)</f>
        <v>4681764.3858764973</v>
      </c>
      <c r="D63" s="329" t="s">
        <v>835</v>
      </c>
      <c r="E63" s="240" t="s">
        <v>836</v>
      </c>
      <c r="F63" s="342">
        <v>701434.40127888508</v>
      </c>
      <c r="H63" s="103"/>
    </row>
    <row r="64" spans="1:8" x14ac:dyDescent="0.2">
      <c r="A64" s="117"/>
      <c r="B64" s="98"/>
      <c r="C64" s="334"/>
      <c r="D64" s="260" t="s">
        <v>837</v>
      </c>
      <c r="E64" s="97" t="s">
        <v>838</v>
      </c>
      <c r="F64" s="343">
        <v>903195.99136073038</v>
      </c>
      <c r="H64" s="103"/>
    </row>
    <row r="65" spans="1:8" x14ac:dyDescent="0.2">
      <c r="A65" s="159"/>
      <c r="B65" s="160"/>
      <c r="C65" s="335"/>
      <c r="D65" s="261" t="s">
        <v>839</v>
      </c>
      <c r="E65" s="157" t="s">
        <v>840</v>
      </c>
      <c r="F65" s="344">
        <v>687910.02247662423</v>
      </c>
      <c r="H65" s="103"/>
    </row>
    <row r="66" spans="1:8" x14ac:dyDescent="0.2">
      <c r="A66" s="117"/>
      <c r="B66" s="98"/>
      <c r="C66" s="334"/>
      <c r="D66" s="260" t="s">
        <v>841</v>
      </c>
      <c r="E66" s="97" t="s">
        <v>842</v>
      </c>
      <c r="F66" s="343">
        <v>873079.07679442945</v>
      </c>
      <c r="H66" s="103"/>
    </row>
    <row r="67" spans="1:8" x14ac:dyDescent="0.2">
      <c r="A67" s="159"/>
      <c r="B67" s="160"/>
      <c r="C67" s="335"/>
      <c r="D67" s="261" t="s">
        <v>843</v>
      </c>
      <c r="E67" s="157" t="s">
        <v>844</v>
      </c>
      <c r="F67" s="344">
        <v>571746.40018615604</v>
      </c>
      <c r="H67" s="103"/>
    </row>
    <row r="68" spans="1:8" x14ac:dyDescent="0.2">
      <c r="A68" s="241"/>
      <c r="B68" s="242"/>
      <c r="C68" s="336"/>
      <c r="D68" s="330" t="s">
        <v>845</v>
      </c>
      <c r="E68" s="243" t="s">
        <v>846</v>
      </c>
      <c r="F68" s="345">
        <v>944398.49377967254</v>
      </c>
      <c r="H68" s="103"/>
    </row>
    <row r="69" spans="1:8" x14ac:dyDescent="0.2">
      <c r="A69" s="194" t="s">
        <v>561</v>
      </c>
      <c r="B69" s="119" t="s">
        <v>562</v>
      </c>
      <c r="C69" s="337">
        <f>SUM(F69:F79)</f>
        <v>9747605.7265823968</v>
      </c>
      <c r="D69" s="101" t="s">
        <v>847</v>
      </c>
      <c r="E69" s="99" t="s">
        <v>848</v>
      </c>
      <c r="F69" s="346">
        <v>1064386.3381106616</v>
      </c>
      <c r="H69" s="103"/>
    </row>
    <row r="70" spans="1:8" x14ac:dyDescent="0.2">
      <c r="A70" s="161"/>
      <c r="B70" s="162"/>
      <c r="C70" s="338"/>
      <c r="D70" s="262" t="s">
        <v>849</v>
      </c>
      <c r="E70" s="163" t="s">
        <v>850</v>
      </c>
      <c r="F70" s="347">
        <v>1148440.6231119307</v>
      </c>
      <c r="H70" s="103"/>
    </row>
    <row r="71" spans="1:8" x14ac:dyDescent="0.2">
      <c r="A71" s="118"/>
      <c r="B71" s="100"/>
      <c r="C71" s="337"/>
      <c r="D71" s="101" t="s">
        <v>851</v>
      </c>
      <c r="E71" s="99" t="s">
        <v>852</v>
      </c>
      <c r="F71" s="346">
        <v>900991.04131665174</v>
      </c>
      <c r="H71" s="103"/>
    </row>
    <row r="72" spans="1:8" x14ac:dyDescent="0.2">
      <c r="A72" s="161"/>
      <c r="B72" s="162"/>
      <c r="C72" s="338"/>
      <c r="D72" s="262" t="s">
        <v>853</v>
      </c>
      <c r="E72" s="163" t="s">
        <v>854</v>
      </c>
      <c r="F72" s="347">
        <v>590989.84476586885</v>
      </c>
      <c r="H72" s="103"/>
    </row>
    <row r="73" spans="1:8" x14ac:dyDescent="0.2">
      <c r="A73" s="118"/>
      <c r="B73" s="100"/>
      <c r="C73" s="337"/>
      <c r="D73" s="101" t="s">
        <v>855</v>
      </c>
      <c r="E73" s="99" t="s">
        <v>856</v>
      </c>
      <c r="F73" s="346">
        <v>617780.19750510342</v>
      </c>
      <c r="H73" s="103"/>
    </row>
    <row r="74" spans="1:8" x14ac:dyDescent="0.2">
      <c r="A74" s="161"/>
      <c r="B74" s="162"/>
      <c r="C74" s="338"/>
      <c r="D74" s="262" t="s">
        <v>857</v>
      </c>
      <c r="E74" s="163" t="s">
        <v>858</v>
      </c>
      <c r="F74" s="347">
        <v>569523.38633584033</v>
      </c>
      <c r="H74" s="103"/>
    </row>
    <row r="75" spans="1:8" x14ac:dyDescent="0.2">
      <c r="A75" s="118"/>
      <c r="B75" s="100"/>
      <c r="C75" s="337"/>
      <c r="D75" s="101" t="s">
        <v>859</v>
      </c>
      <c r="E75" s="99" t="s">
        <v>860</v>
      </c>
      <c r="F75" s="346">
        <v>1362535.1983016632</v>
      </c>
      <c r="H75" s="103"/>
    </row>
    <row r="76" spans="1:8" x14ac:dyDescent="0.2">
      <c r="A76" s="161"/>
      <c r="B76" s="162"/>
      <c r="C76" s="338"/>
      <c r="D76" s="262" t="s">
        <v>861</v>
      </c>
      <c r="E76" s="163" t="s">
        <v>862</v>
      </c>
      <c r="F76" s="347">
        <v>900536.38651607092</v>
      </c>
      <c r="H76" s="103"/>
    </row>
    <row r="77" spans="1:8" x14ac:dyDescent="0.2">
      <c r="A77" s="118"/>
      <c r="B77" s="100"/>
      <c r="C77" s="337"/>
      <c r="D77" s="101" t="s">
        <v>863</v>
      </c>
      <c r="E77" s="99" t="s">
        <v>864</v>
      </c>
      <c r="F77" s="346">
        <v>816497.25367346779</v>
      </c>
      <c r="H77" s="103"/>
    </row>
    <row r="78" spans="1:8" x14ac:dyDescent="0.2">
      <c r="A78" s="161"/>
      <c r="B78" s="162"/>
      <c r="C78" s="338"/>
      <c r="D78" s="262" t="s">
        <v>865</v>
      </c>
      <c r="E78" s="163" t="s">
        <v>866</v>
      </c>
      <c r="F78" s="347">
        <v>937668.68948044302</v>
      </c>
      <c r="H78" s="103"/>
    </row>
    <row r="79" spans="1:8" x14ac:dyDescent="0.2">
      <c r="A79" s="118"/>
      <c r="B79" s="100"/>
      <c r="C79" s="337"/>
      <c r="D79" s="101" t="s">
        <v>867</v>
      </c>
      <c r="E79" s="99" t="s">
        <v>868</v>
      </c>
      <c r="F79" s="346">
        <v>838256.76746469433</v>
      </c>
      <c r="H79" s="103"/>
    </row>
    <row r="80" spans="1:8" x14ac:dyDescent="0.2">
      <c r="A80" s="193" t="s">
        <v>573</v>
      </c>
      <c r="B80" s="239" t="s">
        <v>574</v>
      </c>
      <c r="C80" s="333">
        <f>SUM(F80:F89)</f>
        <v>5651727.065007084</v>
      </c>
      <c r="D80" s="329" t="s">
        <v>869</v>
      </c>
      <c r="E80" s="240" t="s">
        <v>870</v>
      </c>
      <c r="F80" s="342">
        <v>577366.27763301798</v>
      </c>
      <c r="H80" s="103"/>
    </row>
    <row r="81" spans="1:8" x14ac:dyDescent="0.2">
      <c r="A81" s="117"/>
      <c r="B81" s="98"/>
      <c r="C81" s="334"/>
      <c r="D81" s="260" t="s">
        <v>871</v>
      </c>
      <c r="E81" s="97" t="s">
        <v>872</v>
      </c>
      <c r="F81" s="343">
        <v>675181.6955721433</v>
      </c>
      <c r="H81" s="103"/>
    </row>
    <row r="82" spans="1:8" x14ac:dyDescent="0.2">
      <c r="A82" s="159"/>
      <c r="B82" s="160"/>
      <c r="C82" s="335"/>
      <c r="D82" s="261" t="s">
        <v>1125</v>
      </c>
      <c r="E82" s="157" t="s">
        <v>873</v>
      </c>
      <c r="F82" s="344">
        <v>530136.25645576394</v>
      </c>
      <c r="H82" s="103"/>
    </row>
    <row r="83" spans="1:8" x14ac:dyDescent="0.2">
      <c r="A83" s="117"/>
      <c r="B83" s="98"/>
      <c r="C83" s="334"/>
      <c r="D83" s="260" t="s">
        <v>874</v>
      </c>
      <c r="E83" s="97" t="s">
        <v>875</v>
      </c>
      <c r="F83" s="343">
        <v>537599.29440497828</v>
      </c>
      <c r="H83" s="103"/>
    </row>
    <row r="84" spans="1:8" x14ac:dyDescent="0.2">
      <c r="A84" s="159"/>
      <c r="B84" s="160"/>
      <c r="C84" s="335"/>
      <c r="D84" s="261" t="s">
        <v>876</v>
      </c>
      <c r="E84" s="157" t="s">
        <v>877</v>
      </c>
      <c r="F84" s="344">
        <v>653791.82691370416</v>
      </c>
      <c r="H84" s="103"/>
    </row>
    <row r="85" spans="1:8" x14ac:dyDescent="0.2">
      <c r="A85" s="117"/>
      <c r="B85" s="98"/>
      <c r="C85" s="334"/>
      <c r="D85" s="260" t="s">
        <v>1126</v>
      </c>
      <c r="E85" s="97" t="s">
        <v>878</v>
      </c>
      <c r="F85" s="343">
        <v>530814.1507941687</v>
      </c>
      <c r="H85" s="103"/>
    </row>
    <row r="86" spans="1:8" x14ac:dyDescent="0.2">
      <c r="A86" s="159"/>
      <c r="B86" s="160"/>
      <c r="C86" s="335"/>
      <c r="D86" s="261" t="s">
        <v>1127</v>
      </c>
      <c r="E86" s="157" t="s">
        <v>879</v>
      </c>
      <c r="F86" s="344">
        <v>576397.51655615913</v>
      </c>
      <c r="H86" s="103"/>
    </row>
    <row r="87" spans="1:8" x14ac:dyDescent="0.2">
      <c r="A87" s="117"/>
      <c r="B87" s="98"/>
      <c r="C87" s="334"/>
      <c r="D87" s="260" t="s">
        <v>880</v>
      </c>
      <c r="E87" s="97" t="s">
        <v>881</v>
      </c>
      <c r="F87" s="343">
        <v>455778.24886209343</v>
      </c>
      <c r="H87" s="103"/>
    </row>
    <row r="88" spans="1:8" x14ac:dyDescent="0.2">
      <c r="A88" s="159"/>
      <c r="B88" s="160"/>
      <c r="C88" s="335"/>
      <c r="D88" s="261" t="s">
        <v>882</v>
      </c>
      <c r="E88" s="157" t="s">
        <v>883</v>
      </c>
      <c r="F88" s="344">
        <v>522838.47821726091</v>
      </c>
      <c r="H88" s="103"/>
    </row>
    <row r="89" spans="1:8" x14ac:dyDescent="0.2">
      <c r="A89" s="241"/>
      <c r="B89" s="242"/>
      <c r="C89" s="336"/>
      <c r="D89" s="330" t="s">
        <v>1128</v>
      </c>
      <c r="E89" s="243" t="s">
        <v>884</v>
      </c>
      <c r="F89" s="345">
        <v>591823.31959779409</v>
      </c>
      <c r="H89" s="103"/>
    </row>
    <row r="90" spans="1:8" x14ac:dyDescent="0.2">
      <c r="A90" s="194" t="s">
        <v>579</v>
      </c>
      <c r="B90" s="119" t="s">
        <v>580</v>
      </c>
      <c r="C90" s="337">
        <f>SUM(F90:F101)</f>
        <v>13128405.240038633</v>
      </c>
      <c r="D90" s="101" t="s">
        <v>885</v>
      </c>
      <c r="E90" s="99" t="s">
        <v>886</v>
      </c>
      <c r="F90" s="346">
        <v>707629.18045150395</v>
      </c>
      <c r="H90" s="103"/>
    </row>
    <row r="91" spans="1:8" x14ac:dyDescent="0.2">
      <c r="A91" s="161"/>
      <c r="B91" s="162"/>
      <c r="C91" s="338"/>
      <c r="D91" s="262" t="s">
        <v>887</v>
      </c>
      <c r="E91" s="163" t="s">
        <v>888</v>
      </c>
      <c r="F91" s="347">
        <v>934128.29919496807</v>
      </c>
      <c r="H91" s="103"/>
    </row>
    <row r="92" spans="1:8" x14ac:dyDescent="0.2">
      <c r="A92" s="118"/>
      <c r="B92" s="100"/>
      <c r="C92" s="337"/>
      <c r="D92" s="101" t="s">
        <v>889</v>
      </c>
      <c r="E92" s="99" t="s">
        <v>890</v>
      </c>
      <c r="F92" s="346">
        <v>468952.8656925332</v>
      </c>
      <c r="H92" s="103"/>
    </row>
    <row r="93" spans="1:8" x14ac:dyDescent="0.2">
      <c r="A93" s="161"/>
      <c r="B93" s="162"/>
      <c r="C93" s="338"/>
      <c r="D93" s="262" t="s">
        <v>891</v>
      </c>
      <c r="E93" s="163" t="s">
        <v>892</v>
      </c>
      <c r="F93" s="347">
        <v>1022899.8124144016</v>
      </c>
      <c r="H93" s="103"/>
    </row>
    <row r="94" spans="1:8" x14ac:dyDescent="0.2">
      <c r="A94" s="118"/>
      <c r="B94" s="100"/>
      <c r="C94" s="337"/>
      <c r="D94" s="101" t="s">
        <v>893</v>
      </c>
      <c r="E94" s="99" t="s">
        <v>894</v>
      </c>
      <c r="F94" s="346">
        <v>803516.09819086478</v>
      </c>
      <c r="H94" s="103"/>
    </row>
    <row r="95" spans="1:8" x14ac:dyDescent="0.2">
      <c r="A95" s="161"/>
      <c r="B95" s="162"/>
      <c r="C95" s="338"/>
      <c r="D95" s="262" t="s">
        <v>895</v>
      </c>
      <c r="E95" s="163" t="s">
        <v>896</v>
      </c>
      <c r="F95" s="347">
        <v>1031826.1596479968</v>
      </c>
      <c r="H95" s="103"/>
    </row>
    <row r="96" spans="1:8" x14ac:dyDescent="0.2">
      <c r="A96" s="118"/>
      <c r="B96" s="100"/>
      <c r="C96" s="337"/>
      <c r="D96" s="101" t="s">
        <v>897</v>
      </c>
      <c r="E96" s="99" t="s">
        <v>898</v>
      </c>
      <c r="F96" s="346">
        <v>889177.49322040088</v>
      </c>
      <c r="H96" s="103"/>
    </row>
    <row r="97" spans="1:8" x14ac:dyDescent="0.2">
      <c r="A97" s="161"/>
      <c r="B97" s="162"/>
      <c r="C97" s="338"/>
      <c r="D97" s="262" t="s">
        <v>899</v>
      </c>
      <c r="E97" s="163" t="s">
        <v>900</v>
      </c>
      <c r="F97" s="347">
        <v>1048206.8291630491</v>
      </c>
      <c r="H97" s="103"/>
    </row>
    <row r="98" spans="1:8" x14ac:dyDescent="0.2">
      <c r="A98" s="118"/>
      <c r="B98" s="100"/>
      <c r="C98" s="337"/>
      <c r="D98" s="101" t="s">
        <v>901</v>
      </c>
      <c r="E98" s="99" t="s">
        <v>902</v>
      </c>
      <c r="F98" s="346">
        <v>1981814.2773784653</v>
      </c>
      <c r="H98" s="103"/>
    </row>
    <row r="99" spans="1:8" x14ac:dyDescent="0.2">
      <c r="A99" s="161"/>
      <c r="B99" s="162"/>
      <c r="C99" s="338"/>
      <c r="D99" s="262" t="s">
        <v>903</v>
      </c>
      <c r="E99" s="163" t="s">
        <v>904</v>
      </c>
      <c r="F99" s="347">
        <v>2342439.4562837901</v>
      </c>
      <c r="H99" s="103"/>
    </row>
    <row r="100" spans="1:8" x14ac:dyDescent="0.2">
      <c r="A100" s="118"/>
      <c r="B100" s="100"/>
      <c r="C100" s="337"/>
      <c r="D100" s="101" t="s">
        <v>905</v>
      </c>
      <c r="E100" s="99" t="s">
        <v>906</v>
      </c>
      <c r="F100" s="346">
        <v>916559.06999995303</v>
      </c>
      <c r="H100" s="103"/>
    </row>
    <row r="101" spans="1:8" x14ac:dyDescent="0.2">
      <c r="A101" s="161"/>
      <c r="B101" s="162"/>
      <c r="C101" s="338"/>
      <c r="D101" s="262" t="s">
        <v>907</v>
      </c>
      <c r="E101" s="163" t="s">
        <v>908</v>
      </c>
      <c r="F101" s="347">
        <v>981255.69840070454</v>
      </c>
      <c r="H101" s="103"/>
    </row>
    <row r="102" spans="1:8" x14ac:dyDescent="0.2">
      <c r="A102" s="193" t="s">
        <v>594</v>
      </c>
      <c r="B102" s="239" t="s">
        <v>595</v>
      </c>
      <c r="C102" s="333">
        <f>SUM(F102:F113)</f>
        <v>11477947.738723384</v>
      </c>
      <c r="D102" s="329" t="s">
        <v>909</v>
      </c>
      <c r="E102" s="240" t="s">
        <v>910</v>
      </c>
      <c r="F102" s="342">
        <v>1847234.8802782285</v>
      </c>
      <c r="H102" s="103"/>
    </row>
    <row r="103" spans="1:8" x14ac:dyDescent="0.2">
      <c r="A103" s="117"/>
      <c r="B103" s="98"/>
      <c r="C103" s="334"/>
      <c r="D103" s="260" t="s">
        <v>911</v>
      </c>
      <c r="E103" s="97" t="s">
        <v>912</v>
      </c>
      <c r="F103" s="343">
        <v>613972.36544041825</v>
      </c>
      <c r="H103" s="103"/>
    </row>
    <row r="104" spans="1:8" x14ac:dyDescent="0.2">
      <c r="A104" s="159"/>
      <c r="B104" s="160"/>
      <c r="C104" s="335"/>
      <c r="D104" s="261" t="s">
        <v>913</v>
      </c>
      <c r="E104" s="157" t="s">
        <v>914</v>
      </c>
      <c r="F104" s="344">
        <v>848620.69467568537</v>
      </c>
      <c r="H104" s="103"/>
    </row>
    <row r="105" spans="1:8" x14ac:dyDescent="0.2">
      <c r="A105" s="117"/>
      <c r="B105" s="98"/>
      <c r="C105" s="334"/>
      <c r="D105" s="260" t="s">
        <v>915</v>
      </c>
      <c r="E105" s="97" t="s">
        <v>916</v>
      </c>
      <c r="F105" s="343">
        <v>761989.61772452272</v>
      </c>
      <c r="H105" s="103"/>
    </row>
    <row r="106" spans="1:8" x14ac:dyDescent="0.2">
      <c r="A106" s="159"/>
      <c r="B106" s="160"/>
      <c r="C106" s="335"/>
      <c r="D106" s="261" t="s">
        <v>917</v>
      </c>
      <c r="E106" s="157" t="s">
        <v>918</v>
      </c>
      <c r="F106" s="344">
        <v>1462513.9820092297</v>
      </c>
      <c r="H106" s="103"/>
    </row>
    <row r="107" spans="1:8" x14ac:dyDescent="0.2">
      <c r="A107" s="117"/>
      <c r="B107" s="98"/>
      <c r="C107" s="334"/>
      <c r="D107" s="260" t="s">
        <v>919</v>
      </c>
      <c r="E107" s="97" t="s">
        <v>920</v>
      </c>
      <c r="F107" s="343">
        <v>768781.60861273436</v>
      </c>
      <c r="H107" s="103"/>
    </row>
    <row r="108" spans="1:8" x14ac:dyDescent="0.2">
      <c r="A108" s="159"/>
      <c r="B108" s="160"/>
      <c r="C108" s="335"/>
      <c r="D108" s="261" t="s">
        <v>921</v>
      </c>
      <c r="E108" s="157" t="s">
        <v>922</v>
      </c>
      <c r="F108" s="344">
        <v>1149593.2185094201</v>
      </c>
      <c r="H108" s="103"/>
    </row>
    <row r="109" spans="1:8" x14ac:dyDescent="0.2">
      <c r="A109" s="117"/>
      <c r="B109" s="98"/>
      <c r="C109" s="334"/>
      <c r="D109" s="260" t="s">
        <v>923</v>
      </c>
      <c r="E109" s="97" t="s">
        <v>924</v>
      </c>
      <c r="F109" s="343">
        <v>273220.4859779363</v>
      </c>
      <c r="H109" s="103"/>
    </row>
    <row r="110" spans="1:8" x14ac:dyDescent="0.2">
      <c r="A110" s="159"/>
      <c r="B110" s="160"/>
      <c r="C110" s="335"/>
      <c r="D110" s="261" t="s">
        <v>925</v>
      </c>
      <c r="E110" s="157" t="s">
        <v>926</v>
      </c>
      <c r="F110" s="344">
        <v>791339.33340181003</v>
      </c>
      <c r="H110" s="103"/>
    </row>
    <row r="111" spans="1:8" x14ac:dyDescent="0.2">
      <c r="A111" s="117"/>
      <c r="B111" s="98"/>
      <c r="C111" s="334"/>
      <c r="D111" s="260" t="s">
        <v>927</v>
      </c>
      <c r="E111" s="97" t="s">
        <v>928</v>
      </c>
      <c r="F111" s="343">
        <v>543377.02283555188</v>
      </c>
      <c r="H111" s="103"/>
    </row>
    <row r="112" spans="1:8" x14ac:dyDescent="0.2">
      <c r="A112" s="159"/>
      <c r="B112" s="160"/>
      <c r="C112" s="335"/>
      <c r="D112" s="261" t="s">
        <v>929</v>
      </c>
      <c r="E112" s="157" t="s">
        <v>930</v>
      </c>
      <c r="F112" s="344">
        <v>989185.17406588723</v>
      </c>
      <c r="H112" s="103"/>
    </row>
    <row r="113" spans="1:8" x14ac:dyDescent="0.2">
      <c r="A113" s="241"/>
      <c r="B113" s="242"/>
      <c r="C113" s="336"/>
      <c r="D113" s="330" t="s">
        <v>931</v>
      </c>
      <c r="E113" s="243" t="s">
        <v>932</v>
      </c>
      <c r="F113" s="345">
        <v>1428119.3551919595</v>
      </c>
      <c r="H113" s="103"/>
    </row>
    <row r="114" spans="1:8" x14ac:dyDescent="0.2">
      <c r="A114" s="194" t="s">
        <v>608</v>
      </c>
      <c r="B114" s="119" t="s">
        <v>609</v>
      </c>
      <c r="C114" s="337">
        <f>SUM(F114:F120)</f>
        <v>3067448.2127406625</v>
      </c>
      <c r="D114" s="101" t="s">
        <v>933</v>
      </c>
      <c r="E114" s="99" t="s">
        <v>934</v>
      </c>
      <c r="F114" s="346">
        <v>456796.96190643951</v>
      </c>
      <c r="H114" s="103"/>
    </row>
    <row r="115" spans="1:8" x14ac:dyDescent="0.2">
      <c r="A115" s="161"/>
      <c r="B115" s="162"/>
      <c r="C115" s="338"/>
      <c r="D115" s="262" t="s">
        <v>935</v>
      </c>
      <c r="E115" s="163" t="s">
        <v>936</v>
      </c>
      <c r="F115" s="347">
        <v>772425.232977245</v>
      </c>
      <c r="H115" s="103"/>
    </row>
    <row r="116" spans="1:8" x14ac:dyDescent="0.2">
      <c r="A116" s="118"/>
      <c r="B116" s="100"/>
      <c r="C116" s="337"/>
      <c r="D116" s="101" t="s">
        <v>937</v>
      </c>
      <c r="E116" s="99" t="s">
        <v>938</v>
      </c>
      <c r="F116" s="346">
        <v>353012.56160739867</v>
      </c>
      <c r="H116" s="103"/>
    </row>
    <row r="117" spans="1:8" x14ac:dyDescent="0.2">
      <c r="A117" s="161"/>
      <c r="B117" s="162"/>
      <c r="C117" s="338"/>
      <c r="D117" s="262" t="s">
        <v>939</v>
      </c>
      <c r="E117" s="163" t="s">
        <v>940</v>
      </c>
      <c r="F117" s="347">
        <v>406500.24585061031</v>
      </c>
      <c r="H117" s="103"/>
    </row>
    <row r="118" spans="1:8" x14ac:dyDescent="0.2">
      <c r="A118" s="118"/>
      <c r="B118" s="100"/>
      <c r="C118" s="337"/>
      <c r="D118" s="101" t="s">
        <v>941</v>
      </c>
      <c r="E118" s="99" t="s">
        <v>942</v>
      </c>
      <c r="F118" s="346">
        <v>237310.80649282318</v>
      </c>
      <c r="H118" s="103"/>
    </row>
    <row r="119" spans="1:8" x14ac:dyDescent="0.2">
      <c r="A119" s="161"/>
      <c r="B119" s="162"/>
      <c r="C119" s="338"/>
      <c r="D119" s="262" t="s">
        <v>943</v>
      </c>
      <c r="E119" s="163" t="s">
        <v>944</v>
      </c>
      <c r="F119" s="347">
        <v>524776.36977766105</v>
      </c>
      <c r="H119" s="103"/>
    </row>
    <row r="120" spans="1:8" x14ac:dyDescent="0.2">
      <c r="A120" s="118"/>
      <c r="B120" s="100"/>
      <c r="C120" s="337"/>
      <c r="D120" s="101" t="s">
        <v>945</v>
      </c>
      <c r="E120" s="99" t="s">
        <v>946</v>
      </c>
      <c r="F120" s="346">
        <v>316626.03412848542</v>
      </c>
      <c r="H120" s="103"/>
    </row>
    <row r="121" spans="1:8" x14ac:dyDescent="0.2">
      <c r="A121" s="193" t="s">
        <v>612</v>
      </c>
      <c r="B121" s="239" t="s">
        <v>613</v>
      </c>
      <c r="C121" s="333">
        <f>SUM(F121:F127)</f>
        <v>4884203.3886338091</v>
      </c>
      <c r="D121" s="329" t="s">
        <v>947</v>
      </c>
      <c r="E121" s="240" t="s">
        <v>948</v>
      </c>
      <c r="F121" s="342">
        <v>446000.74411139044</v>
      </c>
      <c r="H121" s="103"/>
    </row>
    <row r="122" spans="1:8" x14ac:dyDescent="0.2">
      <c r="A122" s="117"/>
      <c r="B122" s="98"/>
      <c r="C122" s="334"/>
      <c r="D122" s="260" t="s">
        <v>949</v>
      </c>
      <c r="E122" s="97" t="s">
        <v>950</v>
      </c>
      <c r="F122" s="343">
        <v>1458782.8907627303</v>
      </c>
      <c r="H122" s="103"/>
    </row>
    <row r="123" spans="1:8" x14ac:dyDescent="0.2">
      <c r="A123" s="159"/>
      <c r="B123" s="160"/>
      <c r="C123" s="335"/>
      <c r="D123" s="261" t="s">
        <v>951</v>
      </c>
      <c r="E123" s="157" t="s">
        <v>952</v>
      </c>
      <c r="F123" s="344">
        <v>586170.48381120642</v>
      </c>
      <c r="H123" s="103"/>
    </row>
    <row r="124" spans="1:8" x14ac:dyDescent="0.2">
      <c r="A124" s="117"/>
      <c r="B124" s="98"/>
      <c r="C124" s="334"/>
      <c r="D124" s="260" t="s">
        <v>953</v>
      </c>
      <c r="E124" s="97" t="s">
        <v>954</v>
      </c>
      <c r="F124" s="343">
        <v>626911.80776070617</v>
      </c>
      <c r="H124" s="103"/>
    </row>
    <row r="125" spans="1:8" x14ac:dyDescent="0.2">
      <c r="A125" s="159"/>
      <c r="B125" s="160"/>
      <c r="C125" s="335"/>
      <c r="D125" s="261" t="s">
        <v>955</v>
      </c>
      <c r="E125" s="157" t="s">
        <v>956</v>
      </c>
      <c r="F125" s="344">
        <v>539727.92792843666</v>
      </c>
      <c r="H125" s="103"/>
    </row>
    <row r="126" spans="1:8" x14ac:dyDescent="0.2">
      <c r="A126" s="117"/>
      <c r="B126" s="98"/>
      <c r="C126" s="334"/>
      <c r="D126" s="260" t="s">
        <v>957</v>
      </c>
      <c r="E126" s="97" t="s">
        <v>958</v>
      </c>
      <c r="F126" s="343">
        <v>670960.37796130334</v>
      </c>
      <c r="H126" s="103"/>
    </row>
    <row r="127" spans="1:8" x14ac:dyDescent="0.2">
      <c r="A127" s="244"/>
      <c r="B127" s="245"/>
      <c r="C127" s="339"/>
      <c r="D127" s="331" t="s">
        <v>959</v>
      </c>
      <c r="E127" s="246" t="s">
        <v>960</v>
      </c>
      <c r="F127" s="348">
        <v>555649.15629803541</v>
      </c>
      <c r="H127" s="103"/>
    </row>
    <row r="128" spans="1:8" x14ac:dyDescent="0.2">
      <c r="A128" s="194" t="s">
        <v>622</v>
      </c>
      <c r="B128" s="119" t="s">
        <v>623</v>
      </c>
      <c r="C128" s="337">
        <f>SUM(F128:F134)</f>
        <v>6367663.6713734884</v>
      </c>
      <c r="D128" s="101" t="s">
        <v>961</v>
      </c>
      <c r="E128" s="99" t="s">
        <v>962</v>
      </c>
      <c r="F128" s="346">
        <v>921449.56420481787</v>
      </c>
      <c r="H128" s="103"/>
    </row>
    <row r="129" spans="1:8" x14ac:dyDescent="0.2">
      <c r="A129" s="161"/>
      <c r="B129" s="162"/>
      <c r="C129" s="338"/>
      <c r="D129" s="262" t="s">
        <v>963</v>
      </c>
      <c r="E129" s="163" t="s">
        <v>964</v>
      </c>
      <c r="F129" s="347">
        <v>704540.47949355491</v>
      </c>
      <c r="H129" s="103"/>
    </row>
    <row r="130" spans="1:8" x14ac:dyDescent="0.2">
      <c r="A130" s="118"/>
      <c r="B130" s="100"/>
      <c r="C130" s="337"/>
      <c r="D130" s="101" t="s">
        <v>965</v>
      </c>
      <c r="E130" s="99" t="s">
        <v>966</v>
      </c>
      <c r="F130" s="346">
        <v>941785.72417625436</v>
      </c>
      <c r="H130" s="103"/>
    </row>
    <row r="131" spans="1:8" x14ac:dyDescent="0.2">
      <c r="A131" s="161"/>
      <c r="B131" s="162"/>
      <c r="C131" s="338"/>
      <c r="D131" s="262" t="s">
        <v>967</v>
      </c>
      <c r="E131" s="163" t="s">
        <v>968</v>
      </c>
      <c r="F131" s="347">
        <v>1248225.1077672401</v>
      </c>
      <c r="H131" s="103"/>
    </row>
    <row r="132" spans="1:8" x14ac:dyDescent="0.2">
      <c r="A132" s="118"/>
      <c r="B132" s="100"/>
      <c r="C132" s="337"/>
      <c r="D132" s="101" t="s">
        <v>969</v>
      </c>
      <c r="E132" s="99" t="s">
        <v>970</v>
      </c>
      <c r="F132" s="346">
        <v>953786.48453312134</v>
      </c>
      <c r="H132" s="103"/>
    </row>
    <row r="133" spans="1:8" x14ac:dyDescent="0.2">
      <c r="A133" s="161"/>
      <c r="B133" s="162"/>
      <c r="C133" s="338"/>
      <c r="D133" s="262" t="s">
        <v>971</v>
      </c>
      <c r="E133" s="163" t="s">
        <v>972</v>
      </c>
      <c r="F133" s="347">
        <v>882231.62940689118</v>
      </c>
      <c r="H133" s="103"/>
    </row>
    <row r="134" spans="1:8" x14ac:dyDescent="0.2">
      <c r="A134" s="118"/>
      <c r="B134" s="100"/>
      <c r="C134" s="337"/>
      <c r="D134" s="101" t="s">
        <v>973</v>
      </c>
      <c r="E134" s="99" t="s">
        <v>974</v>
      </c>
      <c r="F134" s="346">
        <v>715644.68179160799</v>
      </c>
      <c r="H134" s="103"/>
    </row>
    <row r="135" spans="1:8" x14ac:dyDescent="0.2">
      <c r="A135" s="193" t="s">
        <v>634</v>
      </c>
      <c r="B135" s="239" t="s">
        <v>635</v>
      </c>
      <c r="C135" s="333">
        <f>SUM(F135:F141)</f>
        <v>3518428.2458909666</v>
      </c>
      <c r="D135" s="329" t="s">
        <v>989</v>
      </c>
      <c r="E135" s="240" t="s">
        <v>990</v>
      </c>
      <c r="F135" s="342">
        <v>403832.97427423904</v>
      </c>
      <c r="H135" s="103"/>
    </row>
    <row r="136" spans="1:8" x14ac:dyDescent="0.2">
      <c r="A136" s="117"/>
      <c r="B136" s="98"/>
      <c r="C136" s="334"/>
      <c r="D136" s="260" t="s">
        <v>991</v>
      </c>
      <c r="E136" s="97" t="s">
        <v>992</v>
      </c>
      <c r="F136" s="343">
        <v>334672.05551383807</v>
      </c>
      <c r="H136" s="103"/>
    </row>
    <row r="137" spans="1:8" x14ac:dyDescent="0.2">
      <c r="A137" s="159"/>
      <c r="B137" s="160"/>
      <c r="C137" s="335"/>
      <c r="D137" s="261" t="s">
        <v>993</v>
      </c>
      <c r="E137" s="157" t="s">
        <v>994</v>
      </c>
      <c r="F137" s="344">
        <v>397152.75735683</v>
      </c>
      <c r="H137" s="103"/>
    </row>
    <row r="138" spans="1:8" x14ac:dyDescent="0.2">
      <c r="A138" s="117"/>
      <c r="B138" s="98"/>
      <c r="C138" s="334"/>
      <c r="D138" s="260" t="s">
        <v>995</v>
      </c>
      <c r="E138" s="97" t="s">
        <v>996</v>
      </c>
      <c r="F138" s="343">
        <v>505144.75642895087</v>
      </c>
      <c r="H138" s="103"/>
    </row>
    <row r="139" spans="1:8" x14ac:dyDescent="0.2">
      <c r="A139" s="159"/>
      <c r="B139" s="160"/>
      <c r="C139" s="335"/>
      <c r="D139" s="261" t="s">
        <v>997</v>
      </c>
      <c r="E139" s="157" t="s">
        <v>998</v>
      </c>
      <c r="F139" s="344">
        <v>1092088.0570113633</v>
      </c>
      <c r="H139" s="103"/>
    </row>
    <row r="140" spans="1:8" x14ac:dyDescent="0.2">
      <c r="A140" s="117"/>
      <c r="B140" s="98"/>
      <c r="C140" s="334"/>
      <c r="D140" s="260" t="s">
        <v>999</v>
      </c>
      <c r="E140" s="97" t="s">
        <v>1000</v>
      </c>
      <c r="F140" s="343">
        <v>327542.26036925812</v>
      </c>
      <c r="H140" s="103"/>
    </row>
    <row r="141" spans="1:8" x14ac:dyDescent="0.2">
      <c r="A141" s="244"/>
      <c r="B141" s="245"/>
      <c r="C141" s="339"/>
      <c r="D141" s="331" t="s">
        <v>1001</v>
      </c>
      <c r="E141" s="246" t="s">
        <v>1002</v>
      </c>
      <c r="F141" s="348">
        <v>457995.3849364873</v>
      </c>
      <c r="H141" s="103"/>
    </row>
    <row r="142" spans="1:8" x14ac:dyDescent="0.2">
      <c r="A142" s="194" t="s">
        <v>640</v>
      </c>
      <c r="B142" s="119" t="s">
        <v>641</v>
      </c>
      <c r="C142" s="337">
        <f>SUM(F142:F148)</f>
        <v>3537598.8916180977</v>
      </c>
      <c r="D142" s="101" t="s">
        <v>975</v>
      </c>
      <c r="E142" s="99" t="s">
        <v>976</v>
      </c>
      <c r="F142" s="346">
        <v>433307.22629313363</v>
      </c>
      <c r="H142" s="103"/>
    </row>
    <row r="143" spans="1:8" x14ac:dyDescent="0.2">
      <c r="A143" s="161"/>
      <c r="B143" s="162"/>
      <c r="C143" s="338"/>
      <c r="D143" s="262" t="s">
        <v>977</v>
      </c>
      <c r="E143" s="163" t="s">
        <v>978</v>
      </c>
      <c r="F143" s="347">
        <v>375828.25354623329</v>
      </c>
      <c r="H143" s="103"/>
    </row>
    <row r="144" spans="1:8" x14ac:dyDescent="0.2">
      <c r="A144" s="118"/>
      <c r="B144" s="100"/>
      <c r="C144" s="337"/>
      <c r="D144" s="101" t="s">
        <v>979</v>
      </c>
      <c r="E144" s="99" t="s">
        <v>980</v>
      </c>
      <c r="F144" s="346">
        <v>571342.98742439935</v>
      </c>
      <c r="H144" s="103"/>
    </row>
    <row r="145" spans="1:8" x14ac:dyDescent="0.2">
      <c r="A145" s="161"/>
      <c r="B145" s="162"/>
      <c r="C145" s="338"/>
      <c r="D145" s="262" t="s">
        <v>981</v>
      </c>
      <c r="E145" s="163" t="s">
        <v>982</v>
      </c>
      <c r="F145" s="347">
        <v>212493.23302613507</v>
      </c>
      <c r="H145" s="103"/>
    </row>
    <row r="146" spans="1:8" x14ac:dyDescent="0.2">
      <c r="A146" s="118"/>
      <c r="B146" s="100"/>
      <c r="C146" s="337"/>
      <c r="D146" s="101" t="s">
        <v>983</v>
      </c>
      <c r="E146" s="99" t="s">
        <v>984</v>
      </c>
      <c r="F146" s="346">
        <v>452568.9653124609</v>
      </c>
      <c r="H146" s="103"/>
    </row>
    <row r="147" spans="1:8" x14ac:dyDescent="0.2">
      <c r="A147" s="161"/>
      <c r="B147" s="162"/>
      <c r="C147" s="338"/>
      <c r="D147" s="262" t="s">
        <v>985</v>
      </c>
      <c r="E147" s="163" t="s">
        <v>986</v>
      </c>
      <c r="F147" s="347">
        <v>1145100.0865956941</v>
      </c>
      <c r="H147" s="103"/>
    </row>
    <row r="148" spans="1:8" x14ac:dyDescent="0.2">
      <c r="A148" s="118"/>
      <c r="B148" s="100"/>
      <c r="C148" s="337"/>
      <c r="D148" s="101" t="s">
        <v>987</v>
      </c>
      <c r="E148" s="99" t="s">
        <v>988</v>
      </c>
      <c r="F148" s="346">
        <v>346958.13942004135</v>
      </c>
      <c r="H148" s="103"/>
    </row>
    <row r="149" spans="1:8" x14ac:dyDescent="0.2">
      <c r="A149" s="193" t="s">
        <v>648</v>
      </c>
      <c r="B149" s="239" t="s">
        <v>649</v>
      </c>
      <c r="C149" s="333">
        <f>SUM(F149:F155)</f>
        <v>5475412.3695203997</v>
      </c>
      <c r="D149" s="329" t="s">
        <v>1003</v>
      </c>
      <c r="E149" s="240" t="s">
        <v>1004</v>
      </c>
      <c r="F149" s="342">
        <v>743713.40938204678</v>
      </c>
      <c r="H149" s="103"/>
    </row>
    <row r="150" spans="1:8" x14ac:dyDescent="0.2">
      <c r="A150" s="117"/>
      <c r="B150" s="98"/>
      <c r="C150" s="334"/>
      <c r="D150" s="260" t="s">
        <v>1005</v>
      </c>
      <c r="E150" s="97" t="s">
        <v>1006</v>
      </c>
      <c r="F150" s="343">
        <v>917847.94400076882</v>
      </c>
      <c r="H150" s="103"/>
    </row>
    <row r="151" spans="1:8" x14ac:dyDescent="0.2">
      <c r="A151" s="159"/>
      <c r="B151" s="160"/>
      <c r="C151" s="335"/>
      <c r="D151" s="261" t="s">
        <v>1007</v>
      </c>
      <c r="E151" s="157" t="s">
        <v>1008</v>
      </c>
      <c r="F151" s="344">
        <v>676272.95710675046</v>
      </c>
      <c r="H151" s="103"/>
    </row>
    <row r="152" spans="1:8" x14ac:dyDescent="0.2">
      <c r="A152" s="117"/>
      <c r="B152" s="98"/>
      <c r="C152" s="334"/>
      <c r="D152" s="260" t="s">
        <v>1009</v>
      </c>
      <c r="E152" s="97" t="s">
        <v>1010</v>
      </c>
      <c r="F152" s="343">
        <v>820018.59813034511</v>
      </c>
      <c r="H152" s="103"/>
    </row>
    <row r="153" spans="1:8" x14ac:dyDescent="0.2">
      <c r="A153" s="159"/>
      <c r="B153" s="160"/>
      <c r="C153" s="335"/>
      <c r="D153" s="261" t="s">
        <v>1011</v>
      </c>
      <c r="E153" s="157" t="s">
        <v>1012</v>
      </c>
      <c r="F153" s="344">
        <v>993619.59728396055</v>
      </c>
      <c r="H153" s="103"/>
    </row>
    <row r="154" spans="1:8" x14ac:dyDescent="0.2">
      <c r="A154" s="117"/>
      <c r="B154" s="98"/>
      <c r="C154" s="334"/>
      <c r="D154" s="260" t="s">
        <v>1013</v>
      </c>
      <c r="E154" s="97" t="s">
        <v>1014</v>
      </c>
      <c r="F154" s="343">
        <v>803084.74216211983</v>
      </c>
      <c r="H154" s="103"/>
    </row>
    <row r="155" spans="1:8" x14ac:dyDescent="0.2">
      <c r="A155" s="244"/>
      <c r="B155" s="245"/>
      <c r="C155" s="339"/>
      <c r="D155" s="331" t="s">
        <v>1015</v>
      </c>
      <c r="E155" s="246" t="s">
        <v>1016</v>
      </c>
      <c r="F155" s="348">
        <v>520855.12145440857</v>
      </c>
      <c r="H155" s="103"/>
    </row>
    <row r="156" spans="1:8" x14ac:dyDescent="0.2">
      <c r="A156" s="194" t="s">
        <v>662</v>
      </c>
      <c r="B156" s="119" t="s">
        <v>663</v>
      </c>
      <c r="C156" s="337">
        <f>SUM(F156:F160)</f>
        <v>4532080.9110080767</v>
      </c>
      <c r="D156" s="101" t="s">
        <v>1017</v>
      </c>
      <c r="E156" s="99" t="s">
        <v>1018</v>
      </c>
      <c r="F156" s="346">
        <v>846856.40130798903</v>
      </c>
      <c r="H156" s="103"/>
    </row>
    <row r="157" spans="1:8" x14ac:dyDescent="0.2">
      <c r="A157" s="161"/>
      <c r="B157" s="162"/>
      <c r="C157" s="338"/>
      <c r="D157" s="262" t="s">
        <v>1019</v>
      </c>
      <c r="E157" s="163" t="s">
        <v>1020</v>
      </c>
      <c r="F157" s="347">
        <v>964129</v>
      </c>
      <c r="H157" s="103"/>
    </row>
    <row r="158" spans="1:8" x14ac:dyDescent="0.2">
      <c r="A158" s="118"/>
      <c r="B158" s="100"/>
      <c r="C158" s="337"/>
      <c r="D158" s="101" t="s">
        <v>1021</v>
      </c>
      <c r="E158" s="99" t="s">
        <v>1022</v>
      </c>
      <c r="F158" s="346">
        <v>1054022.0485188996</v>
      </c>
      <c r="H158" s="103"/>
    </row>
    <row r="159" spans="1:8" x14ac:dyDescent="0.2">
      <c r="A159" s="161"/>
      <c r="B159" s="162"/>
      <c r="C159" s="338"/>
      <c r="D159" s="262" t="s">
        <v>1023</v>
      </c>
      <c r="E159" s="163" t="s">
        <v>1024</v>
      </c>
      <c r="F159" s="347">
        <v>1113054.7639776329</v>
      </c>
      <c r="H159" s="103"/>
    </row>
    <row r="160" spans="1:8" x14ac:dyDescent="0.2">
      <c r="A160" s="118"/>
      <c r="B160" s="100"/>
      <c r="C160" s="337"/>
      <c r="D160" s="101" t="s">
        <v>1025</v>
      </c>
      <c r="E160" s="99" t="s">
        <v>1026</v>
      </c>
      <c r="F160" s="346">
        <v>554018.69720355526</v>
      </c>
      <c r="H160" s="103"/>
    </row>
    <row r="161" spans="1:8" x14ac:dyDescent="0.2">
      <c r="A161" s="193" t="s">
        <v>666</v>
      </c>
      <c r="B161" s="239" t="s">
        <v>667</v>
      </c>
      <c r="C161" s="333">
        <f>SUM(F161:F165)</f>
        <v>3466256.3770507891</v>
      </c>
      <c r="D161" s="329" t="s">
        <v>1027</v>
      </c>
      <c r="E161" s="240" t="s">
        <v>1028</v>
      </c>
      <c r="F161" s="342">
        <v>700743.50097573479</v>
      </c>
      <c r="H161" s="103"/>
    </row>
    <row r="162" spans="1:8" x14ac:dyDescent="0.2">
      <c r="A162" s="117"/>
      <c r="B162" s="98"/>
      <c r="C162" s="334"/>
      <c r="D162" s="260" t="s">
        <v>1029</v>
      </c>
      <c r="E162" s="97" t="s">
        <v>1030</v>
      </c>
      <c r="F162" s="343">
        <v>765786.01775532321</v>
      </c>
      <c r="H162" s="103"/>
    </row>
    <row r="163" spans="1:8" x14ac:dyDescent="0.2">
      <c r="A163" s="159"/>
      <c r="B163" s="160"/>
      <c r="C163" s="335"/>
      <c r="D163" s="261" t="s">
        <v>1031</v>
      </c>
      <c r="E163" s="157" t="s">
        <v>1032</v>
      </c>
      <c r="F163" s="344">
        <v>983780.66418454063</v>
      </c>
      <c r="H163" s="103"/>
    </row>
    <row r="164" spans="1:8" x14ac:dyDescent="0.2">
      <c r="A164" s="117"/>
      <c r="B164" s="98"/>
      <c r="C164" s="334"/>
      <c r="D164" s="260" t="s">
        <v>1033</v>
      </c>
      <c r="E164" s="97" t="s">
        <v>1034</v>
      </c>
      <c r="F164" s="343">
        <v>657556.83753467712</v>
      </c>
      <c r="H164" s="103"/>
    </row>
    <row r="165" spans="1:8" x14ac:dyDescent="0.2">
      <c r="A165" s="244"/>
      <c r="B165" s="245"/>
      <c r="C165" s="339"/>
      <c r="D165" s="331" t="s">
        <v>1035</v>
      </c>
      <c r="E165" s="246" t="s">
        <v>1036</v>
      </c>
      <c r="F165" s="348">
        <v>358389.35660051322</v>
      </c>
      <c r="H165" s="103"/>
    </row>
    <row r="166" spans="1:8" x14ac:dyDescent="0.2">
      <c r="A166" s="194" t="s">
        <v>670</v>
      </c>
      <c r="B166" s="119" t="s">
        <v>671</v>
      </c>
      <c r="C166" s="337">
        <f>SUM(F166:F173)</f>
        <v>6868849.7960419189</v>
      </c>
      <c r="D166" s="101" t="s">
        <v>1037</v>
      </c>
      <c r="E166" s="99" t="s">
        <v>1038</v>
      </c>
      <c r="F166" s="346">
        <v>725895.57254330628</v>
      </c>
      <c r="H166" s="103"/>
    </row>
    <row r="167" spans="1:8" x14ac:dyDescent="0.2">
      <c r="A167" s="161"/>
      <c r="B167" s="162"/>
      <c r="C167" s="338"/>
      <c r="D167" s="262" t="s">
        <v>1039</v>
      </c>
      <c r="E167" s="163" t="s">
        <v>1040</v>
      </c>
      <c r="F167" s="347">
        <v>795154.61395540321</v>
      </c>
      <c r="H167" s="103"/>
    </row>
    <row r="168" spans="1:8" x14ac:dyDescent="0.2">
      <c r="A168" s="118"/>
      <c r="B168" s="100"/>
      <c r="C168" s="337"/>
      <c r="D168" s="101" t="s">
        <v>1041</v>
      </c>
      <c r="E168" s="99" t="s">
        <v>1042</v>
      </c>
      <c r="F168" s="346">
        <v>761300.26666008052</v>
      </c>
      <c r="H168" s="103"/>
    </row>
    <row r="169" spans="1:8" x14ac:dyDescent="0.2">
      <c r="A169" s="161"/>
      <c r="B169" s="162"/>
      <c r="C169" s="338"/>
      <c r="D169" s="262" t="s">
        <v>1043</v>
      </c>
      <c r="E169" s="163" t="s">
        <v>1044</v>
      </c>
      <c r="F169" s="347">
        <v>1177896.8808133539</v>
      </c>
      <c r="H169" s="103"/>
    </row>
    <row r="170" spans="1:8" x14ac:dyDescent="0.2">
      <c r="A170" s="118"/>
      <c r="B170" s="100"/>
      <c r="C170" s="337"/>
      <c r="D170" s="101" t="s">
        <v>1045</v>
      </c>
      <c r="E170" s="99" t="s">
        <v>1046</v>
      </c>
      <c r="F170" s="346">
        <v>774240.34161178814</v>
      </c>
      <c r="H170" s="103"/>
    </row>
    <row r="171" spans="1:8" x14ac:dyDescent="0.2">
      <c r="A171" s="161"/>
      <c r="B171" s="162"/>
      <c r="C171" s="338"/>
      <c r="D171" s="262" t="s">
        <v>1047</v>
      </c>
      <c r="E171" s="163" t="s">
        <v>1048</v>
      </c>
      <c r="F171" s="347">
        <v>1042313.8762755981</v>
      </c>
      <c r="H171" s="103"/>
    </row>
    <row r="172" spans="1:8" x14ac:dyDescent="0.2">
      <c r="A172" s="118"/>
      <c r="B172" s="100"/>
      <c r="C172" s="337"/>
      <c r="D172" s="101" t="s">
        <v>1049</v>
      </c>
      <c r="E172" s="99" t="s">
        <v>1050</v>
      </c>
      <c r="F172" s="346">
        <v>1211721.3891396369</v>
      </c>
      <c r="H172" s="103"/>
    </row>
    <row r="173" spans="1:8" x14ac:dyDescent="0.2">
      <c r="A173" s="161"/>
      <c r="B173" s="162"/>
      <c r="C173" s="338"/>
      <c r="D173" s="262" t="s">
        <v>1051</v>
      </c>
      <c r="E173" s="163" t="s">
        <v>1052</v>
      </c>
      <c r="F173" s="347">
        <v>380326.85504275141</v>
      </c>
      <c r="H173" s="103"/>
    </row>
    <row r="174" spans="1:8" x14ac:dyDescent="0.2">
      <c r="A174" s="193" t="s">
        <v>682</v>
      </c>
      <c r="B174" s="239" t="s">
        <v>683</v>
      </c>
      <c r="C174" s="333">
        <f>SUM(F174:F180)</f>
        <v>4824575.9775435533</v>
      </c>
      <c r="D174" s="329" t="s">
        <v>1053</v>
      </c>
      <c r="E174" s="240" t="s">
        <v>1054</v>
      </c>
      <c r="F174" s="342">
        <v>522742.91156564059</v>
      </c>
      <c r="H174" s="103"/>
    </row>
    <row r="175" spans="1:8" x14ac:dyDescent="0.2">
      <c r="A175" s="117"/>
      <c r="B175" s="98"/>
      <c r="C175" s="334"/>
      <c r="D175" s="260" t="s">
        <v>1055</v>
      </c>
      <c r="E175" s="97" t="s">
        <v>1056</v>
      </c>
      <c r="F175" s="343">
        <v>362362.92265536217</v>
      </c>
      <c r="H175" s="103"/>
    </row>
    <row r="176" spans="1:8" x14ac:dyDescent="0.2">
      <c r="A176" s="159"/>
      <c r="B176" s="160"/>
      <c r="C176" s="335"/>
      <c r="D176" s="261" t="s">
        <v>1057</v>
      </c>
      <c r="E176" s="157" t="s">
        <v>1058</v>
      </c>
      <c r="F176" s="344">
        <v>934117.15102593531</v>
      </c>
      <c r="H176" s="103"/>
    </row>
    <row r="177" spans="1:8" x14ac:dyDescent="0.2">
      <c r="A177" s="117"/>
      <c r="B177" s="98"/>
      <c r="C177" s="334"/>
      <c r="D177" s="260" t="s">
        <v>1059</v>
      </c>
      <c r="E177" s="97" t="s">
        <v>1060</v>
      </c>
      <c r="F177" s="343">
        <v>480275.07456364698</v>
      </c>
      <c r="H177" s="103"/>
    </row>
    <row r="178" spans="1:8" x14ac:dyDescent="0.2">
      <c r="A178" s="159"/>
      <c r="B178" s="160"/>
      <c r="C178" s="335"/>
      <c r="D178" s="261" t="s">
        <v>1061</v>
      </c>
      <c r="E178" s="157" t="s">
        <v>1062</v>
      </c>
      <c r="F178" s="344">
        <v>635439.28729846596</v>
      </c>
      <c r="H178" s="103"/>
    </row>
    <row r="179" spans="1:8" x14ac:dyDescent="0.2">
      <c r="A179" s="117"/>
      <c r="B179" s="98"/>
      <c r="C179" s="334"/>
      <c r="D179" s="260" t="s">
        <v>1063</v>
      </c>
      <c r="E179" s="97" t="s">
        <v>1064</v>
      </c>
      <c r="F179" s="343">
        <v>776332.81588777713</v>
      </c>
      <c r="H179" s="103"/>
    </row>
    <row r="180" spans="1:8" x14ac:dyDescent="0.2">
      <c r="A180" s="244"/>
      <c r="B180" s="245"/>
      <c r="C180" s="339"/>
      <c r="D180" s="331" t="s">
        <v>1065</v>
      </c>
      <c r="E180" s="246" t="s">
        <v>1066</v>
      </c>
      <c r="F180" s="348">
        <v>1113305.8145467248</v>
      </c>
      <c r="H180" s="103"/>
    </row>
    <row r="181" spans="1:8" x14ac:dyDescent="0.2">
      <c r="A181" s="194" t="s">
        <v>688</v>
      </c>
      <c r="B181" s="119" t="s">
        <v>689</v>
      </c>
      <c r="C181" s="337">
        <f>SUM(F181:F191)</f>
        <v>6930714.8735407395</v>
      </c>
      <c r="D181" s="101" t="s">
        <v>1067</v>
      </c>
      <c r="E181" s="99" t="s">
        <v>1068</v>
      </c>
      <c r="F181" s="346">
        <v>667039.45637033926</v>
      </c>
      <c r="H181" s="103"/>
    </row>
    <row r="182" spans="1:8" x14ac:dyDescent="0.2">
      <c r="A182" s="161"/>
      <c r="B182" s="162"/>
      <c r="C182" s="338"/>
      <c r="D182" s="262" t="s">
        <v>1069</v>
      </c>
      <c r="E182" s="163" t="s">
        <v>1070</v>
      </c>
      <c r="F182" s="347">
        <v>535225.21598490328</v>
      </c>
      <c r="H182" s="103"/>
    </row>
    <row r="183" spans="1:8" x14ac:dyDescent="0.2">
      <c r="A183" s="118"/>
      <c r="B183" s="100"/>
      <c r="C183" s="337"/>
      <c r="D183" s="101" t="s">
        <v>1071</v>
      </c>
      <c r="E183" s="99" t="s">
        <v>1072</v>
      </c>
      <c r="F183" s="346">
        <v>552066.32849298883</v>
      </c>
      <c r="H183" s="103"/>
    </row>
    <row r="184" spans="1:8" x14ac:dyDescent="0.2">
      <c r="A184" s="161"/>
      <c r="B184" s="162"/>
      <c r="C184" s="338"/>
      <c r="D184" s="262" t="s">
        <v>1073</v>
      </c>
      <c r="E184" s="163" t="s">
        <v>1074</v>
      </c>
      <c r="F184" s="347">
        <v>606213.70445890469</v>
      </c>
      <c r="H184" s="103"/>
    </row>
    <row r="185" spans="1:8" x14ac:dyDescent="0.2">
      <c r="A185" s="118"/>
      <c r="B185" s="100"/>
      <c r="C185" s="337"/>
      <c r="D185" s="101" t="s">
        <v>1075</v>
      </c>
      <c r="E185" s="99" t="s">
        <v>1076</v>
      </c>
      <c r="F185" s="346">
        <v>878406.47286243225</v>
      </c>
      <c r="H185" s="103"/>
    </row>
    <row r="186" spans="1:8" x14ac:dyDescent="0.2">
      <c r="A186" s="161"/>
      <c r="B186" s="162"/>
      <c r="C186" s="338"/>
      <c r="D186" s="262" t="s">
        <v>1077</v>
      </c>
      <c r="E186" s="163" t="s">
        <v>1078</v>
      </c>
      <c r="F186" s="347">
        <v>594583.57833984192</v>
      </c>
      <c r="H186" s="103"/>
    </row>
    <row r="187" spans="1:8" x14ac:dyDescent="0.2">
      <c r="A187" s="118"/>
      <c r="B187" s="100"/>
      <c r="C187" s="337"/>
      <c r="D187" s="101" t="s">
        <v>1079</v>
      </c>
      <c r="E187" s="99" t="s">
        <v>1080</v>
      </c>
      <c r="F187" s="346">
        <v>644335.02620400384</v>
      </c>
      <c r="H187" s="103"/>
    </row>
    <row r="188" spans="1:8" x14ac:dyDescent="0.2">
      <c r="A188" s="161"/>
      <c r="B188" s="162"/>
      <c r="C188" s="338"/>
      <c r="D188" s="262" t="s">
        <v>1081</v>
      </c>
      <c r="E188" s="163" t="s">
        <v>1082</v>
      </c>
      <c r="F188" s="347">
        <v>600832.22335608979</v>
      </c>
      <c r="H188" s="103"/>
    </row>
    <row r="189" spans="1:8" x14ac:dyDescent="0.2">
      <c r="A189" s="118"/>
      <c r="B189" s="100"/>
      <c r="C189" s="337"/>
      <c r="D189" s="101" t="s">
        <v>1083</v>
      </c>
      <c r="E189" s="99" t="s">
        <v>1084</v>
      </c>
      <c r="F189" s="346">
        <v>360308.04471801379</v>
      </c>
      <c r="H189" s="103"/>
    </row>
    <row r="190" spans="1:8" x14ac:dyDescent="0.2">
      <c r="A190" s="161"/>
      <c r="B190" s="162"/>
      <c r="C190" s="338"/>
      <c r="D190" s="262" t="s">
        <v>1085</v>
      </c>
      <c r="E190" s="163" t="s">
        <v>1086</v>
      </c>
      <c r="F190" s="347">
        <v>584904.60427648888</v>
      </c>
      <c r="H190" s="103"/>
    </row>
    <row r="191" spans="1:8" x14ac:dyDescent="0.2">
      <c r="A191" s="118"/>
      <c r="B191" s="100"/>
      <c r="C191" s="337"/>
      <c r="D191" s="101" t="s">
        <v>1087</v>
      </c>
      <c r="E191" s="99" t="s">
        <v>1088</v>
      </c>
      <c r="F191" s="346">
        <v>906800.21847673354</v>
      </c>
      <c r="H191" s="103"/>
    </row>
    <row r="192" spans="1:8" x14ac:dyDescent="0.2">
      <c r="A192" s="193" t="s">
        <v>700</v>
      </c>
      <c r="B192" s="239" t="s">
        <v>701</v>
      </c>
      <c r="C192" s="333">
        <f>SUM(F192:F196)</f>
        <v>3511151.3839440355</v>
      </c>
      <c r="D192" s="329" t="s">
        <v>1089</v>
      </c>
      <c r="E192" s="240" t="s">
        <v>1090</v>
      </c>
      <c r="F192" s="342">
        <v>543687.62175206572</v>
      </c>
      <c r="H192" s="103"/>
    </row>
    <row r="193" spans="1:8" x14ac:dyDescent="0.2">
      <c r="A193" s="117"/>
      <c r="B193" s="98"/>
      <c r="C193" s="334"/>
      <c r="D193" s="260" t="s">
        <v>1091</v>
      </c>
      <c r="E193" s="97" t="s">
        <v>1092</v>
      </c>
      <c r="F193" s="343">
        <v>1128215.4139773848</v>
      </c>
      <c r="H193" s="103"/>
    </row>
    <row r="194" spans="1:8" x14ac:dyDescent="0.2">
      <c r="A194" s="159"/>
      <c r="B194" s="160"/>
      <c r="C194" s="335"/>
      <c r="D194" s="261" t="s">
        <v>1093</v>
      </c>
      <c r="E194" s="157" t="s">
        <v>1094</v>
      </c>
      <c r="F194" s="344">
        <v>492917.82034648012</v>
      </c>
      <c r="H194" s="103"/>
    </row>
    <row r="195" spans="1:8" x14ac:dyDescent="0.2">
      <c r="A195" s="117"/>
      <c r="B195" s="98"/>
      <c r="C195" s="334"/>
      <c r="D195" s="260" t="s">
        <v>1095</v>
      </c>
      <c r="E195" s="97" t="s">
        <v>1096</v>
      </c>
      <c r="F195" s="343">
        <v>662298.12255520909</v>
      </c>
      <c r="H195" s="103"/>
    </row>
    <row r="196" spans="1:8" x14ac:dyDescent="0.2">
      <c r="A196" s="244"/>
      <c r="B196" s="245"/>
      <c r="C196" s="339"/>
      <c r="D196" s="331" t="s">
        <v>1097</v>
      </c>
      <c r="E196" s="246" t="s">
        <v>1098</v>
      </c>
      <c r="F196" s="348">
        <v>684032.40531289589</v>
      </c>
      <c r="H196" s="103"/>
    </row>
    <row r="197" spans="1:8" x14ac:dyDescent="0.2">
      <c r="A197" s="194" t="s">
        <v>706</v>
      </c>
      <c r="B197" s="119" t="s">
        <v>707</v>
      </c>
      <c r="C197" s="337">
        <f>SUM(F197:F203)</f>
        <v>6467143.7926151166</v>
      </c>
      <c r="D197" s="101" t="s">
        <v>1099</v>
      </c>
      <c r="E197" s="99" t="s">
        <v>1100</v>
      </c>
      <c r="F197" s="346">
        <v>511693.13703992555</v>
      </c>
      <c r="H197" s="103"/>
    </row>
    <row r="198" spans="1:8" x14ac:dyDescent="0.2">
      <c r="A198" s="161"/>
      <c r="B198" s="162"/>
      <c r="C198" s="338"/>
      <c r="D198" s="262" t="s">
        <v>1101</v>
      </c>
      <c r="E198" s="163" t="s">
        <v>1102</v>
      </c>
      <c r="F198" s="347">
        <v>1324890.6433266888</v>
      </c>
      <c r="H198" s="103"/>
    </row>
    <row r="199" spans="1:8" x14ac:dyDescent="0.2">
      <c r="A199" s="118"/>
      <c r="B199" s="100"/>
      <c r="C199" s="337"/>
      <c r="D199" s="101" t="s">
        <v>1103</v>
      </c>
      <c r="E199" s="99" t="s">
        <v>1104</v>
      </c>
      <c r="F199" s="346">
        <v>1174486.103687414</v>
      </c>
      <c r="H199" s="103"/>
    </row>
    <row r="200" spans="1:8" x14ac:dyDescent="0.2">
      <c r="A200" s="161"/>
      <c r="B200" s="162"/>
      <c r="C200" s="338"/>
      <c r="D200" s="262" t="s">
        <v>1105</v>
      </c>
      <c r="E200" s="163" t="s">
        <v>1106</v>
      </c>
      <c r="F200" s="347">
        <v>715852.5800152591</v>
      </c>
      <c r="H200" s="103"/>
    </row>
    <row r="201" spans="1:8" x14ac:dyDescent="0.2">
      <c r="A201" s="118"/>
      <c r="B201" s="100"/>
      <c r="C201" s="337"/>
      <c r="D201" s="101" t="s">
        <v>1107</v>
      </c>
      <c r="E201" s="99" t="s">
        <v>1108</v>
      </c>
      <c r="F201" s="346">
        <v>957246.01059441851</v>
      </c>
      <c r="H201" s="103"/>
    </row>
    <row r="202" spans="1:8" x14ac:dyDescent="0.2">
      <c r="A202" s="161"/>
      <c r="B202" s="162"/>
      <c r="C202" s="338"/>
      <c r="D202" s="262" t="s">
        <v>1109</v>
      </c>
      <c r="E202" s="163" t="s">
        <v>1110</v>
      </c>
      <c r="F202" s="347">
        <v>796060.80182709871</v>
      </c>
      <c r="H202" s="103"/>
    </row>
    <row r="203" spans="1:8" x14ac:dyDescent="0.2">
      <c r="A203" s="118"/>
      <c r="B203" s="100"/>
      <c r="C203" s="337"/>
      <c r="D203" s="101" t="s">
        <v>1111</v>
      </c>
      <c r="E203" s="99" t="s">
        <v>1112</v>
      </c>
      <c r="F203" s="346">
        <v>986914.51612431277</v>
      </c>
      <c r="H203" s="103"/>
    </row>
    <row r="204" spans="1:8" x14ac:dyDescent="0.2">
      <c r="A204" s="193" t="s">
        <v>714</v>
      </c>
      <c r="B204" s="239" t="s">
        <v>715</v>
      </c>
      <c r="C204" s="333">
        <f>SUM(F204:F209)</f>
        <v>4235741.1790104099</v>
      </c>
      <c r="D204" s="329" t="s">
        <v>1113</v>
      </c>
      <c r="E204" s="240" t="s">
        <v>1114</v>
      </c>
      <c r="F204" s="342">
        <v>709261.25082999642</v>
      </c>
      <c r="H204" s="103"/>
    </row>
    <row r="205" spans="1:8" x14ac:dyDescent="0.2">
      <c r="A205" s="117"/>
      <c r="B205" s="98"/>
      <c r="C205" s="334"/>
      <c r="D205" s="260" t="s">
        <v>1115</v>
      </c>
      <c r="E205" s="97" t="s">
        <v>1116</v>
      </c>
      <c r="F205" s="343">
        <v>478123.44762241933</v>
      </c>
      <c r="H205" s="103"/>
    </row>
    <row r="206" spans="1:8" x14ac:dyDescent="0.2">
      <c r="A206" s="159"/>
      <c r="B206" s="160"/>
      <c r="C206" s="335"/>
      <c r="D206" s="261" t="s">
        <v>1117</v>
      </c>
      <c r="E206" s="157" t="s">
        <v>1118</v>
      </c>
      <c r="F206" s="344">
        <v>649143.5487905906</v>
      </c>
      <c r="H206" s="103"/>
    </row>
    <row r="207" spans="1:8" x14ac:dyDescent="0.2">
      <c r="A207" s="117"/>
      <c r="B207" s="98"/>
      <c r="C207" s="334"/>
      <c r="D207" s="260" t="s">
        <v>1119</v>
      </c>
      <c r="E207" s="97" t="s">
        <v>1120</v>
      </c>
      <c r="F207" s="343">
        <v>537726.4259105454</v>
      </c>
      <c r="H207" s="103"/>
    </row>
    <row r="208" spans="1:8" x14ac:dyDescent="0.2">
      <c r="A208" s="159"/>
      <c r="B208" s="160"/>
      <c r="C208" s="335"/>
      <c r="D208" s="261" t="s">
        <v>1121</v>
      </c>
      <c r="E208" s="157" t="s">
        <v>1122</v>
      </c>
      <c r="F208" s="344">
        <v>858864.03207468952</v>
      </c>
      <c r="H208" s="103"/>
    </row>
    <row r="209" spans="1:8" x14ac:dyDescent="0.2">
      <c r="A209" s="241"/>
      <c r="B209" s="242"/>
      <c r="C209" s="336"/>
      <c r="D209" s="330" t="s">
        <v>1123</v>
      </c>
      <c r="E209" s="243" t="s">
        <v>1124</v>
      </c>
      <c r="F209" s="345">
        <v>1002622.4737821687</v>
      </c>
      <c r="H209" s="103"/>
    </row>
    <row r="210" spans="1:8" x14ac:dyDescent="0.2">
      <c r="B210" s="120"/>
      <c r="C210" s="126"/>
      <c r="D210" s="101"/>
      <c r="F210" s="103"/>
      <c r="H210" s="103"/>
    </row>
    <row r="211" spans="1:8" x14ac:dyDescent="0.2">
      <c r="A211" s="165" t="s">
        <v>1425</v>
      </c>
      <c r="B211" s="91"/>
      <c r="C211" s="115">
        <f>SUM(C9:C209)</f>
        <v>151906808.17459425</v>
      </c>
      <c r="D211" s="101" t="s">
        <v>1399</v>
      </c>
      <c r="F211" s="103">
        <f>SUM(F9:F209)</f>
        <v>151906808.17459434</v>
      </c>
      <c r="H211" s="103"/>
    </row>
    <row r="212" spans="1:8" ht="12.75" customHeight="1" x14ac:dyDescent="0.2">
      <c r="A212" s="92"/>
      <c r="B212" s="95"/>
      <c r="C212" s="115"/>
      <c r="E212" s="124"/>
      <c r="F212" s="91"/>
      <c r="H212" s="103"/>
    </row>
    <row r="213" spans="1:8" x14ac:dyDescent="0.2">
      <c r="A213" s="116" t="s">
        <v>1456</v>
      </c>
      <c r="B213" s="166" t="s">
        <v>1400</v>
      </c>
      <c r="C213" s="350" t="s">
        <v>1420</v>
      </c>
      <c r="F213" s="91"/>
      <c r="H213" s="103"/>
    </row>
    <row r="214" spans="1:8" x14ac:dyDescent="0.2">
      <c r="A214" s="164" t="s">
        <v>387</v>
      </c>
      <c r="B214" s="158" t="s">
        <v>1375</v>
      </c>
      <c r="C214" s="335">
        <v>1264509.0235288953</v>
      </c>
      <c r="E214" s="125"/>
      <c r="F214" s="91"/>
      <c r="H214" s="93"/>
    </row>
    <row r="215" spans="1:8" x14ac:dyDescent="0.2">
      <c r="A215" s="121" t="s">
        <v>391</v>
      </c>
      <c r="B215" s="93" t="s">
        <v>392</v>
      </c>
      <c r="C215" s="337">
        <v>1971130.9430618598</v>
      </c>
      <c r="E215" s="125"/>
      <c r="F215" s="91"/>
    </row>
    <row r="216" spans="1:8" x14ac:dyDescent="0.2">
      <c r="A216" s="164" t="s">
        <v>289</v>
      </c>
      <c r="B216" s="158" t="s">
        <v>290</v>
      </c>
      <c r="C216" s="335">
        <v>2330936.1209247587</v>
      </c>
      <c r="E216" s="125"/>
      <c r="F216" s="91"/>
    </row>
    <row r="217" spans="1:8" x14ac:dyDescent="0.2">
      <c r="A217" s="121" t="s">
        <v>81</v>
      </c>
      <c r="B217" s="93" t="s">
        <v>1376</v>
      </c>
      <c r="C217" s="337">
        <v>991022.85619363026</v>
      </c>
      <c r="E217" s="125"/>
      <c r="F217" s="91"/>
    </row>
    <row r="218" spans="1:8" x14ac:dyDescent="0.2">
      <c r="A218" s="164" t="s">
        <v>217</v>
      </c>
      <c r="B218" s="158" t="s">
        <v>218</v>
      </c>
      <c r="C218" s="335">
        <v>965566.26157706883</v>
      </c>
      <c r="E218" s="126"/>
      <c r="F218" s="93"/>
    </row>
    <row r="219" spans="1:8" x14ac:dyDescent="0.2">
      <c r="A219" s="121" t="s">
        <v>395</v>
      </c>
      <c r="B219" s="93" t="s">
        <v>396</v>
      </c>
      <c r="C219" s="337">
        <v>2023569.2160298983</v>
      </c>
      <c r="E219" s="126"/>
      <c r="F219" s="126"/>
    </row>
    <row r="220" spans="1:8" x14ac:dyDescent="0.2">
      <c r="A220" s="164" t="s">
        <v>323</v>
      </c>
      <c r="B220" s="158" t="s">
        <v>324</v>
      </c>
      <c r="C220" s="335">
        <v>8803371.0286910534</v>
      </c>
      <c r="E220" s="126"/>
      <c r="F220" s="126"/>
    </row>
    <row r="221" spans="1:8" x14ac:dyDescent="0.2">
      <c r="A221" s="121" t="s">
        <v>25</v>
      </c>
      <c r="B221" s="93" t="s">
        <v>1377</v>
      </c>
      <c r="C221" s="337">
        <v>1460814.7998821135</v>
      </c>
      <c r="E221" s="126"/>
      <c r="F221" s="126"/>
    </row>
    <row r="222" spans="1:8" x14ac:dyDescent="0.2">
      <c r="A222" s="164" t="s">
        <v>29</v>
      </c>
      <c r="B222" s="158" t="s">
        <v>30</v>
      </c>
      <c r="C222" s="335">
        <v>1840297.2104275865</v>
      </c>
      <c r="E222" s="126"/>
      <c r="F222" s="126"/>
    </row>
    <row r="223" spans="1:8" x14ac:dyDescent="0.2">
      <c r="A223" s="121" t="s">
        <v>223</v>
      </c>
      <c r="B223" s="93" t="s">
        <v>224</v>
      </c>
      <c r="C223" s="337">
        <v>2452070.856706637</v>
      </c>
      <c r="E223" s="126"/>
      <c r="F223" s="126"/>
    </row>
    <row r="224" spans="1:8" x14ac:dyDescent="0.2">
      <c r="A224" s="164" t="s">
        <v>105</v>
      </c>
      <c r="B224" s="158" t="s">
        <v>106</v>
      </c>
      <c r="C224" s="335">
        <v>1181888.538308097</v>
      </c>
      <c r="E224" s="126"/>
      <c r="F224" s="126"/>
    </row>
    <row r="225" spans="1:6" x14ac:dyDescent="0.2">
      <c r="A225" s="121" t="s">
        <v>135</v>
      </c>
      <c r="B225" s="93" t="s">
        <v>136</v>
      </c>
      <c r="C225" s="337">
        <v>658685.01127069979</v>
      </c>
      <c r="E225" s="126"/>
      <c r="F225" s="126"/>
    </row>
    <row r="226" spans="1:6" x14ac:dyDescent="0.2">
      <c r="A226" s="164" t="s">
        <v>353</v>
      </c>
      <c r="B226" s="158" t="s">
        <v>354</v>
      </c>
      <c r="C226" s="335">
        <v>3519467.8954620715</v>
      </c>
      <c r="E226" s="126"/>
      <c r="F226" s="126"/>
    </row>
    <row r="227" spans="1:6" x14ac:dyDescent="0.2">
      <c r="A227" s="121" t="s">
        <v>399</v>
      </c>
      <c r="B227" s="93" t="s">
        <v>400</v>
      </c>
      <c r="C227" s="337">
        <v>3599499.836927786</v>
      </c>
      <c r="E227" s="126"/>
      <c r="F227" s="126"/>
    </row>
    <row r="228" spans="1:6" x14ac:dyDescent="0.2">
      <c r="A228" s="164" t="s">
        <v>165</v>
      </c>
      <c r="B228" s="158" t="s">
        <v>1378</v>
      </c>
      <c r="C228" s="335">
        <v>1597166.0708532438</v>
      </c>
      <c r="E228" s="126"/>
      <c r="F228" s="126"/>
    </row>
    <row r="229" spans="1:6" x14ac:dyDescent="0.2">
      <c r="A229" s="121" t="s">
        <v>85</v>
      </c>
      <c r="B229" s="93" t="s">
        <v>1379</v>
      </c>
      <c r="C229" s="337">
        <v>2421338.5189114138</v>
      </c>
      <c r="E229" s="126"/>
      <c r="F229" s="126"/>
    </row>
    <row r="230" spans="1:6" x14ac:dyDescent="0.2">
      <c r="A230" s="164" t="s">
        <v>403</v>
      </c>
      <c r="B230" s="158" t="s">
        <v>404</v>
      </c>
      <c r="C230" s="335">
        <v>1680927.584235084</v>
      </c>
      <c r="E230" s="126"/>
      <c r="F230" s="126"/>
    </row>
    <row r="231" spans="1:6" x14ac:dyDescent="0.2">
      <c r="A231" s="121" t="s">
        <v>227</v>
      </c>
      <c r="B231" s="93" t="s">
        <v>228</v>
      </c>
      <c r="C231" s="337">
        <v>1423168.7041653884</v>
      </c>
      <c r="E231" s="126"/>
      <c r="F231" s="126"/>
    </row>
    <row r="232" spans="1:6" x14ac:dyDescent="0.2">
      <c r="A232" s="164" t="s">
        <v>361</v>
      </c>
      <c r="B232" s="158" t="s">
        <v>362</v>
      </c>
      <c r="C232" s="335">
        <v>2063214.0624914847</v>
      </c>
      <c r="E232" s="126"/>
      <c r="F232" s="126"/>
    </row>
    <row r="233" spans="1:6" x14ac:dyDescent="0.2">
      <c r="A233" s="121" t="s">
        <v>407</v>
      </c>
      <c r="B233" s="93" t="s">
        <v>408</v>
      </c>
      <c r="C233" s="337">
        <v>727537.93920452544</v>
      </c>
      <c r="E233" s="126"/>
      <c r="F233" s="126"/>
    </row>
    <row r="234" spans="1:6" x14ac:dyDescent="0.2">
      <c r="A234" s="164" t="s">
        <v>221</v>
      </c>
      <c r="B234" s="158" t="s">
        <v>222</v>
      </c>
      <c r="C234" s="335">
        <v>1315348.9679560838</v>
      </c>
      <c r="E234" s="126"/>
      <c r="F234" s="126"/>
    </row>
    <row r="235" spans="1:6" x14ac:dyDescent="0.2">
      <c r="A235" s="121" t="s">
        <v>191</v>
      </c>
      <c r="B235" s="93" t="s">
        <v>192</v>
      </c>
      <c r="C235" s="337">
        <v>1637470.1852057104</v>
      </c>
      <c r="E235" s="126"/>
      <c r="F235" s="126"/>
    </row>
    <row r="236" spans="1:6" x14ac:dyDescent="0.2">
      <c r="A236" s="164" t="s">
        <v>197</v>
      </c>
      <c r="B236" s="158" t="s">
        <v>1380</v>
      </c>
      <c r="C236" s="335">
        <v>2526767.8902078057</v>
      </c>
      <c r="E236" s="126"/>
      <c r="F236" s="126"/>
    </row>
    <row r="237" spans="1:6" x14ac:dyDescent="0.2">
      <c r="A237" s="121" t="s">
        <v>383</v>
      </c>
      <c r="B237" s="93" t="s">
        <v>1381</v>
      </c>
      <c r="C237" s="337">
        <v>26313.218455898208</v>
      </c>
      <c r="E237" s="126"/>
      <c r="F237" s="126"/>
    </row>
    <row r="238" spans="1:6" x14ac:dyDescent="0.2">
      <c r="A238" s="164" t="s">
        <v>207</v>
      </c>
      <c r="B238" s="158" t="s">
        <v>208</v>
      </c>
      <c r="C238" s="335">
        <v>5243484.4084976632</v>
      </c>
      <c r="E238" s="126"/>
      <c r="F238" s="126"/>
    </row>
    <row r="239" spans="1:6" x14ac:dyDescent="0.2">
      <c r="A239" s="121" t="s">
        <v>181</v>
      </c>
      <c r="B239" s="93" t="s">
        <v>182</v>
      </c>
      <c r="C239" s="337">
        <v>4890626.179403617</v>
      </c>
      <c r="E239" s="126"/>
      <c r="F239" s="126"/>
    </row>
    <row r="240" spans="1:6" x14ac:dyDescent="0.2">
      <c r="A240" s="164" t="s">
        <v>331</v>
      </c>
      <c r="B240" s="158" t="s">
        <v>332</v>
      </c>
      <c r="C240" s="335">
        <v>2851450.8588262368</v>
      </c>
      <c r="E240" s="126"/>
      <c r="F240" s="126"/>
    </row>
    <row r="241" spans="1:6" x14ac:dyDescent="0.2">
      <c r="A241" s="121" t="s">
        <v>411</v>
      </c>
      <c r="B241" s="93" t="s">
        <v>412</v>
      </c>
      <c r="C241" s="337">
        <v>2046194.4691443071</v>
      </c>
      <c r="E241" s="126"/>
      <c r="F241" s="126"/>
    </row>
    <row r="242" spans="1:6" x14ac:dyDescent="0.2">
      <c r="A242" s="164" t="s">
        <v>13</v>
      </c>
      <c r="B242" s="158" t="s">
        <v>14</v>
      </c>
      <c r="C242" s="335">
        <v>739775.92889294052</v>
      </c>
      <c r="E242" s="126"/>
      <c r="F242" s="126"/>
    </row>
    <row r="243" spans="1:6" x14ac:dyDescent="0.2">
      <c r="A243" s="121" t="s">
        <v>53</v>
      </c>
      <c r="B243" s="93" t="s">
        <v>54</v>
      </c>
      <c r="C243" s="337">
        <v>1599002.9032931358</v>
      </c>
      <c r="E243" s="126"/>
      <c r="F243" s="126"/>
    </row>
    <row r="244" spans="1:6" x14ac:dyDescent="0.2">
      <c r="A244" s="164" t="s">
        <v>293</v>
      </c>
      <c r="B244" s="158" t="s">
        <v>294</v>
      </c>
      <c r="C244" s="335">
        <v>1965352.5004022825</v>
      </c>
      <c r="E244" s="126"/>
      <c r="F244" s="126"/>
    </row>
    <row r="245" spans="1:6" x14ac:dyDescent="0.2">
      <c r="A245" s="121" t="s">
        <v>335</v>
      </c>
      <c r="B245" s="93" t="s">
        <v>336</v>
      </c>
      <c r="C245" s="337">
        <v>4373387.0035629896</v>
      </c>
      <c r="E245" s="126"/>
      <c r="F245" s="126"/>
    </row>
    <row r="246" spans="1:6" x14ac:dyDescent="0.2">
      <c r="A246" s="164" t="s">
        <v>415</v>
      </c>
      <c r="B246" s="158" t="s">
        <v>416</v>
      </c>
      <c r="C246" s="335">
        <v>2529768.5553992772</v>
      </c>
      <c r="E246" s="126"/>
      <c r="F246" s="126"/>
    </row>
    <row r="247" spans="1:6" x14ac:dyDescent="0.2">
      <c r="A247" s="121" t="s">
        <v>37</v>
      </c>
      <c r="B247" s="93" t="s">
        <v>1382</v>
      </c>
      <c r="C247" s="337">
        <v>2127453.9067281666</v>
      </c>
      <c r="E247" s="126"/>
      <c r="F247" s="126"/>
    </row>
    <row r="248" spans="1:6" x14ac:dyDescent="0.2">
      <c r="A248" s="164" t="s">
        <v>419</v>
      </c>
      <c r="B248" s="158" t="s">
        <v>420</v>
      </c>
      <c r="C248" s="335">
        <v>2542222.4717249181</v>
      </c>
      <c r="D248" s="349"/>
      <c r="E248" s="126"/>
      <c r="F248" s="126"/>
    </row>
    <row r="249" spans="1:6" x14ac:dyDescent="0.2">
      <c r="A249" s="121" t="s">
        <v>1129</v>
      </c>
      <c r="B249" s="93" t="s">
        <v>306</v>
      </c>
      <c r="C249" s="337">
        <v>1479686.7596459314</v>
      </c>
      <c r="D249" s="92"/>
      <c r="E249" s="126"/>
      <c r="F249" s="126"/>
    </row>
    <row r="250" spans="1:6" x14ac:dyDescent="0.2">
      <c r="A250" s="164" t="s">
        <v>423</v>
      </c>
      <c r="B250" s="158" t="s">
        <v>424</v>
      </c>
      <c r="C250" s="335">
        <v>1941442.5887670289</v>
      </c>
      <c r="E250" s="126"/>
      <c r="F250" s="126"/>
    </row>
    <row r="251" spans="1:6" x14ac:dyDescent="0.2">
      <c r="A251" s="121" t="s">
        <v>427</v>
      </c>
      <c r="B251" s="93" t="s">
        <v>428</v>
      </c>
      <c r="C251" s="337">
        <v>1184864.6035108184</v>
      </c>
      <c r="E251" s="126"/>
      <c r="F251" s="126"/>
    </row>
    <row r="252" spans="1:6" x14ac:dyDescent="0.2">
      <c r="A252" s="164" t="s">
        <v>17</v>
      </c>
      <c r="B252" s="158" t="s">
        <v>18</v>
      </c>
      <c r="C252" s="335">
        <v>1377943.572951572</v>
      </c>
      <c r="E252" s="126"/>
      <c r="F252" s="126"/>
    </row>
    <row r="253" spans="1:6" x14ac:dyDescent="0.2">
      <c r="A253" s="121" t="s">
        <v>429</v>
      </c>
      <c r="B253" s="93" t="s">
        <v>1383</v>
      </c>
      <c r="C253" s="337">
        <v>1018510.1090044202</v>
      </c>
      <c r="E253" s="126"/>
      <c r="F253" s="126"/>
    </row>
    <row r="254" spans="1:6" x14ac:dyDescent="0.2">
      <c r="A254" s="164" t="s">
        <v>433</v>
      </c>
      <c r="B254" s="158" t="s">
        <v>434</v>
      </c>
      <c r="C254" s="335">
        <v>1818183.4951395309</v>
      </c>
      <c r="E254" s="126"/>
      <c r="F254" s="126"/>
    </row>
    <row r="255" spans="1:6" x14ac:dyDescent="0.2">
      <c r="A255" s="121" t="s">
        <v>437</v>
      </c>
      <c r="B255" s="93" t="s">
        <v>438</v>
      </c>
      <c r="C255" s="337">
        <v>1180502.2125932456</v>
      </c>
      <c r="E255" s="126"/>
      <c r="F255" s="126"/>
    </row>
    <row r="256" spans="1:6" x14ac:dyDescent="0.2">
      <c r="A256" s="164" t="s">
        <v>1</v>
      </c>
      <c r="B256" s="158" t="s">
        <v>2</v>
      </c>
      <c r="C256" s="335">
        <v>863063.3763835181</v>
      </c>
      <c r="E256" s="126"/>
      <c r="F256" s="126"/>
    </row>
    <row r="257" spans="1:6" x14ac:dyDescent="0.2">
      <c r="A257" s="121" t="s">
        <v>441</v>
      </c>
      <c r="B257" s="93" t="s">
        <v>442</v>
      </c>
      <c r="C257" s="337">
        <v>1426009.6612609511</v>
      </c>
      <c r="E257" s="126"/>
      <c r="F257" s="126"/>
    </row>
    <row r="258" spans="1:6" x14ac:dyDescent="0.2">
      <c r="A258" s="164" t="s">
        <v>69</v>
      </c>
      <c r="B258" s="158" t="s">
        <v>1384</v>
      </c>
      <c r="C258" s="335">
        <v>1558347.9136639161</v>
      </c>
      <c r="E258" s="126"/>
      <c r="F258" s="126"/>
    </row>
    <row r="259" spans="1:6" x14ac:dyDescent="0.2">
      <c r="A259" s="121" t="s">
        <v>445</v>
      </c>
      <c r="B259" s="93" t="s">
        <v>446</v>
      </c>
      <c r="C259" s="337">
        <v>3456593.260501374</v>
      </c>
      <c r="E259" s="126"/>
      <c r="F259" s="126"/>
    </row>
    <row r="260" spans="1:6" x14ac:dyDescent="0.2">
      <c r="A260" s="164" t="s">
        <v>449</v>
      </c>
      <c r="B260" s="158" t="s">
        <v>450</v>
      </c>
      <c r="C260" s="335">
        <v>2033254.6670221584</v>
      </c>
      <c r="E260" s="126"/>
      <c r="F260" s="126"/>
    </row>
    <row r="261" spans="1:6" x14ac:dyDescent="0.2">
      <c r="A261" s="121" t="s">
        <v>177</v>
      </c>
      <c r="B261" s="93" t="s">
        <v>1394</v>
      </c>
      <c r="C261" s="337">
        <v>1584112.5260293749</v>
      </c>
      <c r="E261" s="126"/>
      <c r="F261" s="126"/>
    </row>
    <row r="262" spans="1:6" x14ac:dyDescent="0.2">
      <c r="A262" s="164" t="s">
        <v>211</v>
      </c>
      <c r="B262" s="158" t="s">
        <v>1385</v>
      </c>
      <c r="C262" s="335">
        <v>20871.141058991521</v>
      </c>
      <c r="E262" s="126"/>
      <c r="F262" s="126"/>
    </row>
    <row r="263" spans="1:6" x14ac:dyDescent="0.2">
      <c r="A263" s="121" t="s">
        <v>453</v>
      </c>
      <c r="B263" s="93" t="s">
        <v>454</v>
      </c>
      <c r="C263" s="337">
        <v>1318485.5930645163</v>
      </c>
      <c r="E263" s="126"/>
      <c r="F263" s="126"/>
    </row>
    <row r="264" spans="1:6" x14ac:dyDescent="0.2">
      <c r="A264" s="164" t="s">
        <v>457</v>
      </c>
      <c r="B264" s="158" t="s">
        <v>1386</v>
      </c>
      <c r="C264" s="335">
        <v>666725.89897268265</v>
      </c>
      <c r="E264" s="126"/>
      <c r="F264" s="126"/>
    </row>
    <row r="265" spans="1:6" x14ac:dyDescent="0.2">
      <c r="A265" s="121" t="s">
        <v>33</v>
      </c>
      <c r="B265" s="93" t="s">
        <v>1387</v>
      </c>
      <c r="C265" s="337">
        <v>1968061.682983879</v>
      </c>
      <c r="E265" s="126"/>
      <c r="F265" s="126"/>
    </row>
    <row r="266" spans="1:6" x14ac:dyDescent="0.2">
      <c r="A266" s="164" t="s">
        <v>461</v>
      </c>
      <c r="B266" s="158" t="s">
        <v>1388</v>
      </c>
      <c r="C266" s="335">
        <v>1032341.4622237831</v>
      </c>
      <c r="E266" s="126"/>
      <c r="F266" s="126"/>
    </row>
    <row r="267" spans="1:6" x14ac:dyDescent="0.2">
      <c r="A267" s="121" t="s">
        <v>365</v>
      </c>
      <c r="B267" s="93" t="s">
        <v>366</v>
      </c>
      <c r="C267" s="337">
        <v>2483091.3606602754</v>
      </c>
      <c r="E267" s="126"/>
      <c r="F267" s="126"/>
    </row>
    <row r="268" spans="1:6" ht="13.5" customHeight="1" x14ac:dyDescent="0.2">
      <c r="A268" s="164" t="s">
        <v>267</v>
      </c>
      <c r="B268" s="158" t="s">
        <v>268</v>
      </c>
      <c r="C268" s="335">
        <v>1933711.9944600081</v>
      </c>
      <c r="E268" s="126"/>
      <c r="F268" s="126"/>
    </row>
    <row r="269" spans="1:6" x14ac:dyDescent="0.2">
      <c r="A269" s="121" t="s">
        <v>465</v>
      </c>
      <c r="B269" s="93" t="s">
        <v>466</v>
      </c>
      <c r="C269" s="337">
        <v>1145264.941562657</v>
      </c>
      <c r="E269" s="126"/>
      <c r="F269" s="126"/>
    </row>
    <row r="270" spans="1:6" x14ac:dyDescent="0.2">
      <c r="A270" s="164" t="s">
        <v>371</v>
      </c>
      <c r="B270" s="158" t="s">
        <v>372</v>
      </c>
      <c r="C270" s="335">
        <v>5630908.5772909401</v>
      </c>
      <c r="E270" s="126"/>
      <c r="F270" s="126"/>
    </row>
    <row r="271" spans="1:6" x14ac:dyDescent="0.2">
      <c r="A271" s="121" t="s">
        <v>57</v>
      </c>
      <c r="B271" s="93" t="s">
        <v>58</v>
      </c>
      <c r="C271" s="337">
        <v>1853971.4545386704</v>
      </c>
      <c r="E271" s="126"/>
      <c r="F271" s="126"/>
    </row>
    <row r="272" spans="1:6" x14ac:dyDescent="0.2">
      <c r="A272" s="164" t="s">
        <v>469</v>
      </c>
      <c r="B272" s="158" t="s">
        <v>470</v>
      </c>
      <c r="C272" s="335">
        <v>1053080.177730453</v>
      </c>
      <c r="E272" s="126"/>
      <c r="F272" s="126"/>
    </row>
    <row r="273" spans="1:6" x14ac:dyDescent="0.2">
      <c r="A273" s="121" t="s">
        <v>271</v>
      </c>
      <c r="B273" s="93" t="s">
        <v>272</v>
      </c>
      <c r="C273" s="337">
        <v>5920841.090973204</v>
      </c>
      <c r="E273" s="126"/>
      <c r="F273" s="126"/>
    </row>
    <row r="274" spans="1:6" x14ac:dyDescent="0.2">
      <c r="A274" s="164" t="s">
        <v>119</v>
      </c>
      <c r="B274" s="158" t="s">
        <v>120</v>
      </c>
      <c r="C274" s="335">
        <v>1096072.7530156625</v>
      </c>
      <c r="E274" s="126"/>
      <c r="F274" s="126"/>
    </row>
    <row r="275" spans="1:6" x14ac:dyDescent="0.2">
      <c r="A275" s="121" t="s">
        <v>231</v>
      </c>
      <c r="B275" s="93" t="s">
        <v>232</v>
      </c>
      <c r="C275" s="337">
        <v>5746447.7133811582</v>
      </c>
      <c r="E275" s="126"/>
      <c r="F275" s="126"/>
    </row>
    <row r="276" spans="1:6" x14ac:dyDescent="0.2">
      <c r="A276" s="164" t="s">
        <v>131</v>
      </c>
      <c r="B276" s="158" t="s">
        <v>132</v>
      </c>
      <c r="C276" s="335">
        <v>1691059.5539689586</v>
      </c>
      <c r="E276" s="126"/>
      <c r="F276" s="126"/>
    </row>
    <row r="277" spans="1:6" x14ac:dyDescent="0.2">
      <c r="A277" s="121" t="s">
        <v>473</v>
      </c>
      <c r="B277" s="93" t="s">
        <v>474</v>
      </c>
      <c r="C277" s="337">
        <v>989719.02881606412</v>
      </c>
      <c r="E277" s="126"/>
      <c r="F277" s="126"/>
    </row>
    <row r="278" spans="1:6" x14ac:dyDescent="0.2">
      <c r="A278" s="164" t="s">
        <v>5</v>
      </c>
      <c r="B278" s="158" t="s">
        <v>6</v>
      </c>
      <c r="C278" s="335">
        <v>1563664.1231178157</v>
      </c>
      <c r="E278" s="126"/>
      <c r="F278" s="126"/>
    </row>
    <row r="279" spans="1:6" x14ac:dyDescent="0.2">
      <c r="A279" s="121" t="s">
        <v>161</v>
      </c>
      <c r="B279" s="93" t="s">
        <v>162</v>
      </c>
      <c r="C279" s="337">
        <v>870924.3567187282</v>
      </c>
      <c r="E279" s="126"/>
      <c r="F279" s="126"/>
    </row>
    <row r="280" spans="1:6" x14ac:dyDescent="0.2">
      <c r="A280" s="164" t="s">
        <v>309</v>
      </c>
      <c r="B280" s="158" t="s">
        <v>1395</v>
      </c>
      <c r="C280" s="335">
        <v>1867085.6121584619</v>
      </c>
      <c r="E280" s="126"/>
      <c r="F280" s="126"/>
    </row>
    <row r="281" spans="1:6" x14ac:dyDescent="0.2">
      <c r="A281" s="121" t="s">
        <v>477</v>
      </c>
      <c r="B281" s="93" t="s">
        <v>478</v>
      </c>
      <c r="C281" s="337">
        <v>1932505.5995577823</v>
      </c>
      <c r="E281" s="126"/>
      <c r="F281" s="126"/>
    </row>
    <row r="282" spans="1:6" x14ac:dyDescent="0.2">
      <c r="A282" s="164" t="s">
        <v>43</v>
      </c>
      <c r="B282" s="158" t="s">
        <v>44</v>
      </c>
      <c r="C282" s="335">
        <v>2188307.9300849726</v>
      </c>
      <c r="E282" s="126"/>
      <c r="F282" s="126"/>
    </row>
    <row r="283" spans="1:6" x14ac:dyDescent="0.2">
      <c r="A283" s="121" t="s">
        <v>47</v>
      </c>
      <c r="B283" s="93" t="s">
        <v>48</v>
      </c>
      <c r="C283" s="337">
        <v>1763122.0480159144</v>
      </c>
      <c r="E283" s="126"/>
      <c r="F283" s="126"/>
    </row>
    <row r="284" spans="1:6" x14ac:dyDescent="0.2">
      <c r="A284" s="164" t="s">
        <v>89</v>
      </c>
      <c r="B284" s="158" t="s">
        <v>90</v>
      </c>
      <c r="C284" s="335">
        <v>1632396.1865153196</v>
      </c>
      <c r="E284" s="126"/>
      <c r="F284" s="126"/>
    </row>
    <row r="285" spans="1:6" x14ac:dyDescent="0.2">
      <c r="A285" s="121" t="s">
        <v>311</v>
      </c>
      <c r="B285" s="93" t="s">
        <v>312</v>
      </c>
      <c r="C285" s="337">
        <v>1306700.2375314806</v>
      </c>
      <c r="E285" s="126"/>
      <c r="F285" s="126"/>
    </row>
    <row r="286" spans="1:6" x14ac:dyDescent="0.2">
      <c r="A286" s="164" t="s">
        <v>1130</v>
      </c>
      <c r="B286" s="158" t="s">
        <v>188</v>
      </c>
      <c r="C286" s="335">
        <v>2327915.3402366349</v>
      </c>
      <c r="D286" s="92"/>
      <c r="E286" s="126"/>
      <c r="F286" s="126"/>
    </row>
    <row r="287" spans="1:6" x14ac:dyDescent="0.2">
      <c r="A287" s="121" t="s">
        <v>65</v>
      </c>
      <c r="B287" s="93" t="s">
        <v>66</v>
      </c>
      <c r="C287" s="337">
        <v>1888709.4010413084</v>
      </c>
      <c r="E287" s="126"/>
      <c r="F287" s="126"/>
    </row>
    <row r="288" spans="1:6" x14ac:dyDescent="0.2">
      <c r="A288" s="164" t="s">
        <v>239</v>
      </c>
      <c r="B288" s="158" t="s">
        <v>240</v>
      </c>
      <c r="C288" s="335">
        <v>1618419.4668211383</v>
      </c>
      <c r="E288" s="126"/>
      <c r="F288" s="126"/>
    </row>
    <row r="289" spans="1:6" x14ac:dyDescent="0.2">
      <c r="A289" s="121" t="s">
        <v>115</v>
      </c>
      <c r="B289" s="93" t="s">
        <v>116</v>
      </c>
      <c r="C289" s="337">
        <v>1523586.5232238779</v>
      </c>
      <c r="E289" s="126"/>
      <c r="F289" s="126"/>
    </row>
    <row r="290" spans="1:6" x14ac:dyDescent="0.2">
      <c r="A290" s="164" t="s">
        <v>97</v>
      </c>
      <c r="B290" s="158" t="s">
        <v>98</v>
      </c>
      <c r="C290" s="335">
        <v>1954041.6472680585</v>
      </c>
      <c r="E290" s="126"/>
      <c r="F290" s="126"/>
    </row>
    <row r="291" spans="1:6" x14ac:dyDescent="0.2">
      <c r="A291" s="121" t="s">
        <v>109</v>
      </c>
      <c r="B291" s="93" t="s">
        <v>110</v>
      </c>
      <c r="C291" s="337">
        <v>833647.32308519911</v>
      </c>
      <c r="E291" s="126"/>
      <c r="F291" s="126"/>
    </row>
    <row r="292" spans="1:6" x14ac:dyDescent="0.2">
      <c r="A292" s="164" t="s">
        <v>169</v>
      </c>
      <c r="B292" s="158" t="s">
        <v>170</v>
      </c>
      <c r="C292" s="335">
        <v>1403597.4275718702</v>
      </c>
      <c r="E292" s="126"/>
      <c r="F292" s="126"/>
    </row>
    <row r="293" spans="1:6" x14ac:dyDescent="0.2">
      <c r="A293" s="121" t="s">
        <v>145</v>
      </c>
      <c r="B293" s="93" t="s">
        <v>146</v>
      </c>
      <c r="C293" s="337">
        <v>815159.89216481056</v>
      </c>
      <c r="E293" s="126"/>
      <c r="F293" s="126"/>
    </row>
    <row r="294" spans="1:6" x14ac:dyDescent="0.2">
      <c r="A294" s="164" t="s">
        <v>481</v>
      </c>
      <c r="B294" s="158" t="s">
        <v>482</v>
      </c>
      <c r="C294" s="335">
        <v>1659392.2580318623</v>
      </c>
      <c r="E294" s="126"/>
      <c r="F294" s="126"/>
    </row>
    <row r="295" spans="1:6" x14ac:dyDescent="0.2">
      <c r="A295" s="121" t="s">
        <v>9</v>
      </c>
      <c r="B295" s="93" t="s">
        <v>1389</v>
      </c>
      <c r="C295" s="337">
        <v>1260482.0019575476</v>
      </c>
      <c r="E295" s="126"/>
      <c r="F295" s="126"/>
    </row>
    <row r="296" spans="1:6" x14ac:dyDescent="0.2">
      <c r="A296" s="164" t="s">
        <v>485</v>
      </c>
      <c r="B296" s="158" t="s">
        <v>1390</v>
      </c>
      <c r="C296" s="335">
        <v>1307462.8568029143</v>
      </c>
      <c r="E296" s="126"/>
      <c r="F296" s="126"/>
    </row>
    <row r="297" spans="1:6" x14ac:dyDescent="0.2">
      <c r="A297" s="121" t="s">
        <v>243</v>
      </c>
      <c r="B297" s="93" t="s">
        <v>244</v>
      </c>
      <c r="C297" s="337">
        <v>2046739.8485440093</v>
      </c>
      <c r="E297" s="126"/>
      <c r="F297" s="126"/>
    </row>
    <row r="298" spans="1:6" x14ac:dyDescent="0.2">
      <c r="A298" s="164" t="s">
        <v>297</v>
      </c>
      <c r="B298" s="158" t="s">
        <v>298</v>
      </c>
      <c r="C298" s="335">
        <v>2119268.7407555995</v>
      </c>
      <c r="E298" s="126"/>
      <c r="F298" s="126"/>
    </row>
    <row r="299" spans="1:6" x14ac:dyDescent="0.2">
      <c r="A299" s="121" t="s">
        <v>61</v>
      </c>
      <c r="B299" s="93" t="s">
        <v>62</v>
      </c>
      <c r="C299" s="337">
        <v>185788.93892886472</v>
      </c>
      <c r="E299" s="126"/>
      <c r="F299" s="126"/>
    </row>
    <row r="300" spans="1:6" x14ac:dyDescent="0.2">
      <c r="A300" s="164" t="s">
        <v>247</v>
      </c>
      <c r="B300" s="158" t="s">
        <v>248</v>
      </c>
      <c r="C300" s="335">
        <v>2407464.3778216224</v>
      </c>
      <c r="E300" s="126"/>
      <c r="F300" s="126"/>
    </row>
    <row r="301" spans="1:6" x14ac:dyDescent="0.2">
      <c r="A301" s="121" t="s">
        <v>339</v>
      </c>
      <c r="B301" s="93" t="s">
        <v>340</v>
      </c>
      <c r="C301" s="337">
        <v>3223486.1936972849</v>
      </c>
      <c r="E301" s="126"/>
      <c r="F301" s="126"/>
    </row>
    <row r="302" spans="1:6" x14ac:dyDescent="0.2">
      <c r="A302" s="164" t="s">
        <v>279</v>
      </c>
      <c r="B302" s="158" t="s">
        <v>280</v>
      </c>
      <c r="C302" s="335">
        <v>3348567.5650364552</v>
      </c>
      <c r="E302" s="126"/>
      <c r="F302" s="126"/>
    </row>
    <row r="303" spans="1:6" x14ac:dyDescent="0.2">
      <c r="A303" s="121" t="s">
        <v>301</v>
      </c>
      <c r="B303" s="93" t="s">
        <v>302</v>
      </c>
      <c r="C303" s="337">
        <v>3509203.9200438922</v>
      </c>
      <c r="E303" s="126"/>
      <c r="F303" s="126"/>
    </row>
    <row r="304" spans="1:6" x14ac:dyDescent="0.2">
      <c r="A304" s="164" t="s">
        <v>203</v>
      </c>
      <c r="B304" s="158" t="s">
        <v>204</v>
      </c>
      <c r="C304" s="335">
        <v>2498219.5332807358</v>
      </c>
      <c r="E304" s="126"/>
      <c r="F304" s="126"/>
    </row>
    <row r="305" spans="1:6" x14ac:dyDescent="0.2">
      <c r="A305" s="121" t="s">
        <v>149</v>
      </c>
      <c r="B305" s="93" t="s">
        <v>150</v>
      </c>
      <c r="C305" s="337">
        <v>775073.56663533649</v>
      </c>
      <c r="E305" s="126"/>
      <c r="F305" s="126"/>
    </row>
    <row r="306" spans="1:6" x14ac:dyDescent="0.2">
      <c r="A306" s="164" t="s">
        <v>341</v>
      </c>
      <c r="B306" s="158" t="s">
        <v>342</v>
      </c>
      <c r="C306" s="335">
        <v>1695562.7536787819</v>
      </c>
      <c r="E306" s="126"/>
      <c r="F306" s="126"/>
    </row>
    <row r="307" spans="1:6" x14ac:dyDescent="0.2">
      <c r="A307" s="121" t="s">
        <v>93</v>
      </c>
      <c r="B307" s="93" t="s">
        <v>94</v>
      </c>
      <c r="C307" s="337">
        <v>1601272.8600158021</v>
      </c>
      <c r="E307" s="126"/>
      <c r="F307" s="126"/>
    </row>
    <row r="308" spans="1:6" x14ac:dyDescent="0.2">
      <c r="A308" s="164" t="s">
        <v>315</v>
      </c>
      <c r="B308" s="158" t="s">
        <v>316</v>
      </c>
      <c r="C308" s="335">
        <v>1335575.51676811</v>
      </c>
      <c r="E308" s="126"/>
      <c r="F308" s="126"/>
    </row>
    <row r="309" spans="1:6" x14ac:dyDescent="0.2">
      <c r="A309" s="121" t="s">
        <v>173</v>
      </c>
      <c r="B309" s="93" t="s">
        <v>174</v>
      </c>
      <c r="C309" s="337">
        <v>1711289.0191160457</v>
      </c>
      <c r="E309" s="126"/>
      <c r="F309" s="126"/>
    </row>
    <row r="310" spans="1:6" x14ac:dyDescent="0.2">
      <c r="A310" s="164" t="s">
        <v>123</v>
      </c>
      <c r="B310" s="158" t="s">
        <v>124</v>
      </c>
      <c r="C310" s="335">
        <v>1193373.7355601722</v>
      </c>
      <c r="E310" s="126"/>
      <c r="F310" s="126"/>
    </row>
    <row r="311" spans="1:6" x14ac:dyDescent="0.2">
      <c r="A311" s="121" t="s">
        <v>489</v>
      </c>
      <c r="B311" s="93" t="s">
        <v>490</v>
      </c>
      <c r="C311" s="337">
        <v>1149370.9588128089</v>
      </c>
      <c r="E311" s="126"/>
      <c r="F311" s="126"/>
    </row>
    <row r="312" spans="1:6" x14ac:dyDescent="0.2">
      <c r="A312" s="164" t="s">
        <v>275</v>
      </c>
      <c r="B312" s="158" t="s">
        <v>276</v>
      </c>
      <c r="C312" s="335">
        <v>2180372.7298311503</v>
      </c>
      <c r="E312" s="126"/>
      <c r="F312" s="126"/>
    </row>
    <row r="313" spans="1:6" x14ac:dyDescent="0.2">
      <c r="A313" s="121" t="s">
        <v>251</v>
      </c>
      <c r="B313" s="93" t="s">
        <v>252</v>
      </c>
      <c r="C313" s="337">
        <v>1980620.8147964955</v>
      </c>
      <c r="E313" s="126"/>
      <c r="F313" s="126"/>
    </row>
    <row r="314" spans="1:6" x14ac:dyDescent="0.2">
      <c r="A314" s="164" t="s">
        <v>11</v>
      </c>
      <c r="B314" s="158" t="s">
        <v>12</v>
      </c>
      <c r="C314" s="335">
        <v>1246607.4371210774</v>
      </c>
      <c r="E314" s="126"/>
      <c r="F314" s="126"/>
    </row>
    <row r="315" spans="1:6" x14ac:dyDescent="0.2">
      <c r="A315" s="121" t="s">
        <v>77</v>
      </c>
      <c r="B315" s="93" t="s">
        <v>78</v>
      </c>
      <c r="C315" s="337">
        <v>2388829.4436765583</v>
      </c>
      <c r="E315" s="126"/>
      <c r="F315" s="126"/>
    </row>
    <row r="316" spans="1:6" x14ac:dyDescent="0.2">
      <c r="A316" s="164" t="s">
        <v>319</v>
      </c>
      <c r="B316" s="158" t="s">
        <v>320</v>
      </c>
      <c r="C316" s="335">
        <v>2857116.7966899984</v>
      </c>
      <c r="E316" s="126"/>
      <c r="F316" s="126"/>
    </row>
    <row r="317" spans="1:6" x14ac:dyDescent="0.2">
      <c r="A317" s="121" t="s">
        <v>493</v>
      </c>
      <c r="B317" s="93" t="s">
        <v>494</v>
      </c>
      <c r="C317" s="337">
        <v>1233240.6319944011</v>
      </c>
      <c r="E317" s="126"/>
      <c r="F317" s="126"/>
    </row>
    <row r="318" spans="1:6" x14ac:dyDescent="0.2">
      <c r="A318" s="164" t="s">
        <v>111</v>
      </c>
      <c r="B318" s="158" t="s">
        <v>112</v>
      </c>
      <c r="C318" s="335">
        <v>897154.39174074098</v>
      </c>
      <c r="E318" s="126"/>
      <c r="F318" s="126"/>
    </row>
    <row r="319" spans="1:6" x14ac:dyDescent="0.2">
      <c r="A319" s="121" t="s">
        <v>255</v>
      </c>
      <c r="B319" s="93" t="s">
        <v>256</v>
      </c>
      <c r="C319" s="337">
        <v>1978203.2628908376</v>
      </c>
      <c r="E319" s="126"/>
      <c r="F319" s="126"/>
    </row>
    <row r="320" spans="1:6" x14ac:dyDescent="0.2">
      <c r="A320" s="164" t="s">
        <v>73</v>
      </c>
      <c r="B320" s="158" t="s">
        <v>1391</v>
      </c>
      <c r="C320" s="335">
        <v>1575312.4643684912</v>
      </c>
      <c r="E320" s="126"/>
      <c r="F320" s="126"/>
    </row>
    <row r="321" spans="1:6" x14ac:dyDescent="0.2">
      <c r="A321" s="121" t="s">
        <v>127</v>
      </c>
      <c r="B321" s="93" t="s">
        <v>128</v>
      </c>
      <c r="C321" s="337">
        <v>899098.10105877847</v>
      </c>
      <c r="E321" s="126"/>
      <c r="F321" s="126"/>
    </row>
    <row r="322" spans="1:6" x14ac:dyDescent="0.2">
      <c r="A322" s="164" t="s">
        <v>101</v>
      </c>
      <c r="B322" s="158" t="s">
        <v>102</v>
      </c>
      <c r="C322" s="335">
        <v>1524090.3559769683</v>
      </c>
      <c r="E322" s="126"/>
      <c r="F322" s="126"/>
    </row>
    <row r="323" spans="1:6" x14ac:dyDescent="0.2">
      <c r="A323" s="121" t="s">
        <v>497</v>
      </c>
      <c r="B323" s="93" t="s">
        <v>498</v>
      </c>
      <c r="C323" s="337">
        <v>1572541.6318022395</v>
      </c>
      <c r="E323" s="126"/>
      <c r="F323" s="126"/>
    </row>
    <row r="324" spans="1:6" x14ac:dyDescent="0.2">
      <c r="A324" s="164" t="s">
        <v>259</v>
      </c>
      <c r="B324" s="158" t="s">
        <v>260</v>
      </c>
      <c r="C324" s="335">
        <v>1688279.100864999</v>
      </c>
      <c r="E324" s="126"/>
      <c r="F324" s="126"/>
    </row>
    <row r="325" spans="1:6" x14ac:dyDescent="0.2">
      <c r="A325" s="121" t="s">
        <v>379</v>
      </c>
      <c r="B325" s="93" t="s">
        <v>380</v>
      </c>
      <c r="C325" s="337">
        <v>3006989.6152712898</v>
      </c>
      <c r="E325" s="126"/>
      <c r="F325" s="126"/>
    </row>
    <row r="326" spans="1:6" x14ac:dyDescent="0.2">
      <c r="A326" s="164" t="s">
        <v>345</v>
      </c>
      <c r="B326" s="158" t="s">
        <v>346</v>
      </c>
      <c r="C326" s="335">
        <v>2895212.6059380062</v>
      </c>
      <c r="E326" s="126"/>
      <c r="F326" s="126"/>
    </row>
    <row r="327" spans="1:6" x14ac:dyDescent="0.2">
      <c r="A327" s="121" t="s">
        <v>501</v>
      </c>
      <c r="B327" s="93" t="s">
        <v>502</v>
      </c>
      <c r="C327" s="337">
        <v>1607857.7812086246</v>
      </c>
      <c r="E327" s="126"/>
      <c r="F327" s="126"/>
    </row>
    <row r="328" spans="1:6" x14ac:dyDescent="0.2">
      <c r="A328" s="164" t="s">
        <v>505</v>
      </c>
      <c r="B328" s="158" t="s">
        <v>506</v>
      </c>
      <c r="C328" s="335">
        <v>1199530.8257599692</v>
      </c>
      <c r="E328" s="126"/>
      <c r="F328" s="126"/>
    </row>
    <row r="329" spans="1:6" x14ac:dyDescent="0.2">
      <c r="A329" s="121" t="s">
        <v>21</v>
      </c>
      <c r="B329" s="93" t="s">
        <v>22</v>
      </c>
      <c r="C329" s="337">
        <v>1518756.4827006618</v>
      </c>
      <c r="E329" s="126"/>
      <c r="F329" s="126"/>
    </row>
    <row r="330" spans="1:6" x14ac:dyDescent="0.2">
      <c r="A330" s="164" t="s">
        <v>139</v>
      </c>
      <c r="B330" s="158" t="s">
        <v>140</v>
      </c>
      <c r="C330" s="335">
        <v>1400142.6220248044</v>
      </c>
      <c r="E330" s="126"/>
      <c r="F330" s="126"/>
    </row>
    <row r="331" spans="1:6" x14ac:dyDescent="0.2">
      <c r="A331" s="121" t="s">
        <v>509</v>
      </c>
      <c r="B331" s="93" t="s">
        <v>510</v>
      </c>
      <c r="C331" s="337">
        <v>1182325.5992209222</v>
      </c>
      <c r="E331" s="126"/>
      <c r="F331" s="126"/>
    </row>
    <row r="332" spans="1:6" x14ac:dyDescent="0.2">
      <c r="A332" s="164" t="s">
        <v>263</v>
      </c>
      <c r="B332" s="158" t="s">
        <v>264</v>
      </c>
      <c r="C332" s="335">
        <v>3121786.4409818887</v>
      </c>
      <c r="E332" s="126"/>
      <c r="F332" s="126"/>
    </row>
    <row r="333" spans="1:6" x14ac:dyDescent="0.2">
      <c r="A333" s="121" t="s">
        <v>213</v>
      </c>
      <c r="B333" s="93" t="s">
        <v>214</v>
      </c>
      <c r="C333" s="337">
        <v>2551185.4681400787</v>
      </c>
      <c r="E333" s="126"/>
      <c r="F333" s="126"/>
    </row>
    <row r="334" spans="1:6" x14ac:dyDescent="0.2">
      <c r="A334" s="164" t="s">
        <v>153</v>
      </c>
      <c r="B334" s="158" t="s">
        <v>1392</v>
      </c>
      <c r="C334" s="335">
        <v>704994.41407249984</v>
      </c>
      <c r="E334" s="126"/>
      <c r="F334" s="126"/>
    </row>
    <row r="335" spans="1:6" x14ac:dyDescent="0.2">
      <c r="A335" s="121" t="s">
        <v>285</v>
      </c>
      <c r="B335" s="93" t="s">
        <v>286</v>
      </c>
      <c r="C335" s="337">
        <v>3325488.780376276</v>
      </c>
      <c r="E335" s="126"/>
      <c r="F335" s="126"/>
    </row>
    <row r="336" spans="1:6" x14ac:dyDescent="0.2">
      <c r="A336" s="164" t="s">
        <v>157</v>
      </c>
      <c r="B336" s="158" t="s">
        <v>158</v>
      </c>
      <c r="C336" s="335">
        <v>732580.67105202284</v>
      </c>
      <c r="E336" s="126"/>
      <c r="F336" s="126"/>
    </row>
    <row r="337" spans="1:6" x14ac:dyDescent="0.2">
      <c r="A337" s="121" t="s">
        <v>349</v>
      </c>
      <c r="B337" s="93" t="s">
        <v>350</v>
      </c>
      <c r="C337" s="337">
        <v>2440053.7135878685</v>
      </c>
      <c r="E337" s="126"/>
      <c r="F337" s="126"/>
    </row>
    <row r="338" spans="1:6" x14ac:dyDescent="0.2">
      <c r="A338" s="164" t="s">
        <v>51</v>
      </c>
      <c r="B338" s="158" t="s">
        <v>52</v>
      </c>
      <c r="C338" s="339">
        <v>1003470.7868362773</v>
      </c>
      <c r="E338" s="126"/>
      <c r="F338" s="126"/>
    </row>
    <row r="339" spans="1:6" x14ac:dyDescent="0.2">
      <c r="A339" s="92"/>
      <c r="B339" s="91"/>
      <c r="C339" s="91"/>
      <c r="E339" s="126"/>
      <c r="F339" s="126"/>
    </row>
    <row r="340" spans="1:6" x14ac:dyDescent="0.2">
      <c r="A340" s="95" t="s">
        <v>1426</v>
      </c>
      <c r="B340" s="91"/>
      <c r="C340" s="115">
        <f>SUM(C214:C338)</f>
        <v>242093191.82831514</v>
      </c>
      <c r="E340" s="126"/>
      <c r="F340" s="126"/>
    </row>
    <row r="341" spans="1:6" x14ac:dyDescent="0.2">
      <c r="A341" s="92"/>
      <c r="C341" s="126"/>
      <c r="E341" s="126"/>
      <c r="F341" s="126"/>
    </row>
    <row r="342" spans="1:6" x14ac:dyDescent="0.2">
      <c r="A342" s="92"/>
      <c r="B342" s="95" t="s">
        <v>1393</v>
      </c>
      <c r="C342" s="115">
        <f>C340+C211</f>
        <v>394000000.00290942</v>
      </c>
      <c r="E342" s="126"/>
      <c r="F342" s="126"/>
    </row>
    <row r="343" spans="1:6" x14ac:dyDescent="0.2">
      <c r="F343" s="126"/>
    </row>
  </sheetData>
  <mergeCells count="2">
    <mergeCell ref="D7:E7"/>
    <mergeCell ref="A7:B7"/>
  </mergeCells>
  <pageMargins left="0.23622047244094491" right="0.23622047244094491" top="0.23622047244094491" bottom="0.47244094488188981" header="0.31496062992125984" footer="0.23622047244094491"/>
  <pageSetup paperSize="9" fitToHeight="0" orientation="portrait" r:id="rId1"/>
  <headerFooter scaleWithDoc="0">
    <oddFooter>&amp;L&amp;A&amp;C&amp;F&amp;RPage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1"/>
  <sheetViews>
    <sheetView topLeftCell="A4" zoomScaleNormal="100" workbookViewId="0">
      <selection activeCell="R6" sqref="R6:U6"/>
    </sheetView>
  </sheetViews>
  <sheetFormatPr defaultRowHeight="12.75" x14ac:dyDescent="0.2"/>
  <cols>
    <col min="1" max="1" width="11.7109375" customWidth="1"/>
    <col min="2" max="2" width="45.28515625" bestFit="1" customWidth="1"/>
    <col min="3" max="3" width="12.7109375" bestFit="1" customWidth="1"/>
    <col min="8" max="8" width="12.140625" customWidth="1"/>
    <col min="13" max="13" width="25.140625" bestFit="1" customWidth="1"/>
    <col min="14" max="16" width="11.140625" bestFit="1" customWidth="1"/>
    <col min="18" max="21" width="10" bestFit="1" customWidth="1"/>
  </cols>
  <sheetData>
    <row r="1" spans="1:21" x14ac:dyDescent="0.2">
      <c r="A1" s="13" t="s">
        <v>1141</v>
      </c>
      <c r="B1" s="2"/>
      <c r="C1" s="11" t="s">
        <v>1366</v>
      </c>
      <c r="D1" s="11"/>
      <c r="E1" s="11"/>
      <c r="F1" s="11"/>
      <c r="G1" s="11"/>
      <c r="H1" s="11" t="s">
        <v>1367</v>
      </c>
      <c r="I1" s="11"/>
      <c r="J1" s="11"/>
      <c r="K1" s="11"/>
      <c r="L1" s="11"/>
      <c r="M1" s="11" t="s">
        <v>1361</v>
      </c>
      <c r="N1" s="11"/>
      <c r="O1" s="31">
        <v>0.22421524663677128</v>
      </c>
      <c r="P1" s="11"/>
      <c r="Q1" s="11"/>
    </row>
    <row r="2" spans="1:21" x14ac:dyDescent="0.2">
      <c r="A2" s="14" t="s">
        <v>0</v>
      </c>
      <c r="B2" s="2"/>
      <c r="C2" s="2"/>
      <c r="D2" s="2"/>
      <c r="E2" s="2"/>
      <c r="F2" s="2"/>
      <c r="G2" s="2"/>
      <c r="H2" s="2"/>
      <c r="I2" s="2"/>
      <c r="J2" s="2"/>
      <c r="K2" s="2"/>
      <c r="L2" s="2"/>
      <c r="M2" s="11"/>
      <c r="N2" s="11"/>
      <c r="O2" s="11"/>
      <c r="P2" s="11"/>
      <c r="Q2" s="11"/>
    </row>
    <row r="3" spans="1:21" x14ac:dyDescent="0.2">
      <c r="A3" s="13"/>
      <c r="B3" s="2"/>
      <c r="C3" s="11">
        <v>1119</v>
      </c>
      <c r="D3" s="11">
        <v>1139</v>
      </c>
      <c r="E3" s="11">
        <v>1160</v>
      </c>
      <c r="F3" s="11">
        <v>1185</v>
      </c>
      <c r="G3" s="11"/>
      <c r="H3" s="11">
        <v>2400</v>
      </c>
      <c r="I3" s="11">
        <v>2443</v>
      </c>
      <c r="J3" s="11">
        <v>2490</v>
      </c>
      <c r="K3" s="11">
        <v>2542</v>
      </c>
      <c r="L3" s="11"/>
      <c r="M3" s="35">
        <f>SUM(H3+C3)*$O$1</f>
        <v>789.01345291479811</v>
      </c>
      <c r="N3" s="35">
        <f t="shared" ref="N3:P3" si="0">SUM(I3+D3)*$O$1</f>
        <v>803.1390134529147</v>
      </c>
      <c r="O3" s="35">
        <f t="shared" si="0"/>
        <v>818.38565022421517</v>
      </c>
      <c r="P3" s="35">
        <f t="shared" si="0"/>
        <v>835.65022421524657</v>
      </c>
      <c r="Q3" s="35"/>
      <c r="R3" s="66" t="e">
        <f>SUM(R8:R216)</f>
        <v>#REF!</v>
      </c>
      <c r="S3" s="66" t="e">
        <f t="shared" ref="S3:U3" si="1">SUM(S8:S216)</f>
        <v>#REF!</v>
      </c>
      <c r="T3" s="66" t="e">
        <f t="shared" si="1"/>
        <v>#REF!</v>
      </c>
      <c r="U3" s="66" t="e">
        <f t="shared" si="1"/>
        <v>#REF!</v>
      </c>
    </row>
    <row r="4" spans="1:21" x14ac:dyDescent="0.2">
      <c r="A4" s="2"/>
      <c r="B4" s="2"/>
      <c r="C4" s="18"/>
      <c r="D4" s="19"/>
      <c r="E4" s="20"/>
      <c r="F4" s="19"/>
      <c r="G4" s="19"/>
      <c r="H4" s="19"/>
      <c r="I4" s="20"/>
      <c r="J4" s="20" t="s">
        <v>1142</v>
      </c>
      <c r="K4" s="20"/>
      <c r="L4" s="20"/>
      <c r="M4" s="20"/>
      <c r="N4" s="20"/>
      <c r="O4" s="20"/>
      <c r="P4" s="20"/>
      <c r="Q4" s="21"/>
    </row>
    <row r="5" spans="1:21" x14ac:dyDescent="0.2">
      <c r="A5" s="2"/>
      <c r="B5" s="2"/>
      <c r="C5" s="15" t="s">
        <v>1143</v>
      </c>
      <c r="D5" s="16" t="s">
        <v>1144</v>
      </c>
      <c r="E5" s="16" t="s">
        <v>1145</v>
      </c>
      <c r="F5" s="16" t="s">
        <v>1146</v>
      </c>
      <c r="G5" s="17" t="s">
        <v>1360</v>
      </c>
      <c r="H5" s="15" t="s">
        <v>1143</v>
      </c>
      <c r="I5" s="16" t="s">
        <v>1144</v>
      </c>
      <c r="J5" s="16" t="s">
        <v>1145</v>
      </c>
      <c r="K5" s="16" t="s">
        <v>1146</v>
      </c>
      <c r="L5" s="17" t="s">
        <v>1360</v>
      </c>
      <c r="M5" s="15" t="s">
        <v>1143</v>
      </c>
      <c r="N5" s="16" t="s">
        <v>1144</v>
      </c>
      <c r="O5" s="16" t="s">
        <v>1145</v>
      </c>
      <c r="P5" s="16" t="s">
        <v>1146</v>
      </c>
      <c r="Q5" s="17" t="s">
        <v>1360</v>
      </c>
      <c r="R5" s="15" t="s">
        <v>1143</v>
      </c>
      <c r="S5" s="16" t="s">
        <v>1144</v>
      </c>
      <c r="T5" s="16" t="s">
        <v>1145</v>
      </c>
      <c r="U5" s="16" t="s">
        <v>1146</v>
      </c>
    </row>
    <row r="6" spans="1:21" ht="51.6" customHeight="1" x14ac:dyDescent="0.2">
      <c r="A6" s="28" t="s">
        <v>725</v>
      </c>
      <c r="B6" s="29" t="s">
        <v>1140</v>
      </c>
      <c r="C6" s="380" t="s">
        <v>1147</v>
      </c>
      <c r="D6" s="381"/>
      <c r="E6" s="381"/>
      <c r="F6" s="381"/>
      <c r="G6" s="382"/>
      <c r="H6" s="380" t="s">
        <v>1148</v>
      </c>
      <c r="I6" s="381"/>
      <c r="J6" s="381"/>
      <c r="K6" s="381"/>
      <c r="L6" s="382"/>
      <c r="M6" s="381" t="s">
        <v>1149</v>
      </c>
      <c r="N6" s="381"/>
      <c r="O6" s="381"/>
      <c r="P6" s="381"/>
      <c r="Q6" s="382"/>
      <c r="R6" s="383" t="s">
        <v>1364</v>
      </c>
      <c r="S6" s="384"/>
      <c r="T6" s="384"/>
      <c r="U6" s="385"/>
    </row>
    <row r="7" spans="1:21" x14ac:dyDescent="0.2">
      <c r="A7" s="42"/>
      <c r="B7" s="43"/>
      <c r="C7" s="44" t="s">
        <v>722</v>
      </c>
      <c r="D7" s="45" t="s">
        <v>722</v>
      </c>
      <c r="E7" s="45" t="s">
        <v>722</v>
      </c>
      <c r="F7" s="45" t="s">
        <v>722</v>
      </c>
      <c r="G7" s="45" t="s">
        <v>722</v>
      </c>
      <c r="H7" s="44" t="s">
        <v>722</v>
      </c>
      <c r="I7" s="45" t="s">
        <v>722</v>
      </c>
      <c r="J7" s="45" t="s">
        <v>722</v>
      </c>
      <c r="K7" s="45" t="s">
        <v>722</v>
      </c>
      <c r="L7" s="45" t="s">
        <v>722</v>
      </c>
      <c r="M7" s="44" t="s">
        <v>722</v>
      </c>
      <c r="N7" s="45" t="s">
        <v>722</v>
      </c>
      <c r="O7" s="45" t="s">
        <v>722</v>
      </c>
      <c r="P7" s="45" t="s">
        <v>722</v>
      </c>
      <c r="Q7" s="46" t="s">
        <v>722</v>
      </c>
      <c r="R7" s="34"/>
      <c r="S7" s="34"/>
      <c r="T7" s="34"/>
      <c r="U7" s="47"/>
    </row>
    <row r="8" spans="1:21" x14ac:dyDescent="0.2">
      <c r="A8" s="48" t="s">
        <v>15</v>
      </c>
      <c r="B8" s="32" t="s">
        <v>1152</v>
      </c>
      <c r="C8" s="62" t="e">
        <f>SUMPRODUCT(--(#REF!='CCG Summary'!$A8),#REF!)</f>
        <v>#REF!</v>
      </c>
      <c r="D8" s="62" t="e">
        <f>SUMPRODUCT(--(#REF!='CCG Summary'!$A8),#REF!)</f>
        <v>#REF!</v>
      </c>
      <c r="E8" s="62" t="e">
        <f>SUMPRODUCT(--(#REF!='CCG Summary'!$A8),#REF!)</f>
        <v>#REF!</v>
      </c>
      <c r="F8" s="62" t="e">
        <f>SUMPRODUCT(--(#REF!='CCG Summary'!$A8),#REF!)</f>
        <v>#REF!</v>
      </c>
      <c r="G8" s="49">
        <v>13055</v>
      </c>
      <c r="H8" s="49" t="e">
        <f>SUMPRODUCT(--(#REF!='CCG Summary'!$A8),#REF!)</f>
        <v>#REF!</v>
      </c>
      <c r="I8" s="49"/>
      <c r="J8" s="49"/>
      <c r="K8" s="49"/>
      <c r="L8" s="50">
        <v>3773</v>
      </c>
      <c r="M8" s="50" t="e">
        <f>SUM(H8+C8)*$O$1</f>
        <v>#REF!</v>
      </c>
      <c r="N8" s="50" t="e">
        <f t="shared" ref="N8:P23" si="2">SUM(I8+D8)*$O$1</f>
        <v>#REF!</v>
      </c>
      <c r="O8" s="50" t="e">
        <f t="shared" si="2"/>
        <v>#REF!</v>
      </c>
      <c r="P8" s="50" t="e">
        <f t="shared" si="2"/>
        <v>#REF!</v>
      </c>
      <c r="Q8" s="51"/>
      <c r="R8" s="65" t="e">
        <f>SUM(H8+C8)</f>
        <v>#REF!</v>
      </c>
      <c r="S8" s="65" t="e">
        <f t="shared" ref="S8:U23" si="3">SUM(I8+D8)</f>
        <v>#REF!</v>
      </c>
      <c r="T8" s="65" t="e">
        <f t="shared" si="3"/>
        <v>#REF!</v>
      </c>
      <c r="U8" s="65" t="e">
        <f t="shared" si="3"/>
        <v>#REF!</v>
      </c>
    </row>
    <row r="9" spans="1:21" x14ac:dyDescent="0.2">
      <c r="A9" s="48" t="s">
        <v>183</v>
      </c>
      <c r="B9" s="32" t="s">
        <v>1153</v>
      </c>
      <c r="C9" s="62" t="e">
        <f>SUMPRODUCT(--(#REF!='CCG Summary'!$A9),#REF!)</f>
        <v>#REF!</v>
      </c>
      <c r="D9" s="62" t="e">
        <f>SUMPRODUCT(--(#REF!='CCG Summary'!$A9),#REF!)</f>
        <v>#REF!</v>
      </c>
      <c r="E9" s="62" t="e">
        <f>SUMPRODUCT(--(#REF!='CCG Summary'!$A9),#REF!)</f>
        <v>#REF!</v>
      </c>
      <c r="F9" s="62" t="e">
        <f>SUMPRODUCT(--(#REF!='CCG Summary'!$A9),#REF!)</f>
        <v>#REF!</v>
      </c>
      <c r="G9" s="38"/>
      <c r="H9" s="49" t="e">
        <f>SUMPRODUCT(--(#REF!='CCG Summary'!$A9),#REF!)</f>
        <v>#REF!</v>
      </c>
      <c r="I9" s="38"/>
      <c r="J9" s="38"/>
      <c r="K9" s="38"/>
      <c r="L9" s="38"/>
      <c r="M9" s="50" t="e">
        <f t="shared" ref="M9:M72" si="4">SUM(H9+C9)*$O$1</f>
        <v>#REF!</v>
      </c>
      <c r="N9" s="50" t="e">
        <f t="shared" si="2"/>
        <v>#REF!</v>
      </c>
      <c r="O9" s="50" t="e">
        <f t="shared" si="2"/>
        <v>#REF!</v>
      </c>
      <c r="P9" s="50" t="e">
        <f t="shared" si="2"/>
        <v>#REF!</v>
      </c>
      <c r="Q9" s="39"/>
      <c r="R9" s="65" t="e">
        <f t="shared" ref="R9:R72" si="5">SUM(H9+C9)</f>
        <v>#REF!</v>
      </c>
      <c r="S9" s="65" t="e">
        <f t="shared" si="3"/>
        <v>#REF!</v>
      </c>
      <c r="T9" s="65" t="e">
        <f t="shared" si="3"/>
        <v>#REF!</v>
      </c>
      <c r="U9" s="65" t="e">
        <f t="shared" si="3"/>
        <v>#REF!</v>
      </c>
    </row>
    <row r="10" spans="1:21" x14ac:dyDescent="0.2">
      <c r="A10" s="48" t="s">
        <v>3</v>
      </c>
      <c r="B10" s="32" t="s">
        <v>1154</v>
      </c>
      <c r="C10" s="62" t="e">
        <f>SUMPRODUCT(--(#REF!='CCG Summary'!$A10),#REF!)</f>
        <v>#REF!</v>
      </c>
      <c r="D10" s="62" t="e">
        <f>SUMPRODUCT(--(#REF!='CCG Summary'!$A10),#REF!)</f>
        <v>#REF!</v>
      </c>
      <c r="E10" s="62" t="e">
        <f>SUMPRODUCT(--(#REF!='CCG Summary'!$A10),#REF!)</f>
        <v>#REF!</v>
      </c>
      <c r="F10" s="62" t="e">
        <f>SUMPRODUCT(--(#REF!='CCG Summary'!$A10),#REF!)</f>
        <v>#REF!</v>
      </c>
      <c r="G10" s="38"/>
      <c r="H10" s="49" t="e">
        <f>SUMPRODUCT(--(#REF!='CCG Summary'!$A10),#REF!)</f>
        <v>#REF!</v>
      </c>
      <c r="I10" s="38"/>
      <c r="J10" s="38"/>
      <c r="K10" s="38"/>
      <c r="L10" s="38"/>
      <c r="M10" s="50" t="e">
        <f t="shared" si="4"/>
        <v>#REF!</v>
      </c>
      <c r="N10" s="50" t="e">
        <f t="shared" si="2"/>
        <v>#REF!</v>
      </c>
      <c r="O10" s="50" t="e">
        <f t="shared" si="2"/>
        <v>#REF!</v>
      </c>
      <c r="P10" s="50" t="e">
        <f t="shared" si="2"/>
        <v>#REF!</v>
      </c>
      <c r="Q10" s="39"/>
      <c r="R10" s="65" t="e">
        <f t="shared" si="5"/>
        <v>#REF!</v>
      </c>
      <c r="S10" s="65" t="e">
        <f t="shared" si="3"/>
        <v>#REF!</v>
      </c>
      <c r="T10" s="65" t="e">
        <f t="shared" si="3"/>
        <v>#REF!</v>
      </c>
      <c r="U10" s="65" t="e">
        <f t="shared" si="3"/>
        <v>#REF!</v>
      </c>
    </row>
    <row r="11" spans="1:21" x14ac:dyDescent="0.2">
      <c r="A11" s="48" t="s">
        <v>185</v>
      </c>
      <c r="B11" s="32" t="s">
        <v>1155</v>
      </c>
      <c r="C11" s="62" t="e">
        <f>SUMPRODUCT(--(#REF!='CCG Summary'!$A11),#REF!)</f>
        <v>#REF!</v>
      </c>
      <c r="D11" s="62" t="e">
        <f>SUMPRODUCT(--(#REF!='CCG Summary'!$A11),#REF!)</f>
        <v>#REF!</v>
      </c>
      <c r="E11" s="62" t="e">
        <f>SUMPRODUCT(--(#REF!='CCG Summary'!$A11),#REF!)</f>
        <v>#REF!</v>
      </c>
      <c r="F11" s="62" t="e">
        <f>SUMPRODUCT(--(#REF!='CCG Summary'!$A11),#REF!)</f>
        <v>#REF!</v>
      </c>
      <c r="G11" s="38"/>
      <c r="H11" s="49" t="e">
        <f>SUMPRODUCT(--(#REF!='CCG Summary'!$A11),#REF!)</f>
        <v>#REF!</v>
      </c>
      <c r="I11" s="38"/>
      <c r="J11" s="38"/>
      <c r="K11" s="38"/>
      <c r="L11" s="38"/>
      <c r="M11" s="50" t="e">
        <f t="shared" si="4"/>
        <v>#REF!</v>
      </c>
      <c r="N11" s="50" t="e">
        <f t="shared" si="2"/>
        <v>#REF!</v>
      </c>
      <c r="O11" s="50" t="e">
        <f t="shared" si="2"/>
        <v>#REF!</v>
      </c>
      <c r="P11" s="50" t="e">
        <f t="shared" si="2"/>
        <v>#REF!</v>
      </c>
      <c r="Q11" s="39"/>
      <c r="R11" s="65" t="e">
        <f t="shared" si="5"/>
        <v>#REF!</v>
      </c>
      <c r="S11" s="65" t="e">
        <f t="shared" si="3"/>
        <v>#REF!</v>
      </c>
      <c r="T11" s="65" t="e">
        <f t="shared" si="3"/>
        <v>#REF!</v>
      </c>
      <c r="U11" s="65" t="e">
        <f t="shared" si="3"/>
        <v>#REF!</v>
      </c>
    </row>
    <row r="12" spans="1:21" x14ac:dyDescent="0.2">
      <c r="A12" s="48" t="s">
        <v>313</v>
      </c>
      <c r="B12" s="32" t="s">
        <v>1156</v>
      </c>
      <c r="C12" s="62" t="e">
        <f>SUMPRODUCT(--(#REF!='CCG Summary'!$A12),#REF!)</f>
        <v>#REF!</v>
      </c>
      <c r="D12" s="62" t="e">
        <f>SUMPRODUCT(--(#REF!='CCG Summary'!$A12),#REF!)</f>
        <v>#REF!</v>
      </c>
      <c r="E12" s="62" t="e">
        <f>SUMPRODUCT(--(#REF!='CCG Summary'!$A12),#REF!)</f>
        <v>#REF!</v>
      </c>
      <c r="F12" s="62" t="e">
        <f>SUMPRODUCT(--(#REF!='CCG Summary'!$A12),#REF!)</f>
        <v>#REF!</v>
      </c>
      <c r="G12" s="38"/>
      <c r="H12" s="49" t="e">
        <f>SUMPRODUCT(--(#REF!='CCG Summary'!$A12),#REF!)</f>
        <v>#REF!</v>
      </c>
      <c r="I12" s="38"/>
      <c r="J12" s="38"/>
      <c r="K12" s="38"/>
      <c r="L12" s="38"/>
      <c r="M12" s="50" t="e">
        <f t="shared" si="4"/>
        <v>#REF!</v>
      </c>
      <c r="N12" s="50" t="e">
        <f t="shared" si="2"/>
        <v>#REF!</v>
      </c>
      <c r="O12" s="50" t="e">
        <f t="shared" si="2"/>
        <v>#REF!</v>
      </c>
      <c r="P12" s="50" t="e">
        <f t="shared" si="2"/>
        <v>#REF!</v>
      </c>
      <c r="Q12" s="39"/>
      <c r="R12" s="65" t="e">
        <f t="shared" si="5"/>
        <v>#REF!</v>
      </c>
      <c r="S12" s="65" t="e">
        <f t="shared" si="3"/>
        <v>#REF!</v>
      </c>
      <c r="T12" s="65" t="e">
        <f t="shared" si="3"/>
        <v>#REF!</v>
      </c>
      <c r="U12" s="65" t="e">
        <f t="shared" si="3"/>
        <v>#REF!</v>
      </c>
    </row>
    <row r="13" spans="1:21" x14ac:dyDescent="0.2">
      <c r="A13" s="48" t="s">
        <v>189</v>
      </c>
      <c r="B13" s="32" t="s">
        <v>1157</v>
      </c>
      <c r="C13" s="62" t="e">
        <f>SUMPRODUCT(--(#REF!='CCG Summary'!$A13),#REF!)</f>
        <v>#REF!</v>
      </c>
      <c r="D13" s="62" t="e">
        <f>SUMPRODUCT(--(#REF!='CCG Summary'!$A13),#REF!)</f>
        <v>#REF!</v>
      </c>
      <c r="E13" s="62" t="e">
        <f>SUMPRODUCT(--(#REF!='CCG Summary'!$A13),#REF!)</f>
        <v>#REF!</v>
      </c>
      <c r="F13" s="62" t="e">
        <f>SUMPRODUCT(--(#REF!='CCG Summary'!$A13),#REF!)</f>
        <v>#REF!</v>
      </c>
      <c r="G13" s="38"/>
      <c r="H13" s="49" t="e">
        <f>SUMPRODUCT(--(#REF!='CCG Summary'!$A13),#REF!)</f>
        <v>#REF!</v>
      </c>
      <c r="I13" s="38"/>
      <c r="J13" s="38"/>
      <c r="K13" s="38"/>
      <c r="L13" s="38"/>
      <c r="M13" s="50" t="e">
        <f t="shared" si="4"/>
        <v>#REF!</v>
      </c>
      <c r="N13" s="50" t="e">
        <f t="shared" si="2"/>
        <v>#REF!</v>
      </c>
      <c r="O13" s="50" t="e">
        <f t="shared" si="2"/>
        <v>#REF!</v>
      </c>
      <c r="P13" s="50" t="e">
        <f t="shared" si="2"/>
        <v>#REF!</v>
      </c>
      <c r="Q13" s="39"/>
      <c r="R13" s="65" t="e">
        <f t="shared" si="5"/>
        <v>#REF!</v>
      </c>
      <c r="S13" s="65" t="e">
        <f t="shared" si="3"/>
        <v>#REF!</v>
      </c>
      <c r="T13" s="65" t="e">
        <f t="shared" si="3"/>
        <v>#REF!</v>
      </c>
      <c r="U13" s="65" t="e">
        <f t="shared" si="3"/>
        <v>#REF!</v>
      </c>
    </row>
    <row r="14" spans="1:21" x14ac:dyDescent="0.2">
      <c r="A14" s="48" t="s">
        <v>7</v>
      </c>
      <c r="B14" s="32" t="s">
        <v>1158</v>
      </c>
      <c r="C14" s="62" t="e">
        <f>SUMPRODUCT(--(#REF!='CCG Summary'!$A14),#REF!)</f>
        <v>#REF!</v>
      </c>
      <c r="D14" s="62" t="e">
        <f>SUMPRODUCT(--(#REF!='CCG Summary'!$A14),#REF!)</f>
        <v>#REF!</v>
      </c>
      <c r="E14" s="62" t="e">
        <f>SUMPRODUCT(--(#REF!='CCG Summary'!$A14),#REF!)</f>
        <v>#REF!</v>
      </c>
      <c r="F14" s="62" t="e">
        <f>SUMPRODUCT(--(#REF!='CCG Summary'!$A14),#REF!)</f>
        <v>#REF!</v>
      </c>
      <c r="G14" s="38"/>
      <c r="H14" s="49" t="e">
        <f>SUMPRODUCT(--(#REF!='CCG Summary'!$A14),#REF!)</f>
        <v>#REF!</v>
      </c>
      <c r="I14" s="38"/>
      <c r="J14" s="38"/>
      <c r="K14" s="38"/>
      <c r="L14" s="38"/>
      <c r="M14" s="50" t="e">
        <f t="shared" si="4"/>
        <v>#REF!</v>
      </c>
      <c r="N14" s="50" t="e">
        <f t="shared" si="2"/>
        <v>#REF!</v>
      </c>
      <c r="O14" s="50" t="e">
        <f t="shared" si="2"/>
        <v>#REF!</v>
      </c>
      <c r="P14" s="50" t="e">
        <f t="shared" si="2"/>
        <v>#REF!</v>
      </c>
      <c r="Q14" s="39"/>
      <c r="R14" s="65" t="e">
        <f t="shared" si="5"/>
        <v>#REF!</v>
      </c>
      <c r="S14" s="65" t="e">
        <f t="shared" si="3"/>
        <v>#REF!</v>
      </c>
      <c r="T14" s="65" t="e">
        <f t="shared" si="3"/>
        <v>#REF!</v>
      </c>
      <c r="U14" s="65" t="e">
        <f t="shared" si="3"/>
        <v>#REF!</v>
      </c>
    </row>
    <row r="15" spans="1:21" x14ac:dyDescent="0.2">
      <c r="A15" s="48" t="s">
        <v>317</v>
      </c>
      <c r="B15" s="32" t="s">
        <v>1159</v>
      </c>
      <c r="C15" s="62" t="e">
        <f>SUMPRODUCT(--(#REF!='CCG Summary'!$A15),#REF!)</f>
        <v>#REF!</v>
      </c>
      <c r="D15" s="62" t="e">
        <f>SUMPRODUCT(--(#REF!='CCG Summary'!$A15),#REF!)</f>
        <v>#REF!</v>
      </c>
      <c r="E15" s="62" t="e">
        <f>SUMPRODUCT(--(#REF!='CCG Summary'!$A15),#REF!)</f>
        <v>#REF!</v>
      </c>
      <c r="F15" s="62" t="e">
        <f>SUMPRODUCT(--(#REF!='CCG Summary'!$A15),#REF!)</f>
        <v>#REF!</v>
      </c>
      <c r="G15" s="38"/>
      <c r="H15" s="49" t="e">
        <f>SUMPRODUCT(--(#REF!='CCG Summary'!$A15),#REF!)</f>
        <v>#REF!</v>
      </c>
      <c r="I15" s="38"/>
      <c r="J15" s="38"/>
      <c r="K15" s="38"/>
      <c r="L15" s="38"/>
      <c r="M15" s="50" t="e">
        <f t="shared" si="4"/>
        <v>#REF!</v>
      </c>
      <c r="N15" s="50" t="e">
        <f t="shared" si="2"/>
        <v>#REF!</v>
      </c>
      <c r="O15" s="50" t="e">
        <f t="shared" si="2"/>
        <v>#REF!</v>
      </c>
      <c r="P15" s="50" t="e">
        <f t="shared" si="2"/>
        <v>#REF!</v>
      </c>
      <c r="Q15" s="39"/>
      <c r="R15" s="65" t="e">
        <f t="shared" si="5"/>
        <v>#REF!</v>
      </c>
      <c r="S15" s="65" t="e">
        <f t="shared" si="3"/>
        <v>#REF!</v>
      </c>
      <c r="T15" s="65" t="e">
        <f t="shared" si="3"/>
        <v>#REF!</v>
      </c>
      <c r="U15" s="65" t="e">
        <f t="shared" si="3"/>
        <v>#REF!</v>
      </c>
    </row>
    <row r="16" spans="1:21" x14ac:dyDescent="0.2">
      <c r="A16" s="48" t="s">
        <v>321</v>
      </c>
      <c r="B16" s="32" t="s">
        <v>1160</v>
      </c>
      <c r="C16" s="62" t="e">
        <f>SUMPRODUCT(--(#REF!='CCG Summary'!$A16),#REF!)</f>
        <v>#REF!</v>
      </c>
      <c r="D16" s="62" t="e">
        <f>SUMPRODUCT(--(#REF!='CCG Summary'!$A16),#REF!)</f>
        <v>#REF!</v>
      </c>
      <c r="E16" s="62" t="e">
        <f>SUMPRODUCT(--(#REF!='CCG Summary'!$A16),#REF!)</f>
        <v>#REF!</v>
      </c>
      <c r="F16" s="62" t="e">
        <f>SUMPRODUCT(--(#REF!='CCG Summary'!$A16),#REF!)</f>
        <v>#REF!</v>
      </c>
      <c r="G16" s="38"/>
      <c r="H16" s="49" t="e">
        <f>SUMPRODUCT(--(#REF!='CCG Summary'!$A16),#REF!)</f>
        <v>#REF!</v>
      </c>
      <c r="I16" s="38"/>
      <c r="J16" s="38"/>
      <c r="K16" s="38"/>
      <c r="L16" s="38"/>
      <c r="M16" s="50" t="e">
        <f t="shared" si="4"/>
        <v>#REF!</v>
      </c>
      <c r="N16" s="50" t="e">
        <f t="shared" si="2"/>
        <v>#REF!</v>
      </c>
      <c r="O16" s="50" t="e">
        <f t="shared" si="2"/>
        <v>#REF!</v>
      </c>
      <c r="P16" s="50" t="e">
        <f t="shared" si="2"/>
        <v>#REF!</v>
      </c>
      <c r="Q16" s="39"/>
      <c r="R16" s="65" t="e">
        <f t="shared" si="5"/>
        <v>#REF!</v>
      </c>
      <c r="S16" s="65" t="e">
        <f t="shared" si="3"/>
        <v>#REF!</v>
      </c>
      <c r="T16" s="65" t="e">
        <f t="shared" si="3"/>
        <v>#REF!</v>
      </c>
      <c r="U16" s="65" t="e">
        <f t="shared" si="3"/>
        <v>#REF!</v>
      </c>
    </row>
    <row r="17" spans="1:21" x14ac:dyDescent="0.2">
      <c r="A17" s="48" t="s">
        <v>27</v>
      </c>
      <c r="B17" s="32" t="s">
        <v>1161</v>
      </c>
      <c r="C17" s="62" t="e">
        <f>SUMPRODUCT(--(#REF!='CCG Summary'!$A17),#REF!)</f>
        <v>#REF!</v>
      </c>
      <c r="D17" s="62" t="e">
        <f>SUMPRODUCT(--(#REF!='CCG Summary'!$A17),#REF!)</f>
        <v>#REF!</v>
      </c>
      <c r="E17" s="62" t="e">
        <f>SUMPRODUCT(--(#REF!='CCG Summary'!$A17),#REF!)</f>
        <v>#REF!</v>
      </c>
      <c r="F17" s="62" t="e">
        <f>SUMPRODUCT(--(#REF!='CCG Summary'!$A17),#REF!)</f>
        <v>#REF!</v>
      </c>
      <c r="G17" s="38"/>
      <c r="H17" s="49" t="e">
        <f>SUMPRODUCT(--(#REF!='CCG Summary'!$A17),#REF!)</f>
        <v>#REF!</v>
      </c>
      <c r="I17" s="38"/>
      <c r="J17" s="38"/>
      <c r="K17" s="38"/>
      <c r="L17" s="38"/>
      <c r="M17" s="50" t="e">
        <f t="shared" si="4"/>
        <v>#REF!</v>
      </c>
      <c r="N17" s="50" t="e">
        <f t="shared" si="2"/>
        <v>#REF!</v>
      </c>
      <c r="O17" s="50" t="e">
        <f t="shared" si="2"/>
        <v>#REF!</v>
      </c>
      <c r="P17" s="50" t="e">
        <f t="shared" si="2"/>
        <v>#REF!</v>
      </c>
      <c r="Q17" s="39"/>
      <c r="R17" s="65" t="e">
        <f t="shared" si="5"/>
        <v>#REF!</v>
      </c>
      <c r="S17" s="65" t="e">
        <f t="shared" si="3"/>
        <v>#REF!</v>
      </c>
      <c r="T17" s="65" t="e">
        <f t="shared" si="3"/>
        <v>#REF!</v>
      </c>
      <c r="U17" s="65" t="e">
        <f t="shared" si="3"/>
        <v>#REF!</v>
      </c>
    </row>
    <row r="18" spans="1:21" x14ac:dyDescent="0.2">
      <c r="A18" s="48" t="s">
        <v>31</v>
      </c>
      <c r="B18" s="32" t="s">
        <v>1162</v>
      </c>
      <c r="C18" s="62" t="e">
        <f>SUMPRODUCT(--(#REF!='CCG Summary'!$A18),#REF!)</f>
        <v>#REF!</v>
      </c>
      <c r="D18" s="62" t="e">
        <f>SUMPRODUCT(--(#REF!='CCG Summary'!$A18),#REF!)</f>
        <v>#REF!</v>
      </c>
      <c r="E18" s="62" t="e">
        <f>SUMPRODUCT(--(#REF!='CCG Summary'!$A18),#REF!)</f>
        <v>#REF!</v>
      </c>
      <c r="F18" s="62" t="e">
        <f>SUMPRODUCT(--(#REF!='CCG Summary'!$A18),#REF!)</f>
        <v>#REF!</v>
      </c>
      <c r="G18" s="38"/>
      <c r="H18" s="49" t="e">
        <f>SUMPRODUCT(--(#REF!='CCG Summary'!$A18),#REF!)</f>
        <v>#REF!</v>
      </c>
      <c r="I18" s="38"/>
      <c r="J18" s="38"/>
      <c r="K18" s="38"/>
      <c r="L18" s="38"/>
      <c r="M18" s="50" t="e">
        <f t="shared" si="4"/>
        <v>#REF!</v>
      </c>
      <c r="N18" s="50" t="e">
        <f t="shared" si="2"/>
        <v>#REF!</v>
      </c>
      <c r="O18" s="50" t="e">
        <f t="shared" si="2"/>
        <v>#REF!</v>
      </c>
      <c r="P18" s="50" t="e">
        <f t="shared" si="2"/>
        <v>#REF!</v>
      </c>
      <c r="Q18" s="39"/>
      <c r="R18" s="65" t="e">
        <f t="shared" si="5"/>
        <v>#REF!</v>
      </c>
      <c r="S18" s="65" t="e">
        <f t="shared" si="3"/>
        <v>#REF!</v>
      </c>
      <c r="T18" s="65" t="e">
        <f t="shared" si="3"/>
        <v>#REF!</v>
      </c>
      <c r="U18" s="65" t="e">
        <f t="shared" si="3"/>
        <v>#REF!</v>
      </c>
    </row>
    <row r="19" spans="1:21" x14ac:dyDescent="0.2">
      <c r="A19" s="48" t="s">
        <v>225</v>
      </c>
      <c r="B19" s="32" t="s">
        <v>1163</v>
      </c>
      <c r="C19" s="62" t="e">
        <f>SUMPRODUCT(--(#REF!='CCG Summary'!$A19),#REF!)</f>
        <v>#REF!</v>
      </c>
      <c r="D19" s="62" t="e">
        <f>SUMPRODUCT(--(#REF!='CCG Summary'!$A19),#REF!)</f>
        <v>#REF!</v>
      </c>
      <c r="E19" s="62" t="e">
        <f>SUMPRODUCT(--(#REF!='CCG Summary'!$A19),#REF!)</f>
        <v>#REF!</v>
      </c>
      <c r="F19" s="62" t="e">
        <f>SUMPRODUCT(--(#REF!='CCG Summary'!$A19),#REF!)</f>
        <v>#REF!</v>
      </c>
      <c r="G19" s="38"/>
      <c r="H19" s="49" t="e">
        <f>SUMPRODUCT(--(#REF!='CCG Summary'!$A19),#REF!)</f>
        <v>#REF!</v>
      </c>
      <c r="I19" s="38"/>
      <c r="J19" s="38"/>
      <c r="K19" s="38"/>
      <c r="L19" s="38"/>
      <c r="M19" s="50" t="e">
        <f t="shared" si="4"/>
        <v>#REF!</v>
      </c>
      <c r="N19" s="50" t="e">
        <f t="shared" si="2"/>
        <v>#REF!</v>
      </c>
      <c r="O19" s="50" t="e">
        <f t="shared" si="2"/>
        <v>#REF!</v>
      </c>
      <c r="P19" s="50" t="e">
        <f t="shared" si="2"/>
        <v>#REF!</v>
      </c>
      <c r="Q19" s="39"/>
      <c r="R19" s="65" t="e">
        <f t="shared" si="5"/>
        <v>#REF!</v>
      </c>
      <c r="S19" s="65" t="e">
        <f t="shared" si="3"/>
        <v>#REF!</v>
      </c>
      <c r="T19" s="65" t="e">
        <f t="shared" si="3"/>
        <v>#REF!</v>
      </c>
      <c r="U19" s="65" t="e">
        <f t="shared" si="3"/>
        <v>#REF!</v>
      </c>
    </row>
    <row r="20" spans="1:21" x14ac:dyDescent="0.2">
      <c r="A20" s="48" t="s">
        <v>229</v>
      </c>
      <c r="B20" s="32" t="s">
        <v>1164</v>
      </c>
      <c r="C20" s="62" t="e">
        <f>SUMPRODUCT(--(#REF!='CCG Summary'!$A20),#REF!)</f>
        <v>#REF!</v>
      </c>
      <c r="D20" s="62" t="e">
        <f>SUMPRODUCT(--(#REF!='CCG Summary'!$A20),#REF!)</f>
        <v>#REF!</v>
      </c>
      <c r="E20" s="62" t="e">
        <f>SUMPRODUCT(--(#REF!='CCG Summary'!$A20),#REF!)</f>
        <v>#REF!</v>
      </c>
      <c r="F20" s="62" t="e">
        <f>SUMPRODUCT(--(#REF!='CCG Summary'!$A20),#REF!)</f>
        <v>#REF!</v>
      </c>
      <c r="G20" s="38"/>
      <c r="H20" s="49" t="e">
        <f>SUMPRODUCT(--(#REF!='CCG Summary'!$A20),#REF!)</f>
        <v>#REF!</v>
      </c>
      <c r="I20" s="38"/>
      <c r="J20" s="38"/>
      <c r="K20" s="38"/>
      <c r="L20" s="38"/>
      <c r="M20" s="50" t="e">
        <f t="shared" si="4"/>
        <v>#REF!</v>
      </c>
      <c r="N20" s="50" t="e">
        <f t="shared" si="2"/>
        <v>#REF!</v>
      </c>
      <c r="O20" s="50" t="e">
        <f t="shared" si="2"/>
        <v>#REF!</v>
      </c>
      <c r="P20" s="50" t="e">
        <f t="shared" si="2"/>
        <v>#REF!</v>
      </c>
      <c r="Q20" s="39"/>
      <c r="R20" s="65" t="e">
        <f t="shared" si="5"/>
        <v>#REF!</v>
      </c>
      <c r="S20" s="65" t="e">
        <f t="shared" si="3"/>
        <v>#REF!</v>
      </c>
      <c r="T20" s="65" t="e">
        <f t="shared" si="3"/>
        <v>#REF!</v>
      </c>
      <c r="U20" s="65" t="e">
        <f t="shared" si="3"/>
        <v>#REF!</v>
      </c>
    </row>
    <row r="21" spans="1:21" x14ac:dyDescent="0.2">
      <c r="A21" s="48" t="s">
        <v>233</v>
      </c>
      <c r="B21" s="32" t="s">
        <v>1165</v>
      </c>
      <c r="C21" s="62" t="e">
        <f>SUMPRODUCT(--(#REF!='CCG Summary'!$A21),#REF!)</f>
        <v>#REF!</v>
      </c>
      <c r="D21" s="62" t="e">
        <f>SUMPRODUCT(--(#REF!='CCG Summary'!$A21),#REF!)</f>
        <v>#REF!</v>
      </c>
      <c r="E21" s="62" t="e">
        <f>SUMPRODUCT(--(#REF!='CCG Summary'!$A21),#REF!)</f>
        <v>#REF!</v>
      </c>
      <c r="F21" s="62" t="e">
        <f>SUMPRODUCT(--(#REF!='CCG Summary'!$A21),#REF!)</f>
        <v>#REF!</v>
      </c>
      <c r="G21" s="38"/>
      <c r="H21" s="49" t="e">
        <f>SUMPRODUCT(--(#REF!='CCG Summary'!$A21),#REF!)</f>
        <v>#REF!</v>
      </c>
      <c r="I21" s="38"/>
      <c r="J21" s="38"/>
      <c r="K21" s="38"/>
      <c r="L21" s="38"/>
      <c r="M21" s="50" t="e">
        <f t="shared" si="4"/>
        <v>#REF!</v>
      </c>
      <c r="N21" s="50" t="e">
        <f t="shared" si="2"/>
        <v>#REF!</v>
      </c>
      <c r="O21" s="50" t="e">
        <f t="shared" si="2"/>
        <v>#REF!</v>
      </c>
      <c r="P21" s="50" t="e">
        <f t="shared" si="2"/>
        <v>#REF!</v>
      </c>
      <c r="Q21" s="39"/>
      <c r="R21" s="65" t="e">
        <f t="shared" si="5"/>
        <v>#REF!</v>
      </c>
      <c r="S21" s="65" t="e">
        <f t="shared" si="3"/>
        <v>#REF!</v>
      </c>
      <c r="T21" s="65" t="e">
        <f t="shared" si="3"/>
        <v>#REF!</v>
      </c>
      <c r="U21" s="65" t="e">
        <f t="shared" si="3"/>
        <v>#REF!</v>
      </c>
    </row>
    <row r="22" spans="1:21" x14ac:dyDescent="0.2">
      <c r="A22" s="48" t="s">
        <v>596</v>
      </c>
      <c r="B22" s="32" t="s">
        <v>1166</v>
      </c>
      <c r="C22" s="62" t="e">
        <f>SUMPRODUCT(--(#REF!='CCG Summary'!$A22),#REF!)</f>
        <v>#REF!</v>
      </c>
      <c r="D22" s="62" t="e">
        <f>SUMPRODUCT(--(#REF!='CCG Summary'!$A22),#REF!)</f>
        <v>#REF!</v>
      </c>
      <c r="E22" s="62" t="e">
        <f>SUMPRODUCT(--(#REF!='CCG Summary'!$A22),#REF!)</f>
        <v>#REF!</v>
      </c>
      <c r="F22" s="62" t="e">
        <f>SUMPRODUCT(--(#REF!='CCG Summary'!$A22),#REF!)</f>
        <v>#REF!</v>
      </c>
      <c r="G22" s="38"/>
      <c r="H22" s="49" t="e">
        <f>SUMPRODUCT(--(#REF!='CCG Summary'!$A22),#REF!)</f>
        <v>#REF!</v>
      </c>
      <c r="I22" s="38"/>
      <c r="J22" s="38"/>
      <c r="K22" s="38"/>
      <c r="L22" s="38"/>
      <c r="M22" s="50" t="e">
        <f t="shared" si="4"/>
        <v>#REF!</v>
      </c>
      <c r="N22" s="50" t="e">
        <f t="shared" si="2"/>
        <v>#REF!</v>
      </c>
      <c r="O22" s="50" t="e">
        <f t="shared" si="2"/>
        <v>#REF!</v>
      </c>
      <c r="P22" s="50" t="e">
        <f t="shared" si="2"/>
        <v>#REF!</v>
      </c>
      <c r="Q22" s="39"/>
      <c r="R22" s="65" t="e">
        <f t="shared" si="5"/>
        <v>#REF!</v>
      </c>
      <c r="S22" s="65" t="e">
        <f t="shared" si="3"/>
        <v>#REF!</v>
      </c>
      <c r="T22" s="65" t="e">
        <f t="shared" si="3"/>
        <v>#REF!</v>
      </c>
      <c r="U22" s="65" t="e">
        <f t="shared" si="3"/>
        <v>#REF!</v>
      </c>
    </row>
    <row r="23" spans="1:21" x14ac:dyDescent="0.2">
      <c r="A23" s="48" t="s">
        <v>523</v>
      </c>
      <c r="B23" s="32" t="s">
        <v>1167</v>
      </c>
      <c r="C23" s="62" t="e">
        <f>SUMPRODUCT(--(#REF!='CCG Summary'!$A23),#REF!)</f>
        <v>#REF!</v>
      </c>
      <c r="D23" s="62" t="e">
        <f>SUMPRODUCT(--(#REF!='CCG Summary'!$A23),#REF!)</f>
        <v>#REF!</v>
      </c>
      <c r="E23" s="62" t="e">
        <f>SUMPRODUCT(--(#REF!='CCG Summary'!$A23),#REF!)</f>
        <v>#REF!</v>
      </c>
      <c r="F23" s="62" t="e">
        <f>SUMPRODUCT(--(#REF!='CCG Summary'!$A23),#REF!)</f>
        <v>#REF!</v>
      </c>
      <c r="G23" s="38"/>
      <c r="H23" s="49" t="e">
        <f>SUMPRODUCT(--(#REF!='CCG Summary'!$A23),#REF!)</f>
        <v>#REF!</v>
      </c>
      <c r="I23" s="38"/>
      <c r="J23" s="38"/>
      <c r="K23" s="38"/>
      <c r="L23" s="38"/>
      <c r="M23" s="50" t="e">
        <f t="shared" si="4"/>
        <v>#REF!</v>
      </c>
      <c r="N23" s="50" t="e">
        <f t="shared" si="2"/>
        <v>#REF!</v>
      </c>
      <c r="O23" s="50" t="e">
        <f t="shared" si="2"/>
        <v>#REF!</v>
      </c>
      <c r="P23" s="50" t="e">
        <f t="shared" si="2"/>
        <v>#REF!</v>
      </c>
      <c r="Q23" s="39"/>
      <c r="R23" s="65" t="e">
        <f t="shared" si="5"/>
        <v>#REF!</v>
      </c>
      <c r="S23" s="65" t="e">
        <f t="shared" si="3"/>
        <v>#REF!</v>
      </c>
      <c r="T23" s="65" t="e">
        <f t="shared" si="3"/>
        <v>#REF!</v>
      </c>
      <c r="U23" s="65" t="e">
        <f t="shared" si="3"/>
        <v>#REF!</v>
      </c>
    </row>
    <row r="24" spans="1:21" x14ac:dyDescent="0.2">
      <c r="A24" s="48" t="s">
        <v>598</v>
      </c>
      <c r="B24" s="32" t="s">
        <v>1168</v>
      </c>
      <c r="C24" s="62" t="e">
        <f>SUMPRODUCT(--(#REF!='CCG Summary'!$A24),#REF!)</f>
        <v>#REF!</v>
      </c>
      <c r="D24" s="62" t="e">
        <f>SUMPRODUCT(--(#REF!='CCG Summary'!$A24),#REF!)</f>
        <v>#REF!</v>
      </c>
      <c r="E24" s="62" t="e">
        <f>SUMPRODUCT(--(#REF!='CCG Summary'!$A24),#REF!)</f>
        <v>#REF!</v>
      </c>
      <c r="F24" s="62" t="e">
        <f>SUMPRODUCT(--(#REF!='CCG Summary'!$A24),#REF!)</f>
        <v>#REF!</v>
      </c>
      <c r="G24" s="38"/>
      <c r="H24" s="49" t="e">
        <f>SUMPRODUCT(--(#REF!='CCG Summary'!$A24),#REF!)</f>
        <v>#REF!</v>
      </c>
      <c r="I24" s="38"/>
      <c r="J24" s="38"/>
      <c r="K24" s="38"/>
      <c r="L24" s="38"/>
      <c r="M24" s="50" t="e">
        <f t="shared" si="4"/>
        <v>#REF!</v>
      </c>
      <c r="N24" s="50" t="e">
        <f t="shared" ref="N24:N87" si="6">SUM(I24+D24)*$O$1</f>
        <v>#REF!</v>
      </c>
      <c r="O24" s="50" t="e">
        <f t="shared" ref="O24:O87" si="7">SUM(J24+E24)*$O$1</f>
        <v>#REF!</v>
      </c>
      <c r="P24" s="50" t="e">
        <f t="shared" ref="P24:P87" si="8">SUM(K24+F24)*$O$1</f>
        <v>#REF!</v>
      </c>
      <c r="Q24" s="39"/>
      <c r="R24" s="65" t="e">
        <f t="shared" si="5"/>
        <v>#REF!</v>
      </c>
      <c r="S24" s="65" t="e">
        <f t="shared" ref="S24:S87" si="9">SUM(I24+D24)</f>
        <v>#REF!</v>
      </c>
      <c r="T24" s="65" t="e">
        <f t="shared" ref="T24:T87" si="10">SUM(J24+E24)</f>
        <v>#REF!</v>
      </c>
      <c r="U24" s="65" t="e">
        <f t="shared" ref="U24:U87" si="11">SUM(K24+F24)</f>
        <v>#REF!</v>
      </c>
    </row>
    <row r="25" spans="1:21" x14ac:dyDescent="0.2">
      <c r="A25" s="48" t="s">
        <v>193</v>
      </c>
      <c r="B25" s="32" t="s">
        <v>1169</v>
      </c>
      <c r="C25" s="62" t="e">
        <f>SUMPRODUCT(--(#REF!='CCG Summary'!$A25),#REF!)</f>
        <v>#REF!</v>
      </c>
      <c r="D25" s="62" t="e">
        <f>SUMPRODUCT(--(#REF!='CCG Summary'!$A25),#REF!)</f>
        <v>#REF!</v>
      </c>
      <c r="E25" s="62" t="e">
        <f>SUMPRODUCT(--(#REF!='CCG Summary'!$A25),#REF!)</f>
        <v>#REF!</v>
      </c>
      <c r="F25" s="62" t="e">
        <f>SUMPRODUCT(--(#REF!='CCG Summary'!$A25),#REF!)</f>
        <v>#REF!</v>
      </c>
      <c r="G25" s="38"/>
      <c r="H25" s="49" t="e">
        <f>SUMPRODUCT(--(#REF!='CCG Summary'!$A25),#REF!)</f>
        <v>#REF!</v>
      </c>
      <c r="I25" s="38"/>
      <c r="J25" s="38"/>
      <c r="K25" s="38"/>
      <c r="L25" s="38"/>
      <c r="M25" s="50" t="e">
        <f t="shared" si="4"/>
        <v>#REF!</v>
      </c>
      <c r="N25" s="50" t="e">
        <f t="shared" si="6"/>
        <v>#REF!</v>
      </c>
      <c r="O25" s="50" t="e">
        <f t="shared" si="7"/>
        <v>#REF!</v>
      </c>
      <c r="P25" s="50" t="e">
        <f t="shared" si="8"/>
        <v>#REF!</v>
      </c>
      <c r="Q25" s="39"/>
      <c r="R25" s="65" t="e">
        <f t="shared" si="5"/>
        <v>#REF!</v>
      </c>
      <c r="S25" s="65" t="e">
        <f t="shared" si="9"/>
        <v>#REF!</v>
      </c>
      <c r="T25" s="65" t="e">
        <f t="shared" si="10"/>
        <v>#REF!</v>
      </c>
      <c r="U25" s="65" t="e">
        <f t="shared" si="11"/>
        <v>#REF!</v>
      </c>
    </row>
    <row r="26" spans="1:21" x14ac:dyDescent="0.2">
      <c r="A26" s="48" t="s">
        <v>606</v>
      </c>
      <c r="B26" s="32" t="s">
        <v>1170</v>
      </c>
      <c r="C26" s="62" t="e">
        <f>SUMPRODUCT(--(#REF!='CCG Summary'!$A26),#REF!)</f>
        <v>#REF!</v>
      </c>
      <c r="D26" s="62" t="e">
        <f>SUMPRODUCT(--(#REF!='CCG Summary'!$A26),#REF!)</f>
        <v>#REF!</v>
      </c>
      <c r="E26" s="62" t="e">
        <f>SUMPRODUCT(--(#REF!='CCG Summary'!$A26),#REF!)</f>
        <v>#REF!</v>
      </c>
      <c r="F26" s="62" t="e">
        <f>SUMPRODUCT(--(#REF!='CCG Summary'!$A26),#REF!)</f>
        <v>#REF!</v>
      </c>
      <c r="G26" s="38"/>
      <c r="H26" s="49" t="e">
        <f>SUMPRODUCT(--(#REF!='CCG Summary'!$A26),#REF!)</f>
        <v>#REF!</v>
      </c>
      <c r="I26" s="38"/>
      <c r="J26" s="38"/>
      <c r="K26" s="38"/>
      <c r="L26" s="38"/>
      <c r="M26" s="50" t="e">
        <f t="shared" si="4"/>
        <v>#REF!</v>
      </c>
      <c r="N26" s="50" t="e">
        <f t="shared" si="6"/>
        <v>#REF!</v>
      </c>
      <c r="O26" s="50" t="e">
        <f t="shared" si="7"/>
        <v>#REF!</v>
      </c>
      <c r="P26" s="50" t="e">
        <f t="shared" si="8"/>
        <v>#REF!</v>
      </c>
      <c r="Q26" s="39"/>
      <c r="R26" s="65" t="e">
        <f t="shared" si="5"/>
        <v>#REF!</v>
      </c>
      <c r="S26" s="65" t="e">
        <f t="shared" si="9"/>
        <v>#REF!</v>
      </c>
      <c r="T26" s="65" t="e">
        <f t="shared" si="10"/>
        <v>#REF!</v>
      </c>
      <c r="U26" s="65" t="e">
        <f t="shared" si="11"/>
        <v>#REF!</v>
      </c>
    </row>
    <row r="27" spans="1:21" x14ac:dyDescent="0.2">
      <c r="A27" s="48" t="s">
        <v>600</v>
      </c>
      <c r="B27" s="32" t="s">
        <v>1171</v>
      </c>
      <c r="C27" s="62" t="e">
        <f>SUMPRODUCT(--(#REF!='CCG Summary'!$A27),#REF!)</f>
        <v>#REF!</v>
      </c>
      <c r="D27" s="62" t="e">
        <f>SUMPRODUCT(--(#REF!='CCG Summary'!$A27),#REF!)</f>
        <v>#REF!</v>
      </c>
      <c r="E27" s="62" t="e">
        <f>SUMPRODUCT(--(#REF!='CCG Summary'!$A27),#REF!)</f>
        <v>#REF!</v>
      </c>
      <c r="F27" s="62" t="e">
        <f>SUMPRODUCT(--(#REF!='CCG Summary'!$A27),#REF!)</f>
        <v>#REF!</v>
      </c>
      <c r="G27" s="38"/>
      <c r="H27" s="49" t="e">
        <f>SUMPRODUCT(--(#REF!='CCG Summary'!$A27),#REF!)</f>
        <v>#REF!</v>
      </c>
      <c r="I27" s="38"/>
      <c r="J27" s="38"/>
      <c r="K27" s="38"/>
      <c r="L27" s="38"/>
      <c r="M27" s="50" t="e">
        <f t="shared" si="4"/>
        <v>#REF!</v>
      </c>
      <c r="N27" s="50" t="e">
        <f t="shared" si="6"/>
        <v>#REF!</v>
      </c>
      <c r="O27" s="50" t="e">
        <f t="shared" si="7"/>
        <v>#REF!</v>
      </c>
      <c r="P27" s="50" t="e">
        <f t="shared" si="8"/>
        <v>#REF!</v>
      </c>
      <c r="Q27" s="39"/>
      <c r="R27" s="65" t="e">
        <f t="shared" si="5"/>
        <v>#REF!</v>
      </c>
      <c r="S27" s="65" t="e">
        <f t="shared" si="9"/>
        <v>#REF!</v>
      </c>
      <c r="T27" s="65" t="e">
        <f t="shared" si="10"/>
        <v>#REF!</v>
      </c>
      <c r="U27" s="65" t="e">
        <f t="shared" si="11"/>
        <v>#REF!</v>
      </c>
    </row>
    <row r="28" spans="1:21" x14ac:dyDescent="0.2">
      <c r="A28" s="48" t="s">
        <v>19</v>
      </c>
      <c r="B28" s="32" t="s">
        <v>1172</v>
      </c>
      <c r="C28" s="62" t="e">
        <f>SUMPRODUCT(--(#REF!='CCG Summary'!$A28),#REF!)</f>
        <v>#REF!</v>
      </c>
      <c r="D28" s="62" t="e">
        <f>SUMPRODUCT(--(#REF!='CCG Summary'!$A28),#REF!)</f>
        <v>#REF!</v>
      </c>
      <c r="E28" s="62" t="e">
        <f>SUMPRODUCT(--(#REF!='CCG Summary'!$A28),#REF!)</f>
        <v>#REF!</v>
      </c>
      <c r="F28" s="62" t="e">
        <f>SUMPRODUCT(--(#REF!='CCG Summary'!$A28),#REF!)</f>
        <v>#REF!</v>
      </c>
      <c r="G28" s="38"/>
      <c r="H28" s="49" t="e">
        <f>SUMPRODUCT(--(#REF!='CCG Summary'!$A28),#REF!)</f>
        <v>#REF!</v>
      </c>
      <c r="I28" s="38"/>
      <c r="J28" s="38"/>
      <c r="K28" s="38"/>
      <c r="L28" s="38"/>
      <c r="M28" s="50" t="e">
        <f t="shared" si="4"/>
        <v>#REF!</v>
      </c>
      <c r="N28" s="50" t="e">
        <f t="shared" si="6"/>
        <v>#REF!</v>
      </c>
      <c r="O28" s="50" t="e">
        <f t="shared" si="7"/>
        <v>#REF!</v>
      </c>
      <c r="P28" s="50" t="e">
        <f t="shared" si="8"/>
        <v>#REF!</v>
      </c>
      <c r="Q28" s="39"/>
      <c r="R28" s="65" t="e">
        <f t="shared" si="5"/>
        <v>#REF!</v>
      </c>
      <c r="S28" s="65" t="e">
        <f t="shared" si="9"/>
        <v>#REF!</v>
      </c>
      <c r="T28" s="65" t="e">
        <f t="shared" si="10"/>
        <v>#REF!</v>
      </c>
      <c r="U28" s="65" t="e">
        <f t="shared" si="11"/>
        <v>#REF!</v>
      </c>
    </row>
    <row r="29" spans="1:21" x14ac:dyDescent="0.2">
      <c r="A29" s="48" t="s">
        <v>245</v>
      </c>
      <c r="B29" s="32" t="s">
        <v>1173</v>
      </c>
      <c r="C29" s="62" t="e">
        <f>SUMPRODUCT(--(#REF!='CCG Summary'!$A29),#REF!)</f>
        <v>#REF!</v>
      </c>
      <c r="D29" s="62" t="e">
        <f>SUMPRODUCT(--(#REF!='CCG Summary'!$A29),#REF!)</f>
        <v>#REF!</v>
      </c>
      <c r="E29" s="62" t="e">
        <f>SUMPRODUCT(--(#REF!='CCG Summary'!$A29),#REF!)</f>
        <v>#REF!</v>
      </c>
      <c r="F29" s="62" t="e">
        <f>SUMPRODUCT(--(#REF!='CCG Summary'!$A29),#REF!)</f>
        <v>#REF!</v>
      </c>
      <c r="G29" s="38"/>
      <c r="H29" s="49" t="e">
        <f>SUMPRODUCT(--(#REF!='CCG Summary'!$A29),#REF!)</f>
        <v>#REF!</v>
      </c>
      <c r="I29" s="38"/>
      <c r="J29" s="38"/>
      <c r="K29" s="38"/>
      <c r="L29" s="38"/>
      <c r="M29" s="50" t="e">
        <f t="shared" si="4"/>
        <v>#REF!</v>
      </c>
      <c r="N29" s="50" t="e">
        <f t="shared" si="6"/>
        <v>#REF!</v>
      </c>
      <c r="O29" s="50" t="e">
        <f t="shared" si="7"/>
        <v>#REF!</v>
      </c>
      <c r="P29" s="50" t="e">
        <f t="shared" si="8"/>
        <v>#REF!</v>
      </c>
      <c r="Q29" s="39"/>
      <c r="R29" s="65" t="e">
        <f t="shared" si="5"/>
        <v>#REF!</v>
      </c>
      <c r="S29" s="65" t="e">
        <f t="shared" si="9"/>
        <v>#REF!</v>
      </c>
      <c r="T29" s="65" t="e">
        <f t="shared" si="10"/>
        <v>#REF!</v>
      </c>
      <c r="U29" s="65" t="e">
        <f t="shared" si="11"/>
        <v>#REF!</v>
      </c>
    </row>
    <row r="30" spans="1:21" x14ac:dyDescent="0.2">
      <c r="A30" s="48" t="s">
        <v>269</v>
      </c>
      <c r="B30" s="32" t="s">
        <v>1174</v>
      </c>
      <c r="C30" s="62" t="e">
        <f>SUMPRODUCT(--(#REF!='CCG Summary'!$A30),#REF!)</f>
        <v>#REF!</v>
      </c>
      <c r="D30" s="62" t="e">
        <f>SUMPRODUCT(--(#REF!='CCG Summary'!$A30),#REF!)</f>
        <v>#REF!</v>
      </c>
      <c r="E30" s="62" t="e">
        <f>SUMPRODUCT(--(#REF!='CCG Summary'!$A30),#REF!)</f>
        <v>#REF!</v>
      </c>
      <c r="F30" s="62" t="e">
        <f>SUMPRODUCT(--(#REF!='CCG Summary'!$A30),#REF!)</f>
        <v>#REF!</v>
      </c>
      <c r="G30" s="38"/>
      <c r="H30" s="49" t="e">
        <f>SUMPRODUCT(--(#REF!='CCG Summary'!$A30),#REF!)</f>
        <v>#REF!</v>
      </c>
      <c r="I30" s="38"/>
      <c r="J30" s="38"/>
      <c r="K30" s="38"/>
      <c r="L30" s="38"/>
      <c r="M30" s="50" t="e">
        <f t="shared" si="4"/>
        <v>#REF!</v>
      </c>
      <c r="N30" s="50" t="e">
        <f t="shared" si="6"/>
        <v>#REF!</v>
      </c>
      <c r="O30" s="50" t="e">
        <f t="shared" si="7"/>
        <v>#REF!</v>
      </c>
      <c r="P30" s="50" t="e">
        <f t="shared" si="8"/>
        <v>#REF!</v>
      </c>
      <c r="Q30" s="39"/>
      <c r="R30" s="65" t="e">
        <f t="shared" si="5"/>
        <v>#REF!</v>
      </c>
      <c r="S30" s="65" t="e">
        <f t="shared" si="9"/>
        <v>#REF!</v>
      </c>
      <c r="T30" s="65" t="e">
        <f t="shared" si="10"/>
        <v>#REF!</v>
      </c>
      <c r="U30" s="65" t="e">
        <f t="shared" si="11"/>
        <v>#REF!</v>
      </c>
    </row>
    <row r="31" spans="1:21" x14ac:dyDescent="0.2">
      <c r="A31" s="48" t="s">
        <v>602</v>
      </c>
      <c r="B31" s="32" t="s">
        <v>1175</v>
      </c>
      <c r="C31" s="62" t="e">
        <f>SUMPRODUCT(--(#REF!='CCG Summary'!$A31),#REF!)</f>
        <v>#REF!</v>
      </c>
      <c r="D31" s="62" t="e">
        <f>SUMPRODUCT(--(#REF!='CCG Summary'!$A31),#REF!)</f>
        <v>#REF!</v>
      </c>
      <c r="E31" s="62" t="e">
        <f>SUMPRODUCT(--(#REF!='CCG Summary'!$A31),#REF!)</f>
        <v>#REF!</v>
      </c>
      <c r="F31" s="62" t="e">
        <f>SUMPRODUCT(--(#REF!='CCG Summary'!$A31),#REF!)</f>
        <v>#REF!</v>
      </c>
      <c r="G31" s="38"/>
      <c r="H31" s="49" t="e">
        <f>SUMPRODUCT(--(#REF!='CCG Summary'!$A31),#REF!)</f>
        <v>#REF!</v>
      </c>
      <c r="I31" s="38"/>
      <c r="J31" s="38"/>
      <c r="K31" s="38"/>
      <c r="L31" s="38"/>
      <c r="M31" s="50" t="e">
        <f t="shared" si="4"/>
        <v>#REF!</v>
      </c>
      <c r="N31" s="50" t="e">
        <f t="shared" si="6"/>
        <v>#REF!</v>
      </c>
      <c r="O31" s="50" t="e">
        <f t="shared" si="7"/>
        <v>#REF!</v>
      </c>
      <c r="P31" s="50" t="e">
        <f t="shared" si="8"/>
        <v>#REF!</v>
      </c>
      <c r="Q31" s="39"/>
      <c r="R31" s="65" t="e">
        <f t="shared" si="5"/>
        <v>#REF!</v>
      </c>
      <c r="S31" s="65" t="e">
        <f t="shared" si="9"/>
        <v>#REF!</v>
      </c>
      <c r="T31" s="65" t="e">
        <f t="shared" si="10"/>
        <v>#REF!</v>
      </c>
      <c r="U31" s="65" t="e">
        <f t="shared" si="11"/>
        <v>#REF!</v>
      </c>
    </row>
    <row r="32" spans="1:21" x14ac:dyDescent="0.2">
      <c r="A32" s="48" t="s">
        <v>273</v>
      </c>
      <c r="B32" s="32" t="s">
        <v>1176</v>
      </c>
      <c r="C32" s="62" t="e">
        <f>SUMPRODUCT(--(#REF!='CCG Summary'!$A32),#REF!)</f>
        <v>#REF!</v>
      </c>
      <c r="D32" s="62" t="e">
        <f>SUMPRODUCT(--(#REF!='CCG Summary'!$A32),#REF!)</f>
        <v>#REF!</v>
      </c>
      <c r="E32" s="62" t="e">
        <f>SUMPRODUCT(--(#REF!='CCG Summary'!$A32),#REF!)</f>
        <v>#REF!</v>
      </c>
      <c r="F32" s="62" t="e">
        <f>SUMPRODUCT(--(#REF!='CCG Summary'!$A32),#REF!)</f>
        <v>#REF!</v>
      </c>
      <c r="G32" s="38"/>
      <c r="H32" s="49" t="e">
        <f>SUMPRODUCT(--(#REF!='CCG Summary'!$A32),#REF!)</f>
        <v>#REF!</v>
      </c>
      <c r="I32" s="38"/>
      <c r="J32" s="38"/>
      <c r="K32" s="38"/>
      <c r="L32" s="38"/>
      <c r="M32" s="50" t="e">
        <f t="shared" si="4"/>
        <v>#REF!</v>
      </c>
      <c r="N32" s="50" t="e">
        <f t="shared" si="6"/>
        <v>#REF!</v>
      </c>
      <c r="O32" s="50" t="e">
        <f t="shared" si="7"/>
        <v>#REF!</v>
      </c>
      <c r="P32" s="50" t="e">
        <f t="shared" si="8"/>
        <v>#REF!</v>
      </c>
      <c r="Q32" s="39"/>
      <c r="R32" s="65" t="e">
        <f t="shared" si="5"/>
        <v>#REF!</v>
      </c>
      <c r="S32" s="65" t="e">
        <f t="shared" si="9"/>
        <v>#REF!</v>
      </c>
      <c r="T32" s="65" t="e">
        <f t="shared" si="10"/>
        <v>#REF!</v>
      </c>
      <c r="U32" s="65" t="e">
        <f t="shared" si="11"/>
        <v>#REF!</v>
      </c>
    </row>
    <row r="33" spans="1:21" x14ac:dyDescent="0.2">
      <c r="A33" s="48" t="s">
        <v>235</v>
      </c>
      <c r="B33" s="32" t="s">
        <v>1177</v>
      </c>
      <c r="C33" s="62" t="e">
        <f>SUMPRODUCT(--(#REF!='CCG Summary'!$A33),#REF!)</f>
        <v>#REF!</v>
      </c>
      <c r="D33" s="62" t="e">
        <f>SUMPRODUCT(--(#REF!='CCG Summary'!$A33),#REF!)</f>
        <v>#REF!</v>
      </c>
      <c r="E33" s="62" t="e">
        <f>SUMPRODUCT(--(#REF!='CCG Summary'!$A33),#REF!)</f>
        <v>#REF!</v>
      </c>
      <c r="F33" s="62" t="e">
        <f>SUMPRODUCT(--(#REF!='CCG Summary'!$A33),#REF!)</f>
        <v>#REF!</v>
      </c>
      <c r="G33" s="38"/>
      <c r="H33" s="49" t="e">
        <f>SUMPRODUCT(--(#REF!='CCG Summary'!$A33),#REF!)</f>
        <v>#REF!</v>
      </c>
      <c r="I33" s="38"/>
      <c r="J33" s="38"/>
      <c r="K33" s="38"/>
      <c r="L33" s="38"/>
      <c r="M33" s="50" t="e">
        <f t="shared" si="4"/>
        <v>#REF!</v>
      </c>
      <c r="N33" s="50" t="e">
        <f t="shared" si="6"/>
        <v>#REF!</v>
      </c>
      <c r="O33" s="50" t="e">
        <f t="shared" si="7"/>
        <v>#REF!</v>
      </c>
      <c r="P33" s="50" t="e">
        <f t="shared" si="8"/>
        <v>#REF!</v>
      </c>
      <c r="Q33" s="39"/>
      <c r="R33" s="65" t="e">
        <f t="shared" si="5"/>
        <v>#REF!</v>
      </c>
      <c r="S33" s="65" t="e">
        <f t="shared" si="9"/>
        <v>#REF!</v>
      </c>
      <c r="T33" s="65" t="e">
        <f t="shared" si="10"/>
        <v>#REF!</v>
      </c>
      <c r="U33" s="65" t="e">
        <f t="shared" si="11"/>
        <v>#REF!</v>
      </c>
    </row>
    <row r="34" spans="1:21" x14ac:dyDescent="0.2">
      <c r="A34" s="48" t="s">
        <v>241</v>
      </c>
      <c r="B34" s="32" t="s">
        <v>1178</v>
      </c>
      <c r="C34" s="62" t="e">
        <f>SUMPRODUCT(--(#REF!='CCG Summary'!$A34),#REF!)</f>
        <v>#REF!</v>
      </c>
      <c r="D34" s="62" t="e">
        <f>SUMPRODUCT(--(#REF!='CCG Summary'!$A34),#REF!)</f>
        <v>#REF!</v>
      </c>
      <c r="E34" s="62" t="e">
        <f>SUMPRODUCT(--(#REF!='CCG Summary'!$A34),#REF!)</f>
        <v>#REF!</v>
      </c>
      <c r="F34" s="62" t="e">
        <f>SUMPRODUCT(--(#REF!='CCG Summary'!$A34),#REF!)</f>
        <v>#REF!</v>
      </c>
      <c r="G34" s="38"/>
      <c r="H34" s="49" t="e">
        <f>SUMPRODUCT(--(#REF!='CCG Summary'!$A34),#REF!)</f>
        <v>#REF!</v>
      </c>
      <c r="I34" s="38"/>
      <c r="J34" s="38"/>
      <c r="K34" s="38"/>
      <c r="L34" s="38"/>
      <c r="M34" s="50" t="e">
        <f t="shared" si="4"/>
        <v>#REF!</v>
      </c>
      <c r="N34" s="50" t="e">
        <f t="shared" si="6"/>
        <v>#REF!</v>
      </c>
      <c r="O34" s="50" t="e">
        <f t="shared" si="7"/>
        <v>#REF!</v>
      </c>
      <c r="P34" s="50" t="e">
        <f t="shared" si="8"/>
        <v>#REF!</v>
      </c>
      <c r="Q34" s="39"/>
      <c r="R34" s="65" t="e">
        <f t="shared" si="5"/>
        <v>#REF!</v>
      </c>
      <c r="S34" s="65" t="e">
        <f t="shared" si="9"/>
        <v>#REF!</v>
      </c>
      <c r="T34" s="65" t="e">
        <f t="shared" si="10"/>
        <v>#REF!</v>
      </c>
      <c r="U34" s="65" t="e">
        <f t="shared" si="11"/>
        <v>#REF!</v>
      </c>
    </row>
    <row r="35" spans="1:21" x14ac:dyDescent="0.2">
      <c r="A35" s="48" t="s">
        <v>249</v>
      </c>
      <c r="B35" s="32" t="s">
        <v>1179</v>
      </c>
      <c r="C35" s="62" t="e">
        <f>SUMPRODUCT(--(#REF!='CCG Summary'!$A35),#REF!)</f>
        <v>#REF!</v>
      </c>
      <c r="D35" s="62" t="e">
        <f>SUMPRODUCT(--(#REF!='CCG Summary'!$A35),#REF!)</f>
        <v>#REF!</v>
      </c>
      <c r="E35" s="62" t="e">
        <f>SUMPRODUCT(--(#REF!='CCG Summary'!$A35),#REF!)</f>
        <v>#REF!</v>
      </c>
      <c r="F35" s="62" t="e">
        <f>SUMPRODUCT(--(#REF!='CCG Summary'!$A35),#REF!)</f>
        <v>#REF!</v>
      </c>
      <c r="G35" s="38"/>
      <c r="H35" s="49" t="e">
        <f>SUMPRODUCT(--(#REF!='CCG Summary'!$A35),#REF!)</f>
        <v>#REF!</v>
      </c>
      <c r="I35" s="38"/>
      <c r="J35" s="38"/>
      <c r="K35" s="38"/>
      <c r="L35" s="38"/>
      <c r="M35" s="50" t="e">
        <f t="shared" si="4"/>
        <v>#REF!</v>
      </c>
      <c r="N35" s="50" t="e">
        <f t="shared" si="6"/>
        <v>#REF!</v>
      </c>
      <c r="O35" s="50" t="e">
        <f t="shared" si="7"/>
        <v>#REF!</v>
      </c>
      <c r="P35" s="50" t="e">
        <f t="shared" si="8"/>
        <v>#REF!</v>
      </c>
      <c r="Q35" s="39"/>
      <c r="R35" s="65" t="e">
        <f t="shared" si="5"/>
        <v>#REF!</v>
      </c>
      <c r="S35" s="65" t="e">
        <f t="shared" si="9"/>
        <v>#REF!</v>
      </c>
      <c r="T35" s="65" t="e">
        <f t="shared" si="10"/>
        <v>#REF!</v>
      </c>
      <c r="U35" s="65" t="e">
        <f t="shared" si="11"/>
        <v>#REF!</v>
      </c>
    </row>
    <row r="36" spans="1:21" x14ac:dyDescent="0.2">
      <c r="A36" s="48" t="s">
        <v>195</v>
      </c>
      <c r="B36" s="32" t="s">
        <v>1180</v>
      </c>
      <c r="C36" s="62" t="e">
        <f>SUMPRODUCT(--(#REF!='CCG Summary'!$A36),#REF!)</f>
        <v>#REF!</v>
      </c>
      <c r="D36" s="62" t="e">
        <f>SUMPRODUCT(--(#REF!='CCG Summary'!$A36),#REF!)</f>
        <v>#REF!</v>
      </c>
      <c r="E36" s="62" t="e">
        <f>SUMPRODUCT(--(#REF!='CCG Summary'!$A36),#REF!)</f>
        <v>#REF!</v>
      </c>
      <c r="F36" s="62" t="e">
        <f>SUMPRODUCT(--(#REF!='CCG Summary'!$A36),#REF!)</f>
        <v>#REF!</v>
      </c>
      <c r="G36" s="38"/>
      <c r="H36" s="49" t="e">
        <f>SUMPRODUCT(--(#REF!='CCG Summary'!$A36),#REF!)</f>
        <v>#REF!</v>
      </c>
      <c r="I36" s="38"/>
      <c r="J36" s="38"/>
      <c r="K36" s="38"/>
      <c r="L36" s="38"/>
      <c r="M36" s="50" t="e">
        <f t="shared" si="4"/>
        <v>#REF!</v>
      </c>
      <c r="N36" s="50" t="e">
        <f t="shared" si="6"/>
        <v>#REF!</v>
      </c>
      <c r="O36" s="50" t="e">
        <f t="shared" si="7"/>
        <v>#REF!</v>
      </c>
      <c r="P36" s="50" t="e">
        <f t="shared" si="8"/>
        <v>#REF!</v>
      </c>
      <c r="Q36" s="39"/>
      <c r="R36" s="65" t="e">
        <f t="shared" si="5"/>
        <v>#REF!</v>
      </c>
      <c r="S36" s="65" t="e">
        <f t="shared" si="9"/>
        <v>#REF!</v>
      </c>
      <c r="T36" s="65" t="e">
        <f t="shared" si="10"/>
        <v>#REF!</v>
      </c>
      <c r="U36" s="65" t="e">
        <f t="shared" si="11"/>
        <v>#REF!</v>
      </c>
    </row>
    <row r="37" spans="1:21" x14ac:dyDescent="0.2">
      <c r="A37" s="48" t="s">
        <v>237</v>
      </c>
      <c r="B37" s="32" t="s">
        <v>1181</v>
      </c>
      <c r="C37" s="62" t="e">
        <f>SUMPRODUCT(--(#REF!='CCG Summary'!$A37),#REF!)</f>
        <v>#REF!</v>
      </c>
      <c r="D37" s="62" t="e">
        <f>SUMPRODUCT(--(#REF!='CCG Summary'!$A37),#REF!)</f>
        <v>#REF!</v>
      </c>
      <c r="E37" s="62" t="e">
        <f>SUMPRODUCT(--(#REF!='CCG Summary'!$A37),#REF!)</f>
        <v>#REF!</v>
      </c>
      <c r="F37" s="62" t="e">
        <f>SUMPRODUCT(--(#REF!='CCG Summary'!$A37),#REF!)</f>
        <v>#REF!</v>
      </c>
      <c r="G37" s="38"/>
      <c r="H37" s="49" t="e">
        <f>SUMPRODUCT(--(#REF!='CCG Summary'!$A37),#REF!)</f>
        <v>#REF!</v>
      </c>
      <c r="I37" s="38"/>
      <c r="J37" s="38"/>
      <c r="K37" s="38"/>
      <c r="L37" s="38"/>
      <c r="M37" s="50" t="e">
        <f t="shared" si="4"/>
        <v>#REF!</v>
      </c>
      <c r="N37" s="50" t="e">
        <f t="shared" si="6"/>
        <v>#REF!</v>
      </c>
      <c r="O37" s="50" t="e">
        <f t="shared" si="7"/>
        <v>#REF!</v>
      </c>
      <c r="P37" s="50" t="e">
        <f t="shared" si="8"/>
        <v>#REF!</v>
      </c>
      <c r="Q37" s="39"/>
      <c r="R37" s="65" t="e">
        <f t="shared" si="5"/>
        <v>#REF!</v>
      </c>
      <c r="S37" s="65" t="e">
        <f t="shared" si="9"/>
        <v>#REF!</v>
      </c>
      <c r="T37" s="65" t="e">
        <f t="shared" si="10"/>
        <v>#REF!</v>
      </c>
      <c r="U37" s="65" t="e">
        <f t="shared" si="11"/>
        <v>#REF!</v>
      </c>
    </row>
    <row r="38" spans="1:21" x14ac:dyDescent="0.2">
      <c r="A38" s="48" t="s">
        <v>281</v>
      </c>
      <c r="B38" s="32" t="s">
        <v>1182</v>
      </c>
      <c r="C38" s="62" t="e">
        <f>SUMPRODUCT(--(#REF!='CCG Summary'!$A38),#REF!)</f>
        <v>#REF!</v>
      </c>
      <c r="D38" s="62" t="e">
        <f>SUMPRODUCT(--(#REF!='CCG Summary'!$A38),#REF!)</f>
        <v>#REF!</v>
      </c>
      <c r="E38" s="62" t="e">
        <f>SUMPRODUCT(--(#REF!='CCG Summary'!$A38),#REF!)</f>
        <v>#REF!</v>
      </c>
      <c r="F38" s="62" t="e">
        <f>SUMPRODUCT(--(#REF!='CCG Summary'!$A38),#REF!)</f>
        <v>#REF!</v>
      </c>
      <c r="G38" s="38"/>
      <c r="H38" s="49" t="e">
        <f>SUMPRODUCT(--(#REF!='CCG Summary'!$A38),#REF!)</f>
        <v>#REF!</v>
      </c>
      <c r="I38" s="38"/>
      <c r="J38" s="38"/>
      <c r="K38" s="38"/>
      <c r="L38" s="38"/>
      <c r="M38" s="50" t="e">
        <f t="shared" si="4"/>
        <v>#REF!</v>
      </c>
      <c r="N38" s="50" t="e">
        <f t="shared" si="6"/>
        <v>#REF!</v>
      </c>
      <c r="O38" s="50" t="e">
        <f t="shared" si="7"/>
        <v>#REF!</v>
      </c>
      <c r="P38" s="50" t="e">
        <f t="shared" si="8"/>
        <v>#REF!</v>
      </c>
      <c r="Q38" s="39"/>
      <c r="R38" s="65" t="e">
        <f t="shared" si="5"/>
        <v>#REF!</v>
      </c>
      <c r="S38" s="65" t="e">
        <f t="shared" si="9"/>
        <v>#REF!</v>
      </c>
      <c r="T38" s="65" t="e">
        <f t="shared" si="10"/>
        <v>#REF!</v>
      </c>
      <c r="U38" s="65" t="e">
        <f t="shared" si="11"/>
        <v>#REF!</v>
      </c>
    </row>
    <row r="39" spans="1:21" x14ac:dyDescent="0.2">
      <c r="A39" s="48" t="s">
        <v>283</v>
      </c>
      <c r="B39" s="32" t="s">
        <v>1183</v>
      </c>
      <c r="C39" s="62" t="e">
        <f>SUMPRODUCT(--(#REF!='CCG Summary'!$A39),#REF!)</f>
        <v>#REF!</v>
      </c>
      <c r="D39" s="62" t="e">
        <f>SUMPRODUCT(--(#REF!='CCG Summary'!$A39),#REF!)</f>
        <v>#REF!</v>
      </c>
      <c r="E39" s="62" t="e">
        <f>SUMPRODUCT(--(#REF!='CCG Summary'!$A39),#REF!)</f>
        <v>#REF!</v>
      </c>
      <c r="F39" s="62" t="e">
        <f>SUMPRODUCT(--(#REF!='CCG Summary'!$A39),#REF!)</f>
        <v>#REF!</v>
      </c>
      <c r="G39" s="38"/>
      <c r="H39" s="49" t="e">
        <f>SUMPRODUCT(--(#REF!='CCG Summary'!$A39),#REF!)</f>
        <v>#REF!</v>
      </c>
      <c r="I39" s="38"/>
      <c r="J39" s="38"/>
      <c r="K39" s="38"/>
      <c r="L39" s="38"/>
      <c r="M39" s="50" t="e">
        <f t="shared" si="4"/>
        <v>#REF!</v>
      </c>
      <c r="N39" s="50" t="e">
        <f t="shared" si="6"/>
        <v>#REF!</v>
      </c>
      <c r="O39" s="50" t="e">
        <f t="shared" si="7"/>
        <v>#REF!</v>
      </c>
      <c r="P39" s="50" t="e">
        <f t="shared" si="8"/>
        <v>#REF!</v>
      </c>
      <c r="Q39" s="39"/>
      <c r="R39" s="65" t="e">
        <f t="shared" si="5"/>
        <v>#REF!</v>
      </c>
      <c r="S39" s="65" t="e">
        <f t="shared" si="9"/>
        <v>#REF!</v>
      </c>
      <c r="T39" s="65" t="e">
        <f t="shared" si="10"/>
        <v>#REF!</v>
      </c>
      <c r="U39" s="65" t="e">
        <f t="shared" si="11"/>
        <v>#REF!</v>
      </c>
    </row>
    <row r="40" spans="1:21" x14ac:dyDescent="0.2">
      <c r="A40" s="48" t="s">
        <v>277</v>
      </c>
      <c r="B40" s="32" t="s">
        <v>1184</v>
      </c>
      <c r="C40" s="62" t="e">
        <f>SUMPRODUCT(--(#REF!='CCG Summary'!$A40),#REF!)</f>
        <v>#REF!</v>
      </c>
      <c r="D40" s="62" t="e">
        <f>SUMPRODUCT(--(#REF!='CCG Summary'!$A40),#REF!)</f>
        <v>#REF!</v>
      </c>
      <c r="E40" s="62" t="e">
        <f>SUMPRODUCT(--(#REF!='CCG Summary'!$A40),#REF!)</f>
        <v>#REF!</v>
      </c>
      <c r="F40" s="62" t="e">
        <f>SUMPRODUCT(--(#REF!='CCG Summary'!$A40),#REF!)</f>
        <v>#REF!</v>
      </c>
      <c r="G40" s="38"/>
      <c r="H40" s="49" t="e">
        <f>SUMPRODUCT(--(#REF!='CCG Summary'!$A40),#REF!)</f>
        <v>#REF!</v>
      </c>
      <c r="I40" s="38"/>
      <c r="J40" s="38"/>
      <c r="K40" s="38"/>
      <c r="L40" s="38"/>
      <c r="M40" s="50" t="e">
        <f t="shared" si="4"/>
        <v>#REF!</v>
      </c>
      <c r="N40" s="50" t="e">
        <f t="shared" si="6"/>
        <v>#REF!</v>
      </c>
      <c r="O40" s="50" t="e">
        <f t="shared" si="7"/>
        <v>#REF!</v>
      </c>
      <c r="P40" s="50" t="e">
        <f t="shared" si="8"/>
        <v>#REF!</v>
      </c>
      <c r="Q40" s="39"/>
      <c r="R40" s="65" t="e">
        <f t="shared" si="5"/>
        <v>#REF!</v>
      </c>
      <c r="S40" s="65" t="e">
        <f t="shared" si="9"/>
        <v>#REF!</v>
      </c>
      <c r="T40" s="65" t="e">
        <f t="shared" si="10"/>
        <v>#REF!</v>
      </c>
      <c r="U40" s="65" t="e">
        <f t="shared" si="11"/>
        <v>#REF!</v>
      </c>
    </row>
    <row r="41" spans="1:21" x14ac:dyDescent="0.2">
      <c r="A41" s="48" t="s">
        <v>253</v>
      </c>
      <c r="B41" s="32" t="s">
        <v>1185</v>
      </c>
      <c r="C41" s="62" t="e">
        <f>SUMPRODUCT(--(#REF!='CCG Summary'!$A41),#REF!)</f>
        <v>#REF!</v>
      </c>
      <c r="D41" s="62" t="e">
        <f>SUMPRODUCT(--(#REF!='CCG Summary'!$A41),#REF!)</f>
        <v>#REF!</v>
      </c>
      <c r="E41" s="62" t="e">
        <f>SUMPRODUCT(--(#REF!='CCG Summary'!$A41),#REF!)</f>
        <v>#REF!</v>
      </c>
      <c r="F41" s="62" t="e">
        <f>SUMPRODUCT(--(#REF!='CCG Summary'!$A41),#REF!)</f>
        <v>#REF!</v>
      </c>
      <c r="G41" s="38"/>
      <c r="H41" s="49" t="e">
        <f>SUMPRODUCT(--(#REF!='CCG Summary'!$A41),#REF!)</f>
        <v>#REF!</v>
      </c>
      <c r="I41" s="38"/>
      <c r="J41" s="38"/>
      <c r="K41" s="38"/>
      <c r="L41" s="38"/>
      <c r="M41" s="50" t="e">
        <f t="shared" si="4"/>
        <v>#REF!</v>
      </c>
      <c r="N41" s="50" t="e">
        <f t="shared" si="6"/>
        <v>#REF!</v>
      </c>
      <c r="O41" s="50" t="e">
        <f t="shared" si="7"/>
        <v>#REF!</v>
      </c>
      <c r="P41" s="50" t="e">
        <f t="shared" si="8"/>
        <v>#REF!</v>
      </c>
      <c r="Q41" s="39"/>
      <c r="R41" s="65" t="e">
        <f t="shared" si="5"/>
        <v>#REF!</v>
      </c>
      <c r="S41" s="65" t="e">
        <f t="shared" si="9"/>
        <v>#REF!</v>
      </c>
      <c r="T41" s="65" t="e">
        <f t="shared" si="10"/>
        <v>#REF!</v>
      </c>
      <c r="U41" s="65" t="e">
        <f t="shared" si="11"/>
        <v>#REF!</v>
      </c>
    </row>
    <row r="42" spans="1:21" x14ac:dyDescent="0.2">
      <c r="A42" s="48" t="s">
        <v>257</v>
      </c>
      <c r="B42" s="32" t="s">
        <v>1186</v>
      </c>
      <c r="C42" s="62" t="e">
        <f>SUMPRODUCT(--(#REF!='CCG Summary'!$A42),#REF!)</f>
        <v>#REF!</v>
      </c>
      <c r="D42" s="62" t="e">
        <f>SUMPRODUCT(--(#REF!='CCG Summary'!$A42),#REF!)</f>
        <v>#REF!</v>
      </c>
      <c r="E42" s="62" t="e">
        <f>SUMPRODUCT(--(#REF!='CCG Summary'!$A42),#REF!)</f>
        <v>#REF!</v>
      </c>
      <c r="F42" s="62" t="e">
        <f>SUMPRODUCT(--(#REF!='CCG Summary'!$A42),#REF!)</f>
        <v>#REF!</v>
      </c>
      <c r="G42" s="38"/>
      <c r="H42" s="49" t="e">
        <f>SUMPRODUCT(--(#REF!='CCG Summary'!$A42),#REF!)</f>
        <v>#REF!</v>
      </c>
      <c r="I42" s="38"/>
      <c r="J42" s="38"/>
      <c r="K42" s="38"/>
      <c r="L42" s="38"/>
      <c r="M42" s="50" t="e">
        <f t="shared" si="4"/>
        <v>#REF!</v>
      </c>
      <c r="N42" s="50" t="e">
        <f t="shared" si="6"/>
        <v>#REF!</v>
      </c>
      <c r="O42" s="50" t="e">
        <f t="shared" si="7"/>
        <v>#REF!</v>
      </c>
      <c r="P42" s="50" t="e">
        <f t="shared" si="8"/>
        <v>#REF!</v>
      </c>
      <c r="Q42" s="39"/>
      <c r="R42" s="65" t="e">
        <f t="shared" si="5"/>
        <v>#REF!</v>
      </c>
      <c r="S42" s="65" t="e">
        <f t="shared" si="9"/>
        <v>#REF!</v>
      </c>
      <c r="T42" s="65" t="e">
        <f t="shared" si="10"/>
        <v>#REF!</v>
      </c>
      <c r="U42" s="65" t="e">
        <f t="shared" si="11"/>
        <v>#REF!</v>
      </c>
    </row>
    <row r="43" spans="1:21" x14ac:dyDescent="0.2">
      <c r="A43" s="48" t="s">
        <v>261</v>
      </c>
      <c r="B43" s="32" t="s">
        <v>1187</v>
      </c>
      <c r="C43" s="62" t="e">
        <f>SUMPRODUCT(--(#REF!='CCG Summary'!$A43),#REF!)</f>
        <v>#REF!</v>
      </c>
      <c r="D43" s="62" t="e">
        <f>SUMPRODUCT(--(#REF!='CCG Summary'!$A43),#REF!)</f>
        <v>#REF!</v>
      </c>
      <c r="E43" s="62" t="e">
        <f>SUMPRODUCT(--(#REF!='CCG Summary'!$A43),#REF!)</f>
        <v>#REF!</v>
      </c>
      <c r="F43" s="62" t="e">
        <f>SUMPRODUCT(--(#REF!='CCG Summary'!$A43),#REF!)</f>
        <v>#REF!</v>
      </c>
      <c r="G43" s="38"/>
      <c r="H43" s="49" t="e">
        <f>SUMPRODUCT(--(#REF!='CCG Summary'!$A43),#REF!)</f>
        <v>#REF!</v>
      </c>
      <c r="I43" s="38"/>
      <c r="J43" s="38"/>
      <c r="K43" s="38"/>
      <c r="L43" s="38"/>
      <c r="M43" s="50" t="e">
        <f t="shared" si="4"/>
        <v>#REF!</v>
      </c>
      <c r="N43" s="50" t="e">
        <f t="shared" si="6"/>
        <v>#REF!</v>
      </c>
      <c r="O43" s="50" t="e">
        <f t="shared" si="7"/>
        <v>#REF!</v>
      </c>
      <c r="P43" s="50" t="e">
        <f t="shared" si="8"/>
        <v>#REF!</v>
      </c>
      <c r="Q43" s="39"/>
      <c r="R43" s="65" t="e">
        <f t="shared" si="5"/>
        <v>#REF!</v>
      </c>
      <c r="S43" s="65" t="e">
        <f t="shared" si="9"/>
        <v>#REF!</v>
      </c>
      <c r="T43" s="65" t="e">
        <f t="shared" si="10"/>
        <v>#REF!</v>
      </c>
      <c r="U43" s="65" t="e">
        <f t="shared" si="11"/>
        <v>#REF!</v>
      </c>
    </row>
    <row r="44" spans="1:21" x14ac:dyDescent="0.2">
      <c r="A44" s="48" t="s">
        <v>199</v>
      </c>
      <c r="B44" s="32" t="s">
        <v>1188</v>
      </c>
      <c r="C44" s="62" t="e">
        <f>SUMPRODUCT(--(#REF!='CCG Summary'!$A44),#REF!)</f>
        <v>#REF!</v>
      </c>
      <c r="D44" s="62" t="e">
        <f>SUMPRODUCT(--(#REF!='CCG Summary'!$A44),#REF!)</f>
        <v>#REF!</v>
      </c>
      <c r="E44" s="62" t="e">
        <f>SUMPRODUCT(--(#REF!='CCG Summary'!$A44),#REF!)</f>
        <v>#REF!</v>
      </c>
      <c r="F44" s="62" t="e">
        <f>SUMPRODUCT(--(#REF!='CCG Summary'!$A44),#REF!)</f>
        <v>#REF!</v>
      </c>
      <c r="G44" s="38"/>
      <c r="H44" s="49" t="e">
        <f>SUMPRODUCT(--(#REF!='CCG Summary'!$A44),#REF!)</f>
        <v>#REF!</v>
      </c>
      <c r="I44" s="38"/>
      <c r="J44" s="38"/>
      <c r="K44" s="38"/>
      <c r="L44" s="38"/>
      <c r="M44" s="50" t="e">
        <f t="shared" si="4"/>
        <v>#REF!</v>
      </c>
      <c r="N44" s="50" t="e">
        <f t="shared" si="6"/>
        <v>#REF!</v>
      </c>
      <c r="O44" s="50" t="e">
        <f t="shared" si="7"/>
        <v>#REF!</v>
      </c>
      <c r="P44" s="50" t="e">
        <f t="shared" si="8"/>
        <v>#REF!</v>
      </c>
      <c r="Q44" s="39"/>
      <c r="R44" s="65" t="e">
        <f t="shared" si="5"/>
        <v>#REF!</v>
      </c>
      <c r="S44" s="65" t="e">
        <f t="shared" si="9"/>
        <v>#REF!</v>
      </c>
      <c r="T44" s="65" t="e">
        <f t="shared" si="10"/>
        <v>#REF!</v>
      </c>
      <c r="U44" s="65" t="e">
        <f t="shared" si="11"/>
        <v>#REF!</v>
      </c>
    </row>
    <row r="45" spans="1:21" x14ac:dyDescent="0.2">
      <c r="A45" s="48" t="s">
        <v>23</v>
      </c>
      <c r="B45" s="32" t="s">
        <v>1189</v>
      </c>
      <c r="C45" s="62" t="e">
        <f>SUMPRODUCT(--(#REF!='CCG Summary'!$A45),#REF!)</f>
        <v>#REF!</v>
      </c>
      <c r="D45" s="62" t="e">
        <f>SUMPRODUCT(--(#REF!='CCG Summary'!$A45),#REF!)</f>
        <v>#REF!</v>
      </c>
      <c r="E45" s="62" t="e">
        <f>SUMPRODUCT(--(#REF!='CCG Summary'!$A45),#REF!)</f>
        <v>#REF!</v>
      </c>
      <c r="F45" s="62" t="e">
        <f>SUMPRODUCT(--(#REF!='CCG Summary'!$A45),#REF!)</f>
        <v>#REF!</v>
      </c>
      <c r="G45" s="38"/>
      <c r="H45" s="49" t="e">
        <f>SUMPRODUCT(--(#REF!='CCG Summary'!$A45),#REF!)</f>
        <v>#REF!</v>
      </c>
      <c r="I45" s="38"/>
      <c r="J45" s="38"/>
      <c r="K45" s="38"/>
      <c r="L45" s="38"/>
      <c r="M45" s="50" t="e">
        <f t="shared" si="4"/>
        <v>#REF!</v>
      </c>
      <c r="N45" s="50" t="e">
        <f t="shared" si="6"/>
        <v>#REF!</v>
      </c>
      <c r="O45" s="50" t="e">
        <f t="shared" si="7"/>
        <v>#REF!</v>
      </c>
      <c r="P45" s="50" t="e">
        <f t="shared" si="8"/>
        <v>#REF!</v>
      </c>
      <c r="Q45" s="39"/>
      <c r="R45" s="65" t="e">
        <f t="shared" si="5"/>
        <v>#REF!</v>
      </c>
      <c r="S45" s="65" t="e">
        <f t="shared" si="9"/>
        <v>#REF!</v>
      </c>
      <c r="T45" s="65" t="e">
        <f t="shared" si="10"/>
        <v>#REF!</v>
      </c>
      <c r="U45" s="65" t="e">
        <f t="shared" si="11"/>
        <v>#REF!</v>
      </c>
    </row>
    <row r="46" spans="1:21" x14ac:dyDescent="0.2">
      <c r="A46" s="48" t="s">
        <v>201</v>
      </c>
      <c r="B46" s="32" t="s">
        <v>1190</v>
      </c>
      <c r="C46" s="62" t="e">
        <f>SUMPRODUCT(--(#REF!='CCG Summary'!$A46),#REF!)</f>
        <v>#REF!</v>
      </c>
      <c r="D46" s="62" t="e">
        <f>SUMPRODUCT(--(#REF!='CCG Summary'!$A46),#REF!)</f>
        <v>#REF!</v>
      </c>
      <c r="E46" s="62" t="e">
        <f>SUMPRODUCT(--(#REF!='CCG Summary'!$A46),#REF!)</f>
        <v>#REF!</v>
      </c>
      <c r="F46" s="62" t="e">
        <f>SUMPRODUCT(--(#REF!='CCG Summary'!$A46),#REF!)</f>
        <v>#REF!</v>
      </c>
      <c r="G46" s="38"/>
      <c r="H46" s="49" t="e">
        <f>SUMPRODUCT(--(#REF!='CCG Summary'!$A46),#REF!)</f>
        <v>#REF!</v>
      </c>
      <c r="I46" s="38"/>
      <c r="J46" s="38"/>
      <c r="K46" s="38"/>
      <c r="L46" s="38"/>
      <c r="M46" s="50" t="e">
        <f t="shared" si="4"/>
        <v>#REF!</v>
      </c>
      <c r="N46" s="50" t="e">
        <f t="shared" si="6"/>
        <v>#REF!</v>
      </c>
      <c r="O46" s="50" t="e">
        <f t="shared" si="7"/>
        <v>#REF!</v>
      </c>
      <c r="P46" s="50" t="e">
        <f t="shared" si="8"/>
        <v>#REF!</v>
      </c>
      <c r="Q46" s="39"/>
      <c r="R46" s="65" t="e">
        <f t="shared" si="5"/>
        <v>#REF!</v>
      </c>
      <c r="S46" s="65" t="e">
        <f t="shared" si="9"/>
        <v>#REF!</v>
      </c>
      <c r="T46" s="65" t="e">
        <f t="shared" si="10"/>
        <v>#REF!</v>
      </c>
      <c r="U46" s="65" t="e">
        <f t="shared" si="11"/>
        <v>#REF!</v>
      </c>
    </row>
    <row r="47" spans="1:21" x14ac:dyDescent="0.2">
      <c r="A47" s="48" t="s">
        <v>604</v>
      </c>
      <c r="B47" s="32" t="s">
        <v>1191</v>
      </c>
      <c r="C47" s="62" t="e">
        <f>SUMPRODUCT(--(#REF!='CCG Summary'!$A47),#REF!)</f>
        <v>#REF!</v>
      </c>
      <c r="D47" s="62" t="e">
        <f>SUMPRODUCT(--(#REF!='CCG Summary'!$A47),#REF!)</f>
        <v>#REF!</v>
      </c>
      <c r="E47" s="62" t="e">
        <f>SUMPRODUCT(--(#REF!='CCG Summary'!$A47),#REF!)</f>
        <v>#REF!</v>
      </c>
      <c r="F47" s="62" t="e">
        <f>SUMPRODUCT(--(#REF!='CCG Summary'!$A47),#REF!)</f>
        <v>#REF!</v>
      </c>
      <c r="G47" s="38"/>
      <c r="H47" s="49" t="e">
        <f>SUMPRODUCT(--(#REF!='CCG Summary'!$A47),#REF!)</f>
        <v>#REF!</v>
      </c>
      <c r="I47" s="38"/>
      <c r="J47" s="38"/>
      <c r="K47" s="38"/>
      <c r="L47" s="38"/>
      <c r="M47" s="50" t="e">
        <f t="shared" si="4"/>
        <v>#REF!</v>
      </c>
      <c r="N47" s="50" t="e">
        <f t="shared" si="6"/>
        <v>#REF!</v>
      </c>
      <c r="O47" s="50" t="e">
        <f t="shared" si="7"/>
        <v>#REF!</v>
      </c>
      <c r="P47" s="50" t="e">
        <f t="shared" si="8"/>
        <v>#REF!</v>
      </c>
      <c r="Q47" s="39"/>
      <c r="R47" s="65" t="e">
        <f t="shared" si="5"/>
        <v>#REF!</v>
      </c>
      <c r="S47" s="65" t="e">
        <f t="shared" si="9"/>
        <v>#REF!</v>
      </c>
      <c r="T47" s="65" t="e">
        <f t="shared" si="10"/>
        <v>#REF!</v>
      </c>
      <c r="U47" s="65" t="e">
        <f t="shared" si="11"/>
        <v>#REF!</v>
      </c>
    </row>
    <row r="48" spans="1:21" x14ac:dyDescent="0.2">
      <c r="A48" s="48" t="s">
        <v>265</v>
      </c>
      <c r="B48" s="32" t="s">
        <v>1192</v>
      </c>
      <c r="C48" s="62" t="e">
        <f>SUMPRODUCT(--(#REF!='CCG Summary'!$A48),#REF!)</f>
        <v>#REF!</v>
      </c>
      <c r="D48" s="62" t="e">
        <f>SUMPRODUCT(--(#REF!='CCG Summary'!$A48),#REF!)</f>
        <v>#REF!</v>
      </c>
      <c r="E48" s="62" t="e">
        <f>SUMPRODUCT(--(#REF!='CCG Summary'!$A48),#REF!)</f>
        <v>#REF!</v>
      </c>
      <c r="F48" s="62" t="e">
        <f>SUMPRODUCT(--(#REF!='CCG Summary'!$A48),#REF!)</f>
        <v>#REF!</v>
      </c>
      <c r="G48" s="38"/>
      <c r="H48" s="49" t="e">
        <f>SUMPRODUCT(--(#REF!='CCG Summary'!$A48),#REF!)</f>
        <v>#REF!</v>
      </c>
      <c r="I48" s="38"/>
      <c r="J48" s="38"/>
      <c r="K48" s="38"/>
      <c r="L48" s="38"/>
      <c r="M48" s="50" t="e">
        <f t="shared" si="4"/>
        <v>#REF!</v>
      </c>
      <c r="N48" s="50" t="e">
        <f t="shared" si="6"/>
        <v>#REF!</v>
      </c>
      <c r="O48" s="50" t="e">
        <f t="shared" si="7"/>
        <v>#REF!</v>
      </c>
      <c r="P48" s="50" t="e">
        <f t="shared" si="8"/>
        <v>#REF!</v>
      </c>
      <c r="Q48" s="39"/>
      <c r="R48" s="65" t="e">
        <f t="shared" si="5"/>
        <v>#REF!</v>
      </c>
      <c r="S48" s="65" t="e">
        <f t="shared" si="9"/>
        <v>#REF!</v>
      </c>
      <c r="T48" s="65" t="e">
        <f t="shared" si="10"/>
        <v>#REF!</v>
      </c>
      <c r="U48" s="65" t="e">
        <f t="shared" si="11"/>
        <v>#REF!</v>
      </c>
    </row>
    <row r="49" spans="1:21" x14ac:dyDescent="0.2">
      <c r="A49" s="48" t="s">
        <v>287</v>
      </c>
      <c r="B49" s="32" t="s">
        <v>1193</v>
      </c>
      <c r="C49" s="62" t="e">
        <f>SUMPRODUCT(--(#REF!='CCG Summary'!$A49),#REF!)</f>
        <v>#REF!</v>
      </c>
      <c r="D49" s="62" t="e">
        <f>SUMPRODUCT(--(#REF!='CCG Summary'!$A49),#REF!)</f>
        <v>#REF!</v>
      </c>
      <c r="E49" s="62" t="e">
        <f>SUMPRODUCT(--(#REF!='CCG Summary'!$A49),#REF!)</f>
        <v>#REF!</v>
      </c>
      <c r="F49" s="62" t="e">
        <f>SUMPRODUCT(--(#REF!='CCG Summary'!$A49),#REF!)</f>
        <v>#REF!</v>
      </c>
      <c r="G49" s="38"/>
      <c r="H49" s="49" t="e">
        <f>SUMPRODUCT(--(#REF!='CCG Summary'!$A49),#REF!)</f>
        <v>#REF!</v>
      </c>
      <c r="I49" s="38"/>
      <c r="J49" s="38"/>
      <c r="K49" s="38"/>
      <c r="L49" s="38"/>
      <c r="M49" s="50" t="e">
        <f t="shared" si="4"/>
        <v>#REF!</v>
      </c>
      <c r="N49" s="50" t="e">
        <f t="shared" si="6"/>
        <v>#REF!</v>
      </c>
      <c r="O49" s="50" t="e">
        <f t="shared" si="7"/>
        <v>#REF!</v>
      </c>
      <c r="P49" s="50" t="e">
        <f t="shared" si="8"/>
        <v>#REF!</v>
      </c>
      <c r="Q49" s="39"/>
      <c r="R49" s="65" t="e">
        <f t="shared" si="5"/>
        <v>#REF!</v>
      </c>
      <c r="S49" s="65" t="e">
        <f t="shared" si="9"/>
        <v>#REF!</v>
      </c>
      <c r="T49" s="65" t="e">
        <f t="shared" si="10"/>
        <v>#REF!</v>
      </c>
      <c r="U49" s="65" t="e">
        <f t="shared" si="11"/>
        <v>#REF!</v>
      </c>
    </row>
    <row r="50" spans="1:21" x14ac:dyDescent="0.2">
      <c r="A50" s="48" t="s">
        <v>355</v>
      </c>
      <c r="B50" s="32" t="s">
        <v>1194</v>
      </c>
      <c r="C50" s="62" t="e">
        <f>SUMPRODUCT(--(#REF!='CCG Summary'!$A50),#REF!)</f>
        <v>#REF!</v>
      </c>
      <c r="D50" s="62" t="e">
        <f>SUMPRODUCT(--(#REF!='CCG Summary'!$A50),#REF!)</f>
        <v>#REF!</v>
      </c>
      <c r="E50" s="62" t="e">
        <f>SUMPRODUCT(--(#REF!='CCG Summary'!$A50),#REF!)</f>
        <v>#REF!</v>
      </c>
      <c r="F50" s="62" t="e">
        <f>SUMPRODUCT(--(#REF!='CCG Summary'!$A50),#REF!)</f>
        <v>#REF!</v>
      </c>
      <c r="G50" s="38"/>
      <c r="H50" s="49" t="e">
        <f>SUMPRODUCT(--(#REF!='CCG Summary'!$A50),#REF!)</f>
        <v>#REF!</v>
      </c>
      <c r="I50" s="38"/>
      <c r="J50" s="38"/>
      <c r="K50" s="38"/>
      <c r="L50" s="38"/>
      <c r="M50" s="50" t="e">
        <f t="shared" si="4"/>
        <v>#REF!</v>
      </c>
      <c r="N50" s="50" t="e">
        <f t="shared" si="6"/>
        <v>#REF!</v>
      </c>
      <c r="O50" s="50" t="e">
        <f t="shared" si="7"/>
        <v>#REF!</v>
      </c>
      <c r="P50" s="50" t="e">
        <f t="shared" si="8"/>
        <v>#REF!</v>
      </c>
      <c r="Q50" s="39"/>
      <c r="R50" s="65" t="e">
        <f t="shared" si="5"/>
        <v>#REF!</v>
      </c>
      <c r="S50" s="65" t="e">
        <f t="shared" si="9"/>
        <v>#REF!</v>
      </c>
      <c r="T50" s="65" t="e">
        <f t="shared" si="10"/>
        <v>#REF!</v>
      </c>
      <c r="U50" s="65" t="e">
        <f t="shared" si="11"/>
        <v>#REF!</v>
      </c>
    </row>
    <row r="51" spans="1:21" x14ac:dyDescent="0.2">
      <c r="A51" s="48" t="s">
        <v>291</v>
      </c>
      <c r="B51" s="32" t="s">
        <v>1195</v>
      </c>
      <c r="C51" s="62" t="e">
        <f>SUMPRODUCT(--(#REF!='CCG Summary'!$A51),#REF!)</f>
        <v>#REF!</v>
      </c>
      <c r="D51" s="62" t="e">
        <f>SUMPRODUCT(--(#REF!='CCG Summary'!$A51),#REF!)</f>
        <v>#REF!</v>
      </c>
      <c r="E51" s="62" t="e">
        <f>SUMPRODUCT(--(#REF!='CCG Summary'!$A51),#REF!)</f>
        <v>#REF!</v>
      </c>
      <c r="F51" s="62" t="e">
        <f>SUMPRODUCT(--(#REF!='CCG Summary'!$A51),#REF!)</f>
        <v>#REF!</v>
      </c>
      <c r="G51" s="38"/>
      <c r="H51" s="49" t="e">
        <f>SUMPRODUCT(--(#REF!='CCG Summary'!$A51),#REF!)</f>
        <v>#REF!</v>
      </c>
      <c r="I51" s="38"/>
      <c r="J51" s="38"/>
      <c r="K51" s="38"/>
      <c r="L51" s="38"/>
      <c r="M51" s="50" t="e">
        <f t="shared" si="4"/>
        <v>#REF!</v>
      </c>
      <c r="N51" s="50" t="e">
        <f t="shared" si="6"/>
        <v>#REF!</v>
      </c>
      <c r="O51" s="50" t="e">
        <f t="shared" si="7"/>
        <v>#REF!</v>
      </c>
      <c r="P51" s="50" t="e">
        <f t="shared" si="8"/>
        <v>#REF!</v>
      </c>
      <c r="Q51" s="39"/>
      <c r="R51" s="65" t="e">
        <f t="shared" si="5"/>
        <v>#REF!</v>
      </c>
      <c r="S51" s="65" t="e">
        <f t="shared" si="9"/>
        <v>#REF!</v>
      </c>
      <c r="T51" s="65" t="e">
        <f t="shared" si="10"/>
        <v>#REF!</v>
      </c>
      <c r="U51" s="65" t="e">
        <f t="shared" si="11"/>
        <v>#REF!</v>
      </c>
    </row>
    <row r="52" spans="1:21" x14ac:dyDescent="0.2">
      <c r="A52" s="48" t="s">
        <v>650</v>
      </c>
      <c r="B52" s="32" t="s">
        <v>1196</v>
      </c>
      <c r="C52" s="62" t="e">
        <f>SUMPRODUCT(--(#REF!='CCG Summary'!$A52),#REF!)</f>
        <v>#REF!</v>
      </c>
      <c r="D52" s="62" t="e">
        <f>SUMPRODUCT(--(#REF!='CCG Summary'!$A52),#REF!)</f>
        <v>#REF!</v>
      </c>
      <c r="E52" s="62" t="e">
        <f>SUMPRODUCT(--(#REF!='CCG Summary'!$A52),#REF!)</f>
        <v>#REF!</v>
      </c>
      <c r="F52" s="62" t="e">
        <f>SUMPRODUCT(--(#REF!='CCG Summary'!$A52),#REF!)</f>
        <v>#REF!</v>
      </c>
      <c r="G52" s="38"/>
      <c r="H52" s="49" t="e">
        <f>SUMPRODUCT(--(#REF!='CCG Summary'!$A52),#REF!)</f>
        <v>#REF!</v>
      </c>
      <c r="I52" s="38"/>
      <c r="J52" s="38"/>
      <c r="K52" s="38"/>
      <c r="L52" s="38"/>
      <c r="M52" s="50" t="e">
        <f t="shared" si="4"/>
        <v>#REF!</v>
      </c>
      <c r="N52" s="50" t="e">
        <f t="shared" si="6"/>
        <v>#REF!</v>
      </c>
      <c r="O52" s="50" t="e">
        <f t="shared" si="7"/>
        <v>#REF!</v>
      </c>
      <c r="P52" s="50" t="e">
        <f t="shared" si="8"/>
        <v>#REF!</v>
      </c>
      <c r="Q52" s="39"/>
      <c r="R52" s="65" t="e">
        <f t="shared" si="5"/>
        <v>#REF!</v>
      </c>
      <c r="S52" s="65" t="e">
        <f t="shared" si="9"/>
        <v>#REF!</v>
      </c>
      <c r="T52" s="65" t="e">
        <f t="shared" si="10"/>
        <v>#REF!</v>
      </c>
      <c r="U52" s="65" t="e">
        <f t="shared" si="11"/>
        <v>#REF!</v>
      </c>
    </row>
    <row r="53" spans="1:21" x14ac:dyDescent="0.2">
      <c r="A53" s="48" t="s">
        <v>359</v>
      </c>
      <c r="B53" s="32" t="s">
        <v>1197</v>
      </c>
      <c r="C53" s="62" t="e">
        <f>SUMPRODUCT(--(#REF!='CCG Summary'!$A53),#REF!)</f>
        <v>#REF!</v>
      </c>
      <c r="D53" s="62" t="e">
        <f>SUMPRODUCT(--(#REF!='CCG Summary'!$A53),#REF!)</f>
        <v>#REF!</v>
      </c>
      <c r="E53" s="62" t="e">
        <f>SUMPRODUCT(--(#REF!='CCG Summary'!$A53),#REF!)</f>
        <v>#REF!</v>
      </c>
      <c r="F53" s="62" t="e">
        <f>SUMPRODUCT(--(#REF!='CCG Summary'!$A53),#REF!)</f>
        <v>#REF!</v>
      </c>
      <c r="G53" s="38"/>
      <c r="H53" s="49" t="e">
        <f>SUMPRODUCT(--(#REF!='CCG Summary'!$A53),#REF!)</f>
        <v>#REF!</v>
      </c>
      <c r="I53" s="38"/>
      <c r="J53" s="38"/>
      <c r="K53" s="38"/>
      <c r="L53" s="38"/>
      <c r="M53" s="50" t="e">
        <f t="shared" si="4"/>
        <v>#REF!</v>
      </c>
      <c r="N53" s="50" t="e">
        <f t="shared" si="6"/>
        <v>#REF!</v>
      </c>
      <c r="O53" s="50" t="e">
        <f t="shared" si="7"/>
        <v>#REF!</v>
      </c>
      <c r="P53" s="50" t="e">
        <f t="shared" si="8"/>
        <v>#REF!</v>
      </c>
      <c r="Q53" s="39"/>
      <c r="R53" s="65" t="e">
        <f t="shared" si="5"/>
        <v>#REF!</v>
      </c>
      <c r="S53" s="65" t="e">
        <f t="shared" si="9"/>
        <v>#REF!</v>
      </c>
      <c r="T53" s="65" t="e">
        <f t="shared" si="10"/>
        <v>#REF!</v>
      </c>
      <c r="U53" s="65" t="e">
        <f t="shared" si="11"/>
        <v>#REF!</v>
      </c>
    </row>
    <row r="54" spans="1:21" x14ac:dyDescent="0.2">
      <c r="A54" s="48" t="s">
        <v>357</v>
      </c>
      <c r="B54" s="32" t="s">
        <v>1198</v>
      </c>
      <c r="C54" s="62" t="e">
        <f>SUMPRODUCT(--(#REF!='CCG Summary'!$A54),#REF!)</f>
        <v>#REF!</v>
      </c>
      <c r="D54" s="62" t="e">
        <f>SUMPRODUCT(--(#REF!='CCG Summary'!$A54),#REF!)</f>
        <v>#REF!</v>
      </c>
      <c r="E54" s="62" t="e">
        <f>SUMPRODUCT(--(#REF!='CCG Summary'!$A54),#REF!)</f>
        <v>#REF!</v>
      </c>
      <c r="F54" s="62" t="e">
        <f>SUMPRODUCT(--(#REF!='CCG Summary'!$A54),#REF!)</f>
        <v>#REF!</v>
      </c>
      <c r="G54" s="38"/>
      <c r="H54" s="49" t="e">
        <f>SUMPRODUCT(--(#REF!='CCG Summary'!$A54),#REF!)</f>
        <v>#REF!</v>
      </c>
      <c r="I54" s="38"/>
      <c r="J54" s="38"/>
      <c r="K54" s="38"/>
      <c r="L54" s="38"/>
      <c r="M54" s="50" t="e">
        <f t="shared" si="4"/>
        <v>#REF!</v>
      </c>
      <c r="N54" s="50" t="e">
        <f t="shared" si="6"/>
        <v>#REF!</v>
      </c>
      <c r="O54" s="50" t="e">
        <f t="shared" si="7"/>
        <v>#REF!</v>
      </c>
      <c r="P54" s="50" t="e">
        <f t="shared" si="8"/>
        <v>#REF!</v>
      </c>
      <c r="Q54" s="39"/>
      <c r="R54" s="65" t="e">
        <f t="shared" si="5"/>
        <v>#REF!</v>
      </c>
      <c r="S54" s="65" t="e">
        <f t="shared" si="9"/>
        <v>#REF!</v>
      </c>
      <c r="T54" s="65" t="e">
        <f t="shared" si="10"/>
        <v>#REF!</v>
      </c>
      <c r="U54" s="65" t="e">
        <f t="shared" si="11"/>
        <v>#REF!</v>
      </c>
    </row>
    <row r="55" spans="1:21" x14ac:dyDescent="0.2">
      <c r="A55" s="48" t="s">
        <v>363</v>
      </c>
      <c r="B55" s="32" t="s">
        <v>1199</v>
      </c>
      <c r="C55" s="62" t="e">
        <f>SUMPRODUCT(--(#REF!='CCG Summary'!$A55),#REF!)</f>
        <v>#REF!</v>
      </c>
      <c r="D55" s="62" t="e">
        <f>SUMPRODUCT(--(#REF!='CCG Summary'!$A55),#REF!)</f>
        <v>#REF!</v>
      </c>
      <c r="E55" s="62" t="e">
        <f>SUMPRODUCT(--(#REF!='CCG Summary'!$A55),#REF!)</f>
        <v>#REF!</v>
      </c>
      <c r="F55" s="62" t="e">
        <f>SUMPRODUCT(--(#REF!='CCG Summary'!$A55),#REF!)</f>
        <v>#REF!</v>
      </c>
      <c r="G55" s="38"/>
      <c r="H55" s="49" t="e">
        <f>SUMPRODUCT(--(#REF!='CCG Summary'!$A55),#REF!)</f>
        <v>#REF!</v>
      </c>
      <c r="I55" s="38"/>
      <c r="J55" s="38"/>
      <c r="K55" s="38"/>
      <c r="L55" s="38"/>
      <c r="M55" s="50" t="e">
        <f t="shared" si="4"/>
        <v>#REF!</v>
      </c>
      <c r="N55" s="50" t="e">
        <f t="shared" si="6"/>
        <v>#REF!</v>
      </c>
      <c r="O55" s="50" t="e">
        <f t="shared" si="7"/>
        <v>#REF!</v>
      </c>
      <c r="P55" s="50" t="e">
        <f t="shared" si="8"/>
        <v>#REF!</v>
      </c>
      <c r="Q55" s="39"/>
      <c r="R55" s="65" t="e">
        <f t="shared" si="5"/>
        <v>#REF!</v>
      </c>
      <c r="S55" s="65" t="e">
        <f t="shared" si="9"/>
        <v>#REF!</v>
      </c>
      <c r="T55" s="65" t="e">
        <f t="shared" si="10"/>
        <v>#REF!</v>
      </c>
      <c r="U55" s="65" t="e">
        <f t="shared" si="11"/>
        <v>#REF!</v>
      </c>
    </row>
    <row r="56" spans="1:21" x14ac:dyDescent="0.2">
      <c r="A56" s="48" t="s">
        <v>295</v>
      </c>
      <c r="B56" s="32" t="s">
        <v>1200</v>
      </c>
      <c r="C56" s="62" t="e">
        <f>SUMPRODUCT(--(#REF!='CCG Summary'!$A56),#REF!)</f>
        <v>#REF!</v>
      </c>
      <c r="D56" s="62" t="e">
        <f>SUMPRODUCT(--(#REF!='CCG Summary'!$A56),#REF!)</f>
        <v>#REF!</v>
      </c>
      <c r="E56" s="62" t="e">
        <f>SUMPRODUCT(--(#REF!='CCG Summary'!$A56),#REF!)</f>
        <v>#REF!</v>
      </c>
      <c r="F56" s="62" t="e">
        <f>SUMPRODUCT(--(#REF!='CCG Summary'!$A56),#REF!)</f>
        <v>#REF!</v>
      </c>
      <c r="G56" s="38"/>
      <c r="H56" s="49" t="e">
        <f>SUMPRODUCT(--(#REF!='CCG Summary'!$A56),#REF!)</f>
        <v>#REF!</v>
      </c>
      <c r="I56" s="38"/>
      <c r="J56" s="38"/>
      <c r="K56" s="38"/>
      <c r="L56" s="38"/>
      <c r="M56" s="50" t="e">
        <f t="shared" si="4"/>
        <v>#REF!</v>
      </c>
      <c r="N56" s="50" t="e">
        <f t="shared" si="6"/>
        <v>#REF!</v>
      </c>
      <c r="O56" s="50" t="e">
        <f t="shared" si="7"/>
        <v>#REF!</v>
      </c>
      <c r="P56" s="50" t="e">
        <f t="shared" si="8"/>
        <v>#REF!</v>
      </c>
      <c r="Q56" s="39"/>
      <c r="R56" s="65" t="e">
        <f t="shared" si="5"/>
        <v>#REF!</v>
      </c>
      <c r="S56" s="65" t="e">
        <f t="shared" si="9"/>
        <v>#REF!</v>
      </c>
      <c r="T56" s="65" t="e">
        <f t="shared" si="10"/>
        <v>#REF!</v>
      </c>
      <c r="U56" s="65" t="e">
        <f t="shared" si="11"/>
        <v>#REF!</v>
      </c>
    </row>
    <row r="57" spans="1:21" x14ac:dyDescent="0.2">
      <c r="A57" s="48" t="s">
        <v>39</v>
      </c>
      <c r="B57" s="32" t="s">
        <v>1201</v>
      </c>
      <c r="C57" s="62" t="e">
        <f>SUMPRODUCT(--(#REF!='CCG Summary'!$A57),#REF!)</f>
        <v>#REF!</v>
      </c>
      <c r="D57" s="62" t="e">
        <f>SUMPRODUCT(--(#REF!='CCG Summary'!$A57),#REF!)</f>
        <v>#REF!</v>
      </c>
      <c r="E57" s="62" t="e">
        <f>SUMPRODUCT(--(#REF!='CCG Summary'!$A57),#REF!)</f>
        <v>#REF!</v>
      </c>
      <c r="F57" s="62" t="e">
        <f>SUMPRODUCT(--(#REF!='CCG Summary'!$A57),#REF!)</f>
        <v>#REF!</v>
      </c>
      <c r="G57" s="38"/>
      <c r="H57" s="49" t="e">
        <f>SUMPRODUCT(--(#REF!='CCG Summary'!$A57),#REF!)</f>
        <v>#REF!</v>
      </c>
      <c r="I57" s="38"/>
      <c r="J57" s="38"/>
      <c r="K57" s="38"/>
      <c r="L57" s="38"/>
      <c r="M57" s="50" t="e">
        <f t="shared" si="4"/>
        <v>#REF!</v>
      </c>
      <c r="N57" s="50" t="e">
        <f t="shared" si="6"/>
        <v>#REF!</v>
      </c>
      <c r="O57" s="50" t="e">
        <f t="shared" si="7"/>
        <v>#REF!</v>
      </c>
      <c r="P57" s="50" t="e">
        <f t="shared" si="8"/>
        <v>#REF!</v>
      </c>
      <c r="Q57" s="39"/>
      <c r="R57" s="65" t="e">
        <f t="shared" si="5"/>
        <v>#REF!</v>
      </c>
      <c r="S57" s="65" t="e">
        <f t="shared" si="9"/>
        <v>#REF!</v>
      </c>
      <c r="T57" s="65" t="e">
        <f t="shared" si="10"/>
        <v>#REF!</v>
      </c>
      <c r="U57" s="65" t="e">
        <f t="shared" si="11"/>
        <v>#REF!</v>
      </c>
    </row>
    <row r="58" spans="1:21" x14ac:dyDescent="0.2">
      <c r="A58" s="48" t="s">
        <v>367</v>
      </c>
      <c r="B58" s="32" t="s">
        <v>1202</v>
      </c>
      <c r="C58" s="62" t="e">
        <f>SUMPRODUCT(--(#REF!='CCG Summary'!$A58),#REF!)</f>
        <v>#REF!</v>
      </c>
      <c r="D58" s="62" t="e">
        <f>SUMPRODUCT(--(#REF!='CCG Summary'!$A58),#REF!)</f>
        <v>#REF!</v>
      </c>
      <c r="E58" s="62" t="e">
        <f>SUMPRODUCT(--(#REF!='CCG Summary'!$A58),#REF!)</f>
        <v>#REF!</v>
      </c>
      <c r="F58" s="62" t="e">
        <f>SUMPRODUCT(--(#REF!='CCG Summary'!$A58),#REF!)</f>
        <v>#REF!</v>
      </c>
      <c r="G58" s="38"/>
      <c r="H58" s="49" t="e">
        <f>SUMPRODUCT(--(#REF!='CCG Summary'!$A58),#REF!)</f>
        <v>#REF!</v>
      </c>
      <c r="I58" s="38"/>
      <c r="J58" s="38"/>
      <c r="K58" s="38"/>
      <c r="L58" s="38"/>
      <c r="M58" s="50" t="e">
        <f t="shared" si="4"/>
        <v>#REF!</v>
      </c>
      <c r="N58" s="50" t="e">
        <f t="shared" si="6"/>
        <v>#REF!</v>
      </c>
      <c r="O58" s="50" t="e">
        <f t="shared" si="7"/>
        <v>#REF!</v>
      </c>
      <c r="P58" s="50" t="e">
        <f t="shared" si="8"/>
        <v>#REF!</v>
      </c>
      <c r="Q58" s="39"/>
      <c r="R58" s="65" t="e">
        <f t="shared" si="5"/>
        <v>#REF!</v>
      </c>
      <c r="S58" s="65" t="e">
        <f t="shared" si="9"/>
        <v>#REF!</v>
      </c>
      <c r="T58" s="65" t="e">
        <f t="shared" si="10"/>
        <v>#REF!</v>
      </c>
      <c r="U58" s="65" t="e">
        <f t="shared" si="11"/>
        <v>#REF!</v>
      </c>
    </row>
    <row r="59" spans="1:21" x14ac:dyDescent="0.2">
      <c r="A59" s="48" t="s">
        <v>642</v>
      </c>
      <c r="B59" s="32" t="s">
        <v>1203</v>
      </c>
      <c r="C59" s="62" t="e">
        <f>SUMPRODUCT(--(#REF!='CCG Summary'!$A59),#REF!)</f>
        <v>#REF!</v>
      </c>
      <c r="D59" s="62" t="e">
        <f>SUMPRODUCT(--(#REF!='CCG Summary'!$A59),#REF!)</f>
        <v>#REF!</v>
      </c>
      <c r="E59" s="62" t="e">
        <f>SUMPRODUCT(--(#REF!='CCG Summary'!$A59),#REF!)</f>
        <v>#REF!</v>
      </c>
      <c r="F59" s="62" t="e">
        <f>SUMPRODUCT(--(#REF!='CCG Summary'!$A59),#REF!)</f>
        <v>#REF!</v>
      </c>
      <c r="G59" s="38"/>
      <c r="H59" s="49" t="e">
        <f>SUMPRODUCT(--(#REF!='CCG Summary'!$A59),#REF!)</f>
        <v>#REF!</v>
      </c>
      <c r="I59" s="38"/>
      <c r="J59" s="38"/>
      <c r="K59" s="38"/>
      <c r="L59" s="38"/>
      <c r="M59" s="50" t="e">
        <f t="shared" si="4"/>
        <v>#REF!</v>
      </c>
      <c r="N59" s="50" t="e">
        <f t="shared" si="6"/>
        <v>#REF!</v>
      </c>
      <c r="O59" s="50" t="e">
        <f t="shared" si="7"/>
        <v>#REF!</v>
      </c>
      <c r="P59" s="50" t="e">
        <f t="shared" si="8"/>
        <v>#REF!</v>
      </c>
      <c r="Q59" s="39"/>
      <c r="R59" s="65" t="e">
        <f t="shared" si="5"/>
        <v>#REF!</v>
      </c>
      <c r="S59" s="65" t="e">
        <f t="shared" si="9"/>
        <v>#REF!</v>
      </c>
      <c r="T59" s="65" t="e">
        <f t="shared" si="10"/>
        <v>#REF!</v>
      </c>
      <c r="U59" s="65" t="e">
        <f t="shared" si="11"/>
        <v>#REF!</v>
      </c>
    </row>
    <row r="60" spans="1:21" x14ac:dyDescent="0.2">
      <c r="A60" s="48" t="s">
        <v>644</v>
      </c>
      <c r="B60" s="32" t="s">
        <v>1204</v>
      </c>
      <c r="C60" s="62" t="e">
        <f>SUMPRODUCT(--(#REF!='CCG Summary'!$A60),#REF!)</f>
        <v>#REF!</v>
      </c>
      <c r="D60" s="62" t="e">
        <f>SUMPRODUCT(--(#REF!='CCG Summary'!$A60),#REF!)</f>
        <v>#REF!</v>
      </c>
      <c r="E60" s="62" t="e">
        <f>SUMPRODUCT(--(#REF!='CCG Summary'!$A60),#REF!)</f>
        <v>#REF!</v>
      </c>
      <c r="F60" s="62" t="e">
        <f>SUMPRODUCT(--(#REF!='CCG Summary'!$A60),#REF!)</f>
        <v>#REF!</v>
      </c>
      <c r="G60" s="38"/>
      <c r="H60" s="49" t="e">
        <f>SUMPRODUCT(--(#REF!='CCG Summary'!$A60),#REF!)</f>
        <v>#REF!</v>
      </c>
      <c r="I60" s="38"/>
      <c r="J60" s="38"/>
      <c r="K60" s="38"/>
      <c r="L60" s="38"/>
      <c r="M60" s="50" t="e">
        <f t="shared" si="4"/>
        <v>#REF!</v>
      </c>
      <c r="N60" s="50" t="e">
        <f t="shared" si="6"/>
        <v>#REF!</v>
      </c>
      <c r="O60" s="50" t="e">
        <f t="shared" si="7"/>
        <v>#REF!</v>
      </c>
      <c r="P60" s="50" t="e">
        <f t="shared" si="8"/>
        <v>#REF!</v>
      </c>
      <c r="Q60" s="39"/>
      <c r="R60" s="65" t="e">
        <f t="shared" si="5"/>
        <v>#REF!</v>
      </c>
      <c r="S60" s="65" t="e">
        <f t="shared" si="9"/>
        <v>#REF!</v>
      </c>
      <c r="T60" s="65" t="e">
        <f t="shared" si="10"/>
        <v>#REF!</v>
      </c>
      <c r="U60" s="65" t="e">
        <f t="shared" si="11"/>
        <v>#REF!</v>
      </c>
    </row>
    <row r="61" spans="1:21" x14ac:dyDescent="0.2">
      <c r="A61" s="48" t="s">
        <v>35</v>
      </c>
      <c r="B61" s="32" t="s">
        <v>1205</v>
      </c>
      <c r="C61" s="62" t="e">
        <f>SUMPRODUCT(--(#REF!='CCG Summary'!$A61),#REF!)</f>
        <v>#REF!</v>
      </c>
      <c r="D61" s="62" t="e">
        <f>SUMPRODUCT(--(#REF!='CCG Summary'!$A61),#REF!)</f>
        <v>#REF!</v>
      </c>
      <c r="E61" s="62" t="e">
        <f>SUMPRODUCT(--(#REF!='CCG Summary'!$A61),#REF!)</f>
        <v>#REF!</v>
      </c>
      <c r="F61" s="62" t="e">
        <f>SUMPRODUCT(--(#REF!='CCG Summary'!$A61),#REF!)</f>
        <v>#REF!</v>
      </c>
      <c r="G61" s="38"/>
      <c r="H61" s="49" t="e">
        <f>SUMPRODUCT(--(#REF!='CCG Summary'!$A61),#REF!)</f>
        <v>#REF!</v>
      </c>
      <c r="I61" s="38"/>
      <c r="J61" s="38"/>
      <c r="K61" s="38"/>
      <c r="L61" s="38"/>
      <c r="M61" s="50" t="e">
        <f t="shared" si="4"/>
        <v>#REF!</v>
      </c>
      <c r="N61" s="50" t="e">
        <f t="shared" si="6"/>
        <v>#REF!</v>
      </c>
      <c r="O61" s="50" t="e">
        <f t="shared" si="7"/>
        <v>#REF!</v>
      </c>
      <c r="P61" s="50" t="e">
        <f t="shared" si="8"/>
        <v>#REF!</v>
      </c>
      <c r="Q61" s="39"/>
      <c r="R61" s="65" t="e">
        <f t="shared" si="5"/>
        <v>#REF!</v>
      </c>
      <c r="S61" s="65" t="e">
        <f t="shared" si="9"/>
        <v>#REF!</v>
      </c>
      <c r="T61" s="65" t="e">
        <f t="shared" si="10"/>
        <v>#REF!</v>
      </c>
      <c r="U61" s="65" t="e">
        <f t="shared" si="11"/>
        <v>#REF!</v>
      </c>
    </row>
    <row r="62" spans="1:21" x14ac:dyDescent="0.2">
      <c r="A62" s="48" t="s">
        <v>373</v>
      </c>
      <c r="B62" s="32" t="s">
        <v>1206</v>
      </c>
      <c r="C62" s="62" t="e">
        <f>SUMPRODUCT(--(#REF!='CCG Summary'!$A62),#REF!)</f>
        <v>#REF!</v>
      </c>
      <c r="D62" s="62" t="e">
        <f>SUMPRODUCT(--(#REF!='CCG Summary'!$A62),#REF!)</f>
        <v>#REF!</v>
      </c>
      <c r="E62" s="62" t="e">
        <f>SUMPRODUCT(--(#REF!='CCG Summary'!$A62),#REF!)</f>
        <v>#REF!</v>
      </c>
      <c r="F62" s="62" t="e">
        <f>SUMPRODUCT(--(#REF!='CCG Summary'!$A62),#REF!)</f>
        <v>#REF!</v>
      </c>
      <c r="G62" s="38"/>
      <c r="H62" s="49" t="e">
        <f>SUMPRODUCT(--(#REF!='CCG Summary'!$A62),#REF!)</f>
        <v>#REF!</v>
      </c>
      <c r="I62" s="38"/>
      <c r="J62" s="38"/>
      <c r="K62" s="38"/>
      <c r="L62" s="38"/>
      <c r="M62" s="50" t="e">
        <f t="shared" si="4"/>
        <v>#REF!</v>
      </c>
      <c r="N62" s="50" t="e">
        <f t="shared" si="6"/>
        <v>#REF!</v>
      </c>
      <c r="O62" s="50" t="e">
        <f t="shared" si="7"/>
        <v>#REF!</v>
      </c>
      <c r="P62" s="50" t="e">
        <f t="shared" si="8"/>
        <v>#REF!</v>
      </c>
      <c r="Q62" s="39"/>
      <c r="R62" s="65" t="e">
        <f t="shared" si="5"/>
        <v>#REF!</v>
      </c>
      <c r="S62" s="65" t="e">
        <f t="shared" si="9"/>
        <v>#REF!</v>
      </c>
      <c r="T62" s="65" t="e">
        <f t="shared" si="10"/>
        <v>#REF!</v>
      </c>
      <c r="U62" s="65" t="e">
        <f t="shared" si="11"/>
        <v>#REF!</v>
      </c>
    </row>
    <row r="63" spans="1:21" x14ac:dyDescent="0.2">
      <c r="A63" s="48" t="s">
        <v>377</v>
      </c>
      <c r="B63" s="32" t="s">
        <v>1207</v>
      </c>
      <c r="C63" s="62" t="e">
        <f>SUMPRODUCT(--(#REF!='CCG Summary'!$A63),#REF!)</f>
        <v>#REF!</v>
      </c>
      <c r="D63" s="62" t="e">
        <f>SUMPRODUCT(--(#REF!='CCG Summary'!$A63),#REF!)</f>
        <v>#REF!</v>
      </c>
      <c r="E63" s="62" t="e">
        <f>SUMPRODUCT(--(#REF!='CCG Summary'!$A63),#REF!)</f>
        <v>#REF!</v>
      </c>
      <c r="F63" s="62" t="e">
        <f>SUMPRODUCT(--(#REF!='CCG Summary'!$A63),#REF!)</f>
        <v>#REF!</v>
      </c>
      <c r="G63" s="38"/>
      <c r="H63" s="49" t="e">
        <f>SUMPRODUCT(--(#REF!='CCG Summary'!$A63),#REF!)</f>
        <v>#REF!</v>
      </c>
      <c r="I63" s="38"/>
      <c r="J63" s="38"/>
      <c r="K63" s="38"/>
      <c r="L63" s="38"/>
      <c r="M63" s="50" t="e">
        <f t="shared" si="4"/>
        <v>#REF!</v>
      </c>
      <c r="N63" s="50" t="e">
        <f t="shared" si="6"/>
        <v>#REF!</v>
      </c>
      <c r="O63" s="50" t="e">
        <f t="shared" si="7"/>
        <v>#REF!</v>
      </c>
      <c r="P63" s="50" t="e">
        <f t="shared" si="8"/>
        <v>#REF!</v>
      </c>
      <c r="Q63" s="39"/>
      <c r="R63" s="65" t="e">
        <f t="shared" si="5"/>
        <v>#REF!</v>
      </c>
      <c r="S63" s="65" t="e">
        <f t="shared" si="9"/>
        <v>#REF!</v>
      </c>
      <c r="T63" s="65" t="e">
        <f t="shared" si="10"/>
        <v>#REF!</v>
      </c>
      <c r="U63" s="65" t="e">
        <f t="shared" si="11"/>
        <v>#REF!</v>
      </c>
    </row>
    <row r="64" spans="1:21" x14ac:dyDescent="0.2">
      <c r="A64" s="48" t="s">
        <v>375</v>
      </c>
      <c r="B64" s="32" t="s">
        <v>1208</v>
      </c>
      <c r="C64" s="62" t="e">
        <f>SUMPRODUCT(--(#REF!='CCG Summary'!$A64),#REF!)</f>
        <v>#REF!</v>
      </c>
      <c r="D64" s="62" t="e">
        <f>SUMPRODUCT(--(#REF!='CCG Summary'!$A64),#REF!)</f>
        <v>#REF!</v>
      </c>
      <c r="E64" s="62" t="e">
        <f>SUMPRODUCT(--(#REF!='CCG Summary'!$A64),#REF!)</f>
        <v>#REF!</v>
      </c>
      <c r="F64" s="62" t="e">
        <f>SUMPRODUCT(--(#REF!='CCG Summary'!$A64),#REF!)</f>
        <v>#REF!</v>
      </c>
      <c r="G64" s="38"/>
      <c r="H64" s="49" t="e">
        <f>SUMPRODUCT(--(#REF!='CCG Summary'!$A64),#REF!)</f>
        <v>#REF!</v>
      </c>
      <c r="I64" s="38"/>
      <c r="J64" s="38"/>
      <c r="K64" s="38"/>
      <c r="L64" s="38"/>
      <c r="M64" s="50" t="e">
        <f t="shared" si="4"/>
        <v>#REF!</v>
      </c>
      <c r="N64" s="50" t="e">
        <f t="shared" si="6"/>
        <v>#REF!</v>
      </c>
      <c r="O64" s="50" t="e">
        <f t="shared" si="7"/>
        <v>#REF!</v>
      </c>
      <c r="P64" s="50" t="e">
        <f t="shared" si="8"/>
        <v>#REF!</v>
      </c>
      <c r="Q64" s="39"/>
      <c r="R64" s="65" t="e">
        <f t="shared" si="5"/>
        <v>#REF!</v>
      </c>
      <c r="S64" s="65" t="e">
        <f t="shared" si="9"/>
        <v>#REF!</v>
      </c>
      <c r="T64" s="65" t="e">
        <f t="shared" si="10"/>
        <v>#REF!</v>
      </c>
      <c r="U64" s="65" t="e">
        <f t="shared" si="11"/>
        <v>#REF!</v>
      </c>
    </row>
    <row r="65" spans="1:21" x14ac:dyDescent="0.2">
      <c r="A65" s="48" t="s">
        <v>45</v>
      </c>
      <c r="B65" s="32" t="s">
        <v>1209</v>
      </c>
      <c r="C65" s="62" t="e">
        <f>SUMPRODUCT(--(#REF!='CCG Summary'!$A65),#REF!)</f>
        <v>#REF!</v>
      </c>
      <c r="D65" s="62" t="e">
        <f>SUMPRODUCT(--(#REF!='CCG Summary'!$A65),#REF!)</f>
        <v>#REF!</v>
      </c>
      <c r="E65" s="62" t="e">
        <f>SUMPRODUCT(--(#REF!='CCG Summary'!$A65),#REF!)</f>
        <v>#REF!</v>
      </c>
      <c r="F65" s="62" t="e">
        <f>SUMPRODUCT(--(#REF!='CCG Summary'!$A65),#REF!)</f>
        <v>#REF!</v>
      </c>
      <c r="G65" s="38"/>
      <c r="H65" s="49" t="e">
        <f>SUMPRODUCT(--(#REF!='CCG Summary'!$A65),#REF!)</f>
        <v>#REF!</v>
      </c>
      <c r="I65" s="38"/>
      <c r="J65" s="38"/>
      <c r="K65" s="38"/>
      <c r="L65" s="38"/>
      <c r="M65" s="50" t="e">
        <f t="shared" si="4"/>
        <v>#REF!</v>
      </c>
      <c r="N65" s="50" t="e">
        <f t="shared" si="6"/>
        <v>#REF!</v>
      </c>
      <c r="O65" s="50" t="e">
        <f t="shared" si="7"/>
        <v>#REF!</v>
      </c>
      <c r="P65" s="50" t="e">
        <f t="shared" si="8"/>
        <v>#REF!</v>
      </c>
      <c r="Q65" s="39"/>
      <c r="R65" s="65" t="e">
        <f t="shared" si="5"/>
        <v>#REF!</v>
      </c>
      <c r="S65" s="65" t="e">
        <f t="shared" si="9"/>
        <v>#REF!</v>
      </c>
      <c r="T65" s="65" t="e">
        <f t="shared" si="10"/>
        <v>#REF!</v>
      </c>
      <c r="U65" s="65" t="e">
        <f t="shared" si="11"/>
        <v>#REF!</v>
      </c>
    </row>
    <row r="66" spans="1:21" x14ac:dyDescent="0.2">
      <c r="A66" s="48" t="s">
        <v>369</v>
      </c>
      <c r="B66" s="32" t="s">
        <v>1210</v>
      </c>
      <c r="C66" s="62" t="e">
        <f>SUMPRODUCT(--(#REF!='CCG Summary'!$A66),#REF!)</f>
        <v>#REF!</v>
      </c>
      <c r="D66" s="62" t="e">
        <f>SUMPRODUCT(--(#REF!='CCG Summary'!$A66),#REF!)</f>
        <v>#REF!</v>
      </c>
      <c r="E66" s="62" t="e">
        <f>SUMPRODUCT(--(#REF!='CCG Summary'!$A66),#REF!)</f>
        <v>#REF!</v>
      </c>
      <c r="F66" s="62" t="e">
        <f>SUMPRODUCT(--(#REF!='CCG Summary'!$A66),#REF!)</f>
        <v>#REF!</v>
      </c>
      <c r="G66" s="38"/>
      <c r="H66" s="49" t="e">
        <f>SUMPRODUCT(--(#REF!='CCG Summary'!$A66),#REF!)</f>
        <v>#REF!</v>
      </c>
      <c r="I66" s="38"/>
      <c r="J66" s="38"/>
      <c r="K66" s="38"/>
      <c r="L66" s="38"/>
      <c r="M66" s="50" t="e">
        <f t="shared" si="4"/>
        <v>#REF!</v>
      </c>
      <c r="N66" s="50" t="e">
        <f t="shared" si="6"/>
        <v>#REF!</v>
      </c>
      <c r="O66" s="50" t="e">
        <f t="shared" si="7"/>
        <v>#REF!</v>
      </c>
      <c r="P66" s="50" t="e">
        <f t="shared" si="8"/>
        <v>#REF!</v>
      </c>
      <c r="Q66" s="39"/>
      <c r="R66" s="65" t="e">
        <f t="shared" si="5"/>
        <v>#REF!</v>
      </c>
      <c r="S66" s="65" t="e">
        <f t="shared" si="9"/>
        <v>#REF!</v>
      </c>
      <c r="T66" s="65" t="e">
        <f t="shared" si="10"/>
        <v>#REF!</v>
      </c>
      <c r="U66" s="65" t="e">
        <f t="shared" si="11"/>
        <v>#REF!</v>
      </c>
    </row>
    <row r="67" spans="1:21" x14ac:dyDescent="0.2">
      <c r="A67" s="48" t="s">
        <v>49</v>
      </c>
      <c r="B67" s="32" t="s">
        <v>1211</v>
      </c>
      <c r="C67" s="62" t="e">
        <f>SUMPRODUCT(--(#REF!='CCG Summary'!$A67),#REF!)</f>
        <v>#REF!</v>
      </c>
      <c r="D67" s="62" t="e">
        <f>SUMPRODUCT(--(#REF!='CCG Summary'!$A67),#REF!)</f>
        <v>#REF!</v>
      </c>
      <c r="E67" s="62" t="e">
        <f>SUMPRODUCT(--(#REF!='CCG Summary'!$A67),#REF!)</f>
        <v>#REF!</v>
      </c>
      <c r="F67" s="62" t="e">
        <f>SUMPRODUCT(--(#REF!='CCG Summary'!$A67),#REF!)</f>
        <v>#REF!</v>
      </c>
      <c r="G67" s="38"/>
      <c r="H67" s="49" t="e">
        <f>SUMPRODUCT(--(#REF!='CCG Summary'!$A67),#REF!)</f>
        <v>#REF!</v>
      </c>
      <c r="I67" s="38"/>
      <c r="J67" s="38"/>
      <c r="K67" s="38"/>
      <c r="L67" s="38"/>
      <c r="M67" s="50" t="e">
        <f t="shared" si="4"/>
        <v>#REF!</v>
      </c>
      <c r="N67" s="50" t="e">
        <f t="shared" si="6"/>
        <v>#REF!</v>
      </c>
      <c r="O67" s="50" t="e">
        <f t="shared" si="7"/>
        <v>#REF!</v>
      </c>
      <c r="P67" s="50" t="e">
        <f t="shared" si="8"/>
        <v>#REF!</v>
      </c>
      <c r="Q67" s="39"/>
      <c r="R67" s="65" t="e">
        <f t="shared" si="5"/>
        <v>#REF!</v>
      </c>
      <c r="S67" s="65" t="e">
        <f t="shared" si="9"/>
        <v>#REF!</v>
      </c>
      <c r="T67" s="65" t="e">
        <f t="shared" si="10"/>
        <v>#REF!</v>
      </c>
      <c r="U67" s="65" t="e">
        <f t="shared" si="11"/>
        <v>#REF!</v>
      </c>
    </row>
    <row r="68" spans="1:21" x14ac:dyDescent="0.2">
      <c r="A68" s="48" t="s">
        <v>299</v>
      </c>
      <c r="B68" s="32" t="s">
        <v>1212</v>
      </c>
      <c r="C68" s="62" t="e">
        <f>SUMPRODUCT(--(#REF!='CCG Summary'!$A68),#REF!)</f>
        <v>#REF!</v>
      </c>
      <c r="D68" s="62" t="e">
        <f>SUMPRODUCT(--(#REF!='CCG Summary'!$A68),#REF!)</f>
        <v>#REF!</v>
      </c>
      <c r="E68" s="62" t="e">
        <f>SUMPRODUCT(--(#REF!='CCG Summary'!$A68),#REF!)</f>
        <v>#REF!</v>
      </c>
      <c r="F68" s="62" t="e">
        <f>SUMPRODUCT(--(#REF!='CCG Summary'!$A68),#REF!)</f>
        <v>#REF!</v>
      </c>
      <c r="G68" s="38"/>
      <c r="H68" s="49" t="e">
        <f>SUMPRODUCT(--(#REF!='CCG Summary'!$A68),#REF!)</f>
        <v>#REF!</v>
      </c>
      <c r="I68" s="38"/>
      <c r="J68" s="38"/>
      <c r="K68" s="38"/>
      <c r="L68" s="38"/>
      <c r="M68" s="50" t="e">
        <f t="shared" si="4"/>
        <v>#REF!</v>
      </c>
      <c r="N68" s="50" t="e">
        <f t="shared" si="6"/>
        <v>#REF!</v>
      </c>
      <c r="O68" s="50" t="e">
        <f t="shared" si="7"/>
        <v>#REF!</v>
      </c>
      <c r="P68" s="50" t="e">
        <f t="shared" si="8"/>
        <v>#REF!</v>
      </c>
      <c r="Q68" s="39"/>
      <c r="R68" s="65" t="e">
        <f t="shared" si="5"/>
        <v>#REF!</v>
      </c>
      <c r="S68" s="65" t="e">
        <f t="shared" si="9"/>
        <v>#REF!</v>
      </c>
      <c r="T68" s="65" t="e">
        <f t="shared" si="10"/>
        <v>#REF!</v>
      </c>
      <c r="U68" s="65" t="e">
        <f t="shared" si="11"/>
        <v>#REF!</v>
      </c>
    </row>
    <row r="69" spans="1:21" x14ac:dyDescent="0.2">
      <c r="A69" s="48" t="s">
        <v>646</v>
      </c>
      <c r="B69" s="32" t="s">
        <v>1213</v>
      </c>
      <c r="C69" s="62" t="e">
        <f>SUMPRODUCT(--(#REF!='CCG Summary'!$A69),#REF!)</f>
        <v>#REF!</v>
      </c>
      <c r="D69" s="62" t="e">
        <f>SUMPRODUCT(--(#REF!='CCG Summary'!$A69),#REF!)</f>
        <v>#REF!</v>
      </c>
      <c r="E69" s="62" t="e">
        <f>SUMPRODUCT(--(#REF!='CCG Summary'!$A69),#REF!)</f>
        <v>#REF!</v>
      </c>
      <c r="F69" s="62" t="e">
        <f>SUMPRODUCT(--(#REF!='CCG Summary'!$A69),#REF!)</f>
        <v>#REF!</v>
      </c>
      <c r="G69" s="38"/>
      <c r="H69" s="49" t="e">
        <f>SUMPRODUCT(--(#REF!='CCG Summary'!$A69),#REF!)</f>
        <v>#REF!</v>
      </c>
      <c r="I69" s="38"/>
      <c r="J69" s="38"/>
      <c r="K69" s="38"/>
      <c r="L69" s="38"/>
      <c r="M69" s="50" t="e">
        <f t="shared" si="4"/>
        <v>#REF!</v>
      </c>
      <c r="N69" s="50" t="e">
        <f t="shared" si="6"/>
        <v>#REF!</v>
      </c>
      <c r="O69" s="50" t="e">
        <f t="shared" si="7"/>
        <v>#REF!</v>
      </c>
      <c r="P69" s="50" t="e">
        <f t="shared" si="8"/>
        <v>#REF!</v>
      </c>
      <c r="Q69" s="39"/>
      <c r="R69" s="65" t="e">
        <f t="shared" si="5"/>
        <v>#REF!</v>
      </c>
      <c r="S69" s="65" t="e">
        <f t="shared" si="9"/>
        <v>#REF!</v>
      </c>
      <c r="T69" s="65" t="e">
        <f t="shared" si="10"/>
        <v>#REF!</v>
      </c>
      <c r="U69" s="65" t="e">
        <f t="shared" si="11"/>
        <v>#REF!</v>
      </c>
    </row>
    <row r="70" spans="1:21" x14ac:dyDescent="0.2">
      <c r="A70" s="48" t="s">
        <v>303</v>
      </c>
      <c r="B70" s="32" t="s">
        <v>1214</v>
      </c>
      <c r="C70" s="62" t="e">
        <f>SUMPRODUCT(--(#REF!='CCG Summary'!$A70),#REF!)</f>
        <v>#REF!</v>
      </c>
      <c r="D70" s="62" t="e">
        <f>SUMPRODUCT(--(#REF!='CCG Summary'!$A70),#REF!)</f>
        <v>#REF!</v>
      </c>
      <c r="E70" s="62" t="e">
        <f>SUMPRODUCT(--(#REF!='CCG Summary'!$A70),#REF!)</f>
        <v>#REF!</v>
      </c>
      <c r="F70" s="62" t="e">
        <f>SUMPRODUCT(--(#REF!='CCG Summary'!$A70),#REF!)</f>
        <v>#REF!</v>
      </c>
      <c r="G70" s="38"/>
      <c r="H70" s="49" t="e">
        <f>SUMPRODUCT(--(#REF!='CCG Summary'!$A70),#REF!)</f>
        <v>#REF!</v>
      </c>
      <c r="I70" s="38"/>
      <c r="J70" s="38"/>
      <c r="K70" s="38"/>
      <c r="L70" s="38"/>
      <c r="M70" s="50" t="e">
        <f t="shared" si="4"/>
        <v>#REF!</v>
      </c>
      <c r="N70" s="50" t="e">
        <f t="shared" si="6"/>
        <v>#REF!</v>
      </c>
      <c r="O70" s="50" t="e">
        <f t="shared" si="7"/>
        <v>#REF!</v>
      </c>
      <c r="P70" s="50" t="e">
        <f t="shared" si="8"/>
        <v>#REF!</v>
      </c>
      <c r="Q70" s="39"/>
      <c r="R70" s="65" t="e">
        <f t="shared" si="5"/>
        <v>#REF!</v>
      </c>
      <c r="S70" s="65" t="e">
        <f t="shared" si="9"/>
        <v>#REF!</v>
      </c>
      <c r="T70" s="65" t="e">
        <f t="shared" si="10"/>
        <v>#REF!</v>
      </c>
      <c r="U70" s="65" t="e">
        <f t="shared" si="11"/>
        <v>#REF!</v>
      </c>
    </row>
    <row r="71" spans="1:21" x14ac:dyDescent="0.2">
      <c r="A71" s="48" t="s">
        <v>41</v>
      </c>
      <c r="B71" s="32" t="s">
        <v>1215</v>
      </c>
      <c r="C71" s="62" t="e">
        <f>SUMPRODUCT(--(#REF!='CCG Summary'!$A71),#REF!)</f>
        <v>#REF!</v>
      </c>
      <c r="D71" s="62" t="e">
        <f>SUMPRODUCT(--(#REF!='CCG Summary'!$A71),#REF!)</f>
        <v>#REF!</v>
      </c>
      <c r="E71" s="62" t="e">
        <f>SUMPRODUCT(--(#REF!='CCG Summary'!$A71),#REF!)</f>
        <v>#REF!</v>
      </c>
      <c r="F71" s="62" t="e">
        <f>SUMPRODUCT(--(#REF!='CCG Summary'!$A71),#REF!)</f>
        <v>#REF!</v>
      </c>
      <c r="G71" s="38"/>
      <c r="H71" s="49" t="e">
        <f>SUMPRODUCT(--(#REF!='CCG Summary'!$A71),#REF!)</f>
        <v>#REF!</v>
      </c>
      <c r="I71" s="38"/>
      <c r="J71" s="38"/>
      <c r="K71" s="38"/>
      <c r="L71" s="38"/>
      <c r="M71" s="50" t="e">
        <f t="shared" si="4"/>
        <v>#REF!</v>
      </c>
      <c r="N71" s="50" t="e">
        <f t="shared" si="6"/>
        <v>#REF!</v>
      </c>
      <c r="O71" s="50" t="e">
        <f t="shared" si="7"/>
        <v>#REF!</v>
      </c>
      <c r="P71" s="50" t="e">
        <f t="shared" si="8"/>
        <v>#REF!</v>
      </c>
      <c r="Q71" s="39"/>
      <c r="R71" s="65" t="e">
        <f t="shared" si="5"/>
        <v>#REF!</v>
      </c>
      <c r="S71" s="65" t="e">
        <f t="shared" si="9"/>
        <v>#REF!</v>
      </c>
      <c r="T71" s="65" t="e">
        <f t="shared" si="10"/>
        <v>#REF!</v>
      </c>
      <c r="U71" s="65" t="e">
        <f t="shared" si="11"/>
        <v>#REF!</v>
      </c>
    </row>
    <row r="72" spans="1:21" x14ac:dyDescent="0.2">
      <c r="A72" s="48" t="s">
        <v>381</v>
      </c>
      <c r="B72" s="32" t="s">
        <v>1216</v>
      </c>
      <c r="C72" s="62" t="e">
        <f>SUMPRODUCT(--(#REF!='CCG Summary'!$A72),#REF!)</f>
        <v>#REF!</v>
      </c>
      <c r="D72" s="62" t="e">
        <f>SUMPRODUCT(--(#REF!='CCG Summary'!$A72),#REF!)</f>
        <v>#REF!</v>
      </c>
      <c r="E72" s="62" t="e">
        <f>SUMPRODUCT(--(#REF!='CCG Summary'!$A72),#REF!)</f>
        <v>#REF!</v>
      </c>
      <c r="F72" s="62" t="e">
        <f>SUMPRODUCT(--(#REF!='CCG Summary'!$A72),#REF!)</f>
        <v>#REF!</v>
      </c>
      <c r="G72" s="38"/>
      <c r="H72" s="49" t="e">
        <f>SUMPRODUCT(--(#REF!='CCG Summary'!$A72),#REF!)</f>
        <v>#REF!</v>
      </c>
      <c r="I72" s="38"/>
      <c r="J72" s="38"/>
      <c r="K72" s="38"/>
      <c r="L72" s="38"/>
      <c r="M72" s="50" t="e">
        <f t="shared" si="4"/>
        <v>#REF!</v>
      </c>
      <c r="N72" s="50" t="e">
        <f t="shared" si="6"/>
        <v>#REF!</v>
      </c>
      <c r="O72" s="50" t="e">
        <f t="shared" si="7"/>
        <v>#REF!</v>
      </c>
      <c r="P72" s="50" t="e">
        <f t="shared" si="8"/>
        <v>#REF!</v>
      </c>
      <c r="Q72" s="39"/>
      <c r="R72" s="65" t="e">
        <f t="shared" si="5"/>
        <v>#REF!</v>
      </c>
      <c r="S72" s="65" t="e">
        <f t="shared" si="9"/>
        <v>#REF!</v>
      </c>
      <c r="T72" s="65" t="e">
        <f t="shared" si="10"/>
        <v>#REF!</v>
      </c>
      <c r="U72" s="65" t="e">
        <f t="shared" si="11"/>
        <v>#REF!</v>
      </c>
    </row>
    <row r="73" spans="1:21" x14ac:dyDescent="0.2">
      <c r="A73" s="48" t="s">
        <v>329</v>
      </c>
      <c r="B73" s="32" t="s">
        <v>1217</v>
      </c>
      <c r="C73" s="62" t="e">
        <f>SUMPRODUCT(--(#REF!='CCG Summary'!$A73),#REF!)</f>
        <v>#REF!</v>
      </c>
      <c r="D73" s="62" t="e">
        <f>SUMPRODUCT(--(#REF!='CCG Summary'!$A73),#REF!)</f>
        <v>#REF!</v>
      </c>
      <c r="E73" s="62" t="e">
        <f>SUMPRODUCT(--(#REF!='CCG Summary'!$A73),#REF!)</f>
        <v>#REF!</v>
      </c>
      <c r="F73" s="62" t="e">
        <f>SUMPRODUCT(--(#REF!='CCG Summary'!$A73),#REF!)</f>
        <v>#REF!</v>
      </c>
      <c r="G73" s="38"/>
      <c r="H73" s="49" t="e">
        <f>SUMPRODUCT(--(#REF!='CCG Summary'!$A73),#REF!)</f>
        <v>#REF!</v>
      </c>
      <c r="I73" s="38"/>
      <c r="J73" s="38"/>
      <c r="K73" s="38"/>
      <c r="L73" s="38"/>
      <c r="M73" s="50" t="e">
        <f t="shared" ref="M73:M136" si="12">SUM(H73+C73)*$O$1</f>
        <v>#REF!</v>
      </c>
      <c r="N73" s="50" t="e">
        <f t="shared" si="6"/>
        <v>#REF!</v>
      </c>
      <c r="O73" s="50" t="e">
        <f t="shared" si="7"/>
        <v>#REF!</v>
      </c>
      <c r="P73" s="50" t="e">
        <f t="shared" si="8"/>
        <v>#REF!</v>
      </c>
      <c r="Q73" s="39"/>
      <c r="R73" s="65" t="e">
        <f t="shared" ref="R73:R136" si="13">SUM(H73+C73)</f>
        <v>#REF!</v>
      </c>
      <c r="S73" s="65" t="e">
        <f t="shared" si="9"/>
        <v>#REF!</v>
      </c>
      <c r="T73" s="65" t="e">
        <f t="shared" si="10"/>
        <v>#REF!</v>
      </c>
      <c r="U73" s="65" t="e">
        <f t="shared" si="11"/>
        <v>#REF!</v>
      </c>
    </row>
    <row r="74" spans="1:21" x14ac:dyDescent="0.2">
      <c r="A74" s="48" t="s">
        <v>325</v>
      </c>
      <c r="B74" s="32" t="s">
        <v>1218</v>
      </c>
      <c r="C74" s="62" t="e">
        <f>SUMPRODUCT(--(#REF!='CCG Summary'!$A74),#REF!)</f>
        <v>#REF!</v>
      </c>
      <c r="D74" s="62" t="e">
        <f>SUMPRODUCT(--(#REF!='CCG Summary'!$A74),#REF!)</f>
        <v>#REF!</v>
      </c>
      <c r="E74" s="62" t="e">
        <f>SUMPRODUCT(--(#REF!='CCG Summary'!$A74),#REF!)</f>
        <v>#REF!</v>
      </c>
      <c r="F74" s="62" t="e">
        <f>SUMPRODUCT(--(#REF!='CCG Summary'!$A74),#REF!)</f>
        <v>#REF!</v>
      </c>
      <c r="G74" s="38"/>
      <c r="H74" s="49" t="e">
        <f>SUMPRODUCT(--(#REF!='CCG Summary'!$A74),#REF!)</f>
        <v>#REF!</v>
      </c>
      <c r="I74" s="38"/>
      <c r="J74" s="38"/>
      <c r="K74" s="38"/>
      <c r="L74" s="38"/>
      <c r="M74" s="50" t="e">
        <f t="shared" si="12"/>
        <v>#REF!</v>
      </c>
      <c r="N74" s="50" t="e">
        <f t="shared" si="6"/>
        <v>#REF!</v>
      </c>
      <c r="O74" s="50" t="e">
        <f t="shared" si="7"/>
        <v>#REF!</v>
      </c>
      <c r="P74" s="50" t="e">
        <f t="shared" si="8"/>
        <v>#REF!</v>
      </c>
      <c r="Q74" s="39"/>
      <c r="R74" s="65" t="e">
        <f t="shared" si="13"/>
        <v>#REF!</v>
      </c>
      <c r="S74" s="65" t="e">
        <f t="shared" si="9"/>
        <v>#REF!</v>
      </c>
      <c r="T74" s="65" t="e">
        <f t="shared" si="10"/>
        <v>#REF!</v>
      </c>
      <c r="U74" s="65" t="e">
        <f t="shared" si="11"/>
        <v>#REF!</v>
      </c>
    </row>
    <row r="75" spans="1:21" x14ac:dyDescent="0.2">
      <c r="A75" s="48" t="s">
        <v>672</v>
      </c>
      <c r="B75" s="32" t="s">
        <v>1219</v>
      </c>
      <c r="C75" s="62" t="e">
        <f>SUMPRODUCT(--(#REF!='CCG Summary'!$A75),#REF!)</f>
        <v>#REF!</v>
      </c>
      <c r="D75" s="62" t="e">
        <f>SUMPRODUCT(--(#REF!='CCG Summary'!$A75),#REF!)</f>
        <v>#REF!</v>
      </c>
      <c r="E75" s="62" t="e">
        <f>SUMPRODUCT(--(#REF!='CCG Summary'!$A75),#REF!)</f>
        <v>#REF!</v>
      </c>
      <c r="F75" s="62" t="e">
        <f>SUMPRODUCT(--(#REF!='CCG Summary'!$A75),#REF!)</f>
        <v>#REF!</v>
      </c>
      <c r="G75" s="38"/>
      <c r="H75" s="49" t="e">
        <f>SUMPRODUCT(--(#REF!='CCG Summary'!$A75),#REF!)</f>
        <v>#REF!</v>
      </c>
      <c r="I75" s="38"/>
      <c r="J75" s="38"/>
      <c r="K75" s="38"/>
      <c r="L75" s="38"/>
      <c r="M75" s="50" t="e">
        <f t="shared" si="12"/>
        <v>#REF!</v>
      </c>
      <c r="N75" s="50" t="e">
        <f t="shared" si="6"/>
        <v>#REF!</v>
      </c>
      <c r="O75" s="50" t="e">
        <f t="shared" si="7"/>
        <v>#REF!</v>
      </c>
      <c r="P75" s="50" t="e">
        <f t="shared" si="8"/>
        <v>#REF!</v>
      </c>
      <c r="Q75" s="39"/>
      <c r="R75" s="65" t="e">
        <f t="shared" si="13"/>
        <v>#REF!</v>
      </c>
      <c r="S75" s="65" t="e">
        <f t="shared" si="9"/>
        <v>#REF!</v>
      </c>
      <c r="T75" s="65" t="e">
        <f t="shared" si="10"/>
        <v>#REF!</v>
      </c>
      <c r="U75" s="65" t="e">
        <f t="shared" si="11"/>
        <v>#REF!</v>
      </c>
    </row>
    <row r="76" spans="1:21" x14ac:dyDescent="0.2">
      <c r="A76" s="48" t="s">
        <v>333</v>
      </c>
      <c r="B76" s="32" t="s">
        <v>1220</v>
      </c>
      <c r="C76" s="62" t="e">
        <f>SUMPRODUCT(--(#REF!='CCG Summary'!$A76),#REF!)</f>
        <v>#REF!</v>
      </c>
      <c r="D76" s="62" t="e">
        <f>SUMPRODUCT(--(#REF!='CCG Summary'!$A76),#REF!)</f>
        <v>#REF!</v>
      </c>
      <c r="E76" s="62" t="e">
        <f>SUMPRODUCT(--(#REF!='CCG Summary'!$A76),#REF!)</f>
        <v>#REF!</v>
      </c>
      <c r="F76" s="62" t="e">
        <f>SUMPRODUCT(--(#REF!='CCG Summary'!$A76),#REF!)</f>
        <v>#REF!</v>
      </c>
      <c r="G76" s="38"/>
      <c r="H76" s="49" t="e">
        <f>SUMPRODUCT(--(#REF!='CCG Summary'!$A76),#REF!)</f>
        <v>#REF!</v>
      </c>
      <c r="I76" s="38"/>
      <c r="J76" s="38"/>
      <c r="K76" s="38"/>
      <c r="L76" s="38"/>
      <c r="M76" s="50" t="e">
        <f t="shared" si="12"/>
        <v>#REF!</v>
      </c>
      <c r="N76" s="50" t="e">
        <f t="shared" si="6"/>
        <v>#REF!</v>
      </c>
      <c r="O76" s="50" t="e">
        <f t="shared" si="7"/>
        <v>#REF!</v>
      </c>
      <c r="P76" s="50" t="e">
        <f t="shared" si="8"/>
        <v>#REF!</v>
      </c>
      <c r="Q76" s="39"/>
      <c r="R76" s="65" t="e">
        <f t="shared" si="13"/>
        <v>#REF!</v>
      </c>
      <c r="S76" s="65" t="e">
        <f t="shared" si="9"/>
        <v>#REF!</v>
      </c>
      <c r="T76" s="65" t="e">
        <f t="shared" si="10"/>
        <v>#REF!</v>
      </c>
      <c r="U76" s="65" t="e">
        <f t="shared" si="11"/>
        <v>#REF!</v>
      </c>
    </row>
    <row r="77" spans="1:21" x14ac:dyDescent="0.2">
      <c r="A77" s="48" t="s">
        <v>337</v>
      </c>
      <c r="B77" s="32" t="s">
        <v>1221</v>
      </c>
      <c r="C77" s="62" t="e">
        <f>SUMPRODUCT(--(#REF!='CCG Summary'!$A77),#REF!)</f>
        <v>#REF!</v>
      </c>
      <c r="D77" s="62" t="e">
        <f>SUMPRODUCT(--(#REF!='CCG Summary'!$A77),#REF!)</f>
        <v>#REF!</v>
      </c>
      <c r="E77" s="62" t="e">
        <f>SUMPRODUCT(--(#REF!='CCG Summary'!$A77),#REF!)</f>
        <v>#REF!</v>
      </c>
      <c r="F77" s="62" t="e">
        <f>SUMPRODUCT(--(#REF!='CCG Summary'!$A77),#REF!)</f>
        <v>#REF!</v>
      </c>
      <c r="G77" s="38"/>
      <c r="H77" s="49" t="e">
        <f>SUMPRODUCT(--(#REF!='CCG Summary'!$A77),#REF!)</f>
        <v>#REF!</v>
      </c>
      <c r="I77" s="38"/>
      <c r="J77" s="38"/>
      <c r="K77" s="38"/>
      <c r="L77" s="38"/>
      <c r="M77" s="50" t="e">
        <f t="shared" si="12"/>
        <v>#REF!</v>
      </c>
      <c r="N77" s="50" t="e">
        <f t="shared" si="6"/>
        <v>#REF!</v>
      </c>
      <c r="O77" s="50" t="e">
        <f t="shared" si="7"/>
        <v>#REF!</v>
      </c>
      <c r="P77" s="50" t="e">
        <f t="shared" si="8"/>
        <v>#REF!</v>
      </c>
      <c r="Q77" s="39"/>
      <c r="R77" s="65" t="e">
        <f t="shared" si="13"/>
        <v>#REF!</v>
      </c>
      <c r="S77" s="65" t="e">
        <f t="shared" si="9"/>
        <v>#REF!</v>
      </c>
      <c r="T77" s="65" t="e">
        <f t="shared" si="10"/>
        <v>#REF!</v>
      </c>
      <c r="U77" s="65" t="e">
        <f t="shared" si="11"/>
        <v>#REF!</v>
      </c>
    </row>
    <row r="78" spans="1:21" x14ac:dyDescent="0.2">
      <c r="A78" s="48" t="s">
        <v>674</v>
      </c>
      <c r="B78" s="32" t="s">
        <v>1222</v>
      </c>
      <c r="C78" s="62" t="e">
        <f>SUMPRODUCT(--(#REF!='CCG Summary'!$A78),#REF!)</f>
        <v>#REF!</v>
      </c>
      <c r="D78" s="62" t="e">
        <f>SUMPRODUCT(--(#REF!='CCG Summary'!$A78),#REF!)</f>
        <v>#REF!</v>
      </c>
      <c r="E78" s="62" t="e">
        <f>SUMPRODUCT(--(#REF!='CCG Summary'!$A78),#REF!)</f>
        <v>#REF!</v>
      </c>
      <c r="F78" s="62" t="e">
        <f>SUMPRODUCT(--(#REF!='CCG Summary'!$A78),#REF!)</f>
        <v>#REF!</v>
      </c>
      <c r="G78" s="38"/>
      <c r="H78" s="49" t="e">
        <f>SUMPRODUCT(--(#REF!='CCG Summary'!$A78),#REF!)</f>
        <v>#REF!</v>
      </c>
      <c r="I78" s="38"/>
      <c r="J78" s="38"/>
      <c r="K78" s="38"/>
      <c r="L78" s="38"/>
      <c r="M78" s="50" t="e">
        <f t="shared" si="12"/>
        <v>#REF!</v>
      </c>
      <c r="N78" s="50" t="e">
        <f t="shared" si="6"/>
        <v>#REF!</v>
      </c>
      <c r="O78" s="50" t="e">
        <f t="shared" si="7"/>
        <v>#REF!</v>
      </c>
      <c r="P78" s="50" t="e">
        <f t="shared" si="8"/>
        <v>#REF!</v>
      </c>
      <c r="Q78" s="39"/>
      <c r="R78" s="65" t="e">
        <f t="shared" si="13"/>
        <v>#REF!</v>
      </c>
      <c r="S78" s="65" t="e">
        <f t="shared" si="9"/>
        <v>#REF!</v>
      </c>
      <c r="T78" s="65" t="e">
        <f t="shared" si="10"/>
        <v>#REF!</v>
      </c>
      <c r="U78" s="65" t="e">
        <f t="shared" si="11"/>
        <v>#REF!</v>
      </c>
    </row>
    <row r="79" spans="1:21" x14ac:dyDescent="0.2">
      <c r="A79" s="48" t="s">
        <v>71</v>
      </c>
      <c r="B79" s="32" t="s">
        <v>1223</v>
      </c>
      <c r="C79" s="62" t="e">
        <f>SUMPRODUCT(--(#REF!='CCG Summary'!$A79),#REF!)</f>
        <v>#REF!</v>
      </c>
      <c r="D79" s="62" t="e">
        <f>SUMPRODUCT(--(#REF!='CCG Summary'!$A79),#REF!)</f>
        <v>#REF!</v>
      </c>
      <c r="E79" s="62" t="e">
        <f>SUMPRODUCT(--(#REF!='CCG Summary'!$A79),#REF!)</f>
        <v>#REF!</v>
      </c>
      <c r="F79" s="62" t="e">
        <f>SUMPRODUCT(--(#REF!='CCG Summary'!$A79),#REF!)</f>
        <v>#REF!</v>
      </c>
      <c r="G79" s="38"/>
      <c r="H79" s="49" t="e">
        <f>SUMPRODUCT(--(#REF!='CCG Summary'!$A79),#REF!)</f>
        <v>#REF!</v>
      </c>
      <c r="I79" s="38"/>
      <c r="J79" s="38"/>
      <c r="K79" s="38"/>
      <c r="L79" s="38"/>
      <c r="M79" s="50" t="e">
        <f t="shared" si="12"/>
        <v>#REF!</v>
      </c>
      <c r="N79" s="50" t="e">
        <f t="shared" si="6"/>
        <v>#REF!</v>
      </c>
      <c r="O79" s="50" t="e">
        <f t="shared" si="7"/>
        <v>#REF!</v>
      </c>
      <c r="P79" s="50" t="e">
        <f t="shared" si="8"/>
        <v>#REF!</v>
      </c>
      <c r="Q79" s="39"/>
      <c r="R79" s="65" t="e">
        <f t="shared" si="13"/>
        <v>#REF!</v>
      </c>
      <c r="S79" s="65" t="e">
        <f t="shared" si="9"/>
        <v>#REF!</v>
      </c>
      <c r="T79" s="65" t="e">
        <f t="shared" si="10"/>
        <v>#REF!</v>
      </c>
      <c r="U79" s="65" t="e">
        <f t="shared" si="11"/>
        <v>#REF!</v>
      </c>
    </row>
    <row r="80" spans="1:21" x14ac:dyDescent="0.2">
      <c r="A80" s="48" t="s">
        <v>676</v>
      </c>
      <c r="B80" s="32" t="s">
        <v>1224</v>
      </c>
      <c r="C80" s="62" t="e">
        <f>SUMPRODUCT(--(#REF!='CCG Summary'!$A80),#REF!)</f>
        <v>#REF!</v>
      </c>
      <c r="D80" s="62" t="e">
        <f>SUMPRODUCT(--(#REF!='CCG Summary'!$A80),#REF!)</f>
        <v>#REF!</v>
      </c>
      <c r="E80" s="62" t="e">
        <f>SUMPRODUCT(--(#REF!='CCG Summary'!$A80),#REF!)</f>
        <v>#REF!</v>
      </c>
      <c r="F80" s="62" t="e">
        <f>SUMPRODUCT(--(#REF!='CCG Summary'!$A80),#REF!)</f>
        <v>#REF!</v>
      </c>
      <c r="G80" s="38"/>
      <c r="H80" s="49" t="e">
        <f>SUMPRODUCT(--(#REF!='CCG Summary'!$A80),#REF!)</f>
        <v>#REF!</v>
      </c>
      <c r="I80" s="38"/>
      <c r="J80" s="38"/>
      <c r="K80" s="38"/>
      <c r="L80" s="38"/>
      <c r="M80" s="50" t="e">
        <f t="shared" si="12"/>
        <v>#REF!</v>
      </c>
      <c r="N80" s="50" t="e">
        <f t="shared" si="6"/>
        <v>#REF!</v>
      </c>
      <c r="O80" s="50" t="e">
        <f t="shared" si="7"/>
        <v>#REF!</v>
      </c>
      <c r="P80" s="50" t="e">
        <f t="shared" si="8"/>
        <v>#REF!</v>
      </c>
      <c r="Q80" s="39"/>
      <c r="R80" s="65" t="e">
        <f t="shared" si="13"/>
        <v>#REF!</v>
      </c>
      <c r="S80" s="65" t="e">
        <f t="shared" si="9"/>
        <v>#REF!</v>
      </c>
      <c r="T80" s="65" t="e">
        <f t="shared" si="10"/>
        <v>#REF!</v>
      </c>
      <c r="U80" s="65" t="e">
        <f t="shared" si="11"/>
        <v>#REF!</v>
      </c>
    </row>
    <row r="81" spans="1:21" x14ac:dyDescent="0.2">
      <c r="A81" s="48" t="s">
        <v>716</v>
      </c>
      <c r="B81" s="32" t="s">
        <v>1225</v>
      </c>
      <c r="C81" s="62" t="e">
        <f>SUMPRODUCT(--(#REF!='CCG Summary'!$A81),#REF!)</f>
        <v>#REF!</v>
      </c>
      <c r="D81" s="62" t="e">
        <f>SUMPRODUCT(--(#REF!='CCG Summary'!$A81),#REF!)</f>
        <v>#REF!</v>
      </c>
      <c r="E81" s="62" t="e">
        <f>SUMPRODUCT(--(#REF!='CCG Summary'!$A81),#REF!)</f>
        <v>#REF!</v>
      </c>
      <c r="F81" s="62" t="e">
        <f>SUMPRODUCT(--(#REF!='CCG Summary'!$A81),#REF!)</f>
        <v>#REF!</v>
      </c>
      <c r="G81" s="38"/>
      <c r="H81" s="49" t="e">
        <f>SUMPRODUCT(--(#REF!='CCG Summary'!$A81),#REF!)</f>
        <v>#REF!</v>
      </c>
      <c r="I81" s="38"/>
      <c r="J81" s="38"/>
      <c r="K81" s="38"/>
      <c r="L81" s="38"/>
      <c r="M81" s="50" t="e">
        <f t="shared" si="12"/>
        <v>#REF!</v>
      </c>
      <c r="N81" s="50" t="e">
        <f t="shared" si="6"/>
        <v>#REF!</v>
      </c>
      <c r="O81" s="50" t="e">
        <f t="shared" si="7"/>
        <v>#REF!</v>
      </c>
      <c r="P81" s="50" t="e">
        <f t="shared" si="8"/>
        <v>#REF!</v>
      </c>
      <c r="Q81" s="39"/>
      <c r="R81" s="65" t="e">
        <f t="shared" si="13"/>
        <v>#REF!</v>
      </c>
      <c r="S81" s="65" t="e">
        <f t="shared" si="9"/>
        <v>#REF!</v>
      </c>
      <c r="T81" s="65" t="e">
        <f t="shared" si="10"/>
        <v>#REF!</v>
      </c>
      <c r="U81" s="65" t="e">
        <f t="shared" si="11"/>
        <v>#REF!</v>
      </c>
    </row>
    <row r="82" spans="1:21" x14ac:dyDescent="0.2">
      <c r="A82" s="48" t="s">
        <v>327</v>
      </c>
      <c r="B82" s="32" t="s">
        <v>1226</v>
      </c>
      <c r="C82" s="62" t="e">
        <f>SUMPRODUCT(--(#REF!='CCG Summary'!$A82),#REF!)</f>
        <v>#REF!</v>
      </c>
      <c r="D82" s="62" t="e">
        <f>SUMPRODUCT(--(#REF!='CCG Summary'!$A82),#REF!)</f>
        <v>#REF!</v>
      </c>
      <c r="E82" s="62" t="e">
        <f>SUMPRODUCT(--(#REF!='CCG Summary'!$A82),#REF!)</f>
        <v>#REF!</v>
      </c>
      <c r="F82" s="62" t="e">
        <f>SUMPRODUCT(--(#REF!='CCG Summary'!$A82),#REF!)</f>
        <v>#REF!</v>
      </c>
      <c r="G82" s="38"/>
      <c r="H82" s="49" t="e">
        <f>SUMPRODUCT(--(#REF!='CCG Summary'!$A82),#REF!)</f>
        <v>#REF!</v>
      </c>
      <c r="I82" s="38"/>
      <c r="J82" s="38"/>
      <c r="K82" s="38"/>
      <c r="L82" s="38"/>
      <c r="M82" s="50" t="e">
        <f t="shared" si="12"/>
        <v>#REF!</v>
      </c>
      <c r="N82" s="50" t="e">
        <f t="shared" si="6"/>
        <v>#REF!</v>
      </c>
      <c r="O82" s="50" t="e">
        <f t="shared" si="7"/>
        <v>#REF!</v>
      </c>
      <c r="P82" s="50" t="e">
        <f t="shared" si="8"/>
        <v>#REF!</v>
      </c>
      <c r="Q82" s="39"/>
      <c r="R82" s="65" t="e">
        <f t="shared" si="13"/>
        <v>#REF!</v>
      </c>
      <c r="S82" s="65" t="e">
        <f t="shared" si="9"/>
        <v>#REF!</v>
      </c>
      <c r="T82" s="65" t="e">
        <f t="shared" si="10"/>
        <v>#REF!</v>
      </c>
      <c r="U82" s="65" t="e">
        <f t="shared" si="11"/>
        <v>#REF!</v>
      </c>
    </row>
    <row r="83" spans="1:21" x14ac:dyDescent="0.2">
      <c r="A83" s="48" t="s">
        <v>205</v>
      </c>
      <c r="B83" s="32" t="s">
        <v>1227</v>
      </c>
      <c r="C83" s="62" t="e">
        <f>SUMPRODUCT(--(#REF!='CCG Summary'!$A83),#REF!)</f>
        <v>#REF!</v>
      </c>
      <c r="D83" s="62" t="e">
        <f>SUMPRODUCT(--(#REF!='CCG Summary'!$A83),#REF!)</f>
        <v>#REF!</v>
      </c>
      <c r="E83" s="62" t="e">
        <f>SUMPRODUCT(--(#REF!='CCG Summary'!$A83),#REF!)</f>
        <v>#REF!</v>
      </c>
      <c r="F83" s="62" t="e">
        <f>SUMPRODUCT(--(#REF!='CCG Summary'!$A83),#REF!)</f>
        <v>#REF!</v>
      </c>
      <c r="G83" s="38"/>
      <c r="H83" s="49" t="e">
        <f>SUMPRODUCT(--(#REF!='CCG Summary'!$A83),#REF!)</f>
        <v>#REF!</v>
      </c>
      <c r="I83" s="38"/>
      <c r="J83" s="38"/>
      <c r="K83" s="38"/>
      <c r="L83" s="38"/>
      <c r="M83" s="50" t="e">
        <f t="shared" si="12"/>
        <v>#REF!</v>
      </c>
      <c r="N83" s="50" t="e">
        <f t="shared" si="6"/>
        <v>#REF!</v>
      </c>
      <c r="O83" s="50" t="e">
        <f t="shared" si="7"/>
        <v>#REF!</v>
      </c>
      <c r="P83" s="50" t="e">
        <f t="shared" si="8"/>
        <v>#REF!</v>
      </c>
      <c r="Q83" s="39"/>
      <c r="R83" s="65" t="e">
        <f t="shared" si="13"/>
        <v>#REF!</v>
      </c>
      <c r="S83" s="65" t="e">
        <f t="shared" si="9"/>
        <v>#REF!</v>
      </c>
      <c r="T83" s="65" t="e">
        <f t="shared" si="10"/>
        <v>#REF!</v>
      </c>
      <c r="U83" s="65" t="e">
        <f t="shared" si="11"/>
        <v>#REF!</v>
      </c>
    </row>
    <row r="84" spans="1:21" x14ac:dyDescent="0.2">
      <c r="A84" s="48" t="s">
        <v>343</v>
      </c>
      <c r="B84" s="32" t="s">
        <v>1228</v>
      </c>
      <c r="C84" s="62" t="e">
        <f>SUMPRODUCT(--(#REF!='CCG Summary'!$A84),#REF!)</f>
        <v>#REF!</v>
      </c>
      <c r="D84" s="62" t="e">
        <f>SUMPRODUCT(--(#REF!='CCG Summary'!$A84),#REF!)</f>
        <v>#REF!</v>
      </c>
      <c r="E84" s="62" t="e">
        <f>SUMPRODUCT(--(#REF!='CCG Summary'!$A84),#REF!)</f>
        <v>#REF!</v>
      </c>
      <c r="F84" s="62" t="e">
        <f>SUMPRODUCT(--(#REF!='CCG Summary'!$A84),#REF!)</f>
        <v>#REF!</v>
      </c>
      <c r="G84" s="38"/>
      <c r="H84" s="49" t="e">
        <f>SUMPRODUCT(--(#REF!='CCG Summary'!$A84),#REF!)</f>
        <v>#REF!</v>
      </c>
      <c r="I84" s="38"/>
      <c r="J84" s="38"/>
      <c r="K84" s="38"/>
      <c r="L84" s="38"/>
      <c r="M84" s="50" t="e">
        <f t="shared" si="12"/>
        <v>#REF!</v>
      </c>
      <c r="N84" s="50" t="e">
        <f t="shared" si="6"/>
        <v>#REF!</v>
      </c>
      <c r="O84" s="50" t="e">
        <f t="shared" si="7"/>
        <v>#REF!</v>
      </c>
      <c r="P84" s="50" t="e">
        <f t="shared" si="8"/>
        <v>#REF!</v>
      </c>
      <c r="Q84" s="39"/>
      <c r="R84" s="65" t="e">
        <f t="shared" si="13"/>
        <v>#REF!</v>
      </c>
      <c r="S84" s="65" t="e">
        <f t="shared" si="9"/>
        <v>#REF!</v>
      </c>
      <c r="T84" s="65" t="e">
        <f t="shared" si="10"/>
        <v>#REF!</v>
      </c>
      <c r="U84" s="65" t="e">
        <f t="shared" si="11"/>
        <v>#REF!</v>
      </c>
    </row>
    <row r="85" spans="1:21" x14ac:dyDescent="0.2">
      <c r="A85" s="48" t="s">
        <v>678</v>
      </c>
      <c r="B85" s="32" t="s">
        <v>1229</v>
      </c>
      <c r="C85" s="62" t="e">
        <f>SUMPRODUCT(--(#REF!='CCG Summary'!$A85),#REF!)</f>
        <v>#REF!</v>
      </c>
      <c r="D85" s="62" t="e">
        <f>SUMPRODUCT(--(#REF!='CCG Summary'!$A85),#REF!)</f>
        <v>#REF!</v>
      </c>
      <c r="E85" s="62" t="e">
        <f>SUMPRODUCT(--(#REF!='CCG Summary'!$A85),#REF!)</f>
        <v>#REF!</v>
      </c>
      <c r="F85" s="62" t="e">
        <f>SUMPRODUCT(--(#REF!='CCG Summary'!$A85),#REF!)</f>
        <v>#REF!</v>
      </c>
      <c r="G85" s="38"/>
      <c r="H85" s="49" t="e">
        <f>SUMPRODUCT(--(#REF!='CCG Summary'!$A85),#REF!)</f>
        <v>#REF!</v>
      </c>
      <c r="I85" s="38"/>
      <c r="J85" s="38"/>
      <c r="K85" s="38"/>
      <c r="L85" s="38"/>
      <c r="M85" s="50" t="e">
        <f t="shared" si="12"/>
        <v>#REF!</v>
      </c>
      <c r="N85" s="50" t="e">
        <f t="shared" si="6"/>
        <v>#REF!</v>
      </c>
      <c r="O85" s="50" t="e">
        <f t="shared" si="7"/>
        <v>#REF!</v>
      </c>
      <c r="P85" s="50" t="e">
        <f t="shared" si="8"/>
        <v>#REF!</v>
      </c>
      <c r="Q85" s="39"/>
      <c r="R85" s="65" t="e">
        <f t="shared" si="13"/>
        <v>#REF!</v>
      </c>
      <c r="S85" s="65" t="e">
        <f t="shared" si="9"/>
        <v>#REF!</v>
      </c>
      <c r="T85" s="65" t="e">
        <f t="shared" si="10"/>
        <v>#REF!</v>
      </c>
      <c r="U85" s="65" t="e">
        <f t="shared" si="11"/>
        <v>#REF!</v>
      </c>
    </row>
    <row r="86" spans="1:21" x14ac:dyDescent="0.2">
      <c r="A86" s="48" t="s">
        <v>704</v>
      </c>
      <c r="B86" s="32" t="s">
        <v>1230</v>
      </c>
      <c r="C86" s="62" t="e">
        <f>SUMPRODUCT(--(#REF!='CCG Summary'!$A86),#REF!)</f>
        <v>#REF!</v>
      </c>
      <c r="D86" s="62" t="e">
        <f>SUMPRODUCT(--(#REF!='CCG Summary'!$A86),#REF!)</f>
        <v>#REF!</v>
      </c>
      <c r="E86" s="62" t="e">
        <f>SUMPRODUCT(--(#REF!='CCG Summary'!$A86),#REF!)</f>
        <v>#REF!</v>
      </c>
      <c r="F86" s="62" t="e">
        <f>SUMPRODUCT(--(#REF!='CCG Summary'!$A86),#REF!)</f>
        <v>#REF!</v>
      </c>
      <c r="G86" s="38"/>
      <c r="H86" s="49" t="e">
        <f>SUMPRODUCT(--(#REF!='CCG Summary'!$A86),#REF!)</f>
        <v>#REF!</v>
      </c>
      <c r="I86" s="38"/>
      <c r="J86" s="38"/>
      <c r="K86" s="38"/>
      <c r="L86" s="38"/>
      <c r="M86" s="50" t="e">
        <f t="shared" si="12"/>
        <v>#REF!</v>
      </c>
      <c r="N86" s="50" t="e">
        <f t="shared" si="6"/>
        <v>#REF!</v>
      </c>
      <c r="O86" s="50" t="e">
        <f t="shared" si="7"/>
        <v>#REF!</v>
      </c>
      <c r="P86" s="50" t="e">
        <f t="shared" si="8"/>
        <v>#REF!</v>
      </c>
      <c r="Q86" s="39"/>
      <c r="R86" s="65" t="e">
        <f t="shared" si="13"/>
        <v>#REF!</v>
      </c>
      <c r="S86" s="65" t="e">
        <f t="shared" si="9"/>
        <v>#REF!</v>
      </c>
      <c r="T86" s="65" t="e">
        <f t="shared" si="10"/>
        <v>#REF!</v>
      </c>
      <c r="U86" s="65" t="e">
        <f t="shared" si="11"/>
        <v>#REF!</v>
      </c>
    </row>
    <row r="87" spans="1:21" x14ac:dyDescent="0.2">
      <c r="A87" s="48" t="s">
        <v>718</v>
      </c>
      <c r="B87" s="32" t="s">
        <v>1231</v>
      </c>
      <c r="C87" s="62" t="e">
        <f>SUMPRODUCT(--(#REF!='CCG Summary'!$A87),#REF!)</f>
        <v>#REF!</v>
      </c>
      <c r="D87" s="62" t="e">
        <f>SUMPRODUCT(--(#REF!='CCG Summary'!$A87),#REF!)</f>
        <v>#REF!</v>
      </c>
      <c r="E87" s="62" t="e">
        <f>SUMPRODUCT(--(#REF!='CCG Summary'!$A87),#REF!)</f>
        <v>#REF!</v>
      </c>
      <c r="F87" s="62" t="e">
        <f>SUMPRODUCT(--(#REF!='CCG Summary'!$A87),#REF!)</f>
        <v>#REF!</v>
      </c>
      <c r="G87" s="38"/>
      <c r="H87" s="49" t="e">
        <f>SUMPRODUCT(--(#REF!='CCG Summary'!$A87),#REF!)</f>
        <v>#REF!</v>
      </c>
      <c r="I87" s="38"/>
      <c r="J87" s="38"/>
      <c r="K87" s="38"/>
      <c r="L87" s="38"/>
      <c r="M87" s="50" t="e">
        <f t="shared" si="12"/>
        <v>#REF!</v>
      </c>
      <c r="N87" s="50" t="e">
        <f t="shared" si="6"/>
        <v>#REF!</v>
      </c>
      <c r="O87" s="50" t="e">
        <f t="shared" si="7"/>
        <v>#REF!</v>
      </c>
      <c r="P87" s="50" t="e">
        <f t="shared" si="8"/>
        <v>#REF!</v>
      </c>
      <c r="Q87" s="39"/>
      <c r="R87" s="65" t="e">
        <f t="shared" si="13"/>
        <v>#REF!</v>
      </c>
      <c r="S87" s="65" t="e">
        <f t="shared" si="9"/>
        <v>#REF!</v>
      </c>
      <c r="T87" s="65" t="e">
        <f t="shared" si="10"/>
        <v>#REF!</v>
      </c>
      <c r="U87" s="65" t="e">
        <f t="shared" si="11"/>
        <v>#REF!</v>
      </c>
    </row>
    <row r="88" spans="1:21" x14ac:dyDescent="0.2">
      <c r="A88" s="48" t="s">
        <v>680</v>
      </c>
      <c r="B88" s="32" t="s">
        <v>1232</v>
      </c>
      <c r="C88" s="62" t="e">
        <f>SUMPRODUCT(--(#REF!='CCG Summary'!$A88),#REF!)</f>
        <v>#REF!</v>
      </c>
      <c r="D88" s="62" t="e">
        <f>SUMPRODUCT(--(#REF!='CCG Summary'!$A88),#REF!)</f>
        <v>#REF!</v>
      </c>
      <c r="E88" s="62" t="e">
        <f>SUMPRODUCT(--(#REF!='CCG Summary'!$A88),#REF!)</f>
        <v>#REF!</v>
      </c>
      <c r="F88" s="62" t="e">
        <f>SUMPRODUCT(--(#REF!='CCG Summary'!$A88),#REF!)</f>
        <v>#REF!</v>
      </c>
      <c r="G88" s="38"/>
      <c r="H88" s="49" t="e">
        <f>SUMPRODUCT(--(#REF!='CCG Summary'!$A88),#REF!)</f>
        <v>#REF!</v>
      </c>
      <c r="I88" s="38"/>
      <c r="J88" s="38"/>
      <c r="K88" s="38"/>
      <c r="L88" s="38"/>
      <c r="M88" s="50" t="e">
        <f t="shared" si="12"/>
        <v>#REF!</v>
      </c>
      <c r="N88" s="50" t="e">
        <f t="shared" ref="N88:N151" si="14">SUM(I88+D88)*$O$1</f>
        <v>#REF!</v>
      </c>
      <c r="O88" s="50" t="e">
        <f t="shared" ref="O88:O151" si="15">SUM(J88+E88)*$O$1</f>
        <v>#REF!</v>
      </c>
      <c r="P88" s="50" t="e">
        <f t="shared" ref="P88:P151" si="16">SUM(K88+F88)*$O$1</f>
        <v>#REF!</v>
      </c>
      <c r="Q88" s="39"/>
      <c r="R88" s="65" t="e">
        <f t="shared" si="13"/>
        <v>#REF!</v>
      </c>
      <c r="S88" s="65" t="e">
        <f t="shared" ref="S88:S151" si="17">SUM(I88+D88)</f>
        <v>#REF!</v>
      </c>
      <c r="T88" s="65" t="e">
        <f t="shared" ref="T88:T151" si="18">SUM(J88+E88)</f>
        <v>#REF!</v>
      </c>
      <c r="U88" s="65" t="e">
        <f t="shared" ref="U88:U151" si="19">SUM(K88+F88)</f>
        <v>#REF!</v>
      </c>
    </row>
    <row r="89" spans="1:21" x14ac:dyDescent="0.2">
      <c r="A89" s="48" t="s">
        <v>79</v>
      </c>
      <c r="B89" s="32" t="s">
        <v>1233</v>
      </c>
      <c r="C89" s="62" t="e">
        <f>SUMPRODUCT(--(#REF!='CCG Summary'!$A89),#REF!)</f>
        <v>#REF!</v>
      </c>
      <c r="D89" s="62" t="e">
        <f>SUMPRODUCT(--(#REF!='CCG Summary'!$A89),#REF!)</f>
        <v>#REF!</v>
      </c>
      <c r="E89" s="62" t="e">
        <f>SUMPRODUCT(--(#REF!='CCG Summary'!$A89),#REF!)</f>
        <v>#REF!</v>
      </c>
      <c r="F89" s="62" t="e">
        <f>SUMPRODUCT(--(#REF!='CCG Summary'!$A89),#REF!)</f>
        <v>#REF!</v>
      </c>
      <c r="G89" s="38"/>
      <c r="H89" s="49" t="e">
        <f>SUMPRODUCT(--(#REF!='CCG Summary'!$A89),#REF!)</f>
        <v>#REF!</v>
      </c>
      <c r="I89" s="38"/>
      <c r="J89" s="38"/>
      <c r="K89" s="38"/>
      <c r="L89" s="38"/>
      <c r="M89" s="50" t="e">
        <f t="shared" si="12"/>
        <v>#REF!</v>
      </c>
      <c r="N89" s="50" t="e">
        <f t="shared" si="14"/>
        <v>#REF!</v>
      </c>
      <c r="O89" s="50" t="e">
        <f t="shared" si="15"/>
        <v>#REF!</v>
      </c>
      <c r="P89" s="50" t="e">
        <f t="shared" si="16"/>
        <v>#REF!</v>
      </c>
      <c r="Q89" s="39"/>
      <c r="R89" s="65" t="e">
        <f t="shared" si="13"/>
        <v>#REF!</v>
      </c>
      <c r="S89" s="65" t="e">
        <f t="shared" si="17"/>
        <v>#REF!</v>
      </c>
      <c r="T89" s="65" t="e">
        <f t="shared" si="18"/>
        <v>#REF!</v>
      </c>
      <c r="U89" s="65" t="e">
        <f t="shared" si="19"/>
        <v>#REF!</v>
      </c>
    </row>
    <row r="90" spans="1:21" x14ac:dyDescent="0.2">
      <c r="A90" s="48" t="s">
        <v>75</v>
      </c>
      <c r="B90" s="32" t="s">
        <v>1234</v>
      </c>
      <c r="C90" s="62" t="e">
        <f>SUMPRODUCT(--(#REF!='CCG Summary'!$A90),#REF!)</f>
        <v>#REF!</v>
      </c>
      <c r="D90" s="62" t="e">
        <f>SUMPRODUCT(--(#REF!='CCG Summary'!$A90),#REF!)</f>
        <v>#REF!</v>
      </c>
      <c r="E90" s="62" t="e">
        <f>SUMPRODUCT(--(#REF!='CCG Summary'!$A90),#REF!)</f>
        <v>#REF!</v>
      </c>
      <c r="F90" s="62" t="e">
        <f>SUMPRODUCT(--(#REF!='CCG Summary'!$A90),#REF!)</f>
        <v>#REF!</v>
      </c>
      <c r="G90" s="38"/>
      <c r="H90" s="49" t="e">
        <f>SUMPRODUCT(--(#REF!='CCG Summary'!$A90),#REF!)</f>
        <v>#REF!</v>
      </c>
      <c r="I90" s="38"/>
      <c r="J90" s="38"/>
      <c r="K90" s="38"/>
      <c r="L90" s="38"/>
      <c r="M90" s="50" t="e">
        <f t="shared" si="12"/>
        <v>#REF!</v>
      </c>
      <c r="N90" s="50" t="e">
        <f t="shared" si="14"/>
        <v>#REF!</v>
      </c>
      <c r="O90" s="50" t="e">
        <f t="shared" si="15"/>
        <v>#REF!</v>
      </c>
      <c r="P90" s="50" t="e">
        <f t="shared" si="16"/>
        <v>#REF!</v>
      </c>
      <c r="Q90" s="39"/>
      <c r="R90" s="65" t="e">
        <f t="shared" si="13"/>
        <v>#REF!</v>
      </c>
      <c r="S90" s="65" t="e">
        <f t="shared" si="17"/>
        <v>#REF!</v>
      </c>
      <c r="T90" s="65" t="e">
        <f t="shared" si="18"/>
        <v>#REF!</v>
      </c>
      <c r="U90" s="65" t="e">
        <f t="shared" si="19"/>
        <v>#REF!</v>
      </c>
    </row>
    <row r="91" spans="1:21" x14ac:dyDescent="0.2">
      <c r="A91" s="48" t="s">
        <v>347</v>
      </c>
      <c r="B91" s="32" t="s">
        <v>1235</v>
      </c>
      <c r="C91" s="62" t="e">
        <f>SUMPRODUCT(--(#REF!='CCG Summary'!$A91),#REF!)</f>
        <v>#REF!</v>
      </c>
      <c r="D91" s="62" t="e">
        <f>SUMPRODUCT(--(#REF!='CCG Summary'!$A91),#REF!)</f>
        <v>#REF!</v>
      </c>
      <c r="E91" s="62" t="e">
        <f>SUMPRODUCT(--(#REF!='CCG Summary'!$A91),#REF!)</f>
        <v>#REF!</v>
      </c>
      <c r="F91" s="62" t="e">
        <f>SUMPRODUCT(--(#REF!='CCG Summary'!$A91),#REF!)</f>
        <v>#REF!</v>
      </c>
      <c r="G91" s="38"/>
      <c r="H91" s="49" t="e">
        <f>SUMPRODUCT(--(#REF!='CCG Summary'!$A91),#REF!)</f>
        <v>#REF!</v>
      </c>
      <c r="I91" s="38"/>
      <c r="J91" s="38"/>
      <c r="K91" s="38"/>
      <c r="L91" s="38"/>
      <c r="M91" s="50" t="e">
        <f t="shared" si="12"/>
        <v>#REF!</v>
      </c>
      <c r="N91" s="50" t="e">
        <f t="shared" si="14"/>
        <v>#REF!</v>
      </c>
      <c r="O91" s="50" t="e">
        <f t="shared" si="15"/>
        <v>#REF!</v>
      </c>
      <c r="P91" s="50" t="e">
        <f t="shared" si="16"/>
        <v>#REF!</v>
      </c>
      <c r="Q91" s="39"/>
      <c r="R91" s="65" t="e">
        <f t="shared" si="13"/>
        <v>#REF!</v>
      </c>
      <c r="S91" s="65" t="e">
        <f t="shared" si="17"/>
        <v>#REF!</v>
      </c>
      <c r="T91" s="65" t="e">
        <f t="shared" si="18"/>
        <v>#REF!</v>
      </c>
      <c r="U91" s="65" t="e">
        <f t="shared" si="19"/>
        <v>#REF!</v>
      </c>
    </row>
    <row r="92" spans="1:21" x14ac:dyDescent="0.2">
      <c r="A92" s="48" t="s">
        <v>702</v>
      </c>
      <c r="B92" s="32" t="s">
        <v>1236</v>
      </c>
      <c r="C92" s="62" t="e">
        <f>SUMPRODUCT(--(#REF!='CCG Summary'!$A92),#REF!)</f>
        <v>#REF!</v>
      </c>
      <c r="D92" s="62" t="e">
        <f>SUMPRODUCT(--(#REF!='CCG Summary'!$A92),#REF!)</f>
        <v>#REF!</v>
      </c>
      <c r="E92" s="62" t="e">
        <f>SUMPRODUCT(--(#REF!='CCG Summary'!$A92),#REF!)</f>
        <v>#REF!</v>
      </c>
      <c r="F92" s="62" t="e">
        <f>SUMPRODUCT(--(#REF!='CCG Summary'!$A92),#REF!)</f>
        <v>#REF!</v>
      </c>
      <c r="G92" s="38"/>
      <c r="H92" s="49" t="e">
        <f>SUMPRODUCT(--(#REF!='CCG Summary'!$A92),#REF!)</f>
        <v>#REF!</v>
      </c>
      <c r="I92" s="38"/>
      <c r="J92" s="38"/>
      <c r="K92" s="38"/>
      <c r="L92" s="38"/>
      <c r="M92" s="50" t="e">
        <f t="shared" si="12"/>
        <v>#REF!</v>
      </c>
      <c r="N92" s="50" t="e">
        <f t="shared" si="14"/>
        <v>#REF!</v>
      </c>
      <c r="O92" s="50" t="e">
        <f t="shared" si="15"/>
        <v>#REF!</v>
      </c>
      <c r="P92" s="50" t="e">
        <f t="shared" si="16"/>
        <v>#REF!</v>
      </c>
      <c r="Q92" s="39"/>
      <c r="R92" s="65" t="e">
        <f t="shared" si="13"/>
        <v>#REF!</v>
      </c>
      <c r="S92" s="65" t="e">
        <f t="shared" si="17"/>
        <v>#REF!</v>
      </c>
      <c r="T92" s="65" t="e">
        <f t="shared" si="18"/>
        <v>#REF!</v>
      </c>
      <c r="U92" s="65" t="e">
        <f t="shared" si="19"/>
        <v>#REF!</v>
      </c>
    </row>
    <row r="93" spans="1:21" x14ac:dyDescent="0.2">
      <c r="A93" s="48" t="s">
        <v>351</v>
      </c>
      <c r="B93" s="32" t="s">
        <v>1237</v>
      </c>
      <c r="C93" s="62" t="e">
        <f>SUMPRODUCT(--(#REF!='CCG Summary'!$A93),#REF!)</f>
        <v>#REF!</v>
      </c>
      <c r="D93" s="62" t="e">
        <f>SUMPRODUCT(--(#REF!='CCG Summary'!$A93),#REF!)</f>
        <v>#REF!</v>
      </c>
      <c r="E93" s="62" t="e">
        <f>SUMPRODUCT(--(#REF!='CCG Summary'!$A93),#REF!)</f>
        <v>#REF!</v>
      </c>
      <c r="F93" s="62" t="e">
        <f>SUMPRODUCT(--(#REF!='CCG Summary'!$A93),#REF!)</f>
        <v>#REF!</v>
      </c>
      <c r="G93" s="38"/>
      <c r="H93" s="49" t="e">
        <f>SUMPRODUCT(--(#REF!='CCG Summary'!$A93),#REF!)</f>
        <v>#REF!</v>
      </c>
      <c r="I93" s="38"/>
      <c r="J93" s="38"/>
      <c r="K93" s="38"/>
      <c r="L93" s="38"/>
      <c r="M93" s="50" t="e">
        <f t="shared" si="12"/>
        <v>#REF!</v>
      </c>
      <c r="N93" s="50" t="e">
        <f t="shared" si="14"/>
        <v>#REF!</v>
      </c>
      <c r="O93" s="50" t="e">
        <f t="shared" si="15"/>
        <v>#REF!</v>
      </c>
      <c r="P93" s="50" t="e">
        <f t="shared" si="16"/>
        <v>#REF!</v>
      </c>
      <c r="Q93" s="39"/>
      <c r="R93" s="65" t="e">
        <f t="shared" si="13"/>
        <v>#REF!</v>
      </c>
      <c r="S93" s="65" t="e">
        <f t="shared" si="17"/>
        <v>#REF!</v>
      </c>
      <c r="T93" s="65" t="e">
        <f t="shared" si="18"/>
        <v>#REF!</v>
      </c>
      <c r="U93" s="65" t="e">
        <f t="shared" si="19"/>
        <v>#REF!</v>
      </c>
    </row>
    <row r="94" spans="1:21" x14ac:dyDescent="0.2">
      <c r="A94" s="48" t="s">
        <v>720</v>
      </c>
      <c r="B94" s="32" t="s">
        <v>1238</v>
      </c>
      <c r="C94" s="62" t="e">
        <f>SUMPRODUCT(--(#REF!='CCG Summary'!$A94),#REF!)</f>
        <v>#REF!</v>
      </c>
      <c r="D94" s="62" t="e">
        <f>SUMPRODUCT(--(#REF!='CCG Summary'!$A94),#REF!)</f>
        <v>#REF!</v>
      </c>
      <c r="E94" s="62" t="e">
        <f>SUMPRODUCT(--(#REF!='CCG Summary'!$A94),#REF!)</f>
        <v>#REF!</v>
      </c>
      <c r="F94" s="62" t="e">
        <f>SUMPRODUCT(--(#REF!='CCG Summary'!$A94),#REF!)</f>
        <v>#REF!</v>
      </c>
      <c r="G94" s="38"/>
      <c r="H94" s="49" t="e">
        <f>SUMPRODUCT(--(#REF!='CCG Summary'!$A94),#REF!)</f>
        <v>#REF!</v>
      </c>
      <c r="I94" s="38"/>
      <c r="J94" s="38"/>
      <c r="K94" s="38"/>
      <c r="L94" s="38"/>
      <c r="M94" s="50" t="e">
        <f t="shared" si="12"/>
        <v>#REF!</v>
      </c>
      <c r="N94" s="50" t="e">
        <f t="shared" si="14"/>
        <v>#REF!</v>
      </c>
      <c r="O94" s="50" t="e">
        <f t="shared" si="15"/>
        <v>#REF!</v>
      </c>
      <c r="P94" s="50" t="e">
        <f t="shared" si="16"/>
        <v>#REF!</v>
      </c>
      <c r="Q94" s="39"/>
      <c r="R94" s="65" t="e">
        <f t="shared" si="13"/>
        <v>#REF!</v>
      </c>
      <c r="S94" s="65" t="e">
        <f t="shared" si="17"/>
        <v>#REF!</v>
      </c>
      <c r="T94" s="65" t="e">
        <f t="shared" si="18"/>
        <v>#REF!</v>
      </c>
      <c r="U94" s="65" t="e">
        <f t="shared" si="19"/>
        <v>#REF!</v>
      </c>
    </row>
    <row r="95" spans="1:21" x14ac:dyDescent="0.2">
      <c r="A95" s="48" t="s">
        <v>636</v>
      </c>
      <c r="B95" s="32" t="s">
        <v>1239</v>
      </c>
      <c r="C95" s="62" t="e">
        <f>SUMPRODUCT(--(#REF!='CCG Summary'!$A95),#REF!)</f>
        <v>#REF!</v>
      </c>
      <c r="D95" s="62" t="e">
        <f>SUMPRODUCT(--(#REF!='CCG Summary'!$A95),#REF!)</f>
        <v>#REF!</v>
      </c>
      <c r="E95" s="62" t="e">
        <f>SUMPRODUCT(--(#REF!='CCG Summary'!$A95),#REF!)</f>
        <v>#REF!</v>
      </c>
      <c r="F95" s="62" t="e">
        <f>SUMPRODUCT(--(#REF!='CCG Summary'!$A95),#REF!)</f>
        <v>#REF!</v>
      </c>
      <c r="G95" s="38"/>
      <c r="H95" s="49" t="e">
        <f>SUMPRODUCT(--(#REF!='CCG Summary'!$A95),#REF!)</f>
        <v>#REF!</v>
      </c>
      <c r="I95" s="38"/>
      <c r="J95" s="38"/>
      <c r="K95" s="38"/>
      <c r="L95" s="38"/>
      <c r="M95" s="50" t="e">
        <f t="shared" si="12"/>
        <v>#REF!</v>
      </c>
      <c r="N95" s="50" t="e">
        <f t="shared" si="14"/>
        <v>#REF!</v>
      </c>
      <c r="O95" s="50" t="e">
        <f t="shared" si="15"/>
        <v>#REF!</v>
      </c>
      <c r="P95" s="50" t="e">
        <f t="shared" si="16"/>
        <v>#REF!</v>
      </c>
      <c r="Q95" s="39"/>
      <c r="R95" s="65" t="e">
        <f t="shared" si="13"/>
        <v>#REF!</v>
      </c>
      <c r="S95" s="65" t="e">
        <f t="shared" si="17"/>
        <v>#REF!</v>
      </c>
      <c r="T95" s="65" t="e">
        <f t="shared" si="18"/>
        <v>#REF!</v>
      </c>
      <c r="U95" s="65" t="e">
        <f t="shared" si="19"/>
        <v>#REF!</v>
      </c>
    </row>
    <row r="96" spans="1:21" x14ac:dyDescent="0.2">
      <c r="A96" s="48" t="s">
        <v>63</v>
      </c>
      <c r="B96" s="32" t="s">
        <v>1240</v>
      </c>
      <c r="C96" s="62" t="e">
        <f>SUMPRODUCT(--(#REF!='CCG Summary'!$A96),#REF!)</f>
        <v>#REF!</v>
      </c>
      <c r="D96" s="62" t="e">
        <f>SUMPRODUCT(--(#REF!='CCG Summary'!$A96),#REF!)</f>
        <v>#REF!</v>
      </c>
      <c r="E96" s="62" t="e">
        <f>SUMPRODUCT(--(#REF!='CCG Summary'!$A96),#REF!)</f>
        <v>#REF!</v>
      </c>
      <c r="F96" s="62" t="e">
        <f>SUMPRODUCT(--(#REF!='CCG Summary'!$A96),#REF!)</f>
        <v>#REF!</v>
      </c>
      <c r="G96" s="38"/>
      <c r="H96" s="49" t="e">
        <f>SUMPRODUCT(--(#REF!='CCG Summary'!$A96),#REF!)</f>
        <v>#REF!</v>
      </c>
      <c r="I96" s="38"/>
      <c r="J96" s="38"/>
      <c r="K96" s="38"/>
      <c r="L96" s="38"/>
      <c r="M96" s="50" t="e">
        <f t="shared" si="12"/>
        <v>#REF!</v>
      </c>
      <c r="N96" s="50" t="e">
        <f t="shared" si="14"/>
        <v>#REF!</v>
      </c>
      <c r="O96" s="50" t="e">
        <f t="shared" si="15"/>
        <v>#REF!</v>
      </c>
      <c r="P96" s="50" t="e">
        <f t="shared" si="16"/>
        <v>#REF!</v>
      </c>
      <c r="Q96" s="39"/>
      <c r="R96" s="65" t="e">
        <f t="shared" si="13"/>
        <v>#REF!</v>
      </c>
      <c r="S96" s="65" t="e">
        <f t="shared" si="17"/>
        <v>#REF!</v>
      </c>
      <c r="T96" s="65" t="e">
        <f t="shared" si="18"/>
        <v>#REF!</v>
      </c>
      <c r="U96" s="65" t="e">
        <f t="shared" si="19"/>
        <v>#REF!</v>
      </c>
    </row>
    <row r="97" spans="1:21" x14ac:dyDescent="0.2">
      <c r="A97" s="48" t="s">
        <v>527</v>
      </c>
      <c r="B97" s="32" t="s">
        <v>1241</v>
      </c>
      <c r="C97" s="62" t="e">
        <f>SUMPRODUCT(--(#REF!='CCG Summary'!$A97),#REF!)</f>
        <v>#REF!</v>
      </c>
      <c r="D97" s="62" t="e">
        <f>SUMPRODUCT(--(#REF!='CCG Summary'!$A97),#REF!)</f>
        <v>#REF!</v>
      </c>
      <c r="E97" s="62" t="e">
        <f>SUMPRODUCT(--(#REF!='CCG Summary'!$A97),#REF!)</f>
        <v>#REF!</v>
      </c>
      <c r="F97" s="62" t="e">
        <f>SUMPRODUCT(--(#REF!='CCG Summary'!$A97),#REF!)</f>
        <v>#REF!</v>
      </c>
      <c r="G97" s="38"/>
      <c r="H97" s="49" t="e">
        <f>SUMPRODUCT(--(#REF!='CCG Summary'!$A97),#REF!)</f>
        <v>#REF!</v>
      </c>
      <c r="I97" s="38"/>
      <c r="J97" s="38"/>
      <c r="K97" s="38"/>
      <c r="L97" s="38"/>
      <c r="M97" s="50" t="e">
        <f t="shared" si="12"/>
        <v>#REF!</v>
      </c>
      <c r="N97" s="50" t="e">
        <f t="shared" si="14"/>
        <v>#REF!</v>
      </c>
      <c r="O97" s="50" t="e">
        <f t="shared" si="15"/>
        <v>#REF!</v>
      </c>
      <c r="P97" s="50" t="e">
        <f t="shared" si="16"/>
        <v>#REF!</v>
      </c>
      <c r="Q97" s="39"/>
      <c r="R97" s="65" t="e">
        <f t="shared" si="13"/>
        <v>#REF!</v>
      </c>
      <c r="S97" s="65" t="e">
        <f t="shared" si="17"/>
        <v>#REF!</v>
      </c>
      <c r="T97" s="65" t="e">
        <f t="shared" si="18"/>
        <v>#REF!</v>
      </c>
      <c r="U97" s="65" t="e">
        <f t="shared" si="19"/>
        <v>#REF!</v>
      </c>
    </row>
    <row r="98" spans="1:21" x14ac:dyDescent="0.2">
      <c r="A98" s="48" t="s">
        <v>529</v>
      </c>
      <c r="B98" s="32" t="s">
        <v>1242</v>
      </c>
      <c r="C98" s="62" t="e">
        <f>SUMPRODUCT(--(#REF!='CCG Summary'!$A98),#REF!)</f>
        <v>#REF!</v>
      </c>
      <c r="D98" s="62" t="e">
        <f>SUMPRODUCT(--(#REF!='CCG Summary'!$A98),#REF!)</f>
        <v>#REF!</v>
      </c>
      <c r="E98" s="62" t="e">
        <f>SUMPRODUCT(--(#REF!='CCG Summary'!$A98),#REF!)</f>
        <v>#REF!</v>
      </c>
      <c r="F98" s="62" t="e">
        <f>SUMPRODUCT(--(#REF!='CCG Summary'!$A98),#REF!)</f>
        <v>#REF!</v>
      </c>
      <c r="G98" s="38"/>
      <c r="H98" s="49" t="e">
        <f>SUMPRODUCT(--(#REF!='CCG Summary'!$A98),#REF!)</f>
        <v>#REF!</v>
      </c>
      <c r="I98" s="38"/>
      <c r="J98" s="38"/>
      <c r="K98" s="38"/>
      <c r="L98" s="38"/>
      <c r="M98" s="50" t="e">
        <f t="shared" si="12"/>
        <v>#REF!</v>
      </c>
      <c r="N98" s="50" t="e">
        <f t="shared" si="14"/>
        <v>#REF!</v>
      </c>
      <c r="O98" s="50" t="e">
        <f t="shared" si="15"/>
        <v>#REF!</v>
      </c>
      <c r="P98" s="50" t="e">
        <f t="shared" si="16"/>
        <v>#REF!</v>
      </c>
      <c r="Q98" s="39"/>
      <c r="R98" s="65" t="e">
        <f t="shared" si="13"/>
        <v>#REF!</v>
      </c>
      <c r="S98" s="65" t="e">
        <f t="shared" si="17"/>
        <v>#REF!</v>
      </c>
      <c r="T98" s="65" t="e">
        <f t="shared" si="18"/>
        <v>#REF!</v>
      </c>
      <c r="U98" s="65" t="e">
        <f t="shared" si="19"/>
        <v>#REF!</v>
      </c>
    </row>
    <row r="99" spans="1:21" x14ac:dyDescent="0.2">
      <c r="A99" s="48" t="s">
        <v>59</v>
      </c>
      <c r="B99" s="32" t="s">
        <v>1243</v>
      </c>
      <c r="C99" s="62" t="e">
        <f>SUMPRODUCT(--(#REF!='CCG Summary'!$A99),#REF!)</f>
        <v>#REF!</v>
      </c>
      <c r="D99" s="62" t="e">
        <f>SUMPRODUCT(--(#REF!='CCG Summary'!$A99),#REF!)</f>
        <v>#REF!</v>
      </c>
      <c r="E99" s="62" t="e">
        <f>SUMPRODUCT(--(#REF!='CCG Summary'!$A99),#REF!)</f>
        <v>#REF!</v>
      </c>
      <c r="F99" s="62" t="e">
        <f>SUMPRODUCT(--(#REF!='CCG Summary'!$A99),#REF!)</f>
        <v>#REF!</v>
      </c>
      <c r="G99" s="38"/>
      <c r="H99" s="49" t="e">
        <f>SUMPRODUCT(--(#REF!='CCG Summary'!$A99),#REF!)</f>
        <v>#REF!</v>
      </c>
      <c r="I99" s="38"/>
      <c r="J99" s="38"/>
      <c r="K99" s="38"/>
      <c r="L99" s="38"/>
      <c r="M99" s="50" t="e">
        <f t="shared" si="12"/>
        <v>#REF!</v>
      </c>
      <c r="N99" s="50" t="e">
        <f t="shared" si="14"/>
        <v>#REF!</v>
      </c>
      <c r="O99" s="50" t="e">
        <f t="shared" si="15"/>
        <v>#REF!</v>
      </c>
      <c r="P99" s="50" t="e">
        <f t="shared" si="16"/>
        <v>#REF!</v>
      </c>
      <c r="Q99" s="39"/>
      <c r="R99" s="65" t="e">
        <f t="shared" si="13"/>
        <v>#REF!</v>
      </c>
      <c r="S99" s="65" t="e">
        <f t="shared" si="17"/>
        <v>#REF!</v>
      </c>
      <c r="T99" s="65" t="e">
        <f t="shared" si="18"/>
        <v>#REF!</v>
      </c>
      <c r="U99" s="65" t="e">
        <f t="shared" si="19"/>
        <v>#REF!</v>
      </c>
    </row>
    <row r="100" spans="1:21" x14ac:dyDescent="0.2">
      <c r="A100" s="48" t="s">
        <v>614</v>
      </c>
      <c r="B100" s="32" t="s">
        <v>1244</v>
      </c>
      <c r="C100" s="62" t="e">
        <f>SUMPRODUCT(--(#REF!='CCG Summary'!$A100),#REF!)</f>
        <v>#REF!</v>
      </c>
      <c r="D100" s="62" t="e">
        <f>SUMPRODUCT(--(#REF!='CCG Summary'!$A100),#REF!)</f>
        <v>#REF!</v>
      </c>
      <c r="E100" s="62" t="e">
        <f>SUMPRODUCT(--(#REF!='CCG Summary'!$A100),#REF!)</f>
        <v>#REF!</v>
      </c>
      <c r="F100" s="62" t="e">
        <f>SUMPRODUCT(--(#REF!='CCG Summary'!$A100),#REF!)</f>
        <v>#REF!</v>
      </c>
      <c r="G100" s="38"/>
      <c r="H100" s="49" t="e">
        <f>SUMPRODUCT(--(#REF!='CCG Summary'!$A100),#REF!)</f>
        <v>#REF!</v>
      </c>
      <c r="I100" s="38"/>
      <c r="J100" s="38"/>
      <c r="K100" s="38"/>
      <c r="L100" s="38"/>
      <c r="M100" s="50" t="e">
        <f t="shared" si="12"/>
        <v>#REF!</v>
      </c>
      <c r="N100" s="50" t="e">
        <f t="shared" si="14"/>
        <v>#REF!</v>
      </c>
      <c r="O100" s="50" t="e">
        <f t="shared" si="15"/>
        <v>#REF!</v>
      </c>
      <c r="P100" s="50" t="e">
        <f t="shared" si="16"/>
        <v>#REF!</v>
      </c>
      <c r="Q100" s="39"/>
      <c r="R100" s="65" t="e">
        <f t="shared" si="13"/>
        <v>#REF!</v>
      </c>
      <c r="S100" s="65" t="e">
        <f t="shared" si="17"/>
        <v>#REF!</v>
      </c>
      <c r="T100" s="65" t="e">
        <f t="shared" si="18"/>
        <v>#REF!</v>
      </c>
      <c r="U100" s="65" t="e">
        <f t="shared" si="19"/>
        <v>#REF!</v>
      </c>
    </row>
    <row r="101" spans="1:21" x14ac:dyDescent="0.2">
      <c r="A101" s="48" t="s">
        <v>616</v>
      </c>
      <c r="B101" s="32" t="s">
        <v>1245</v>
      </c>
      <c r="C101" s="62" t="e">
        <f>SUMPRODUCT(--(#REF!='CCG Summary'!$A101),#REF!)</f>
        <v>#REF!</v>
      </c>
      <c r="D101" s="62" t="e">
        <f>SUMPRODUCT(--(#REF!='CCG Summary'!$A101),#REF!)</f>
        <v>#REF!</v>
      </c>
      <c r="E101" s="62" t="e">
        <f>SUMPRODUCT(--(#REF!='CCG Summary'!$A101),#REF!)</f>
        <v>#REF!</v>
      </c>
      <c r="F101" s="62" t="e">
        <f>SUMPRODUCT(--(#REF!='CCG Summary'!$A101),#REF!)</f>
        <v>#REF!</v>
      </c>
      <c r="G101" s="38"/>
      <c r="H101" s="49" t="e">
        <f>SUMPRODUCT(--(#REF!='CCG Summary'!$A101),#REF!)</f>
        <v>#REF!</v>
      </c>
      <c r="I101" s="38"/>
      <c r="J101" s="38"/>
      <c r="K101" s="38"/>
      <c r="L101" s="38"/>
      <c r="M101" s="50" t="e">
        <f t="shared" si="12"/>
        <v>#REF!</v>
      </c>
      <c r="N101" s="50" t="e">
        <f t="shared" si="14"/>
        <v>#REF!</v>
      </c>
      <c r="O101" s="50" t="e">
        <f t="shared" si="15"/>
        <v>#REF!</v>
      </c>
      <c r="P101" s="50" t="e">
        <f t="shared" si="16"/>
        <v>#REF!</v>
      </c>
      <c r="Q101" s="39"/>
      <c r="R101" s="65" t="e">
        <f t="shared" si="13"/>
        <v>#REF!</v>
      </c>
      <c r="S101" s="65" t="e">
        <f t="shared" si="17"/>
        <v>#REF!</v>
      </c>
      <c r="T101" s="65" t="e">
        <f t="shared" si="18"/>
        <v>#REF!</v>
      </c>
      <c r="U101" s="65" t="e">
        <f t="shared" si="19"/>
        <v>#REF!</v>
      </c>
    </row>
    <row r="102" spans="1:21" x14ac:dyDescent="0.2">
      <c r="A102" s="48" t="s">
        <v>652</v>
      </c>
      <c r="B102" s="32" t="s">
        <v>1246</v>
      </c>
      <c r="C102" s="62" t="e">
        <f>SUMPRODUCT(--(#REF!='CCG Summary'!$A102),#REF!)</f>
        <v>#REF!</v>
      </c>
      <c r="D102" s="62" t="e">
        <f>SUMPRODUCT(--(#REF!='CCG Summary'!$A102),#REF!)</f>
        <v>#REF!</v>
      </c>
      <c r="E102" s="62" t="e">
        <f>SUMPRODUCT(--(#REF!='CCG Summary'!$A102),#REF!)</f>
        <v>#REF!</v>
      </c>
      <c r="F102" s="62" t="e">
        <f>SUMPRODUCT(--(#REF!='CCG Summary'!$A102),#REF!)</f>
        <v>#REF!</v>
      </c>
      <c r="G102" s="38"/>
      <c r="H102" s="49" t="e">
        <f>SUMPRODUCT(--(#REF!='CCG Summary'!$A102),#REF!)</f>
        <v>#REF!</v>
      </c>
      <c r="I102" s="38"/>
      <c r="J102" s="38"/>
      <c r="K102" s="38"/>
      <c r="L102" s="38"/>
      <c r="M102" s="50" t="e">
        <f t="shared" si="12"/>
        <v>#REF!</v>
      </c>
      <c r="N102" s="50" t="e">
        <f t="shared" si="14"/>
        <v>#REF!</v>
      </c>
      <c r="O102" s="50" t="e">
        <f t="shared" si="15"/>
        <v>#REF!</v>
      </c>
      <c r="P102" s="50" t="e">
        <f t="shared" si="16"/>
        <v>#REF!</v>
      </c>
      <c r="Q102" s="39"/>
      <c r="R102" s="65" t="e">
        <f t="shared" si="13"/>
        <v>#REF!</v>
      </c>
      <c r="S102" s="65" t="e">
        <f t="shared" si="17"/>
        <v>#REF!</v>
      </c>
      <c r="T102" s="65" t="e">
        <f t="shared" si="18"/>
        <v>#REF!</v>
      </c>
      <c r="U102" s="65" t="e">
        <f t="shared" si="19"/>
        <v>#REF!</v>
      </c>
    </row>
    <row r="103" spans="1:21" x14ac:dyDescent="0.2">
      <c r="A103" s="48" t="s">
        <v>163</v>
      </c>
      <c r="B103" s="32" t="s">
        <v>1247</v>
      </c>
      <c r="C103" s="62" t="e">
        <f>SUMPRODUCT(--(#REF!='CCG Summary'!$A103),#REF!)</f>
        <v>#REF!</v>
      </c>
      <c r="D103" s="62" t="e">
        <f>SUMPRODUCT(--(#REF!='CCG Summary'!$A103),#REF!)</f>
        <v>#REF!</v>
      </c>
      <c r="E103" s="62" t="e">
        <f>SUMPRODUCT(--(#REF!='CCG Summary'!$A103),#REF!)</f>
        <v>#REF!</v>
      </c>
      <c r="F103" s="62" t="e">
        <f>SUMPRODUCT(--(#REF!='CCG Summary'!$A103),#REF!)</f>
        <v>#REF!</v>
      </c>
      <c r="G103" s="38"/>
      <c r="H103" s="49" t="e">
        <f>SUMPRODUCT(--(#REF!='CCG Summary'!$A103),#REF!)</f>
        <v>#REF!</v>
      </c>
      <c r="I103" s="38"/>
      <c r="J103" s="38"/>
      <c r="K103" s="38"/>
      <c r="L103" s="38"/>
      <c r="M103" s="50" t="e">
        <f t="shared" si="12"/>
        <v>#REF!</v>
      </c>
      <c r="N103" s="50" t="e">
        <f t="shared" si="14"/>
        <v>#REF!</v>
      </c>
      <c r="O103" s="50" t="e">
        <f t="shared" si="15"/>
        <v>#REF!</v>
      </c>
      <c r="P103" s="50" t="e">
        <f t="shared" si="16"/>
        <v>#REF!</v>
      </c>
      <c r="Q103" s="39"/>
      <c r="R103" s="65" t="e">
        <f t="shared" si="13"/>
        <v>#REF!</v>
      </c>
      <c r="S103" s="65" t="e">
        <f t="shared" si="17"/>
        <v>#REF!</v>
      </c>
      <c r="T103" s="65" t="e">
        <f t="shared" si="18"/>
        <v>#REF!</v>
      </c>
      <c r="U103" s="65" t="e">
        <f t="shared" si="19"/>
        <v>#REF!</v>
      </c>
    </row>
    <row r="104" spans="1:21" x14ac:dyDescent="0.2">
      <c r="A104" s="48" t="s">
        <v>638</v>
      </c>
      <c r="B104" s="32" t="s">
        <v>1248</v>
      </c>
      <c r="C104" s="62" t="e">
        <f>SUMPRODUCT(--(#REF!='CCG Summary'!$A104),#REF!)</f>
        <v>#REF!</v>
      </c>
      <c r="D104" s="62" t="e">
        <f>SUMPRODUCT(--(#REF!='CCG Summary'!$A104),#REF!)</f>
        <v>#REF!</v>
      </c>
      <c r="E104" s="62" t="e">
        <f>SUMPRODUCT(--(#REF!='CCG Summary'!$A104),#REF!)</f>
        <v>#REF!</v>
      </c>
      <c r="F104" s="62" t="e">
        <f>SUMPRODUCT(--(#REF!='CCG Summary'!$A104),#REF!)</f>
        <v>#REF!</v>
      </c>
      <c r="G104" s="38"/>
      <c r="H104" s="49" t="e">
        <f>SUMPRODUCT(--(#REF!='CCG Summary'!$A104),#REF!)</f>
        <v>#REF!</v>
      </c>
      <c r="I104" s="38"/>
      <c r="J104" s="38"/>
      <c r="K104" s="38"/>
      <c r="L104" s="38"/>
      <c r="M104" s="50" t="e">
        <f t="shared" si="12"/>
        <v>#REF!</v>
      </c>
      <c r="N104" s="50" t="e">
        <f t="shared" si="14"/>
        <v>#REF!</v>
      </c>
      <c r="O104" s="50" t="e">
        <f t="shared" si="15"/>
        <v>#REF!</v>
      </c>
      <c r="P104" s="50" t="e">
        <f t="shared" si="16"/>
        <v>#REF!</v>
      </c>
      <c r="Q104" s="39"/>
      <c r="R104" s="65" t="e">
        <f t="shared" si="13"/>
        <v>#REF!</v>
      </c>
      <c r="S104" s="65" t="e">
        <f t="shared" si="17"/>
        <v>#REF!</v>
      </c>
      <c r="T104" s="65" t="e">
        <f t="shared" si="18"/>
        <v>#REF!</v>
      </c>
      <c r="U104" s="65" t="e">
        <f t="shared" si="19"/>
        <v>#REF!</v>
      </c>
    </row>
    <row r="105" spans="1:21" x14ac:dyDescent="0.2">
      <c r="A105" s="48" t="s">
        <v>654</v>
      </c>
      <c r="B105" s="32" t="s">
        <v>1249</v>
      </c>
      <c r="C105" s="62" t="e">
        <f>SUMPRODUCT(--(#REF!='CCG Summary'!$A105),#REF!)</f>
        <v>#REF!</v>
      </c>
      <c r="D105" s="62" t="e">
        <f>SUMPRODUCT(--(#REF!='CCG Summary'!$A105),#REF!)</f>
        <v>#REF!</v>
      </c>
      <c r="E105" s="62" t="e">
        <f>SUMPRODUCT(--(#REF!='CCG Summary'!$A105),#REF!)</f>
        <v>#REF!</v>
      </c>
      <c r="F105" s="62" t="e">
        <f>SUMPRODUCT(--(#REF!='CCG Summary'!$A105),#REF!)</f>
        <v>#REF!</v>
      </c>
      <c r="G105" s="38"/>
      <c r="H105" s="49" t="e">
        <f>SUMPRODUCT(--(#REF!='CCG Summary'!$A105),#REF!)</f>
        <v>#REF!</v>
      </c>
      <c r="I105" s="38"/>
      <c r="J105" s="38"/>
      <c r="K105" s="38"/>
      <c r="L105" s="38"/>
      <c r="M105" s="50" t="e">
        <f t="shared" si="12"/>
        <v>#REF!</v>
      </c>
      <c r="N105" s="50" t="e">
        <f t="shared" si="14"/>
        <v>#REF!</v>
      </c>
      <c r="O105" s="50" t="e">
        <f t="shared" si="15"/>
        <v>#REF!</v>
      </c>
      <c r="P105" s="50" t="e">
        <f t="shared" si="16"/>
        <v>#REF!</v>
      </c>
      <c r="Q105" s="39"/>
      <c r="R105" s="65" t="e">
        <f t="shared" si="13"/>
        <v>#REF!</v>
      </c>
      <c r="S105" s="65" t="e">
        <f t="shared" si="17"/>
        <v>#REF!</v>
      </c>
      <c r="T105" s="65" t="e">
        <f t="shared" si="18"/>
        <v>#REF!</v>
      </c>
      <c r="U105" s="65" t="e">
        <f t="shared" si="19"/>
        <v>#REF!</v>
      </c>
    </row>
    <row r="106" spans="1:21" x14ac:dyDescent="0.2">
      <c r="A106" s="48" t="s">
        <v>531</v>
      </c>
      <c r="B106" s="32" t="s">
        <v>1250</v>
      </c>
      <c r="C106" s="62" t="e">
        <f>SUMPRODUCT(--(#REF!='CCG Summary'!$A106),#REF!)</f>
        <v>#REF!</v>
      </c>
      <c r="D106" s="62" t="e">
        <f>SUMPRODUCT(--(#REF!='CCG Summary'!$A106),#REF!)</f>
        <v>#REF!</v>
      </c>
      <c r="E106" s="62" t="e">
        <f>SUMPRODUCT(--(#REF!='CCG Summary'!$A106),#REF!)</f>
        <v>#REF!</v>
      </c>
      <c r="F106" s="62" t="e">
        <f>SUMPRODUCT(--(#REF!='CCG Summary'!$A106),#REF!)</f>
        <v>#REF!</v>
      </c>
      <c r="G106" s="38"/>
      <c r="H106" s="49" t="e">
        <f>SUMPRODUCT(--(#REF!='CCG Summary'!$A106),#REF!)</f>
        <v>#REF!</v>
      </c>
      <c r="I106" s="38"/>
      <c r="J106" s="38"/>
      <c r="K106" s="38"/>
      <c r="L106" s="38"/>
      <c r="M106" s="50" t="e">
        <f t="shared" si="12"/>
        <v>#REF!</v>
      </c>
      <c r="N106" s="50" t="e">
        <f t="shared" si="14"/>
        <v>#REF!</v>
      </c>
      <c r="O106" s="50" t="e">
        <f t="shared" si="15"/>
        <v>#REF!</v>
      </c>
      <c r="P106" s="50" t="e">
        <f t="shared" si="16"/>
        <v>#REF!</v>
      </c>
      <c r="Q106" s="39"/>
      <c r="R106" s="65" t="e">
        <f t="shared" si="13"/>
        <v>#REF!</v>
      </c>
      <c r="S106" s="65" t="e">
        <f t="shared" si="17"/>
        <v>#REF!</v>
      </c>
      <c r="T106" s="65" t="e">
        <f t="shared" si="18"/>
        <v>#REF!</v>
      </c>
      <c r="U106" s="65" t="e">
        <f t="shared" si="19"/>
        <v>#REF!</v>
      </c>
    </row>
    <row r="107" spans="1:21" x14ac:dyDescent="0.2">
      <c r="A107" s="48" t="s">
        <v>67</v>
      </c>
      <c r="B107" s="32" t="s">
        <v>1251</v>
      </c>
      <c r="C107" s="62" t="e">
        <f>SUMPRODUCT(--(#REF!='CCG Summary'!$A107),#REF!)</f>
        <v>#REF!</v>
      </c>
      <c r="D107" s="62" t="e">
        <f>SUMPRODUCT(--(#REF!='CCG Summary'!$A107),#REF!)</f>
        <v>#REF!</v>
      </c>
      <c r="E107" s="62" t="e">
        <f>SUMPRODUCT(--(#REF!='CCG Summary'!$A107),#REF!)</f>
        <v>#REF!</v>
      </c>
      <c r="F107" s="62" t="e">
        <f>SUMPRODUCT(--(#REF!='CCG Summary'!$A107),#REF!)</f>
        <v>#REF!</v>
      </c>
      <c r="G107" s="38"/>
      <c r="H107" s="49" t="e">
        <f>SUMPRODUCT(--(#REF!='CCG Summary'!$A107),#REF!)</f>
        <v>#REF!</v>
      </c>
      <c r="I107" s="38"/>
      <c r="J107" s="38"/>
      <c r="K107" s="38"/>
      <c r="L107" s="38"/>
      <c r="M107" s="50" t="e">
        <f t="shared" si="12"/>
        <v>#REF!</v>
      </c>
      <c r="N107" s="50" t="e">
        <f t="shared" si="14"/>
        <v>#REF!</v>
      </c>
      <c r="O107" s="50" t="e">
        <f t="shared" si="15"/>
        <v>#REF!</v>
      </c>
      <c r="P107" s="50" t="e">
        <f t="shared" si="16"/>
        <v>#REF!</v>
      </c>
      <c r="Q107" s="39"/>
      <c r="R107" s="65" t="e">
        <f t="shared" si="13"/>
        <v>#REF!</v>
      </c>
      <c r="S107" s="65" t="e">
        <f t="shared" si="17"/>
        <v>#REF!</v>
      </c>
      <c r="T107" s="65" t="e">
        <f t="shared" si="18"/>
        <v>#REF!</v>
      </c>
      <c r="U107" s="65" t="e">
        <f t="shared" si="19"/>
        <v>#REF!</v>
      </c>
    </row>
    <row r="108" spans="1:21" x14ac:dyDescent="0.2">
      <c r="A108" s="48" t="s">
        <v>656</v>
      </c>
      <c r="B108" s="32" t="s">
        <v>1252</v>
      </c>
      <c r="C108" s="62" t="e">
        <f>SUMPRODUCT(--(#REF!='CCG Summary'!$A108),#REF!)</f>
        <v>#REF!</v>
      </c>
      <c r="D108" s="62" t="e">
        <f>SUMPRODUCT(--(#REF!='CCG Summary'!$A108),#REF!)</f>
        <v>#REF!</v>
      </c>
      <c r="E108" s="62" t="e">
        <f>SUMPRODUCT(--(#REF!='CCG Summary'!$A108),#REF!)</f>
        <v>#REF!</v>
      </c>
      <c r="F108" s="62" t="e">
        <f>SUMPRODUCT(--(#REF!='CCG Summary'!$A108),#REF!)</f>
        <v>#REF!</v>
      </c>
      <c r="G108" s="38"/>
      <c r="H108" s="49" t="e">
        <f>SUMPRODUCT(--(#REF!='CCG Summary'!$A108),#REF!)</f>
        <v>#REF!</v>
      </c>
      <c r="I108" s="38"/>
      <c r="J108" s="38"/>
      <c r="K108" s="38"/>
      <c r="L108" s="38"/>
      <c r="M108" s="50" t="e">
        <f t="shared" si="12"/>
        <v>#REF!</v>
      </c>
      <c r="N108" s="50" t="e">
        <f t="shared" si="14"/>
        <v>#REF!</v>
      </c>
      <c r="O108" s="50" t="e">
        <f t="shared" si="15"/>
        <v>#REF!</v>
      </c>
      <c r="P108" s="50" t="e">
        <f t="shared" si="16"/>
        <v>#REF!</v>
      </c>
      <c r="Q108" s="39"/>
      <c r="R108" s="65" t="e">
        <f t="shared" si="13"/>
        <v>#REF!</v>
      </c>
      <c r="S108" s="65" t="e">
        <f t="shared" si="17"/>
        <v>#REF!</v>
      </c>
      <c r="T108" s="65" t="e">
        <f t="shared" si="18"/>
        <v>#REF!</v>
      </c>
      <c r="U108" s="65" t="e">
        <f t="shared" si="19"/>
        <v>#REF!</v>
      </c>
    </row>
    <row r="109" spans="1:21" x14ac:dyDescent="0.2">
      <c r="A109" s="48" t="s">
        <v>658</v>
      </c>
      <c r="B109" s="32" t="s">
        <v>1253</v>
      </c>
      <c r="C109" s="62" t="e">
        <f>SUMPRODUCT(--(#REF!='CCG Summary'!$A109),#REF!)</f>
        <v>#REF!</v>
      </c>
      <c r="D109" s="62" t="e">
        <f>SUMPRODUCT(--(#REF!='CCG Summary'!$A109),#REF!)</f>
        <v>#REF!</v>
      </c>
      <c r="E109" s="62" t="e">
        <f>SUMPRODUCT(--(#REF!='CCG Summary'!$A109),#REF!)</f>
        <v>#REF!</v>
      </c>
      <c r="F109" s="62" t="e">
        <f>SUMPRODUCT(--(#REF!='CCG Summary'!$A109),#REF!)</f>
        <v>#REF!</v>
      </c>
      <c r="G109" s="38"/>
      <c r="H109" s="49" t="e">
        <f>SUMPRODUCT(--(#REF!='CCG Summary'!$A109),#REF!)</f>
        <v>#REF!</v>
      </c>
      <c r="I109" s="38"/>
      <c r="J109" s="38"/>
      <c r="K109" s="38"/>
      <c r="L109" s="38"/>
      <c r="M109" s="50" t="e">
        <f t="shared" si="12"/>
        <v>#REF!</v>
      </c>
      <c r="N109" s="50" t="e">
        <f t="shared" si="14"/>
        <v>#REF!</v>
      </c>
      <c r="O109" s="50" t="e">
        <f t="shared" si="15"/>
        <v>#REF!</v>
      </c>
      <c r="P109" s="50" t="e">
        <f t="shared" si="16"/>
        <v>#REF!</v>
      </c>
      <c r="Q109" s="39"/>
      <c r="R109" s="65" t="e">
        <f t="shared" si="13"/>
        <v>#REF!</v>
      </c>
      <c r="S109" s="65" t="e">
        <f t="shared" si="17"/>
        <v>#REF!</v>
      </c>
      <c r="T109" s="65" t="e">
        <f t="shared" si="18"/>
        <v>#REF!</v>
      </c>
      <c r="U109" s="65" t="e">
        <f t="shared" si="19"/>
        <v>#REF!</v>
      </c>
    </row>
    <row r="110" spans="1:21" x14ac:dyDescent="0.2">
      <c r="A110" s="48" t="s">
        <v>660</v>
      </c>
      <c r="B110" s="32" t="s">
        <v>1254</v>
      </c>
      <c r="C110" s="62" t="e">
        <f>SUMPRODUCT(--(#REF!='CCG Summary'!$A110),#REF!)</f>
        <v>#REF!</v>
      </c>
      <c r="D110" s="62" t="e">
        <f>SUMPRODUCT(--(#REF!='CCG Summary'!$A110),#REF!)</f>
        <v>#REF!</v>
      </c>
      <c r="E110" s="62" t="e">
        <f>SUMPRODUCT(--(#REF!='CCG Summary'!$A110),#REF!)</f>
        <v>#REF!</v>
      </c>
      <c r="F110" s="62" t="e">
        <f>SUMPRODUCT(--(#REF!='CCG Summary'!$A110),#REF!)</f>
        <v>#REF!</v>
      </c>
      <c r="G110" s="38"/>
      <c r="H110" s="49" t="e">
        <f>SUMPRODUCT(--(#REF!='CCG Summary'!$A110),#REF!)</f>
        <v>#REF!</v>
      </c>
      <c r="I110" s="38"/>
      <c r="J110" s="38"/>
      <c r="K110" s="38"/>
      <c r="L110" s="38"/>
      <c r="M110" s="50" t="e">
        <f t="shared" si="12"/>
        <v>#REF!</v>
      </c>
      <c r="N110" s="50" t="e">
        <f t="shared" si="14"/>
        <v>#REF!</v>
      </c>
      <c r="O110" s="50" t="e">
        <f t="shared" si="15"/>
        <v>#REF!</v>
      </c>
      <c r="P110" s="50" t="e">
        <f t="shared" si="16"/>
        <v>#REF!</v>
      </c>
      <c r="Q110" s="39"/>
      <c r="R110" s="65" t="e">
        <f t="shared" si="13"/>
        <v>#REF!</v>
      </c>
      <c r="S110" s="65" t="e">
        <f t="shared" si="17"/>
        <v>#REF!</v>
      </c>
      <c r="T110" s="65" t="e">
        <f t="shared" si="18"/>
        <v>#REF!</v>
      </c>
      <c r="U110" s="65" t="e">
        <f t="shared" si="19"/>
        <v>#REF!</v>
      </c>
    </row>
    <row r="111" spans="1:21" x14ac:dyDescent="0.2">
      <c r="A111" s="48" t="s">
        <v>620</v>
      </c>
      <c r="B111" s="32" t="s">
        <v>1255</v>
      </c>
      <c r="C111" s="62" t="e">
        <f>SUMPRODUCT(--(#REF!='CCG Summary'!$A111),#REF!)</f>
        <v>#REF!</v>
      </c>
      <c r="D111" s="62" t="e">
        <f>SUMPRODUCT(--(#REF!='CCG Summary'!$A111),#REF!)</f>
        <v>#REF!</v>
      </c>
      <c r="E111" s="62" t="e">
        <f>SUMPRODUCT(--(#REF!='CCG Summary'!$A111),#REF!)</f>
        <v>#REF!</v>
      </c>
      <c r="F111" s="62" t="e">
        <f>SUMPRODUCT(--(#REF!='CCG Summary'!$A111),#REF!)</f>
        <v>#REF!</v>
      </c>
      <c r="G111" s="38"/>
      <c r="H111" s="49" t="e">
        <f>SUMPRODUCT(--(#REF!='CCG Summary'!$A111),#REF!)</f>
        <v>#REF!</v>
      </c>
      <c r="I111" s="38"/>
      <c r="J111" s="38"/>
      <c r="K111" s="38"/>
      <c r="L111" s="38"/>
      <c r="M111" s="50" t="e">
        <f t="shared" si="12"/>
        <v>#REF!</v>
      </c>
      <c r="N111" s="50" t="e">
        <f t="shared" si="14"/>
        <v>#REF!</v>
      </c>
      <c r="O111" s="50" t="e">
        <f t="shared" si="15"/>
        <v>#REF!</v>
      </c>
      <c r="P111" s="50" t="e">
        <f t="shared" si="16"/>
        <v>#REF!</v>
      </c>
      <c r="Q111" s="39"/>
      <c r="R111" s="65" t="e">
        <f t="shared" si="13"/>
        <v>#REF!</v>
      </c>
      <c r="S111" s="65" t="e">
        <f t="shared" si="17"/>
        <v>#REF!</v>
      </c>
      <c r="T111" s="65" t="e">
        <f t="shared" si="18"/>
        <v>#REF!</v>
      </c>
      <c r="U111" s="65" t="e">
        <f t="shared" si="19"/>
        <v>#REF!</v>
      </c>
    </row>
    <row r="112" spans="1:21" x14ac:dyDescent="0.2">
      <c r="A112" s="48" t="s">
        <v>618</v>
      </c>
      <c r="B112" s="32" t="s">
        <v>1256</v>
      </c>
      <c r="C112" s="62" t="e">
        <f>SUMPRODUCT(--(#REF!='CCG Summary'!$A112),#REF!)</f>
        <v>#REF!</v>
      </c>
      <c r="D112" s="62" t="e">
        <f>SUMPRODUCT(--(#REF!='CCG Summary'!$A112),#REF!)</f>
        <v>#REF!</v>
      </c>
      <c r="E112" s="62" t="e">
        <f>SUMPRODUCT(--(#REF!='CCG Summary'!$A112),#REF!)</f>
        <v>#REF!</v>
      </c>
      <c r="F112" s="62" t="e">
        <f>SUMPRODUCT(--(#REF!='CCG Summary'!$A112),#REF!)</f>
        <v>#REF!</v>
      </c>
      <c r="G112" s="38"/>
      <c r="H112" s="49" t="e">
        <f>SUMPRODUCT(--(#REF!='CCG Summary'!$A112),#REF!)</f>
        <v>#REF!</v>
      </c>
      <c r="I112" s="38"/>
      <c r="J112" s="38"/>
      <c r="K112" s="38"/>
      <c r="L112" s="38"/>
      <c r="M112" s="50" t="e">
        <f t="shared" si="12"/>
        <v>#REF!</v>
      </c>
      <c r="N112" s="50" t="e">
        <f t="shared" si="14"/>
        <v>#REF!</v>
      </c>
      <c r="O112" s="50" t="e">
        <f t="shared" si="15"/>
        <v>#REF!</v>
      </c>
      <c r="P112" s="50" t="e">
        <f t="shared" si="16"/>
        <v>#REF!</v>
      </c>
      <c r="Q112" s="39"/>
      <c r="R112" s="65" t="e">
        <f t="shared" si="13"/>
        <v>#REF!</v>
      </c>
      <c r="S112" s="65" t="e">
        <f t="shared" si="17"/>
        <v>#REF!</v>
      </c>
      <c r="T112" s="65" t="e">
        <f t="shared" si="18"/>
        <v>#REF!</v>
      </c>
      <c r="U112" s="65" t="e">
        <f t="shared" si="19"/>
        <v>#REF!</v>
      </c>
    </row>
    <row r="113" spans="1:21" x14ac:dyDescent="0.2">
      <c r="A113" s="48" t="s">
        <v>55</v>
      </c>
      <c r="B113" s="32" t="s">
        <v>1257</v>
      </c>
      <c r="C113" s="62" t="e">
        <f>SUMPRODUCT(--(#REF!='CCG Summary'!$A113),#REF!)</f>
        <v>#REF!</v>
      </c>
      <c r="D113" s="62" t="e">
        <f>SUMPRODUCT(--(#REF!='CCG Summary'!$A113),#REF!)</f>
        <v>#REF!</v>
      </c>
      <c r="E113" s="62" t="e">
        <f>SUMPRODUCT(--(#REF!='CCG Summary'!$A113),#REF!)</f>
        <v>#REF!</v>
      </c>
      <c r="F113" s="62" t="e">
        <f>SUMPRODUCT(--(#REF!='CCG Summary'!$A113),#REF!)</f>
        <v>#REF!</v>
      </c>
      <c r="G113" s="38"/>
      <c r="H113" s="49" t="e">
        <f>SUMPRODUCT(--(#REF!='CCG Summary'!$A113),#REF!)</f>
        <v>#REF!</v>
      </c>
      <c r="I113" s="38"/>
      <c r="J113" s="38"/>
      <c r="K113" s="38"/>
      <c r="L113" s="38"/>
      <c r="M113" s="50" t="e">
        <f t="shared" si="12"/>
        <v>#REF!</v>
      </c>
      <c r="N113" s="50" t="e">
        <f t="shared" si="14"/>
        <v>#REF!</v>
      </c>
      <c r="O113" s="50" t="e">
        <f t="shared" si="15"/>
        <v>#REF!</v>
      </c>
      <c r="P113" s="50" t="e">
        <f t="shared" si="16"/>
        <v>#REF!</v>
      </c>
      <c r="Q113" s="39"/>
      <c r="R113" s="65" t="e">
        <f t="shared" si="13"/>
        <v>#REF!</v>
      </c>
      <c r="S113" s="65" t="e">
        <f t="shared" si="17"/>
        <v>#REF!</v>
      </c>
      <c r="T113" s="65" t="e">
        <f t="shared" si="18"/>
        <v>#REF!</v>
      </c>
      <c r="U113" s="65" t="e">
        <f t="shared" si="19"/>
        <v>#REF!</v>
      </c>
    </row>
    <row r="114" spans="1:21" x14ac:dyDescent="0.2">
      <c r="A114" s="48" t="s">
        <v>610</v>
      </c>
      <c r="B114" s="32" t="s">
        <v>1258</v>
      </c>
      <c r="C114" s="62" t="e">
        <f>SUMPRODUCT(--(#REF!='CCG Summary'!$A114),#REF!)</f>
        <v>#REF!</v>
      </c>
      <c r="D114" s="62" t="e">
        <f>SUMPRODUCT(--(#REF!='CCG Summary'!$A114),#REF!)</f>
        <v>#REF!</v>
      </c>
      <c r="E114" s="62" t="e">
        <f>SUMPRODUCT(--(#REF!='CCG Summary'!$A114),#REF!)</f>
        <v>#REF!</v>
      </c>
      <c r="F114" s="62" t="e">
        <f>SUMPRODUCT(--(#REF!='CCG Summary'!$A114),#REF!)</f>
        <v>#REF!</v>
      </c>
      <c r="G114" s="38"/>
      <c r="H114" s="49" t="e">
        <f>SUMPRODUCT(--(#REF!='CCG Summary'!$A114),#REF!)</f>
        <v>#REF!</v>
      </c>
      <c r="I114" s="38"/>
      <c r="J114" s="38"/>
      <c r="K114" s="38"/>
      <c r="L114" s="38"/>
      <c r="M114" s="50" t="e">
        <f t="shared" si="12"/>
        <v>#REF!</v>
      </c>
      <c r="N114" s="50" t="e">
        <f t="shared" si="14"/>
        <v>#REF!</v>
      </c>
      <c r="O114" s="50" t="e">
        <f t="shared" si="15"/>
        <v>#REF!</v>
      </c>
      <c r="P114" s="50" t="e">
        <f t="shared" si="16"/>
        <v>#REF!</v>
      </c>
      <c r="Q114" s="39"/>
      <c r="R114" s="65" t="e">
        <f t="shared" si="13"/>
        <v>#REF!</v>
      </c>
      <c r="S114" s="65" t="e">
        <f t="shared" si="17"/>
        <v>#REF!</v>
      </c>
      <c r="T114" s="65" t="e">
        <f t="shared" si="18"/>
        <v>#REF!</v>
      </c>
      <c r="U114" s="65" t="e">
        <f t="shared" si="19"/>
        <v>#REF!</v>
      </c>
    </row>
    <row r="115" spans="1:21" x14ac:dyDescent="0.2">
      <c r="A115" s="48" t="s">
        <v>553</v>
      </c>
      <c r="B115" s="32" t="s">
        <v>1259</v>
      </c>
      <c r="C115" s="62" t="e">
        <f>SUMPRODUCT(--(#REF!='CCG Summary'!$A115),#REF!)</f>
        <v>#REF!</v>
      </c>
      <c r="D115" s="62" t="e">
        <f>SUMPRODUCT(--(#REF!='CCG Summary'!$A115),#REF!)</f>
        <v>#REF!</v>
      </c>
      <c r="E115" s="62" t="e">
        <f>SUMPRODUCT(--(#REF!='CCG Summary'!$A115),#REF!)</f>
        <v>#REF!</v>
      </c>
      <c r="F115" s="62" t="e">
        <f>SUMPRODUCT(--(#REF!='CCG Summary'!$A115),#REF!)</f>
        <v>#REF!</v>
      </c>
      <c r="G115" s="38"/>
      <c r="H115" s="49" t="e">
        <f>SUMPRODUCT(--(#REF!='CCG Summary'!$A115),#REF!)</f>
        <v>#REF!</v>
      </c>
      <c r="I115" s="38"/>
      <c r="J115" s="38"/>
      <c r="K115" s="38"/>
      <c r="L115" s="38"/>
      <c r="M115" s="50" t="e">
        <f t="shared" si="12"/>
        <v>#REF!</v>
      </c>
      <c r="N115" s="50" t="e">
        <f t="shared" si="14"/>
        <v>#REF!</v>
      </c>
      <c r="O115" s="50" t="e">
        <f t="shared" si="15"/>
        <v>#REF!</v>
      </c>
      <c r="P115" s="50" t="e">
        <f t="shared" si="16"/>
        <v>#REF!</v>
      </c>
      <c r="Q115" s="39"/>
      <c r="R115" s="65" t="e">
        <f t="shared" si="13"/>
        <v>#REF!</v>
      </c>
      <c r="S115" s="65" t="e">
        <f t="shared" si="17"/>
        <v>#REF!</v>
      </c>
      <c r="T115" s="65" t="e">
        <f t="shared" si="18"/>
        <v>#REF!</v>
      </c>
      <c r="U115" s="65" t="e">
        <f t="shared" si="19"/>
        <v>#REF!</v>
      </c>
    </row>
    <row r="116" spans="1:21" x14ac:dyDescent="0.2">
      <c r="A116" s="48" t="s">
        <v>219</v>
      </c>
      <c r="B116" s="32" t="s">
        <v>1260</v>
      </c>
      <c r="C116" s="62" t="e">
        <f>SUMPRODUCT(--(#REF!='CCG Summary'!$A116),#REF!)</f>
        <v>#REF!</v>
      </c>
      <c r="D116" s="62" t="e">
        <f>SUMPRODUCT(--(#REF!='CCG Summary'!$A116),#REF!)</f>
        <v>#REF!</v>
      </c>
      <c r="E116" s="62" t="e">
        <f>SUMPRODUCT(--(#REF!='CCG Summary'!$A116),#REF!)</f>
        <v>#REF!</v>
      </c>
      <c r="F116" s="62" t="e">
        <f>SUMPRODUCT(--(#REF!='CCG Summary'!$A116),#REF!)</f>
        <v>#REF!</v>
      </c>
      <c r="G116" s="38"/>
      <c r="H116" s="49" t="e">
        <f>SUMPRODUCT(--(#REF!='CCG Summary'!$A116),#REF!)</f>
        <v>#REF!</v>
      </c>
      <c r="I116" s="38"/>
      <c r="J116" s="38"/>
      <c r="K116" s="38"/>
      <c r="L116" s="38"/>
      <c r="M116" s="50" t="e">
        <f t="shared" si="12"/>
        <v>#REF!</v>
      </c>
      <c r="N116" s="50" t="e">
        <f t="shared" si="14"/>
        <v>#REF!</v>
      </c>
      <c r="O116" s="50" t="e">
        <f t="shared" si="15"/>
        <v>#REF!</v>
      </c>
      <c r="P116" s="50" t="e">
        <f t="shared" si="16"/>
        <v>#REF!</v>
      </c>
      <c r="Q116" s="39"/>
      <c r="R116" s="65" t="e">
        <f t="shared" si="13"/>
        <v>#REF!</v>
      </c>
      <c r="S116" s="65" t="e">
        <f t="shared" si="17"/>
        <v>#REF!</v>
      </c>
      <c r="T116" s="65" t="e">
        <f t="shared" si="18"/>
        <v>#REF!</v>
      </c>
      <c r="U116" s="65" t="e">
        <f t="shared" si="19"/>
        <v>#REF!</v>
      </c>
    </row>
    <row r="117" spans="1:21" x14ac:dyDescent="0.2">
      <c r="A117" s="48" t="s">
        <v>117</v>
      </c>
      <c r="B117" s="32" t="s">
        <v>1261</v>
      </c>
      <c r="C117" s="62" t="e">
        <f>SUMPRODUCT(--(#REF!='CCG Summary'!$A117),#REF!)</f>
        <v>#REF!</v>
      </c>
      <c r="D117" s="62" t="e">
        <f>SUMPRODUCT(--(#REF!='CCG Summary'!$A117),#REF!)</f>
        <v>#REF!</v>
      </c>
      <c r="E117" s="62" t="e">
        <f>SUMPRODUCT(--(#REF!='CCG Summary'!$A117),#REF!)</f>
        <v>#REF!</v>
      </c>
      <c r="F117" s="62" t="e">
        <f>SUMPRODUCT(--(#REF!='CCG Summary'!$A117),#REF!)</f>
        <v>#REF!</v>
      </c>
      <c r="G117" s="38"/>
      <c r="H117" s="49" t="e">
        <f>SUMPRODUCT(--(#REF!='CCG Summary'!$A117),#REF!)</f>
        <v>#REF!</v>
      </c>
      <c r="I117" s="38"/>
      <c r="J117" s="38"/>
      <c r="K117" s="38"/>
      <c r="L117" s="38"/>
      <c r="M117" s="50" t="e">
        <f t="shared" si="12"/>
        <v>#REF!</v>
      </c>
      <c r="N117" s="50" t="e">
        <f t="shared" si="14"/>
        <v>#REF!</v>
      </c>
      <c r="O117" s="50" t="e">
        <f t="shared" si="15"/>
        <v>#REF!</v>
      </c>
      <c r="P117" s="50" t="e">
        <f t="shared" si="16"/>
        <v>#REF!</v>
      </c>
      <c r="Q117" s="39"/>
      <c r="R117" s="65" t="e">
        <f t="shared" si="13"/>
        <v>#REF!</v>
      </c>
      <c r="S117" s="65" t="e">
        <f t="shared" si="17"/>
        <v>#REF!</v>
      </c>
      <c r="T117" s="65" t="e">
        <f t="shared" si="18"/>
        <v>#REF!</v>
      </c>
      <c r="U117" s="65" t="e">
        <f t="shared" si="19"/>
        <v>#REF!</v>
      </c>
    </row>
    <row r="118" spans="1:21" x14ac:dyDescent="0.2">
      <c r="A118" s="48" t="s">
        <v>555</v>
      </c>
      <c r="B118" s="32" t="s">
        <v>1262</v>
      </c>
      <c r="C118" s="62" t="e">
        <f>SUMPRODUCT(--(#REF!='CCG Summary'!$A118),#REF!)</f>
        <v>#REF!</v>
      </c>
      <c r="D118" s="62" t="e">
        <f>SUMPRODUCT(--(#REF!='CCG Summary'!$A118),#REF!)</f>
        <v>#REF!</v>
      </c>
      <c r="E118" s="62" t="e">
        <f>SUMPRODUCT(--(#REF!='CCG Summary'!$A118),#REF!)</f>
        <v>#REF!</v>
      </c>
      <c r="F118" s="62" t="e">
        <f>SUMPRODUCT(--(#REF!='CCG Summary'!$A118),#REF!)</f>
        <v>#REF!</v>
      </c>
      <c r="G118" s="38"/>
      <c r="H118" s="49" t="e">
        <f>SUMPRODUCT(--(#REF!='CCG Summary'!$A118),#REF!)</f>
        <v>#REF!</v>
      </c>
      <c r="I118" s="38"/>
      <c r="J118" s="38"/>
      <c r="K118" s="38"/>
      <c r="L118" s="38"/>
      <c r="M118" s="50" t="e">
        <f t="shared" si="12"/>
        <v>#REF!</v>
      </c>
      <c r="N118" s="50" t="e">
        <f t="shared" si="14"/>
        <v>#REF!</v>
      </c>
      <c r="O118" s="50" t="e">
        <f t="shared" si="15"/>
        <v>#REF!</v>
      </c>
      <c r="P118" s="50" t="e">
        <f t="shared" si="16"/>
        <v>#REF!</v>
      </c>
      <c r="Q118" s="39"/>
      <c r="R118" s="65" t="e">
        <f t="shared" si="13"/>
        <v>#REF!</v>
      </c>
      <c r="S118" s="65" t="e">
        <f t="shared" si="17"/>
        <v>#REF!</v>
      </c>
      <c r="T118" s="65" t="e">
        <f t="shared" si="18"/>
        <v>#REF!</v>
      </c>
      <c r="U118" s="65" t="e">
        <f t="shared" si="19"/>
        <v>#REF!</v>
      </c>
    </row>
    <row r="119" spans="1:21" x14ac:dyDescent="0.2">
      <c r="A119" s="48" t="s">
        <v>575</v>
      </c>
      <c r="B119" s="32" t="s">
        <v>1263</v>
      </c>
      <c r="C119" s="62" t="e">
        <f>SUMPRODUCT(--(#REF!='CCG Summary'!$A119),#REF!)</f>
        <v>#REF!</v>
      </c>
      <c r="D119" s="62" t="e">
        <f>SUMPRODUCT(--(#REF!='CCG Summary'!$A119),#REF!)</f>
        <v>#REF!</v>
      </c>
      <c r="E119" s="62" t="e">
        <f>SUMPRODUCT(--(#REF!='CCG Summary'!$A119),#REF!)</f>
        <v>#REF!</v>
      </c>
      <c r="F119" s="62" t="e">
        <f>SUMPRODUCT(--(#REF!='CCG Summary'!$A119),#REF!)</f>
        <v>#REF!</v>
      </c>
      <c r="G119" s="38"/>
      <c r="H119" s="49" t="e">
        <f>SUMPRODUCT(--(#REF!='CCG Summary'!$A119),#REF!)</f>
        <v>#REF!</v>
      </c>
      <c r="I119" s="38"/>
      <c r="J119" s="38"/>
      <c r="K119" s="38"/>
      <c r="L119" s="38"/>
      <c r="M119" s="50" t="e">
        <f t="shared" si="12"/>
        <v>#REF!</v>
      </c>
      <c r="N119" s="50" t="e">
        <f t="shared" si="14"/>
        <v>#REF!</v>
      </c>
      <c r="O119" s="50" t="e">
        <f t="shared" si="15"/>
        <v>#REF!</v>
      </c>
      <c r="P119" s="50" t="e">
        <f t="shared" si="16"/>
        <v>#REF!</v>
      </c>
      <c r="Q119" s="39"/>
      <c r="R119" s="65" t="e">
        <f t="shared" si="13"/>
        <v>#REF!</v>
      </c>
      <c r="S119" s="65" t="e">
        <f t="shared" si="17"/>
        <v>#REF!</v>
      </c>
      <c r="T119" s="65" t="e">
        <f t="shared" si="18"/>
        <v>#REF!</v>
      </c>
      <c r="U119" s="65" t="e">
        <f t="shared" si="19"/>
        <v>#REF!</v>
      </c>
    </row>
    <row r="120" spans="1:21" x14ac:dyDescent="0.2">
      <c r="A120" s="48" t="s">
        <v>624</v>
      </c>
      <c r="B120" s="32" t="s">
        <v>1264</v>
      </c>
      <c r="C120" s="62" t="e">
        <f>SUMPRODUCT(--(#REF!='CCG Summary'!$A120),#REF!)</f>
        <v>#REF!</v>
      </c>
      <c r="D120" s="62" t="e">
        <f>SUMPRODUCT(--(#REF!='CCG Summary'!$A120),#REF!)</f>
        <v>#REF!</v>
      </c>
      <c r="E120" s="62" t="e">
        <f>SUMPRODUCT(--(#REF!='CCG Summary'!$A120),#REF!)</f>
        <v>#REF!</v>
      </c>
      <c r="F120" s="62" t="e">
        <f>SUMPRODUCT(--(#REF!='CCG Summary'!$A120),#REF!)</f>
        <v>#REF!</v>
      </c>
      <c r="G120" s="38"/>
      <c r="H120" s="49" t="e">
        <f>SUMPRODUCT(--(#REF!='CCG Summary'!$A120),#REF!)</f>
        <v>#REF!</v>
      </c>
      <c r="I120" s="38"/>
      <c r="J120" s="38"/>
      <c r="K120" s="38"/>
      <c r="L120" s="38"/>
      <c r="M120" s="50" t="e">
        <f t="shared" si="12"/>
        <v>#REF!</v>
      </c>
      <c r="N120" s="50" t="e">
        <f t="shared" si="14"/>
        <v>#REF!</v>
      </c>
      <c r="O120" s="50" t="e">
        <f t="shared" si="15"/>
        <v>#REF!</v>
      </c>
      <c r="P120" s="50" t="e">
        <f t="shared" si="16"/>
        <v>#REF!</v>
      </c>
      <c r="Q120" s="39"/>
      <c r="R120" s="65" t="e">
        <f t="shared" si="13"/>
        <v>#REF!</v>
      </c>
      <c r="S120" s="65" t="e">
        <f t="shared" si="17"/>
        <v>#REF!</v>
      </c>
      <c r="T120" s="65" t="e">
        <f t="shared" si="18"/>
        <v>#REF!</v>
      </c>
      <c r="U120" s="65" t="e">
        <f t="shared" si="19"/>
        <v>#REF!</v>
      </c>
    </row>
    <row r="121" spans="1:21" x14ac:dyDescent="0.2">
      <c r="A121" s="48" t="s">
        <v>577</v>
      </c>
      <c r="B121" s="32" t="s">
        <v>1265</v>
      </c>
      <c r="C121" s="62" t="e">
        <f>SUMPRODUCT(--(#REF!='CCG Summary'!$A121),#REF!)</f>
        <v>#REF!</v>
      </c>
      <c r="D121" s="62" t="e">
        <f>SUMPRODUCT(--(#REF!='CCG Summary'!$A121),#REF!)</f>
        <v>#REF!</v>
      </c>
      <c r="E121" s="62" t="e">
        <f>SUMPRODUCT(--(#REF!='CCG Summary'!$A121),#REF!)</f>
        <v>#REF!</v>
      </c>
      <c r="F121" s="62" t="e">
        <f>SUMPRODUCT(--(#REF!='CCG Summary'!$A121),#REF!)</f>
        <v>#REF!</v>
      </c>
      <c r="G121" s="38"/>
      <c r="H121" s="49" t="e">
        <f>SUMPRODUCT(--(#REF!='CCG Summary'!$A121),#REF!)</f>
        <v>#REF!</v>
      </c>
      <c r="I121" s="38"/>
      <c r="J121" s="38"/>
      <c r="K121" s="38"/>
      <c r="L121" s="38"/>
      <c r="M121" s="50" t="e">
        <f t="shared" si="12"/>
        <v>#REF!</v>
      </c>
      <c r="N121" s="50" t="e">
        <f t="shared" si="14"/>
        <v>#REF!</v>
      </c>
      <c r="O121" s="50" t="e">
        <f t="shared" si="15"/>
        <v>#REF!</v>
      </c>
      <c r="P121" s="50" t="e">
        <f t="shared" si="16"/>
        <v>#REF!</v>
      </c>
      <c r="Q121" s="39"/>
      <c r="R121" s="65" t="e">
        <f t="shared" si="13"/>
        <v>#REF!</v>
      </c>
      <c r="S121" s="65" t="e">
        <f t="shared" si="17"/>
        <v>#REF!</v>
      </c>
      <c r="T121" s="65" t="e">
        <f t="shared" si="18"/>
        <v>#REF!</v>
      </c>
      <c r="U121" s="65" t="e">
        <f t="shared" si="19"/>
        <v>#REF!</v>
      </c>
    </row>
    <row r="122" spans="1:21" x14ac:dyDescent="0.2">
      <c r="A122" s="48" t="s">
        <v>684</v>
      </c>
      <c r="B122" s="32" t="s">
        <v>1266</v>
      </c>
      <c r="C122" s="62" t="e">
        <f>SUMPRODUCT(--(#REF!='CCG Summary'!$A122),#REF!)</f>
        <v>#REF!</v>
      </c>
      <c r="D122" s="62" t="e">
        <f>SUMPRODUCT(--(#REF!='CCG Summary'!$A122),#REF!)</f>
        <v>#REF!</v>
      </c>
      <c r="E122" s="62" t="e">
        <f>SUMPRODUCT(--(#REF!='CCG Summary'!$A122),#REF!)</f>
        <v>#REF!</v>
      </c>
      <c r="F122" s="62" t="e">
        <f>SUMPRODUCT(--(#REF!='CCG Summary'!$A122),#REF!)</f>
        <v>#REF!</v>
      </c>
      <c r="G122" s="38"/>
      <c r="H122" s="49" t="e">
        <f>SUMPRODUCT(--(#REF!='CCG Summary'!$A122),#REF!)</f>
        <v>#REF!</v>
      </c>
      <c r="I122" s="38"/>
      <c r="J122" s="38"/>
      <c r="K122" s="38"/>
      <c r="L122" s="38"/>
      <c r="M122" s="50" t="e">
        <f t="shared" si="12"/>
        <v>#REF!</v>
      </c>
      <c r="N122" s="50" t="e">
        <f t="shared" si="14"/>
        <v>#REF!</v>
      </c>
      <c r="O122" s="50" t="e">
        <f t="shared" si="15"/>
        <v>#REF!</v>
      </c>
      <c r="P122" s="50" t="e">
        <f t="shared" si="16"/>
        <v>#REF!</v>
      </c>
      <c r="Q122" s="39"/>
      <c r="R122" s="65" t="e">
        <f t="shared" si="13"/>
        <v>#REF!</v>
      </c>
      <c r="S122" s="65" t="e">
        <f t="shared" si="17"/>
        <v>#REF!</v>
      </c>
      <c r="T122" s="65" t="e">
        <f t="shared" si="18"/>
        <v>#REF!</v>
      </c>
      <c r="U122" s="65" t="e">
        <f t="shared" si="19"/>
        <v>#REF!</v>
      </c>
    </row>
    <row r="123" spans="1:21" x14ac:dyDescent="0.2">
      <c r="A123" s="48" t="s">
        <v>121</v>
      </c>
      <c r="B123" s="32" t="s">
        <v>1267</v>
      </c>
      <c r="C123" s="62" t="e">
        <f>SUMPRODUCT(--(#REF!='CCG Summary'!$A123),#REF!)</f>
        <v>#REF!</v>
      </c>
      <c r="D123" s="62" t="e">
        <f>SUMPRODUCT(--(#REF!='CCG Summary'!$A123),#REF!)</f>
        <v>#REF!</v>
      </c>
      <c r="E123" s="62" t="e">
        <f>SUMPRODUCT(--(#REF!='CCG Summary'!$A123),#REF!)</f>
        <v>#REF!</v>
      </c>
      <c r="F123" s="62" t="e">
        <f>SUMPRODUCT(--(#REF!='CCG Summary'!$A123),#REF!)</f>
        <v>#REF!</v>
      </c>
      <c r="G123" s="38"/>
      <c r="H123" s="49" t="e">
        <f>SUMPRODUCT(--(#REF!='CCG Summary'!$A123),#REF!)</f>
        <v>#REF!</v>
      </c>
      <c r="I123" s="38"/>
      <c r="J123" s="38"/>
      <c r="K123" s="38"/>
      <c r="L123" s="38"/>
      <c r="M123" s="50" t="e">
        <f t="shared" si="12"/>
        <v>#REF!</v>
      </c>
      <c r="N123" s="50" t="e">
        <f t="shared" si="14"/>
        <v>#REF!</v>
      </c>
      <c r="O123" s="50" t="e">
        <f t="shared" si="15"/>
        <v>#REF!</v>
      </c>
      <c r="P123" s="50" t="e">
        <f t="shared" si="16"/>
        <v>#REF!</v>
      </c>
      <c r="Q123" s="39"/>
      <c r="R123" s="65" t="e">
        <f t="shared" si="13"/>
        <v>#REF!</v>
      </c>
      <c r="S123" s="65" t="e">
        <f t="shared" si="17"/>
        <v>#REF!</v>
      </c>
      <c r="T123" s="65" t="e">
        <f t="shared" si="18"/>
        <v>#REF!</v>
      </c>
      <c r="U123" s="65" t="e">
        <f t="shared" si="19"/>
        <v>#REF!</v>
      </c>
    </row>
    <row r="124" spans="1:21" x14ac:dyDescent="0.2">
      <c r="A124" s="48" t="s">
        <v>547</v>
      </c>
      <c r="B124" s="32" t="s">
        <v>1268</v>
      </c>
      <c r="C124" s="62" t="e">
        <f>SUMPRODUCT(--(#REF!='CCG Summary'!$A124),#REF!)</f>
        <v>#REF!</v>
      </c>
      <c r="D124" s="62" t="e">
        <f>SUMPRODUCT(--(#REF!='CCG Summary'!$A124),#REF!)</f>
        <v>#REF!</v>
      </c>
      <c r="E124" s="62" t="e">
        <f>SUMPRODUCT(--(#REF!='CCG Summary'!$A124),#REF!)</f>
        <v>#REF!</v>
      </c>
      <c r="F124" s="62" t="e">
        <f>SUMPRODUCT(--(#REF!='CCG Summary'!$A124),#REF!)</f>
        <v>#REF!</v>
      </c>
      <c r="G124" s="38"/>
      <c r="H124" s="49" t="e">
        <f>SUMPRODUCT(--(#REF!='CCG Summary'!$A124),#REF!)</f>
        <v>#REF!</v>
      </c>
      <c r="I124" s="38"/>
      <c r="J124" s="38"/>
      <c r="K124" s="38"/>
      <c r="L124" s="38"/>
      <c r="M124" s="50" t="e">
        <f t="shared" si="12"/>
        <v>#REF!</v>
      </c>
      <c r="N124" s="50" t="e">
        <f t="shared" si="14"/>
        <v>#REF!</v>
      </c>
      <c r="O124" s="50" t="e">
        <f t="shared" si="15"/>
        <v>#REF!</v>
      </c>
      <c r="P124" s="50" t="e">
        <f t="shared" si="16"/>
        <v>#REF!</v>
      </c>
      <c r="Q124" s="39"/>
      <c r="R124" s="65" t="e">
        <f t="shared" si="13"/>
        <v>#REF!</v>
      </c>
      <c r="S124" s="65" t="e">
        <f t="shared" si="17"/>
        <v>#REF!</v>
      </c>
      <c r="T124" s="65" t="e">
        <f t="shared" si="18"/>
        <v>#REF!</v>
      </c>
      <c r="U124" s="65" t="e">
        <f t="shared" si="19"/>
        <v>#REF!</v>
      </c>
    </row>
    <row r="125" spans="1:21" x14ac:dyDescent="0.2">
      <c r="A125" s="48" t="s">
        <v>549</v>
      </c>
      <c r="B125" s="32" t="s">
        <v>1269</v>
      </c>
      <c r="C125" s="62" t="e">
        <f>SUMPRODUCT(--(#REF!='CCG Summary'!$A125),#REF!)</f>
        <v>#REF!</v>
      </c>
      <c r="D125" s="62" t="e">
        <f>SUMPRODUCT(--(#REF!='CCG Summary'!$A125),#REF!)</f>
        <v>#REF!</v>
      </c>
      <c r="E125" s="62" t="e">
        <f>SUMPRODUCT(--(#REF!='CCG Summary'!$A125),#REF!)</f>
        <v>#REF!</v>
      </c>
      <c r="F125" s="62" t="e">
        <f>SUMPRODUCT(--(#REF!='CCG Summary'!$A125),#REF!)</f>
        <v>#REF!</v>
      </c>
      <c r="G125" s="38"/>
      <c r="H125" s="49" t="e">
        <f>SUMPRODUCT(--(#REF!='CCG Summary'!$A125),#REF!)</f>
        <v>#REF!</v>
      </c>
      <c r="I125" s="38"/>
      <c r="J125" s="38"/>
      <c r="K125" s="38"/>
      <c r="L125" s="38"/>
      <c r="M125" s="50" t="e">
        <f t="shared" si="12"/>
        <v>#REF!</v>
      </c>
      <c r="N125" s="50" t="e">
        <f t="shared" si="14"/>
        <v>#REF!</v>
      </c>
      <c r="O125" s="50" t="e">
        <f t="shared" si="15"/>
        <v>#REF!</v>
      </c>
      <c r="P125" s="50" t="e">
        <f t="shared" si="16"/>
        <v>#REF!</v>
      </c>
      <c r="Q125" s="39"/>
      <c r="R125" s="65" t="e">
        <f t="shared" si="13"/>
        <v>#REF!</v>
      </c>
      <c r="S125" s="65" t="e">
        <f t="shared" si="17"/>
        <v>#REF!</v>
      </c>
      <c r="T125" s="65" t="e">
        <f t="shared" si="18"/>
        <v>#REF!</v>
      </c>
      <c r="U125" s="65" t="e">
        <f t="shared" si="19"/>
        <v>#REF!</v>
      </c>
    </row>
    <row r="126" spans="1:21" x14ac:dyDescent="0.2">
      <c r="A126" s="48" t="s">
        <v>626</v>
      </c>
      <c r="B126" s="32" t="s">
        <v>1270</v>
      </c>
      <c r="C126" s="62" t="e">
        <f>SUMPRODUCT(--(#REF!='CCG Summary'!$A126),#REF!)</f>
        <v>#REF!</v>
      </c>
      <c r="D126" s="62" t="e">
        <f>SUMPRODUCT(--(#REF!='CCG Summary'!$A126),#REF!)</f>
        <v>#REF!</v>
      </c>
      <c r="E126" s="62" t="e">
        <f>SUMPRODUCT(--(#REF!='CCG Summary'!$A126),#REF!)</f>
        <v>#REF!</v>
      </c>
      <c r="F126" s="62" t="e">
        <f>SUMPRODUCT(--(#REF!='CCG Summary'!$A126),#REF!)</f>
        <v>#REF!</v>
      </c>
      <c r="G126" s="38"/>
      <c r="H126" s="49" t="e">
        <f>SUMPRODUCT(--(#REF!='CCG Summary'!$A126),#REF!)</f>
        <v>#REF!</v>
      </c>
      <c r="I126" s="38"/>
      <c r="J126" s="38"/>
      <c r="K126" s="38"/>
      <c r="L126" s="38"/>
      <c r="M126" s="50" t="e">
        <f t="shared" si="12"/>
        <v>#REF!</v>
      </c>
      <c r="N126" s="50" t="e">
        <f t="shared" si="14"/>
        <v>#REF!</v>
      </c>
      <c r="O126" s="50" t="e">
        <f t="shared" si="15"/>
        <v>#REF!</v>
      </c>
      <c r="P126" s="50" t="e">
        <f t="shared" si="16"/>
        <v>#REF!</v>
      </c>
      <c r="Q126" s="39"/>
      <c r="R126" s="65" t="e">
        <f t="shared" si="13"/>
        <v>#REF!</v>
      </c>
      <c r="S126" s="65" t="e">
        <f t="shared" si="17"/>
        <v>#REF!</v>
      </c>
      <c r="T126" s="65" t="e">
        <f t="shared" si="18"/>
        <v>#REF!</v>
      </c>
      <c r="U126" s="65" t="e">
        <f t="shared" si="19"/>
        <v>#REF!</v>
      </c>
    </row>
    <row r="127" spans="1:21" x14ac:dyDescent="0.2">
      <c r="A127" s="48" t="s">
        <v>628</v>
      </c>
      <c r="B127" s="32" t="s">
        <v>1271</v>
      </c>
      <c r="C127" s="62" t="e">
        <f>SUMPRODUCT(--(#REF!='CCG Summary'!$A127),#REF!)</f>
        <v>#REF!</v>
      </c>
      <c r="D127" s="62" t="e">
        <f>SUMPRODUCT(--(#REF!='CCG Summary'!$A127),#REF!)</f>
        <v>#REF!</v>
      </c>
      <c r="E127" s="62" t="e">
        <f>SUMPRODUCT(--(#REF!='CCG Summary'!$A127),#REF!)</f>
        <v>#REF!</v>
      </c>
      <c r="F127" s="62" t="e">
        <f>SUMPRODUCT(--(#REF!='CCG Summary'!$A127),#REF!)</f>
        <v>#REF!</v>
      </c>
      <c r="G127" s="38"/>
      <c r="H127" s="49" t="e">
        <f>SUMPRODUCT(--(#REF!='CCG Summary'!$A127),#REF!)</f>
        <v>#REF!</v>
      </c>
      <c r="I127" s="38"/>
      <c r="J127" s="38"/>
      <c r="K127" s="38"/>
      <c r="L127" s="38"/>
      <c r="M127" s="50" t="e">
        <f t="shared" si="12"/>
        <v>#REF!</v>
      </c>
      <c r="N127" s="50" t="e">
        <f t="shared" si="14"/>
        <v>#REF!</v>
      </c>
      <c r="O127" s="50" t="e">
        <f t="shared" si="15"/>
        <v>#REF!</v>
      </c>
      <c r="P127" s="50" t="e">
        <f t="shared" si="16"/>
        <v>#REF!</v>
      </c>
      <c r="Q127" s="39"/>
      <c r="R127" s="65" t="e">
        <f t="shared" si="13"/>
        <v>#REF!</v>
      </c>
      <c r="S127" s="65" t="e">
        <f t="shared" si="17"/>
        <v>#REF!</v>
      </c>
      <c r="T127" s="65" t="e">
        <f t="shared" si="18"/>
        <v>#REF!</v>
      </c>
      <c r="U127" s="65" t="e">
        <f t="shared" si="19"/>
        <v>#REF!</v>
      </c>
    </row>
    <row r="128" spans="1:21" x14ac:dyDescent="0.2">
      <c r="A128" s="48" t="s">
        <v>630</v>
      </c>
      <c r="B128" s="32" t="s">
        <v>1272</v>
      </c>
      <c r="C128" s="62" t="e">
        <f>SUMPRODUCT(--(#REF!='CCG Summary'!$A128),#REF!)</f>
        <v>#REF!</v>
      </c>
      <c r="D128" s="62" t="e">
        <f>SUMPRODUCT(--(#REF!='CCG Summary'!$A128),#REF!)</f>
        <v>#REF!</v>
      </c>
      <c r="E128" s="62" t="e">
        <f>SUMPRODUCT(--(#REF!='CCG Summary'!$A128),#REF!)</f>
        <v>#REF!</v>
      </c>
      <c r="F128" s="62" t="e">
        <f>SUMPRODUCT(--(#REF!='CCG Summary'!$A128),#REF!)</f>
        <v>#REF!</v>
      </c>
      <c r="G128" s="38"/>
      <c r="H128" s="49" t="e">
        <f>SUMPRODUCT(--(#REF!='CCG Summary'!$A128),#REF!)</f>
        <v>#REF!</v>
      </c>
      <c r="I128" s="38"/>
      <c r="J128" s="38"/>
      <c r="K128" s="38"/>
      <c r="L128" s="38"/>
      <c r="M128" s="50" t="e">
        <f t="shared" si="12"/>
        <v>#REF!</v>
      </c>
      <c r="N128" s="50" t="e">
        <f t="shared" si="14"/>
        <v>#REF!</v>
      </c>
      <c r="O128" s="50" t="e">
        <f t="shared" si="15"/>
        <v>#REF!</v>
      </c>
      <c r="P128" s="50" t="e">
        <f t="shared" si="16"/>
        <v>#REF!</v>
      </c>
      <c r="Q128" s="39"/>
      <c r="R128" s="65" t="e">
        <f t="shared" si="13"/>
        <v>#REF!</v>
      </c>
      <c r="S128" s="65" t="e">
        <f t="shared" si="17"/>
        <v>#REF!</v>
      </c>
      <c r="T128" s="65" t="e">
        <f t="shared" si="18"/>
        <v>#REF!</v>
      </c>
      <c r="U128" s="65" t="e">
        <f t="shared" si="19"/>
        <v>#REF!</v>
      </c>
    </row>
    <row r="129" spans="1:21" x14ac:dyDescent="0.2">
      <c r="A129" s="48" t="s">
        <v>125</v>
      </c>
      <c r="B129" s="32" t="s">
        <v>1273</v>
      </c>
      <c r="C129" s="62" t="e">
        <f>SUMPRODUCT(--(#REF!='CCG Summary'!$A129),#REF!)</f>
        <v>#REF!</v>
      </c>
      <c r="D129" s="62" t="e">
        <f>SUMPRODUCT(--(#REF!='CCG Summary'!$A129),#REF!)</f>
        <v>#REF!</v>
      </c>
      <c r="E129" s="62" t="e">
        <f>SUMPRODUCT(--(#REF!='CCG Summary'!$A129),#REF!)</f>
        <v>#REF!</v>
      </c>
      <c r="F129" s="62" t="e">
        <f>SUMPRODUCT(--(#REF!='CCG Summary'!$A129),#REF!)</f>
        <v>#REF!</v>
      </c>
      <c r="G129" s="38"/>
      <c r="H129" s="49" t="e">
        <f>SUMPRODUCT(--(#REF!='CCG Summary'!$A129),#REF!)</f>
        <v>#REF!</v>
      </c>
      <c r="I129" s="38"/>
      <c r="J129" s="38"/>
      <c r="K129" s="38"/>
      <c r="L129" s="38"/>
      <c r="M129" s="50" t="e">
        <f t="shared" si="12"/>
        <v>#REF!</v>
      </c>
      <c r="N129" s="50" t="e">
        <f t="shared" si="14"/>
        <v>#REF!</v>
      </c>
      <c r="O129" s="50" t="e">
        <f t="shared" si="15"/>
        <v>#REF!</v>
      </c>
      <c r="P129" s="50" t="e">
        <f t="shared" si="16"/>
        <v>#REF!</v>
      </c>
      <c r="Q129" s="39"/>
      <c r="R129" s="65" t="e">
        <f t="shared" si="13"/>
        <v>#REF!</v>
      </c>
      <c r="S129" s="65" t="e">
        <f t="shared" si="17"/>
        <v>#REF!</v>
      </c>
      <c r="T129" s="65" t="e">
        <f t="shared" si="18"/>
        <v>#REF!</v>
      </c>
      <c r="U129" s="65" t="e">
        <f t="shared" si="19"/>
        <v>#REF!</v>
      </c>
    </row>
    <row r="130" spans="1:21" x14ac:dyDescent="0.2">
      <c r="A130" s="48" t="s">
        <v>129</v>
      </c>
      <c r="B130" s="32" t="s">
        <v>1274</v>
      </c>
      <c r="C130" s="62" t="e">
        <f>SUMPRODUCT(--(#REF!='CCG Summary'!$A130),#REF!)</f>
        <v>#REF!</v>
      </c>
      <c r="D130" s="62" t="e">
        <f>SUMPRODUCT(--(#REF!='CCG Summary'!$A130),#REF!)</f>
        <v>#REF!</v>
      </c>
      <c r="E130" s="62" t="e">
        <f>SUMPRODUCT(--(#REF!='CCG Summary'!$A130),#REF!)</f>
        <v>#REF!</v>
      </c>
      <c r="F130" s="62" t="e">
        <f>SUMPRODUCT(--(#REF!='CCG Summary'!$A130),#REF!)</f>
        <v>#REF!</v>
      </c>
      <c r="G130" s="38"/>
      <c r="H130" s="49" t="e">
        <f>SUMPRODUCT(--(#REF!='CCG Summary'!$A130),#REF!)</f>
        <v>#REF!</v>
      </c>
      <c r="I130" s="38"/>
      <c r="J130" s="38"/>
      <c r="K130" s="38"/>
      <c r="L130" s="38"/>
      <c r="M130" s="50" t="e">
        <f t="shared" si="12"/>
        <v>#REF!</v>
      </c>
      <c r="N130" s="50" t="e">
        <f t="shared" si="14"/>
        <v>#REF!</v>
      </c>
      <c r="O130" s="50" t="e">
        <f t="shared" si="15"/>
        <v>#REF!</v>
      </c>
      <c r="P130" s="50" t="e">
        <f t="shared" si="16"/>
        <v>#REF!</v>
      </c>
      <c r="Q130" s="39"/>
      <c r="R130" s="65" t="e">
        <f t="shared" si="13"/>
        <v>#REF!</v>
      </c>
      <c r="S130" s="65" t="e">
        <f t="shared" si="17"/>
        <v>#REF!</v>
      </c>
      <c r="T130" s="65" t="e">
        <f t="shared" si="18"/>
        <v>#REF!</v>
      </c>
      <c r="U130" s="65" t="e">
        <f t="shared" si="19"/>
        <v>#REF!</v>
      </c>
    </row>
    <row r="131" spans="1:21" x14ac:dyDescent="0.2">
      <c r="A131" s="48" t="s">
        <v>551</v>
      </c>
      <c r="B131" s="32" t="s">
        <v>1275</v>
      </c>
      <c r="C131" s="62" t="e">
        <f>SUMPRODUCT(--(#REF!='CCG Summary'!$A131),#REF!)</f>
        <v>#REF!</v>
      </c>
      <c r="D131" s="62" t="e">
        <f>SUMPRODUCT(--(#REF!='CCG Summary'!$A131),#REF!)</f>
        <v>#REF!</v>
      </c>
      <c r="E131" s="62" t="e">
        <f>SUMPRODUCT(--(#REF!='CCG Summary'!$A131),#REF!)</f>
        <v>#REF!</v>
      </c>
      <c r="F131" s="62" t="e">
        <f>SUMPRODUCT(--(#REF!='CCG Summary'!$A131),#REF!)</f>
        <v>#REF!</v>
      </c>
      <c r="G131" s="38"/>
      <c r="H131" s="49" t="e">
        <f>SUMPRODUCT(--(#REF!='CCG Summary'!$A131),#REF!)</f>
        <v>#REF!</v>
      </c>
      <c r="I131" s="38"/>
      <c r="J131" s="38"/>
      <c r="K131" s="38"/>
      <c r="L131" s="38"/>
      <c r="M131" s="50" t="e">
        <f t="shared" si="12"/>
        <v>#REF!</v>
      </c>
      <c r="N131" s="50" t="e">
        <f t="shared" si="14"/>
        <v>#REF!</v>
      </c>
      <c r="O131" s="50" t="e">
        <f t="shared" si="15"/>
        <v>#REF!</v>
      </c>
      <c r="P131" s="50" t="e">
        <f t="shared" si="16"/>
        <v>#REF!</v>
      </c>
      <c r="Q131" s="39"/>
      <c r="R131" s="65" t="e">
        <f t="shared" si="13"/>
        <v>#REF!</v>
      </c>
      <c r="S131" s="65" t="e">
        <f t="shared" si="17"/>
        <v>#REF!</v>
      </c>
      <c r="T131" s="65" t="e">
        <f t="shared" si="18"/>
        <v>#REF!</v>
      </c>
      <c r="U131" s="65" t="e">
        <f t="shared" si="19"/>
        <v>#REF!</v>
      </c>
    </row>
    <row r="132" spans="1:21" x14ac:dyDescent="0.2">
      <c r="A132" s="48" t="s">
        <v>632</v>
      </c>
      <c r="B132" s="32" t="s">
        <v>1276</v>
      </c>
      <c r="C132" s="62" t="e">
        <f>SUMPRODUCT(--(#REF!='CCG Summary'!$A132),#REF!)</f>
        <v>#REF!</v>
      </c>
      <c r="D132" s="62" t="e">
        <f>SUMPRODUCT(--(#REF!='CCG Summary'!$A132),#REF!)</f>
        <v>#REF!</v>
      </c>
      <c r="E132" s="62" t="e">
        <f>SUMPRODUCT(--(#REF!='CCG Summary'!$A132),#REF!)</f>
        <v>#REF!</v>
      </c>
      <c r="F132" s="62" t="e">
        <f>SUMPRODUCT(--(#REF!='CCG Summary'!$A132),#REF!)</f>
        <v>#REF!</v>
      </c>
      <c r="G132" s="38"/>
      <c r="H132" s="49" t="e">
        <f>SUMPRODUCT(--(#REF!='CCG Summary'!$A132),#REF!)</f>
        <v>#REF!</v>
      </c>
      <c r="I132" s="38"/>
      <c r="J132" s="38"/>
      <c r="K132" s="38"/>
      <c r="L132" s="38"/>
      <c r="M132" s="50" t="e">
        <f t="shared" si="12"/>
        <v>#REF!</v>
      </c>
      <c r="N132" s="50" t="e">
        <f t="shared" si="14"/>
        <v>#REF!</v>
      </c>
      <c r="O132" s="50" t="e">
        <f t="shared" si="15"/>
        <v>#REF!</v>
      </c>
      <c r="P132" s="50" t="e">
        <f t="shared" si="16"/>
        <v>#REF!</v>
      </c>
      <c r="Q132" s="39"/>
      <c r="R132" s="65" t="e">
        <f t="shared" si="13"/>
        <v>#REF!</v>
      </c>
      <c r="S132" s="65" t="e">
        <f t="shared" si="17"/>
        <v>#REF!</v>
      </c>
      <c r="T132" s="65" t="e">
        <f t="shared" si="18"/>
        <v>#REF!</v>
      </c>
      <c r="U132" s="65" t="e">
        <f t="shared" si="19"/>
        <v>#REF!</v>
      </c>
    </row>
    <row r="133" spans="1:21" x14ac:dyDescent="0.2">
      <c r="A133" s="48" t="s">
        <v>686</v>
      </c>
      <c r="B133" s="32" t="s">
        <v>1277</v>
      </c>
      <c r="C133" s="62" t="e">
        <f>SUMPRODUCT(--(#REF!='CCG Summary'!$A133),#REF!)</f>
        <v>#REF!</v>
      </c>
      <c r="D133" s="62" t="e">
        <f>SUMPRODUCT(--(#REF!='CCG Summary'!$A133),#REF!)</f>
        <v>#REF!</v>
      </c>
      <c r="E133" s="62" t="e">
        <f>SUMPRODUCT(--(#REF!='CCG Summary'!$A133),#REF!)</f>
        <v>#REF!</v>
      </c>
      <c r="F133" s="62" t="e">
        <f>SUMPRODUCT(--(#REF!='CCG Summary'!$A133),#REF!)</f>
        <v>#REF!</v>
      </c>
      <c r="G133" s="38"/>
      <c r="H133" s="49" t="e">
        <f>SUMPRODUCT(--(#REF!='CCG Summary'!$A133),#REF!)</f>
        <v>#REF!</v>
      </c>
      <c r="I133" s="38"/>
      <c r="J133" s="38"/>
      <c r="K133" s="38"/>
      <c r="L133" s="38"/>
      <c r="M133" s="50" t="e">
        <f t="shared" si="12"/>
        <v>#REF!</v>
      </c>
      <c r="N133" s="50" t="e">
        <f t="shared" si="14"/>
        <v>#REF!</v>
      </c>
      <c r="O133" s="50" t="e">
        <f t="shared" si="15"/>
        <v>#REF!</v>
      </c>
      <c r="P133" s="50" t="e">
        <f t="shared" si="16"/>
        <v>#REF!</v>
      </c>
      <c r="Q133" s="39"/>
      <c r="R133" s="65" t="e">
        <f t="shared" si="13"/>
        <v>#REF!</v>
      </c>
      <c r="S133" s="65" t="e">
        <f t="shared" si="17"/>
        <v>#REF!</v>
      </c>
      <c r="T133" s="65" t="e">
        <f t="shared" si="18"/>
        <v>#REF!</v>
      </c>
      <c r="U133" s="65" t="e">
        <f t="shared" si="19"/>
        <v>#REF!</v>
      </c>
    </row>
    <row r="134" spans="1:21" x14ac:dyDescent="0.2">
      <c r="A134" s="48" t="s">
        <v>389</v>
      </c>
      <c r="B134" s="32" t="s">
        <v>1278</v>
      </c>
      <c r="C134" s="62" t="e">
        <f>SUMPRODUCT(--(#REF!='CCG Summary'!$A134),#REF!)</f>
        <v>#REF!</v>
      </c>
      <c r="D134" s="62" t="e">
        <f>SUMPRODUCT(--(#REF!='CCG Summary'!$A134),#REF!)</f>
        <v>#REF!</v>
      </c>
      <c r="E134" s="62" t="e">
        <f>SUMPRODUCT(--(#REF!='CCG Summary'!$A134),#REF!)</f>
        <v>#REF!</v>
      </c>
      <c r="F134" s="62" t="e">
        <f>SUMPRODUCT(--(#REF!='CCG Summary'!$A134),#REF!)</f>
        <v>#REF!</v>
      </c>
      <c r="G134" s="38"/>
      <c r="H134" s="49" t="e">
        <f>SUMPRODUCT(--(#REF!='CCG Summary'!$A134),#REF!)</f>
        <v>#REF!</v>
      </c>
      <c r="I134" s="38"/>
      <c r="J134" s="38"/>
      <c r="K134" s="38"/>
      <c r="L134" s="38"/>
      <c r="M134" s="50" t="e">
        <f t="shared" si="12"/>
        <v>#REF!</v>
      </c>
      <c r="N134" s="50" t="e">
        <f t="shared" si="14"/>
        <v>#REF!</v>
      </c>
      <c r="O134" s="50" t="e">
        <f t="shared" si="15"/>
        <v>#REF!</v>
      </c>
      <c r="P134" s="50" t="e">
        <f t="shared" si="16"/>
        <v>#REF!</v>
      </c>
      <c r="Q134" s="39"/>
      <c r="R134" s="65" t="e">
        <f t="shared" si="13"/>
        <v>#REF!</v>
      </c>
      <c r="S134" s="65" t="e">
        <f t="shared" si="17"/>
        <v>#REF!</v>
      </c>
      <c r="T134" s="65" t="e">
        <f t="shared" si="18"/>
        <v>#REF!</v>
      </c>
      <c r="U134" s="65" t="e">
        <f t="shared" si="19"/>
        <v>#REF!</v>
      </c>
    </row>
    <row r="135" spans="1:21" x14ac:dyDescent="0.2">
      <c r="A135" s="48" t="s">
        <v>393</v>
      </c>
      <c r="B135" s="32" t="s">
        <v>1279</v>
      </c>
      <c r="C135" s="62" t="e">
        <f>SUMPRODUCT(--(#REF!='CCG Summary'!$A135),#REF!)</f>
        <v>#REF!</v>
      </c>
      <c r="D135" s="62" t="e">
        <f>SUMPRODUCT(--(#REF!='CCG Summary'!$A135),#REF!)</f>
        <v>#REF!</v>
      </c>
      <c r="E135" s="62" t="e">
        <f>SUMPRODUCT(--(#REF!='CCG Summary'!$A135),#REF!)</f>
        <v>#REF!</v>
      </c>
      <c r="F135" s="62" t="e">
        <f>SUMPRODUCT(--(#REF!='CCG Summary'!$A135),#REF!)</f>
        <v>#REF!</v>
      </c>
      <c r="G135" s="38"/>
      <c r="H135" s="49" t="e">
        <f>SUMPRODUCT(--(#REF!='CCG Summary'!$A135),#REF!)</f>
        <v>#REF!</v>
      </c>
      <c r="I135" s="38"/>
      <c r="J135" s="38"/>
      <c r="K135" s="38"/>
      <c r="L135" s="38"/>
      <c r="M135" s="50" t="e">
        <f t="shared" si="12"/>
        <v>#REF!</v>
      </c>
      <c r="N135" s="50" t="e">
        <f t="shared" si="14"/>
        <v>#REF!</v>
      </c>
      <c r="O135" s="50" t="e">
        <f t="shared" si="15"/>
        <v>#REF!</v>
      </c>
      <c r="P135" s="50" t="e">
        <f t="shared" si="16"/>
        <v>#REF!</v>
      </c>
      <c r="Q135" s="39"/>
      <c r="R135" s="65" t="e">
        <f t="shared" si="13"/>
        <v>#REF!</v>
      </c>
      <c r="S135" s="65" t="e">
        <f t="shared" si="17"/>
        <v>#REF!</v>
      </c>
      <c r="T135" s="65" t="e">
        <f t="shared" si="18"/>
        <v>#REF!</v>
      </c>
      <c r="U135" s="65" t="e">
        <f t="shared" si="19"/>
        <v>#REF!</v>
      </c>
    </row>
    <row r="136" spans="1:21" x14ac:dyDescent="0.2">
      <c r="A136" s="48" t="s">
        <v>397</v>
      </c>
      <c r="B136" s="32" t="s">
        <v>1280</v>
      </c>
      <c r="C136" s="62" t="e">
        <f>SUMPRODUCT(--(#REF!='CCG Summary'!$A136),#REF!)</f>
        <v>#REF!</v>
      </c>
      <c r="D136" s="62" t="e">
        <f>SUMPRODUCT(--(#REF!='CCG Summary'!$A136),#REF!)</f>
        <v>#REF!</v>
      </c>
      <c r="E136" s="62" t="e">
        <f>SUMPRODUCT(--(#REF!='CCG Summary'!$A136),#REF!)</f>
        <v>#REF!</v>
      </c>
      <c r="F136" s="62" t="e">
        <f>SUMPRODUCT(--(#REF!='CCG Summary'!$A136),#REF!)</f>
        <v>#REF!</v>
      </c>
      <c r="G136" s="38"/>
      <c r="H136" s="49" t="e">
        <f>SUMPRODUCT(--(#REF!='CCG Summary'!$A136),#REF!)</f>
        <v>#REF!</v>
      </c>
      <c r="I136" s="38"/>
      <c r="J136" s="38"/>
      <c r="K136" s="38"/>
      <c r="L136" s="38"/>
      <c r="M136" s="50" t="e">
        <f t="shared" si="12"/>
        <v>#REF!</v>
      </c>
      <c r="N136" s="50" t="e">
        <f t="shared" si="14"/>
        <v>#REF!</v>
      </c>
      <c r="O136" s="50" t="e">
        <f t="shared" si="15"/>
        <v>#REF!</v>
      </c>
      <c r="P136" s="50" t="e">
        <f t="shared" si="16"/>
        <v>#REF!</v>
      </c>
      <c r="Q136" s="39"/>
      <c r="R136" s="65" t="e">
        <f t="shared" si="13"/>
        <v>#REF!</v>
      </c>
      <c r="S136" s="65" t="e">
        <f t="shared" si="17"/>
        <v>#REF!</v>
      </c>
      <c r="T136" s="65" t="e">
        <f t="shared" si="18"/>
        <v>#REF!</v>
      </c>
      <c r="U136" s="65" t="e">
        <f t="shared" si="19"/>
        <v>#REF!</v>
      </c>
    </row>
    <row r="137" spans="1:21" x14ac:dyDescent="0.2">
      <c r="A137" s="48" t="s">
        <v>401</v>
      </c>
      <c r="B137" s="32" t="s">
        <v>1281</v>
      </c>
      <c r="C137" s="62" t="e">
        <f>SUMPRODUCT(--(#REF!='CCG Summary'!$A137),#REF!)</f>
        <v>#REF!</v>
      </c>
      <c r="D137" s="62" t="e">
        <f>SUMPRODUCT(--(#REF!='CCG Summary'!$A137),#REF!)</f>
        <v>#REF!</v>
      </c>
      <c r="E137" s="62" t="e">
        <f>SUMPRODUCT(--(#REF!='CCG Summary'!$A137),#REF!)</f>
        <v>#REF!</v>
      </c>
      <c r="F137" s="62" t="e">
        <f>SUMPRODUCT(--(#REF!='CCG Summary'!$A137),#REF!)</f>
        <v>#REF!</v>
      </c>
      <c r="G137" s="38"/>
      <c r="H137" s="49" t="e">
        <f>SUMPRODUCT(--(#REF!='CCG Summary'!$A137),#REF!)</f>
        <v>#REF!</v>
      </c>
      <c r="I137" s="38"/>
      <c r="J137" s="38"/>
      <c r="K137" s="38"/>
      <c r="L137" s="38"/>
      <c r="M137" s="50" t="e">
        <f t="shared" ref="M137:M200" si="20">SUM(H137+C137)*$O$1</f>
        <v>#REF!</v>
      </c>
      <c r="N137" s="50" t="e">
        <f t="shared" si="14"/>
        <v>#REF!</v>
      </c>
      <c r="O137" s="50" t="e">
        <f t="shared" si="15"/>
        <v>#REF!</v>
      </c>
      <c r="P137" s="50" t="e">
        <f t="shared" si="16"/>
        <v>#REF!</v>
      </c>
      <c r="Q137" s="39"/>
      <c r="R137" s="65" t="e">
        <f t="shared" ref="R137:R200" si="21">SUM(H137+C137)</f>
        <v>#REF!</v>
      </c>
      <c r="S137" s="65" t="e">
        <f t="shared" si="17"/>
        <v>#REF!</v>
      </c>
      <c r="T137" s="65" t="e">
        <f t="shared" si="18"/>
        <v>#REF!</v>
      </c>
      <c r="U137" s="65" t="e">
        <f t="shared" si="19"/>
        <v>#REF!</v>
      </c>
    </row>
    <row r="138" spans="1:21" x14ac:dyDescent="0.2">
      <c r="A138" s="48" t="s">
        <v>405</v>
      </c>
      <c r="B138" s="32" t="s">
        <v>1282</v>
      </c>
      <c r="C138" s="62" t="e">
        <f>SUMPRODUCT(--(#REF!='CCG Summary'!$A138),#REF!)</f>
        <v>#REF!</v>
      </c>
      <c r="D138" s="62" t="e">
        <f>SUMPRODUCT(--(#REF!='CCG Summary'!$A138),#REF!)</f>
        <v>#REF!</v>
      </c>
      <c r="E138" s="62" t="e">
        <f>SUMPRODUCT(--(#REF!='CCG Summary'!$A138),#REF!)</f>
        <v>#REF!</v>
      </c>
      <c r="F138" s="62" t="e">
        <f>SUMPRODUCT(--(#REF!='CCG Summary'!$A138),#REF!)</f>
        <v>#REF!</v>
      </c>
      <c r="G138" s="38"/>
      <c r="H138" s="49" t="e">
        <f>SUMPRODUCT(--(#REF!='CCG Summary'!$A138),#REF!)</f>
        <v>#REF!</v>
      </c>
      <c r="I138" s="38"/>
      <c r="J138" s="38"/>
      <c r="K138" s="38"/>
      <c r="L138" s="38"/>
      <c r="M138" s="50" t="e">
        <f t="shared" si="20"/>
        <v>#REF!</v>
      </c>
      <c r="N138" s="50" t="e">
        <f t="shared" si="14"/>
        <v>#REF!</v>
      </c>
      <c r="O138" s="50" t="e">
        <f t="shared" si="15"/>
        <v>#REF!</v>
      </c>
      <c r="P138" s="50" t="e">
        <f t="shared" si="16"/>
        <v>#REF!</v>
      </c>
      <c r="Q138" s="39"/>
      <c r="R138" s="65" t="e">
        <f t="shared" si="21"/>
        <v>#REF!</v>
      </c>
      <c r="S138" s="65" t="e">
        <f t="shared" si="17"/>
        <v>#REF!</v>
      </c>
      <c r="T138" s="65" t="e">
        <f t="shared" si="18"/>
        <v>#REF!</v>
      </c>
      <c r="U138" s="65" t="e">
        <f t="shared" si="19"/>
        <v>#REF!</v>
      </c>
    </row>
    <row r="139" spans="1:21" x14ac:dyDescent="0.2">
      <c r="A139" s="48" t="s">
        <v>409</v>
      </c>
      <c r="B139" s="32" t="s">
        <v>1283</v>
      </c>
      <c r="C139" s="62" t="e">
        <f>SUMPRODUCT(--(#REF!='CCG Summary'!$A139),#REF!)</f>
        <v>#REF!</v>
      </c>
      <c r="D139" s="62" t="e">
        <f>SUMPRODUCT(--(#REF!='CCG Summary'!$A139),#REF!)</f>
        <v>#REF!</v>
      </c>
      <c r="E139" s="62" t="e">
        <f>SUMPRODUCT(--(#REF!='CCG Summary'!$A139),#REF!)</f>
        <v>#REF!</v>
      </c>
      <c r="F139" s="62" t="e">
        <f>SUMPRODUCT(--(#REF!='CCG Summary'!$A139),#REF!)</f>
        <v>#REF!</v>
      </c>
      <c r="G139" s="38"/>
      <c r="H139" s="49" t="e">
        <f>SUMPRODUCT(--(#REF!='CCG Summary'!$A139),#REF!)</f>
        <v>#REF!</v>
      </c>
      <c r="I139" s="38"/>
      <c r="J139" s="38"/>
      <c r="K139" s="38"/>
      <c r="L139" s="38"/>
      <c r="M139" s="50" t="e">
        <f t="shared" si="20"/>
        <v>#REF!</v>
      </c>
      <c r="N139" s="50" t="e">
        <f t="shared" si="14"/>
        <v>#REF!</v>
      </c>
      <c r="O139" s="50" t="e">
        <f t="shared" si="15"/>
        <v>#REF!</v>
      </c>
      <c r="P139" s="50" t="e">
        <f t="shared" si="16"/>
        <v>#REF!</v>
      </c>
      <c r="Q139" s="39"/>
      <c r="R139" s="65" t="e">
        <f t="shared" si="21"/>
        <v>#REF!</v>
      </c>
      <c r="S139" s="65" t="e">
        <f t="shared" si="17"/>
        <v>#REF!</v>
      </c>
      <c r="T139" s="65" t="e">
        <f t="shared" si="18"/>
        <v>#REF!</v>
      </c>
      <c r="U139" s="65" t="e">
        <f t="shared" si="19"/>
        <v>#REF!</v>
      </c>
    </row>
    <row r="140" spans="1:21" x14ac:dyDescent="0.2">
      <c r="A140" s="48" t="s">
        <v>511</v>
      </c>
      <c r="B140" s="32" t="s">
        <v>1284</v>
      </c>
      <c r="C140" s="62" t="e">
        <f>SUMPRODUCT(--(#REF!='CCG Summary'!$A140),#REF!)</f>
        <v>#REF!</v>
      </c>
      <c r="D140" s="62" t="e">
        <f>SUMPRODUCT(--(#REF!='CCG Summary'!$A140),#REF!)</f>
        <v>#REF!</v>
      </c>
      <c r="E140" s="62" t="e">
        <f>SUMPRODUCT(--(#REF!='CCG Summary'!$A140),#REF!)</f>
        <v>#REF!</v>
      </c>
      <c r="F140" s="62" t="e">
        <f>SUMPRODUCT(--(#REF!='CCG Summary'!$A140),#REF!)</f>
        <v>#REF!</v>
      </c>
      <c r="G140" s="38"/>
      <c r="H140" s="49" t="e">
        <f>SUMPRODUCT(--(#REF!='CCG Summary'!$A140),#REF!)</f>
        <v>#REF!</v>
      </c>
      <c r="I140" s="38"/>
      <c r="J140" s="38"/>
      <c r="K140" s="38"/>
      <c r="L140" s="38"/>
      <c r="M140" s="50" t="e">
        <f t="shared" si="20"/>
        <v>#REF!</v>
      </c>
      <c r="N140" s="50" t="e">
        <f t="shared" si="14"/>
        <v>#REF!</v>
      </c>
      <c r="O140" s="50" t="e">
        <f t="shared" si="15"/>
        <v>#REF!</v>
      </c>
      <c r="P140" s="50" t="e">
        <f t="shared" si="16"/>
        <v>#REF!</v>
      </c>
      <c r="Q140" s="39"/>
      <c r="R140" s="65" t="e">
        <f t="shared" si="21"/>
        <v>#REF!</v>
      </c>
      <c r="S140" s="65" t="e">
        <f t="shared" si="17"/>
        <v>#REF!</v>
      </c>
      <c r="T140" s="65" t="e">
        <f t="shared" si="18"/>
        <v>#REF!</v>
      </c>
      <c r="U140" s="65" t="e">
        <f t="shared" si="19"/>
        <v>#REF!</v>
      </c>
    </row>
    <row r="141" spans="1:21" x14ac:dyDescent="0.2">
      <c r="A141" s="48" t="s">
        <v>385</v>
      </c>
      <c r="B141" s="32" t="s">
        <v>1285</v>
      </c>
      <c r="C141" s="62" t="e">
        <f>SUMPRODUCT(--(#REF!='CCG Summary'!$A141),#REF!)</f>
        <v>#REF!</v>
      </c>
      <c r="D141" s="62" t="e">
        <f>SUMPRODUCT(--(#REF!='CCG Summary'!$A141),#REF!)</f>
        <v>#REF!</v>
      </c>
      <c r="E141" s="62" t="e">
        <f>SUMPRODUCT(--(#REF!='CCG Summary'!$A141),#REF!)</f>
        <v>#REF!</v>
      </c>
      <c r="F141" s="62" t="e">
        <f>SUMPRODUCT(--(#REF!='CCG Summary'!$A141),#REF!)</f>
        <v>#REF!</v>
      </c>
      <c r="G141" s="38"/>
      <c r="H141" s="49" t="e">
        <f>SUMPRODUCT(--(#REF!='CCG Summary'!$A141),#REF!)</f>
        <v>#REF!</v>
      </c>
      <c r="I141" s="38"/>
      <c r="J141" s="38"/>
      <c r="K141" s="38"/>
      <c r="L141" s="38"/>
      <c r="M141" s="50" t="e">
        <f t="shared" si="20"/>
        <v>#REF!</v>
      </c>
      <c r="N141" s="50" t="e">
        <f t="shared" si="14"/>
        <v>#REF!</v>
      </c>
      <c r="O141" s="50" t="e">
        <f t="shared" si="15"/>
        <v>#REF!</v>
      </c>
      <c r="P141" s="50" t="e">
        <f t="shared" si="16"/>
        <v>#REF!</v>
      </c>
      <c r="Q141" s="39"/>
      <c r="R141" s="65" t="e">
        <f t="shared" si="21"/>
        <v>#REF!</v>
      </c>
      <c r="S141" s="65" t="e">
        <f t="shared" si="17"/>
        <v>#REF!</v>
      </c>
      <c r="T141" s="65" t="e">
        <f t="shared" si="18"/>
        <v>#REF!</v>
      </c>
      <c r="U141" s="65" t="e">
        <f t="shared" si="19"/>
        <v>#REF!</v>
      </c>
    </row>
    <row r="142" spans="1:21" x14ac:dyDescent="0.2">
      <c r="A142" s="48" t="s">
        <v>413</v>
      </c>
      <c r="B142" s="32" t="s">
        <v>1286</v>
      </c>
      <c r="C142" s="62" t="e">
        <f>SUMPRODUCT(--(#REF!='CCG Summary'!$A142),#REF!)</f>
        <v>#REF!</v>
      </c>
      <c r="D142" s="62" t="e">
        <f>SUMPRODUCT(--(#REF!='CCG Summary'!$A142),#REF!)</f>
        <v>#REF!</v>
      </c>
      <c r="E142" s="62" t="e">
        <f>SUMPRODUCT(--(#REF!='CCG Summary'!$A142),#REF!)</f>
        <v>#REF!</v>
      </c>
      <c r="F142" s="62" t="e">
        <f>SUMPRODUCT(--(#REF!='CCG Summary'!$A142),#REF!)</f>
        <v>#REF!</v>
      </c>
      <c r="G142" s="38"/>
      <c r="H142" s="49" t="e">
        <f>SUMPRODUCT(--(#REF!='CCG Summary'!$A142),#REF!)</f>
        <v>#REF!</v>
      </c>
      <c r="I142" s="38"/>
      <c r="J142" s="38"/>
      <c r="K142" s="38"/>
      <c r="L142" s="38"/>
      <c r="M142" s="50" t="e">
        <f t="shared" si="20"/>
        <v>#REF!</v>
      </c>
      <c r="N142" s="50" t="e">
        <f t="shared" si="14"/>
        <v>#REF!</v>
      </c>
      <c r="O142" s="50" t="e">
        <f t="shared" si="15"/>
        <v>#REF!</v>
      </c>
      <c r="P142" s="50" t="e">
        <f t="shared" si="16"/>
        <v>#REF!</v>
      </c>
      <c r="Q142" s="39"/>
      <c r="R142" s="65" t="e">
        <f t="shared" si="21"/>
        <v>#REF!</v>
      </c>
      <c r="S142" s="65" t="e">
        <f t="shared" si="17"/>
        <v>#REF!</v>
      </c>
      <c r="T142" s="65" t="e">
        <f t="shared" si="18"/>
        <v>#REF!</v>
      </c>
      <c r="U142" s="65" t="e">
        <f t="shared" si="19"/>
        <v>#REF!</v>
      </c>
    </row>
    <row r="143" spans="1:21" x14ac:dyDescent="0.2">
      <c r="A143" s="48" t="s">
        <v>417</v>
      </c>
      <c r="B143" s="32" t="s">
        <v>1287</v>
      </c>
      <c r="C143" s="62" t="e">
        <f>SUMPRODUCT(--(#REF!='CCG Summary'!$A143),#REF!)</f>
        <v>#REF!</v>
      </c>
      <c r="D143" s="62" t="e">
        <f>SUMPRODUCT(--(#REF!='CCG Summary'!$A143),#REF!)</f>
        <v>#REF!</v>
      </c>
      <c r="E143" s="62" t="e">
        <f>SUMPRODUCT(--(#REF!='CCG Summary'!$A143),#REF!)</f>
        <v>#REF!</v>
      </c>
      <c r="F143" s="62" t="e">
        <f>SUMPRODUCT(--(#REF!='CCG Summary'!$A143),#REF!)</f>
        <v>#REF!</v>
      </c>
      <c r="G143" s="38"/>
      <c r="H143" s="49" t="e">
        <f>SUMPRODUCT(--(#REF!='CCG Summary'!$A143),#REF!)</f>
        <v>#REF!</v>
      </c>
      <c r="I143" s="38"/>
      <c r="J143" s="38"/>
      <c r="K143" s="38"/>
      <c r="L143" s="38"/>
      <c r="M143" s="50" t="e">
        <f t="shared" si="20"/>
        <v>#REF!</v>
      </c>
      <c r="N143" s="50" t="e">
        <f t="shared" si="14"/>
        <v>#REF!</v>
      </c>
      <c r="O143" s="50" t="e">
        <f t="shared" si="15"/>
        <v>#REF!</v>
      </c>
      <c r="P143" s="50" t="e">
        <f t="shared" si="16"/>
        <v>#REF!</v>
      </c>
      <c r="Q143" s="39"/>
      <c r="R143" s="65" t="e">
        <f t="shared" si="21"/>
        <v>#REF!</v>
      </c>
      <c r="S143" s="65" t="e">
        <f t="shared" si="17"/>
        <v>#REF!</v>
      </c>
      <c r="T143" s="65" t="e">
        <f t="shared" si="18"/>
        <v>#REF!</v>
      </c>
      <c r="U143" s="65" t="e">
        <f t="shared" si="19"/>
        <v>#REF!</v>
      </c>
    </row>
    <row r="144" spans="1:21" x14ac:dyDescent="0.2">
      <c r="A144" s="48" t="s">
        <v>421</v>
      </c>
      <c r="B144" s="32" t="s">
        <v>1288</v>
      </c>
      <c r="C144" s="62" t="e">
        <f>SUMPRODUCT(--(#REF!='CCG Summary'!$A144),#REF!)</f>
        <v>#REF!</v>
      </c>
      <c r="D144" s="62" t="e">
        <f>SUMPRODUCT(--(#REF!='CCG Summary'!$A144),#REF!)</f>
        <v>#REF!</v>
      </c>
      <c r="E144" s="62" t="e">
        <f>SUMPRODUCT(--(#REF!='CCG Summary'!$A144),#REF!)</f>
        <v>#REF!</v>
      </c>
      <c r="F144" s="62" t="e">
        <f>SUMPRODUCT(--(#REF!='CCG Summary'!$A144),#REF!)</f>
        <v>#REF!</v>
      </c>
      <c r="G144" s="38"/>
      <c r="H144" s="49" t="e">
        <f>SUMPRODUCT(--(#REF!='CCG Summary'!$A144),#REF!)</f>
        <v>#REF!</v>
      </c>
      <c r="I144" s="38"/>
      <c r="J144" s="38"/>
      <c r="K144" s="38"/>
      <c r="L144" s="38"/>
      <c r="M144" s="50" t="e">
        <f t="shared" si="20"/>
        <v>#REF!</v>
      </c>
      <c r="N144" s="50" t="e">
        <f t="shared" si="14"/>
        <v>#REF!</v>
      </c>
      <c r="O144" s="50" t="e">
        <f t="shared" si="15"/>
        <v>#REF!</v>
      </c>
      <c r="P144" s="50" t="e">
        <f t="shared" si="16"/>
        <v>#REF!</v>
      </c>
      <c r="Q144" s="39"/>
      <c r="R144" s="65" t="e">
        <f t="shared" si="21"/>
        <v>#REF!</v>
      </c>
      <c r="S144" s="65" t="e">
        <f t="shared" si="17"/>
        <v>#REF!</v>
      </c>
      <c r="T144" s="65" t="e">
        <f t="shared" si="18"/>
        <v>#REF!</v>
      </c>
      <c r="U144" s="65" t="e">
        <f t="shared" si="19"/>
        <v>#REF!</v>
      </c>
    </row>
    <row r="145" spans="1:21" x14ac:dyDescent="0.2">
      <c r="A145" s="48" t="s">
        <v>425</v>
      </c>
      <c r="B145" s="32" t="s">
        <v>1289</v>
      </c>
      <c r="C145" s="62" t="e">
        <f>SUMPRODUCT(--(#REF!='CCG Summary'!$A145),#REF!)</f>
        <v>#REF!</v>
      </c>
      <c r="D145" s="62" t="e">
        <f>SUMPRODUCT(--(#REF!='CCG Summary'!$A145),#REF!)</f>
        <v>#REF!</v>
      </c>
      <c r="E145" s="62" t="e">
        <f>SUMPRODUCT(--(#REF!='CCG Summary'!$A145),#REF!)</f>
        <v>#REF!</v>
      </c>
      <c r="F145" s="62" t="e">
        <f>SUMPRODUCT(--(#REF!='CCG Summary'!$A145),#REF!)</f>
        <v>#REF!</v>
      </c>
      <c r="G145" s="38"/>
      <c r="H145" s="49" t="e">
        <f>SUMPRODUCT(--(#REF!='CCG Summary'!$A145),#REF!)</f>
        <v>#REF!</v>
      </c>
      <c r="I145" s="38"/>
      <c r="J145" s="38"/>
      <c r="K145" s="38"/>
      <c r="L145" s="38"/>
      <c r="M145" s="50" t="e">
        <f t="shared" si="20"/>
        <v>#REF!</v>
      </c>
      <c r="N145" s="50" t="e">
        <f t="shared" si="14"/>
        <v>#REF!</v>
      </c>
      <c r="O145" s="50" t="e">
        <f t="shared" si="15"/>
        <v>#REF!</v>
      </c>
      <c r="P145" s="50" t="e">
        <f t="shared" si="16"/>
        <v>#REF!</v>
      </c>
      <c r="Q145" s="39"/>
      <c r="R145" s="65" t="e">
        <f t="shared" si="21"/>
        <v>#REF!</v>
      </c>
      <c r="S145" s="65" t="e">
        <f t="shared" si="17"/>
        <v>#REF!</v>
      </c>
      <c r="T145" s="65" t="e">
        <f t="shared" si="18"/>
        <v>#REF!</v>
      </c>
      <c r="U145" s="65" t="e">
        <f t="shared" si="19"/>
        <v>#REF!</v>
      </c>
    </row>
    <row r="146" spans="1:21" x14ac:dyDescent="0.2">
      <c r="A146" s="48" t="s">
        <v>431</v>
      </c>
      <c r="B146" s="32" t="s">
        <v>1290</v>
      </c>
      <c r="C146" s="62" t="e">
        <f>SUMPRODUCT(--(#REF!='CCG Summary'!$A146),#REF!)</f>
        <v>#REF!</v>
      </c>
      <c r="D146" s="62" t="e">
        <f>SUMPRODUCT(--(#REF!='CCG Summary'!$A146),#REF!)</f>
        <v>#REF!</v>
      </c>
      <c r="E146" s="62" t="e">
        <f>SUMPRODUCT(--(#REF!='CCG Summary'!$A146),#REF!)</f>
        <v>#REF!</v>
      </c>
      <c r="F146" s="62" t="e">
        <f>SUMPRODUCT(--(#REF!='CCG Summary'!$A146),#REF!)</f>
        <v>#REF!</v>
      </c>
      <c r="G146" s="38"/>
      <c r="H146" s="49" t="e">
        <f>SUMPRODUCT(--(#REF!='CCG Summary'!$A146),#REF!)</f>
        <v>#REF!</v>
      </c>
      <c r="I146" s="38"/>
      <c r="J146" s="38"/>
      <c r="K146" s="38"/>
      <c r="L146" s="38"/>
      <c r="M146" s="50" t="e">
        <f t="shared" si="20"/>
        <v>#REF!</v>
      </c>
      <c r="N146" s="50" t="e">
        <f t="shared" si="14"/>
        <v>#REF!</v>
      </c>
      <c r="O146" s="50" t="e">
        <f t="shared" si="15"/>
        <v>#REF!</v>
      </c>
      <c r="P146" s="50" t="e">
        <f t="shared" si="16"/>
        <v>#REF!</v>
      </c>
      <c r="Q146" s="39"/>
      <c r="R146" s="65" t="e">
        <f t="shared" si="21"/>
        <v>#REF!</v>
      </c>
      <c r="S146" s="65" t="e">
        <f t="shared" si="17"/>
        <v>#REF!</v>
      </c>
      <c r="T146" s="65" t="e">
        <f t="shared" si="18"/>
        <v>#REF!</v>
      </c>
      <c r="U146" s="65" t="e">
        <f t="shared" si="19"/>
        <v>#REF!</v>
      </c>
    </row>
    <row r="147" spans="1:21" x14ac:dyDescent="0.2">
      <c r="A147" s="48" t="s">
        <v>435</v>
      </c>
      <c r="B147" s="32" t="s">
        <v>1291</v>
      </c>
      <c r="C147" s="62" t="e">
        <f>SUMPRODUCT(--(#REF!='CCG Summary'!$A147),#REF!)</f>
        <v>#REF!</v>
      </c>
      <c r="D147" s="62" t="e">
        <f>SUMPRODUCT(--(#REF!='CCG Summary'!$A147),#REF!)</f>
        <v>#REF!</v>
      </c>
      <c r="E147" s="62" t="e">
        <f>SUMPRODUCT(--(#REF!='CCG Summary'!$A147),#REF!)</f>
        <v>#REF!</v>
      </c>
      <c r="F147" s="62" t="e">
        <f>SUMPRODUCT(--(#REF!='CCG Summary'!$A147),#REF!)</f>
        <v>#REF!</v>
      </c>
      <c r="G147" s="38"/>
      <c r="H147" s="49" t="e">
        <f>SUMPRODUCT(--(#REF!='CCG Summary'!$A147),#REF!)</f>
        <v>#REF!</v>
      </c>
      <c r="I147" s="38"/>
      <c r="J147" s="38"/>
      <c r="K147" s="38"/>
      <c r="L147" s="38"/>
      <c r="M147" s="50" t="e">
        <f t="shared" si="20"/>
        <v>#REF!</v>
      </c>
      <c r="N147" s="50" t="e">
        <f t="shared" si="14"/>
        <v>#REF!</v>
      </c>
      <c r="O147" s="50" t="e">
        <f t="shared" si="15"/>
        <v>#REF!</v>
      </c>
      <c r="P147" s="50" t="e">
        <f t="shared" si="16"/>
        <v>#REF!</v>
      </c>
      <c r="Q147" s="39"/>
      <c r="R147" s="65" t="e">
        <f t="shared" si="21"/>
        <v>#REF!</v>
      </c>
      <c r="S147" s="65" t="e">
        <f t="shared" si="17"/>
        <v>#REF!</v>
      </c>
      <c r="T147" s="65" t="e">
        <f t="shared" si="18"/>
        <v>#REF!</v>
      </c>
      <c r="U147" s="65" t="e">
        <f t="shared" si="19"/>
        <v>#REF!</v>
      </c>
    </row>
    <row r="148" spans="1:21" x14ac:dyDescent="0.2">
      <c r="A148" s="48" t="s">
        <v>439</v>
      </c>
      <c r="B148" s="32" t="s">
        <v>1292</v>
      </c>
      <c r="C148" s="62" t="e">
        <f>SUMPRODUCT(--(#REF!='CCG Summary'!$A148),#REF!)</f>
        <v>#REF!</v>
      </c>
      <c r="D148" s="62" t="e">
        <f>SUMPRODUCT(--(#REF!='CCG Summary'!$A148),#REF!)</f>
        <v>#REF!</v>
      </c>
      <c r="E148" s="62" t="e">
        <f>SUMPRODUCT(--(#REF!='CCG Summary'!$A148),#REF!)</f>
        <v>#REF!</v>
      </c>
      <c r="F148" s="62" t="e">
        <f>SUMPRODUCT(--(#REF!='CCG Summary'!$A148),#REF!)</f>
        <v>#REF!</v>
      </c>
      <c r="G148" s="38"/>
      <c r="H148" s="49" t="e">
        <f>SUMPRODUCT(--(#REF!='CCG Summary'!$A148),#REF!)</f>
        <v>#REF!</v>
      </c>
      <c r="I148" s="38"/>
      <c r="J148" s="38"/>
      <c r="K148" s="38"/>
      <c r="L148" s="38"/>
      <c r="M148" s="50" t="e">
        <f t="shared" si="20"/>
        <v>#REF!</v>
      </c>
      <c r="N148" s="50" t="e">
        <f t="shared" si="14"/>
        <v>#REF!</v>
      </c>
      <c r="O148" s="50" t="e">
        <f t="shared" si="15"/>
        <v>#REF!</v>
      </c>
      <c r="P148" s="50" t="e">
        <f t="shared" si="16"/>
        <v>#REF!</v>
      </c>
      <c r="Q148" s="39"/>
      <c r="R148" s="65" t="e">
        <f t="shared" si="21"/>
        <v>#REF!</v>
      </c>
      <c r="S148" s="65" t="e">
        <f t="shared" si="17"/>
        <v>#REF!</v>
      </c>
      <c r="T148" s="65" t="e">
        <f t="shared" si="18"/>
        <v>#REF!</v>
      </c>
      <c r="U148" s="65" t="e">
        <f t="shared" si="19"/>
        <v>#REF!</v>
      </c>
    </row>
    <row r="149" spans="1:21" x14ac:dyDescent="0.2">
      <c r="A149" s="48" t="s">
        <v>443</v>
      </c>
      <c r="B149" s="32" t="s">
        <v>1293</v>
      </c>
      <c r="C149" s="62" t="e">
        <f>SUMPRODUCT(--(#REF!='CCG Summary'!$A149),#REF!)</f>
        <v>#REF!</v>
      </c>
      <c r="D149" s="62" t="e">
        <f>SUMPRODUCT(--(#REF!='CCG Summary'!$A149),#REF!)</f>
        <v>#REF!</v>
      </c>
      <c r="E149" s="62" t="e">
        <f>SUMPRODUCT(--(#REF!='CCG Summary'!$A149),#REF!)</f>
        <v>#REF!</v>
      </c>
      <c r="F149" s="62" t="e">
        <f>SUMPRODUCT(--(#REF!='CCG Summary'!$A149),#REF!)</f>
        <v>#REF!</v>
      </c>
      <c r="G149" s="38"/>
      <c r="H149" s="49" t="e">
        <f>SUMPRODUCT(--(#REF!='CCG Summary'!$A149),#REF!)</f>
        <v>#REF!</v>
      </c>
      <c r="I149" s="38"/>
      <c r="J149" s="38"/>
      <c r="K149" s="38"/>
      <c r="L149" s="38"/>
      <c r="M149" s="50" t="e">
        <f t="shared" si="20"/>
        <v>#REF!</v>
      </c>
      <c r="N149" s="50" t="e">
        <f t="shared" si="14"/>
        <v>#REF!</v>
      </c>
      <c r="O149" s="50" t="e">
        <f t="shared" si="15"/>
        <v>#REF!</v>
      </c>
      <c r="P149" s="50" t="e">
        <f t="shared" si="16"/>
        <v>#REF!</v>
      </c>
      <c r="Q149" s="39"/>
      <c r="R149" s="65" t="e">
        <f t="shared" si="21"/>
        <v>#REF!</v>
      </c>
      <c r="S149" s="65" t="e">
        <f t="shared" si="17"/>
        <v>#REF!</v>
      </c>
      <c r="T149" s="65" t="e">
        <f t="shared" si="18"/>
        <v>#REF!</v>
      </c>
      <c r="U149" s="65" t="e">
        <f t="shared" si="19"/>
        <v>#REF!</v>
      </c>
    </row>
    <row r="150" spans="1:21" x14ac:dyDescent="0.2">
      <c r="A150" s="48" t="s">
        <v>447</v>
      </c>
      <c r="B150" s="32" t="s">
        <v>1294</v>
      </c>
      <c r="C150" s="62" t="e">
        <f>SUMPRODUCT(--(#REF!='CCG Summary'!$A150),#REF!)</f>
        <v>#REF!</v>
      </c>
      <c r="D150" s="62" t="e">
        <f>SUMPRODUCT(--(#REF!='CCG Summary'!$A150),#REF!)</f>
        <v>#REF!</v>
      </c>
      <c r="E150" s="62" t="e">
        <f>SUMPRODUCT(--(#REF!='CCG Summary'!$A150),#REF!)</f>
        <v>#REF!</v>
      </c>
      <c r="F150" s="62" t="e">
        <f>SUMPRODUCT(--(#REF!='CCG Summary'!$A150),#REF!)</f>
        <v>#REF!</v>
      </c>
      <c r="G150" s="38"/>
      <c r="H150" s="49" t="e">
        <f>SUMPRODUCT(--(#REF!='CCG Summary'!$A150),#REF!)</f>
        <v>#REF!</v>
      </c>
      <c r="I150" s="38"/>
      <c r="J150" s="38"/>
      <c r="K150" s="38"/>
      <c r="L150" s="38"/>
      <c r="M150" s="50" t="e">
        <f t="shared" si="20"/>
        <v>#REF!</v>
      </c>
      <c r="N150" s="50" t="e">
        <f t="shared" si="14"/>
        <v>#REF!</v>
      </c>
      <c r="O150" s="50" t="e">
        <f t="shared" si="15"/>
        <v>#REF!</v>
      </c>
      <c r="P150" s="50" t="e">
        <f t="shared" si="16"/>
        <v>#REF!</v>
      </c>
      <c r="Q150" s="39"/>
      <c r="R150" s="65" t="e">
        <f t="shared" si="21"/>
        <v>#REF!</v>
      </c>
      <c r="S150" s="65" t="e">
        <f t="shared" si="17"/>
        <v>#REF!</v>
      </c>
      <c r="T150" s="65" t="e">
        <f t="shared" si="18"/>
        <v>#REF!</v>
      </c>
      <c r="U150" s="65" t="e">
        <f t="shared" si="19"/>
        <v>#REF!</v>
      </c>
    </row>
    <row r="151" spans="1:21" x14ac:dyDescent="0.2">
      <c r="A151" s="48" t="s">
        <v>451</v>
      </c>
      <c r="B151" s="32" t="s">
        <v>1295</v>
      </c>
      <c r="C151" s="62" t="e">
        <f>SUMPRODUCT(--(#REF!='CCG Summary'!$A151),#REF!)</f>
        <v>#REF!</v>
      </c>
      <c r="D151" s="62" t="e">
        <f>SUMPRODUCT(--(#REF!='CCG Summary'!$A151),#REF!)</f>
        <v>#REF!</v>
      </c>
      <c r="E151" s="62" t="e">
        <f>SUMPRODUCT(--(#REF!='CCG Summary'!$A151),#REF!)</f>
        <v>#REF!</v>
      </c>
      <c r="F151" s="62" t="e">
        <f>SUMPRODUCT(--(#REF!='CCG Summary'!$A151),#REF!)</f>
        <v>#REF!</v>
      </c>
      <c r="G151" s="38"/>
      <c r="H151" s="49" t="e">
        <f>SUMPRODUCT(--(#REF!='CCG Summary'!$A151),#REF!)</f>
        <v>#REF!</v>
      </c>
      <c r="I151" s="38"/>
      <c r="J151" s="38"/>
      <c r="K151" s="38"/>
      <c r="L151" s="38"/>
      <c r="M151" s="50" t="e">
        <f t="shared" si="20"/>
        <v>#REF!</v>
      </c>
      <c r="N151" s="50" t="e">
        <f t="shared" si="14"/>
        <v>#REF!</v>
      </c>
      <c r="O151" s="50" t="e">
        <f t="shared" si="15"/>
        <v>#REF!</v>
      </c>
      <c r="P151" s="50" t="e">
        <f t="shared" si="16"/>
        <v>#REF!</v>
      </c>
      <c r="Q151" s="39"/>
      <c r="R151" s="65" t="e">
        <f t="shared" si="21"/>
        <v>#REF!</v>
      </c>
      <c r="S151" s="65" t="e">
        <f t="shared" si="17"/>
        <v>#REF!</v>
      </c>
      <c r="T151" s="65" t="e">
        <f t="shared" si="18"/>
        <v>#REF!</v>
      </c>
      <c r="U151" s="65" t="e">
        <f t="shared" si="19"/>
        <v>#REF!</v>
      </c>
    </row>
    <row r="152" spans="1:21" x14ac:dyDescent="0.2">
      <c r="A152" s="48" t="s">
        <v>455</v>
      </c>
      <c r="B152" s="32" t="s">
        <v>1296</v>
      </c>
      <c r="C152" s="62" t="e">
        <f>SUMPRODUCT(--(#REF!='CCG Summary'!$A152),#REF!)</f>
        <v>#REF!</v>
      </c>
      <c r="D152" s="62" t="e">
        <f>SUMPRODUCT(--(#REF!='CCG Summary'!$A152),#REF!)</f>
        <v>#REF!</v>
      </c>
      <c r="E152" s="62" t="e">
        <f>SUMPRODUCT(--(#REF!='CCG Summary'!$A152),#REF!)</f>
        <v>#REF!</v>
      </c>
      <c r="F152" s="62" t="e">
        <f>SUMPRODUCT(--(#REF!='CCG Summary'!$A152),#REF!)</f>
        <v>#REF!</v>
      </c>
      <c r="G152" s="38"/>
      <c r="H152" s="49" t="e">
        <f>SUMPRODUCT(--(#REF!='CCG Summary'!$A152),#REF!)</f>
        <v>#REF!</v>
      </c>
      <c r="I152" s="38"/>
      <c r="J152" s="38"/>
      <c r="K152" s="38"/>
      <c r="L152" s="38"/>
      <c r="M152" s="50" t="e">
        <f t="shared" si="20"/>
        <v>#REF!</v>
      </c>
      <c r="N152" s="50" t="e">
        <f t="shared" ref="N152:N215" si="22">SUM(I152+D152)*$O$1</f>
        <v>#REF!</v>
      </c>
      <c r="O152" s="50" t="e">
        <f t="shared" ref="O152:O215" si="23">SUM(J152+E152)*$O$1</f>
        <v>#REF!</v>
      </c>
      <c r="P152" s="50" t="e">
        <f t="shared" ref="P152:P215" si="24">SUM(K152+F152)*$O$1</f>
        <v>#REF!</v>
      </c>
      <c r="Q152" s="39"/>
      <c r="R152" s="65" t="e">
        <f t="shared" si="21"/>
        <v>#REF!</v>
      </c>
      <c r="S152" s="65" t="e">
        <f t="shared" ref="S152:S215" si="25">SUM(I152+D152)</f>
        <v>#REF!</v>
      </c>
      <c r="T152" s="65" t="e">
        <f t="shared" ref="T152:T215" si="26">SUM(J152+E152)</f>
        <v>#REF!</v>
      </c>
      <c r="U152" s="65" t="e">
        <f t="shared" ref="U152:U215" si="27">SUM(K152+F152)</f>
        <v>#REF!</v>
      </c>
    </row>
    <row r="153" spans="1:21" x14ac:dyDescent="0.2">
      <c r="A153" s="48" t="s">
        <v>463</v>
      </c>
      <c r="B153" s="32" t="s">
        <v>1297</v>
      </c>
      <c r="C153" s="62" t="e">
        <f>SUMPRODUCT(--(#REF!='CCG Summary'!$A153),#REF!)</f>
        <v>#REF!</v>
      </c>
      <c r="D153" s="62" t="e">
        <f>SUMPRODUCT(--(#REF!='CCG Summary'!$A153),#REF!)</f>
        <v>#REF!</v>
      </c>
      <c r="E153" s="62" t="e">
        <f>SUMPRODUCT(--(#REF!='CCG Summary'!$A153),#REF!)</f>
        <v>#REF!</v>
      </c>
      <c r="F153" s="62" t="e">
        <f>SUMPRODUCT(--(#REF!='CCG Summary'!$A153),#REF!)</f>
        <v>#REF!</v>
      </c>
      <c r="G153" s="38"/>
      <c r="H153" s="49" t="e">
        <f>SUMPRODUCT(--(#REF!='CCG Summary'!$A153),#REF!)</f>
        <v>#REF!</v>
      </c>
      <c r="I153" s="38"/>
      <c r="J153" s="38"/>
      <c r="K153" s="38"/>
      <c r="L153" s="38"/>
      <c r="M153" s="50" t="e">
        <f t="shared" si="20"/>
        <v>#REF!</v>
      </c>
      <c r="N153" s="50" t="e">
        <f t="shared" si="22"/>
        <v>#REF!</v>
      </c>
      <c r="O153" s="50" t="e">
        <f t="shared" si="23"/>
        <v>#REF!</v>
      </c>
      <c r="P153" s="50" t="e">
        <f t="shared" si="24"/>
        <v>#REF!</v>
      </c>
      <c r="Q153" s="39"/>
      <c r="R153" s="65" t="e">
        <f t="shared" si="21"/>
        <v>#REF!</v>
      </c>
      <c r="S153" s="65" t="e">
        <f t="shared" si="25"/>
        <v>#REF!</v>
      </c>
      <c r="T153" s="65" t="e">
        <f t="shared" si="26"/>
        <v>#REF!</v>
      </c>
      <c r="U153" s="65" t="e">
        <f t="shared" si="27"/>
        <v>#REF!</v>
      </c>
    </row>
    <row r="154" spans="1:21" x14ac:dyDescent="0.2">
      <c r="A154" s="48" t="s">
        <v>467</v>
      </c>
      <c r="B154" s="32" t="s">
        <v>1298</v>
      </c>
      <c r="C154" s="62" t="e">
        <f>SUMPRODUCT(--(#REF!='CCG Summary'!$A154),#REF!)</f>
        <v>#REF!</v>
      </c>
      <c r="D154" s="62" t="e">
        <f>SUMPRODUCT(--(#REF!='CCG Summary'!$A154),#REF!)</f>
        <v>#REF!</v>
      </c>
      <c r="E154" s="62" t="e">
        <f>SUMPRODUCT(--(#REF!='CCG Summary'!$A154),#REF!)</f>
        <v>#REF!</v>
      </c>
      <c r="F154" s="62" t="e">
        <f>SUMPRODUCT(--(#REF!='CCG Summary'!$A154),#REF!)</f>
        <v>#REF!</v>
      </c>
      <c r="G154" s="38"/>
      <c r="H154" s="49" t="e">
        <f>SUMPRODUCT(--(#REF!='CCG Summary'!$A154),#REF!)</f>
        <v>#REF!</v>
      </c>
      <c r="I154" s="38"/>
      <c r="J154" s="38"/>
      <c r="K154" s="38"/>
      <c r="L154" s="38"/>
      <c r="M154" s="50" t="e">
        <f t="shared" si="20"/>
        <v>#REF!</v>
      </c>
      <c r="N154" s="50" t="e">
        <f t="shared" si="22"/>
        <v>#REF!</v>
      </c>
      <c r="O154" s="50" t="e">
        <f t="shared" si="23"/>
        <v>#REF!</v>
      </c>
      <c r="P154" s="50" t="e">
        <f t="shared" si="24"/>
        <v>#REF!</v>
      </c>
      <c r="Q154" s="39"/>
      <c r="R154" s="65" t="e">
        <f t="shared" si="21"/>
        <v>#REF!</v>
      </c>
      <c r="S154" s="65" t="e">
        <f t="shared" si="25"/>
        <v>#REF!</v>
      </c>
      <c r="T154" s="65" t="e">
        <f t="shared" si="26"/>
        <v>#REF!</v>
      </c>
      <c r="U154" s="65" t="e">
        <f t="shared" si="27"/>
        <v>#REF!</v>
      </c>
    </row>
    <row r="155" spans="1:21" x14ac:dyDescent="0.2">
      <c r="A155" s="48" t="s">
        <v>471</v>
      </c>
      <c r="B155" s="32" t="s">
        <v>1299</v>
      </c>
      <c r="C155" s="62" t="e">
        <f>SUMPRODUCT(--(#REF!='CCG Summary'!$A155),#REF!)</f>
        <v>#REF!</v>
      </c>
      <c r="D155" s="62" t="e">
        <f>SUMPRODUCT(--(#REF!='CCG Summary'!$A155),#REF!)</f>
        <v>#REF!</v>
      </c>
      <c r="E155" s="62" t="e">
        <f>SUMPRODUCT(--(#REF!='CCG Summary'!$A155),#REF!)</f>
        <v>#REF!</v>
      </c>
      <c r="F155" s="62" t="e">
        <f>SUMPRODUCT(--(#REF!='CCG Summary'!$A155),#REF!)</f>
        <v>#REF!</v>
      </c>
      <c r="G155" s="38"/>
      <c r="H155" s="49" t="e">
        <f>SUMPRODUCT(--(#REF!='CCG Summary'!$A155),#REF!)</f>
        <v>#REF!</v>
      </c>
      <c r="I155" s="38"/>
      <c r="J155" s="38"/>
      <c r="K155" s="38"/>
      <c r="L155" s="38"/>
      <c r="M155" s="50" t="e">
        <f t="shared" si="20"/>
        <v>#REF!</v>
      </c>
      <c r="N155" s="50" t="e">
        <f t="shared" si="22"/>
        <v>#REF!</v>
      </c>
      <c r="O155" s="50" t="e">
        <f t="shared" si="23"/>
        <v>#REF!</v>
      </c>
      <c r="P155" s="50" t="e">
        <f t="shared" si="24"/>
        <v>#REF!</v>
      </c>
      <c r="Q155" s="39"/>
      <c r="R155" s="65" t="e">
        <f t="shared" si="21"/>
        <v>#REF!</v>
      </c>
      <c r="S155" s="65" t="e">
        <f t="shared" si="25"/>
        <v>#REF!</v>
      </c>
      <c r="T155" s="65" t="e">
        <f t="shared" si="26"/>
        <v>#REF!</v>
      </c>
      <c r="U155" s="65" t="e">
        <f t="shared" si="27"/>
        <v>#REF!</v>
      </c>
    </row>
    <row r="156" spans="1:21" x14ac:dyDescent="0.2">
      <c r="A156" s="48" t="s">
        <v>475</v>
      </c>
      <c r="B156" s="32" t="s">
        <v>1300</v>
      </c>
      <c r="C156" s="62" t="e">
        <f>SUMPRODUCT(--(#REF!='CCG Summary'!$A156),#REF!)</f>
        <v>#REF!</v>
      </c>
      <c r="D156" s="62" t="e">
        <f>SUMPRODUCT(--(#REF!='CCG Summary'!$A156),#REF!)</f>
        <v>#REF!</v>
      </c>
      <c r="E156" s="62" t="e">
        <f>SUMPRODUCT(--(#REF!='CCG Summary'!$A156),#REF!)</f>
        <v>#REF!</v>
      </c>
      <c r="F156" s="62" t="e">
        <f>SUMPRODUCT(--(#REF!='CCG Summary'!$A156),#REF!)</f>
        <v>#REF!</v>
      </c>
      <c r="G156" s="38"/>
      <c r="H156" s="49" t="e">
        <f>SUMPRODUCT(--(#REF!='CCG Summary'!$A156),#REF!)</f>
        <v>#REF!</v>
      </c>
      <c r="I156" s="38"/>
      <c r="J156" s="38"/>
      <c r="K156" s="38"/>
      <c r="L156" s="38"/>
      <c r="M156" s="50" t="e">
        <f t="shared" si="20"/>
        <v>#REF!</v>
      </c>
      <c r="N156" s="50" t="e">
        <f t="shared" si="22"/>
        <v>#REF!</v>
      </c>
      <c r="O156" s="50" t="e">
        <f t="shared" si="23"/>
        <v>#REF!</v>
      </c>
      <c r="P156" s="50" t="e">
        <f t="shared" si="24"/>
        <v>#REF!</v>
      </c>
      <c r="Q156" s="39"/>
      <c r="R156" s="65" t="e">
        <f t="shared" si="21"/>
        <v>#REF!</v>
      </c>
      <c r="S156" s="65" t="e">
        <f t="shared" si="25"/>
        <v>#REF!</v>
      </c>
      <c r="T156" s="65" t="e">
        <f t="shared" si="26"/>
        <v>#REF!</v>
      </c>
      <c r="U156" s="65" t="e">
        <f t="shared" si="27"/>
        <v>#REF!</v>
      </c>
    </row>
    <row r="157" spans="1:21" x14ac:dyDescent="0.2">
      <c r="A157" s="48" t="s">
        <v>479</v>
      </c>
      <c r="B157" s="32" t="s">
        <v>1301</v>
      </c>
      <c r="C157" s="62" t="e">
        <f>SUMPRODUCT(--(#REF!='CCG Summary'!$A157),#REF!)</f>
        <v>#REF!</v>
      </c>
      <c r="D157" s="62" t="e">
        <f>SUMPRODUCT(--(#REF!='CCG Summary'!$A157),#REF!)</f>
        <v>#REF!</v>
      </c>
      <c r="E157" s="62" t="e">
        <f>SUMPRODUCT(--(#REF!='CCG Summary'!$A157),#REF!)</f>
        <v>#REF!</v>
      </c>
      <c r="F157" s="62" t="e">
        <f>SUMPRODUCT(--(#REF!='CCG Summary'!$A157),#REF!)</f>
        <v>#REF!</v>
      </c>
      <c r="G157" s="38"/>
      <c r="H157" s="49" t="e">
        <f>SUMPRODUCT(--(#REF!='CCG Summary'!$A157),#REF!)</f>
        <v>#REF!</v>
      </c>
      <c r="I157" s="38"/>
      <c r="J157" s="38"/>
      <c r="K157" s="38"/>
      <c r="L157" s="38"/>
      <c r="M157" s="50" t="e">
        <f t="shared" si="20"/>
        <v>#REF!</v>
      </c>
      <c r="N157" s="50" t="e">
        <f t="shared" si="22"/>
        <v>#REF!</v>
      </c>
      <c r="O157" s="50" t="e">
        <f t="shared" si="23"/>
        <v>#REF!</v>
      </c>
      <c r="P157" s="50" t="e">
        <f t="shared" si="24"/>
        <v>#REF!</v>
      </c>
      <c r="Q157" s="39"/>
      <c r="R157" s="65" t="e">
        <f t="shared" si="21"/>
        <v>#REF!</v>
      </c>
      <c r="S157" s="65" t="e">
        <f t="shared" si="25"/>
        <v>#REF!</v>
      </c>
      <c r="T157" s="65" t="e">
        <f t="shared" si="26"/>
        <v>#REF!</v>
      </c>
      <c r="U157" s="65" t="e">
        <f t="shared" si="27"/>
        <v>#REF!</v>
      </c>
    </row>
    <row r="158" spans="1:21" x14ac:dyDescent="0.2">
      <c r="A158" s="48" t="s">
        <v>483</v>
      </c>
      <c r="B158" s="32" t="s">
        <v>1302</v>
      </c>
      <c r="C158" s="62" t="e">
        <f>SUMPRODUCT(--(#REF!='CCG Summary'!$A158),#REF!)</f>
        <v>#REF!</v>
      </c>
      <c r="D158" s="62" t="e">
        <f>SUMPRODUCT(--(#REF!='CCG Summary'!$A158),#REF!)</f>
        <v>#REF!</v>
      </c>
      <c r="E158" s="62" t="e">
        <f>SUMPRODUCT(--(#REF!='CCG Summary'!$A158),#REF!)</f>
        <v>#REF!</v>
      </c>
      <c r="F158" s="62" t="e">
        <f>SUMPRODUCT(--(#REF!='CCG Summary'!$A158),#REF!)</f>
        <v>#REF!</v>
      </c>
      <c r="G158" s="38"/>
      <c r="H158" s="49" t="e">
        <f>SUMPRODUCT(--(#REF!='CCG Summary'!$A158),#REF!)</f>
        <v>#REF!</v>
      </c>
      <c r="I158" s="38"/>
      <c r="J158" s="38"/>
      <c r="K158" s="38"/>
      <c r="L158" s="38"/>
      <c r="M158" s="50" t="e">
        <f t="shared" si="20"/>
        <v>#REF!</v>
      </c>
      <c r="N158" s="50" t="e">
        <f t="shared" si="22"/>
        <v>#REF!</v>
      </c>
      <c r="O158" s="50" t="e">
        <f t="shared" si="23"/>
        <v>#REF!</v>
      </c>
      <c r="P158" s="50" t="e">
        <f t="shared" si="24"/>
        <v>#REF!</v>
      </c>
      <c r="Q158" s="39"/>
      <c r="R158" s="65" t="e">
        <f t="shared" si="21"/>
        <v>#REF!</v>
      </c>
      <c r="S158" s="65" t="e">
        <f t="shared" si="25"/>
        <v>#REF!</v>
      </c>
      <c r="T158" s="65" t="e">
        <f t="shared" si="26"/>
        <v>#REF!</v>
      </c>
      <c r="U158" s="65" t="e">
        <f t="shared" si="27"/>
        <v>#REF!</v>
      </c>
    </row>
    <row r="159" spans="1:21" x14ac:dyDescent="0.2">
      <c r="A159" s="48" t="s">
        <v>487</v>
      </c>
      <c r="B159" s="32" t="s">
        <v>1303</v>
      </c>
      <c r="C159" s="62" t="e">
        <f>SUMPRODUCT(--(#REF!='CCG Summary'!$A159),#REF!)</f>
        <v>#REF!</v>
      </c>
      <c r="D159" s="62" t="e">
        <f>SUMPRODUCT(--(#REF!='CCG Summary'!$A159),#REF!)</f>
        <v>#REF!</v>
      </c>
      <c r="E159" s="62" t="e">
        <f>SUMPRODUCT(--(#REF!='CCG Summary'!$A159),#REF!)</f>
        <v>#REF!</v>
      </c>
      <c r="F159" s="62" t="e">
        <f>SUMPRODUCT(--(#REF!='CCG Summary'!$A159),#REF!)</f>
        <v>#REF!</v>
      </c>
      <c r="G159" s="38"/>
      <c r="H159" s="49" t="e">
        <f>SUMPRODUCT(--(#REF!='CCG Summary'!$A159),#REF!)</f>
        <v>#REF!</v>
      </c>
      <c r="I159" s="38"/>
      <c r="J159" s="38"/>
      <c r="K159" s="38"/>
      <c r="L159" s="38"/>
      <c r="M159" s="50" t="e">
        <f t="shared" si="20"/>
        <v>#REF!</v>
      </c>
      <c r="N159" s="50" t="e">
        <f t="shared" si="22"/>
        <v>#REF!</v>
      </c>
      <c r="O159" s="50" t="e">
        <f t="shared" si="23"/>
        <v>#REF!</v>
      </c>
      <c r="P159" s="50" t="e">
        <f t="shared" si="24"/>
        <v>#REF!</v>
      </c>
      <c r="Q159" s="39"/>
      <c r="R159" s="65" t="e">
        <f t="shared" si="21"/>
        <v>#REF!</v>
      </c>
      <c r="S159" s="65" t="e">
        <f t="shared" si="25"/>
        <v>#REF!</v>
      </c>
      <c r="T159" s="65" t="e">
        <f t="shared" si="26"/>
        <v>#REF!</v>
      </c>
      <c r="U159" s="65" t="e">
        <f t="shared" si="27"/>
        <v>#REF!</v>
      </c>
    </row>
    <row r="160" spans="1:21" x14ac:dyDescent="0.2">
      <c r="A160" s="48" t="s">
        <v>491</v>
      </c>
      <c r="B160" s="32" t="s">
        <v>1304</v>
      </c>
      <c r="C160" s="62" t="e">
        <f>SUMPRODUCT(--(#REF!='CCG Summary'!$A160),#REF!)</f>
        <v>#REF!</v>
      </c>
      <c r="D160" s="62" t="e">
        <f>SUMPRODUCT(--(#REF!='CCG Summary'!$A160),#REF!)</f>
        <v>#REF!</v>
      </c>
      <c r="E160" s="62" t="e">
        <f>SUMPRODUCT(--(#REF!='CCG Summary'!$A160),#REF!)</f>
        <v>#REF!</v>
      </c>
      <c r="F160" s="62" t="e">
        <f>SUMPRODUCT(--(#REF!='CCG Summary'!$A160),#REF!)</f>
        <v>#REF!</v>
      </c>
      <c r="G160" s="38"/>
      <c r="H160" s="49" t="e">
        <f>SUMPRODUCT(--(#REF!='CCG Summary'!$A160),#REF!)</f>
        <v>#REF!</v>
      </c>
      <c r="I160" s="38"/>
      <c r="J160" s="38"/>
      <c r="K160" s="38"/>
      <c r="L160" s="38"/>
      <c r="M160" s="50" t="e">
        <f t="shared" si="20"/>
        <v>#REF!</v>
      </c>
      <c r="N160" s="50" t="e">
        <f t="shared" si="22"/>
        <v>#REF!</v>
      </c>
      <c r="O160" s="50" t="e">
        <f t="shared" si="23"/>
        <v>#REF!</v>
      </c>
      <c r="P160" s="50" t="e">
        <f t="shared" si="24"/>
        <v>#REF!</v>
      </c>
      <c r="Q160" s="39"/>
      <c r="R160" s="65" t="e">
        <f t="shared" si="21"/>
        <v>#REF!</v>
      </c>
      <c r="S160" s="65" t="e">
        <f t="shared" si="25"/>
        <v>#REF!</v>
      </c>
      <c r="T160" s="65" t="e">
        <f t="shared" si="26"/>
        <v>#REF!</v>
      </c>
      <c r="U160" s="65" t="e">
        <f t="shared" si="27"/>
        <v>#REF!</v>
      </c>
    </row>
    <row r="161" spans="1:21" x14ac:dyDescent="0.2">
      <c r="A161" s="48" t="s">
        <v>495</v>
      </c>
      <c r="B161" s="32" t="s">
        <v>1305</v>
      </c>
      <c r="C161" s="62" t="e">
        <f>SUMPRODUCT(--(#REF!='CCG Summary'!$A161),#REF!)</f>
        <v>#REF!</v>
      </c>
      <c r="D161" s="62" t="e">
        <f>SUMPRODUCT(--(#REF!='CCG Summary'!$A161),#REF!)</f>
        <v>#REF!</v>
      </c>
      <c r="E161" s="62" t="e">
        <f>SUMPRODUCT(--(#REF!='CCG Summary'!$A161),#REF!)</f>
        <v>#REF!</v>
      </c>
      <c r="F161" s="62" t="e">
        <f>SUMPRODUCT(--(#REF!='CCG Summary'!$A161),#REF!)</f>
        <v>#REF!</v>
      </c>
      <c r="G161" s="40"/>
      <c r="H161" s="49" t="e">
        <f>SUMPRODUCT(--(#REF!='CCG Summary'!$A161),#REF!)</f>
        <v>#REF!</v>
      </c>
      <c r="I161" s="40"/>
      <c r="J161" s="40"/>
      <c r="K161" s="40"/>
      <c r="L161" s="40"/>
      <c r="M161" s="50" t="e">
        <f t="shared" si="20"/>
        <v>#REF!</v>
      </c>
      <c r="N161" s="50" t="e">
        <f t="shared" si="22"/>
        <v>#REF!</v>
      </c>
      <c r="O161" s="50" t="e">
        <f t="shared" si="23"/>
        <v>#REF!</v>
      </c>
      <c r="P161" s="50" t="e">
        <f t="shared" si="24"/>
        <v>#REF!</v>
      </c>
      <c r="Q161" s="41"/>
      <c r="R161" s="65" t="e">
        <f t="shared" si="21"/>
        <v>#REF!</v>
      </c>
      <c r="S161" s="65" t="e">
        <f t="shared" si="25"/>
        <v>#REF!</v>
      </c>
      <c r="T161" s="65" t="e">
        <f t="shared" si="26"/>
        <v>#REF!</v>
      </c>
      <c r="U161" s="65" t="e">
        <f t="shared" si="27"/>
        <v>#REF!</v>
      </c>
    </row>
    <row r="162" spans="1:21" x14ac:dyDescent="0.2">
      <c r="A162" s="48" t="s">
        <v>499</v>
      </c>
      <c r="B162" s="32" t="s">
        <v>1306</v>
      </c>
      <c r="C162" s="62" t="e">
        <f>SUMPRODUCT(--(#REF!='CCG Summary'!$A162),#REF!)</f>
        <v>#REF!</v>
      </c>
      <c r="D162" s="62" t="e">
        <f>SUMPRODUCT(--(#REF!='CCG Summary'!$A162),#REF!)</f>
        <v>#REF!</v>
      </c>
      <c r="E162" s="62" t="e">
        <f>SUMPRODUCT(--(#REF!='CCG Summary'!$A162),#REF!)</f>
        <v>#REF!</v>
      </c>
      <c r="F162" s="62" t="e">
        <f>SUMPRODUCT(--(#REF!='CCG Summary'!$A162),#REF!)</f>
        <v>#REF!</v>
      </c>
      <c r="G162" s="63"/>
      <c r="H162" s="49" t="e">
        <f>SUMPRODUCT(--(#REF!='CCG Summary'!$A162),#REF!)</f>
        <v>#REF!</v>
      </c>
      <c r="I162" s="63"/>
      <c r="J162" s="63"/>
      <c r="K162" s="63"/>
      <c r="L162" s="63"/>
      <c r="M162" s="50" t="e">
        <f t="shared" si="20"/>
        <v>#REF!</v>
      </c>
      <c r="N162" s="50" t="e">
        <f t="shared" si="22"/>
        <v>#REF!</v>
      </c>
      <c r="O162" s="50" t="e">
        <f t="shared" si="23"/>
        <v>#REF!</v>
      </c>
      <c r="P162" s="50" t="e">
        <f t="shared" si="24"/>
        <v>#REF!</v>
      </c>
      <c r="Q162" s="51"/>
      <c r="R162" s="65" t="e">
        <f t="shared" si="21"/>
        <v>#REF!</v>
      </c>
      <c r="S162" s="65" t="e">
        <f t="shared" si="25"/>
        <v>#REF!</v>
      </c>
      <c r="T162" s="65" t="e">
        <f t="shared" si="26"/>
        <v>#REF!</v>
      </c>
      <c r="U162" s="65" t="e">
        <f t="shared" si="27"/>
        <v>#REF!</v>
      </c>
    </row>
    <row r="163" spans="1:21" x14ac:dyDescent="0.2">
      <c r="A163" s="48" t="s">
        <v>503</v>
      </c>
      <c r="B163" s="32" t="s">
        <v>1307</v>
      </c>
      <c r="C163" s="62" t="e">
        <f>SUMPRODUCT(--(#REF!='CCG Summary'!$A163),#REF!)</f>
        <v>#REF!</v>
      </c>
      <c r="D163" s="62" t="e">
        <f>SUMPRODUCT(--(#REF!='CCG Summary'!$A163),#REF!)</f>
        <v>#REF!</v>
      </c>
      <c r="E163" s="62" t="e">
        <f>SUMPRODUCT(--(#REF!='CCG Summary'!$A163),#REF!)</f>
        <v>#REF!</v>
      </c>
      <c r="F163" s="62" t="e">
        <f>SUMPRODUCT(--(#REF!='CCG Summary'!$A163),#REF!)</f>
        <v>#REF!</v>
      </c>
      <c r="G163" s="38"/>
      <c r="H163" s="49" t="e">
        <f>SUMPRODUCT(--(#REF!='CCG Summary'!$A163),#REF!)</f>
        <v>#REF!</v>
      </c>
      <c r="I163" s="38"/>
      <c r="J163" s="38"/>
      <c r="K163" s="38"/>
      <c r="L163" s="38"/>
      <c r="M163" s="50" t="e">
        <f t="shared" si="20"/>
        <v>#REF!</v>
      </c>
      <c r="N163" s="50" t="e">
        <f t="shared" si="22"/>
        <v>#REF!</v>
      </c>
      <c r="O163" s="50" t="e">
        <f t="shared" si="23"/>
        <v>#REF!</v>
      </c>
      <c r="P163" s="50" t="e">
        <f t="shared" si="24"/>
        <v>#REF!</v>
      </c>
      <c r="Q163" s="39"/>
      <c r="R163" s="65" t="e">
        <f t="shared" si="21"/>
        <v>#REF!</v>
      </c>
      <c r="S163" s="65" t="e">
        <f t="shared" si="25"/>
        <v>#REF!</v>
      </c>
      <c r="T163" s="65" t="e">
        <f t="shared" si="26"/>
        <v>#REF!</v>
      </c>
      <c r="U163" s="65" t="e">
        <f t="shared" si="27"/>
        <v>#REF!</v>
      </c>
    </row>
    <row r="164" spans="1:21" x14ac:dyDescent="0.2">
      <c r="A164" s="48" t="s">
        <v>507</v>
      </c>
      <c r="B164" s="32" t="s">
        <v>1308</v>
      </c>
      <c r="C164" s="62" t="e">
        <f>SUMPRODUCT(--(#REF!='CCG Summary'!$A164),#REF!)</f>
        <v>#REF!</v>
      </c>
      <c r="D164" s="62" t="e">
        <f>SUMPRODUCT(--(#REF!='CCG Summary'!$A164),#REF!)</f>
        <v>#REF!</v>
      </c>
      <c r="E164" s="62" t="e">
        <f>SUMPRODUCT(--(#REF!='CCG Summary'!$A164),#REF!)</f>
        <v>#REF!</v>
      </c>
      <c r="F164" s="62" t="e">
        <f>SUMPRODUCT(--(#REF!='CCG Summary'!$A164),#REF!)</f>
        <v>#REF!</v>
      </c>
      <c r="G164" s="38"/>
      <c r="H164" s="49" t="e">
        <f>SUMPRODUCT(--(#REF!='CCG Summary'!$A164),#REF!)</f>
        <v>#REF!</v>
      </c>
      <c r="I164" s="38"/>
      <c r="J164" s="38"/>
      <c r="K164" s="38"/>
      <c r="L164" s="38"/>
      <c r="M164" s="50" t="e">
        <f t="shared" si="20"/>
        <v>#REF!</v>
      </c>
      <c r="N164" s="50" t="e">
        <f t="shared" si="22"/>
        <v>#REF!</v>
      </c>
      <c r="O164" s="50" t="e">
        <f t="shared" si="23"/>
        <v>#REF!</v>
      </c>
      <c r="P164" s="50" t="e">
        <f t="shared" si="24"/>
        <v>#REF!</v>
      </c>
      <c r="Q164" s="39"/>
      <c r="R164" s="65" t="e">
        <f t="shared" si="21"/>
        <v>#REF!</v>
      </c>
      <c r="S164" s="65" t="e">
        <f t="shared" si="25"/>
        <v>#REF!</v>
      </c>
      <c r="T164" s="65" t="e">
        <f t="shared" si="26"/>
        <v>#REF!</v>
      </c>
      <c r="U164" s="65" t="e">
        <f t="shared" si="27"/>
        <v>#REF!</v>
      </c>
    </row>
    <row r="165" spans="1:21" x14ac:dyDescent="0.2">
      <c r="A165" s="48" t="s">
        <v>459</v>
      </c>
      <c r="B165" s="32" t="s">
        <v>1309</v>
      </c>
      <c r="C165" s="62" t="e">
        <f>SUMPRODUCT(--(#REF!='CCG Summary'!$A165),#REF!)</f>
        <v>#REF!</v>
      </c>
      <c r="D165" s="62" t="e">
        <f>SUMPRODUCT(--(#REF!='CCG Summary'!$A165),#REF!)</f>
        <v>#REF!</v>
      </c>
      <c r="E165" s="62" t="e">
        <f>SUMPRODUCT(--(#REF!='CCG Summary'!$A165),#REF!)</f>
        <v>#REF!</v>
      </c>
      <c r="F165" s="62" t="e">
        <f>SUMPRODUCT(--(#REF!='CCG Summary'!$A165),#REF!)</f>
        <v>#REF!</v>
      </c>
      <c r="G165" s="38"/>
      <c r="H165" s="49" t="e">
        <f>SUMPRODUCT(--(#REF!='CCG Summary'!$A165),#REF!)</f>
        <v>#REF!</v>
      </c>
      <c r="I165" s="38"/>
      <c r="J165" s="38"/>
      <c r="K165" s="38"/>
      <c r="L165" s="38"/>
      <c r="M165" s="50" t="e">
        <f t="shared" si="20"/>
        <v>#REF!</v>
      </c>
      <c r="N165" s="50" t="e">
        <f t="shared" si="22"/>
        <v>#REF!</v>
      </c>
      <c r="O165" s="50" t="e">
        <f t="shared" si="23"/>
        <v>#REF!</v>
      </c>
      <c r="P165" s="50" t="e">
        <f t="shared" si="24"/>
        <v>#REF!</v>
      </c>
      <c r="Q165" s="39"/>
      <c r="R165" s="65" t="e">
        <f t="shared" si="21"/>
        <v>#REF!</v>
      </c>
      <c r="S165" s="65" t="e">
        <f t="shared" si="25"/>
        <v>#REF!</v>
      </c>
      <c r="T165" s="65" t="e">
        <f t="shared" si="26"/>
        <v>#REF!</v>
      </c>
      <c r="U165" s="65" t="e">
        <f t="shared" si="27"/>
        <v>#REF!</v>
      </c>
    </row>
    <row r="166" spans="1:21" x14ac:dyDescent="0.2">
      <c r="A166" s="48" t="s">
        <v>1138</v>
      </c>
      <c r="B166" s="32" t="s">
        <v>1310</v>
      </c>
      <c r="C166" s="62" t="e">
        <f>SUMPRODUCT(--(#REF!='CCG Summary'!$A166),#REF!)</f>
        <v>#REF!</v>
      </c>
      <c r="D166" s="62" t="e">
        <f>SUMPRODUCT(--(#REF!='CCG Summary'!$A166),#REF!)</f>
        <v>#REF!</v>
      </c>
      <c r="E166" s="62" t="e">
        <f>SUMPRODUCT(--(#REF!='CCG Summary'!$A166),#REF!)</f>
        <v>#REF!</v>
      </c>
      <c r="F166" s="62" t="e">
        <f>SUMPRODUCT(--(#REF!='CCG Summary'!$A166),#REF!)</f>
        <v>#REF!</v>
      </c>
      <c r="G166" s="38"/>
      <c r="H166" s="49" t="e">
        <f>SUMPRODUCT(--(#REF!='CCG Summary'!$A166),#REF!)</f>
        <v>#REF!</v>
      </c>
      <c r="I166" s="38"/>
      <c r="J166" s="38"/>
      <c r="K166" s="38"/>
      <c r="L166" s="38"/>
      <c r="M166" s="50" t="e">
        <f t="shared" si="20"/>
        <v>#REF!</v>
      </c>
      <c r="N166" s="50" t="e">
        <f t="shared" si="22"/>
        <v>#REF!</v>
      </c>
      <c r="O166" s="50" t="e">
        <f t="shared" si="23"/>
        <v>#REF!</v>
      </c>
      <c r="P166" s="50" t="e">
        <f t="shared" si="24"/>
        <v>#REF!</v>
      </c>
      <c r="Q166" s="39"/>
      <c r="R166" s="65" t="e">
        <f t="shared" si="21"/>
        <v>#REF!</v>
      </c>
      <c r="S166" s="65" t="e">
        <f t="shared" si="25"/>
        <v>#REF!</v>
      </c>
      <c r="T166" s="65" t="e">
        <f t="shared" si="26"/>
        <v>#REF!</v>
      </c>
      <c r="U166" s="65" t="e">
        <f t="shared" si="27"/>
        <v>#REF!</v>
      </c>
    </row>
    <row r="167" spans="1:21" x14ac:dyDescent="0.2">
      <c r="A167" s="48" t="s">
        <v>517</v>
      </c>
      <c r="B167" s="32" t="s">
        <v>1311</v>
      </c>
      <c r="C167" s="62" t="e">
        <f>SUMPRODUCT(--(#REF!='CCG Summary'!$A167),#REF!)</f>
        <v>#REF!</v>
      </c>
      <c r="D167" s="62" t="e">
        <f>SUMPRODUCT(--(#REF!='CCG Summary'!$A167),#REF!)</f>
        <v>#REF!</v>
      </c>
      <c r="E167" s="62" t="e">
        <f>SUMPRODUCT(--(#REF!='CCG Summary'!$A167),#REF!)</f>
        <v>#REF!</v>
      </c>
      <c r="F167" s="62" t="e">
        <f>SUMPRODUCT(--(#REF!='CCG Summary'!$A167),#REF!)</f>
        <v>#REF!</v>
      </c>
      <c r="G167" s="38"/>
      <c r="H167" s="49" t="e">
        <f>SUMPRODUCT(--(#REF!='CCG Summary'!$A167),#REF!)</f>
        <v>#REF!</v>
      </c>
      <c r="I167" s="38"/>
      <c r="J167" s="38"/>
      <c r="K167" s="38"/>
      <c r="L167" s="38"/>
      <c r="M167" s="50" t="e">
        <f t="shared" si="20"/>
        <v>#REF!</v>
      </c>
      <c r="N167" s="50" t="e">
        <f t="shared" si="22"/>
        <v>#REF!</v>
      </c>
      <c r="O167" s="50" t="e">
        <f t="shared" si="23"/>
        <v>#REF!</v>
      </c>
      <c r="P167" s="50" t="e">
        <f t="shared" si="24"/>
        <v>#REF!</v>
      </c>
      <c r="Q167" s="39"/>
      <c r="R167" s="65" t="e">
        <f t="shared" si="21"/>
        <v>#REF!</v>
      </c>
      <c r="S167" s="65" t="e">
        <f t="shared" si="25"/>
        <v>#REF!</v>
      </c>
      <c r="T167" s="65" t="e">
        <f t="shared" si="26"/>
        <v>#REF!</v>
      </c>
      <c r="U167" s="65" t="e">
        <f t="shared" si="27"/>
        <v>#REF!</v>
      </c>
    </row>
    <row r="168" spans="1:21" x14ac:dyDescent="0.2">
      <c r="A168" s="48" t="s">
        <v>137</v>
      </c>
      <c r="B168" s="32" t="s">
        <v>1312</v>
      </c>
      <c r="C168" s="62" t="e">
        <f>SUMPRODUCT(--(#REF!='CCG Summary'!$A168),#REF!)</f>
        <v>#REF!</v>
      </c>
      <c r="D168" s="62" t="e">
        <f>SUMPRODUCT(--(#REF!='CCG Summary'!$A168),#REF!)</f>
        <v>#REF!</v>
      </c>
      <c r="E168" s="62" t="e">
        <f>SUMPRODUCT(--(#REF!='CCG Summary'!$A168),#REF!)</f>
        <v>#REF!</v>
      </c>
      <c r="F168" s="62" t="e">
        <f>SUMPRODUCT(--(#REF!='CCG Summary'!$A168),#REF!)</f>
        <v>#REF!</v>
      </c>
      <c r="G168" s="38"/>
      <c r="H168" s="49" t="e">
        <f>SUMPRODUCT(--(#REF!='CCG Summary'!$A168),#REF!)</f>
        <v>#REF!</v>
      </c>
      <c r="I168" s="38"/>
      <c r="J168" s="38"/>
      <c r="K168" s="38"/>
      <c r="L168" s="38"/>
      <c r="M168" s="50" t="e">
        <f t="shared" si="20"/>
        <v>#REF!</v>
      </c>
      <c r="N168" s="50" t="e">
        <f t="shared" si="22"/>
        <v>#REF!</v>
      </c>
      <c r="O168" s="50" t="e">
        <f t="shared" si="23"/>
        <v>#REF!</v>
      </c>
      <c r="P168" s="50" t="e">
        <f t="shared" si="24"/>
        <v>#REF!</v>
      </c>
      <c r="Q168" s="39"/>
      <c r="R168" s="65" t="e">
        <f t="shared" si="21"/>
        <v>#REF!</v>
      </c>
      <c r="S168" s="65" t="e">
        <f t="shared" si="25"/>
        <v>#REF!</v>
      </c>
      <c r="T168" s="65" t="e">
        <f t="shared" si="26"/>
        <v>#REF!</v>
      </c>
      <c r="U168" s="65" t="e">
        <f t="shared" si="27"/>
        <v>#REF!</v>
      </c>
    </row>
    <row r="169" spans="1:21" x14ac:dyDescent="0.2">
      <c r="A169" s="48" t="s">
        <v>167</v>
      </c>
      <c r="B169" s="32" t="s">
        <v>1313</v>
      </c>
      <c r="C169" s="62" t="e">
        <f>SUMPRODUCT(--(#REF!='CCG Summary'!$A169),#REF!)</f>
        <v>#REF!</v>
      </c>
      <c r="D169" s="62" t="e">
        <f>SUMPRODUCT(--(#REF!='CCG Summary'!$A169),#REF!)</f>
        <v>#REF!</v>
      </c>
      <c r="E169" s="62" t="e">
        <f>SUMPRODUCT(--(#REF!='CCG Summary'!$A169),#REF!)</f>
        <v>#REF!</v>
      </c>
      <c r="F169" s="62" t="e">
        <f>SUMPRODUCT(--(#REF!='CCG Summary'!$A169),#REF!)</f>
        <v>#REF!</v>
      </c>
      <c r="G169" s="38"/>
      <c r="H169" s="49" t="e">
        <f>SUMPRODUCT(--(#REF!='CCG Summary'!$A169),#REF!)</f>
        <v>#REF!</v>
      </c>
      <c r="I169" s="38"/>
      <c r="J169" s="38"/>
      <c r="K169" s="38"/>
      <c r="L169" s="38"/>
      <c r="M169" s="50" t="e">
        <f t="shared" si="20"/>
        <v>#REF!</v>
      </c>
      <c r="N169" s="50" t="e">
        <f t="shared" si="22"/>
        <v>#REF!</v>
      </c>
      <c r="O169" s="50" t="e">
        <f t="shared" si="23"/>
        <v>#REF!</v>
      </c>
      <c r="P169" s="50" t="e">
        <f t="shared" si="24"/>
        <v>#REF!</v>
      </c>
      <c r="Q169" s="39"/>
      <c r="R169" s="65" t="e">
        <f t="shared" si="21"/>
        <v>#REF!</v>
      </c>
      <c r="S169" s="65" t="e">
        <f t="shared" si="25"/>
        <v>#REF!</v>
      </c>
      <c r="T169" s="65" t="e">
        <f t="shared" si="26"/>
        <v>#REF!</v>
      </c>
      <c r="U169" s="65" t="e">
        <f t="shared" si="27"/>
        <v>#REF!</v>
      </c>
    </row>
    <row r="170" spans="1:21" x14ac:dyDescent="0.2">
      <c r="A170" s="48" t="s">
        <v>582</v>
      </c>
      <c r="B170" s="32" t="s">
        <v>1314</v>
      </c>
      <c r="C170" s="62" t="e">
        <f>SUMPRODUCT(--(#REF!='CCG Summary'!$A170),#REF!)</f>
        <v>#REF!</v>
      </c>
      <c r="D170" s="62" t="e">
        <f>SUMPRODUCT(--(#REF!='CCG Summary'!$A170),#REF!)</f>
        <v>#REF!</v>
      </c>
      <c r="E170" s="62" t="e">
        <f>SUMPRODUCT(--(#REF!='CCG Summary'!$A170),#REF!)</f>
        <v>#REF!</v>
      </c>
      <c r="F170" s="62" t="e">
        <f>SUMPRODUCT(--(#REF!='CCG Summary'!$A170),#REF!)</f>
        <v>#REF!</v>
      </c>
      <c r="G170" s="38"/>
      <c r="H170" s="49" t="e">
        <f>SUMPRODUCT(--(#REF!='CCG Summary'!$A170),#REF!)</f>
        <v>#REF!</v>
      </c>
      <c r="I170" s="38"/>
      <c r="J170" s="38"/>
      <c r="K170" s="38"/>
      <c r="L170" s="38"/>
      <c r="M170" s="50" t="e">
        <f t="shared" si="20"/>
        <v>#REF!</v>
      </c>
      <c r="N170" s="50" t="e">
        <f t="shared" si="22"/>
        <v>#REF!</v>
      </c>
      <c r="O170" s="50" t="e">
        <f t="shared" si="23"/>
        <v>#REF!</v>
      </c>
      <c r="P170" s="50" t="e">
        <f t="shared" si="24"/>
        <v>#REF!</v>
      </c>
      <c r="Q170" s="39"/>
      <c r="R170" s="65" t="e">
        <f t="shared" si="21"/>
        <v>#REF!</v>
      </c>
      <c r="S170" s="65" t="e">
        <f t="shared" si="25"/>
        <v>#REF!</v>
      </c>
      <c r="T170" s="65" t="e">
        <f t="shared" si="26"/>
        <v>#REF!</v>
      </c>
      <c r="U170" s="65" t="e">
        <f t="shared" si="27"/>
        <v>#REF!</v>
      </c>
    </row>
    <row r="171" spans="1:21" x14ac:dyDescent="0.2">
      <c r="A171" s="48" t="s">
        <v>515</v>
      </c>
      <c r="B171" s="32" t="s">
        <v>1315</v>
      </c>
      <c r="C171" s="62" t="e">
        <f>SUMPRODUCT(--(#REF!='CCG Summary'!$A171),#REF!)</f>
        <v>#REF!</v>
      </c>
      <c r="D171" s="62" t="e">
        <f>SUMPRODUCT(--(#REF!='CCG Summary'!$A171),#REF!)</f>
        <v>#REF!</v>
      </c>
      <c r="E171" s="62" t="e">
        <f>SUMPRODUCT(--(#REF!='CCG Summary'!$A171),#REF!)</f>
        <v>#REF!</v>
      </c>
      <c r="F171" s="62" t="e">
        <f>SUMPRODUCT(--(#REF!='CCG Summary'!$A171),#REF!)</f>
        <v>#REF!</v>
      </c>
      <c r="G171" s="38"/>
      <c r="H171" s="49" t="e">
        <f>SUMPRODUCT(--(#REF!='CCG Summary'!$A171),#REF!)</f>
        <v>#REF!</v>
      </c>
      <c r="I171" s="38"/>
      <c r="J171" s="38"/>
      <c r="K171" s="38"/>
      <c r="L171" s="38"/>
      <c r="M171" s="50" t="e">
        <f t="shared" si="20"/>
        <v>#REF!</v>
      </c>
      <c r="N171" s="50" t="e">
        <f t="shared" si="22"/>
        <v>#REF!</v>
      </c>
      <c r="O171" s="50" t="e">
        <f t="shared" si="23"/>
        <v>#REF!</v>
      </c>
      <c r="P171" s="50" t="e">
        <f t="shared" si="24"/>
        <v>#REF!</v>
      </c>
      <c r="Q171" s="39"/>
      <c r="R171" s="65" t="e">
        <f t="shared" si="21"/>
        <v>#REF!</v>
      </c>
      <c r="S171" s="65" t="e">
        <f t="shared" si="25"/>
        <v>#REF!</v>
      </c>
      <c r="T171" s="65" t="e">
        <f t="shared" si="26"/>
        <v>#REF!</v>
      </c>
      <c r="U171" s="65" t="e">
        <f t="shared" si="27"/>
        <v>#REF!</v>
      </c>
    </row>
    <row r="172" spans="1:21" x14ac:dyDescent="0.2">
      <c r="A172" s="48" t="s">
        <v>708</v>
      </c>
      <c r="B172" s="32" t="s">
        <v>1316</v>
      </c>
      <c r="C172" s="62" t="e">
        <f>SUMPRODUCT(--(#REF!='CCG Summary'!$A172),#REF!)</f>
        <v>#REF!</v>
      </c>
      <c r="D172" s="62" t="e">
        <f>SUMPRODUCT(--(#REF!='CCG Summary'!$A172),#REF!)</f>
        <v>#REF!</v>
      </c>
      <c r="E172" s="62" t="e">
        <f>SUMPRODUCT(--(#REF!='CCG Summary'!$A172),#REF!)</f>
        <v>#REF!</v>
      </c>
      <c r="F172" s="62" t="e">
        <f>SUMPRODUCT(--(#REF!='CCG Summary'!$A172),#REF!)</f>
        <v>#REF!</v>
      </c>
      <c r="G172" s="38"/>
      <c r="H172" s="49" t="e">
        <f>SUMPRODUCT(--(#REF!='CCG Summary'!$A172),#REF!)</f>
        <v>#REF!</v>
      </c>
      <c r="I172" s="38"/>
      <c r="J172" s="38"/>
      <c r="K172" s="38"/>
      <c r="L172" s="38"/>
      <c r="M172" s="50" t="e">
        <f t="shared" si="20"/>
        <v>#REF!</v>
      </c>
      <c r="N172" s="50" t="e">
        <f t="shared" si="22"/>
        <v>#REF!</v>
      </c>
      <c r="O172" s="50" t="e">
        <f t="shared" si="23"/>
        <v>#REF!</v>
      </c>
      <c r="P172" s="50" t="e">
        <f t="shared" si="24"/>
        <v>#REF!</v>
      </c>
      <c r="Q172" s="39"/>
      <c r="R172" s="65" t="e">
        <f t="shared" si="21"/>
        <v>#REF!</v>
      </c>
      <c r="S172" s="65" t="e">
        <f t="shared" si="25"/>
        <v>#REF!</v>
      </c>
      <c r="T172" s="65" t="e">
        <f t="shared" si="26"/>
        <v>#REF!</v>
      </c>
      <c r="U172" s="65" t="e">
        <f t="shared" si="27"/>
        <v>#REF!</v>
      </c>
    </row>
    <row r="173" spans="1:21" x14ac:dyDescent="0.2">
      <c r="A173" s="48" t="s">
        <v>710</v>
      </c>
      <c r="B173" s="32" t="s">
        <v>1317</v>
      </c>
      <c r="C173" s="62" t="e">
        <f>SUMPRODUCT(--(#REF!='CCG Summary'!$A173),#REF!)</f>
        <v>#REF!</v>
      </c>
      <c r="D173" s="62" t="e">
        <f>SUMPRODUCT(--(#REF!='CCG Summary'!$A173),#REF!)</f>
        <v>#REF!</v>
      </c>
      <c r="E173" s="62" t="e">
        <f>SUMPRODUCT(--(#REF!='CCG Summary'!$A173),#REF!)</f>
        <v>#REF!</v>
      </c>
      <c r="F173" s="62" t="e">
        <f>SUMPRODUCT(--(#REF!='CCG Summary'!$A173),#REF!)</f>
        <v>#REF!</v>
      </c>
      <c r="G173" s="38"/>
      <c r="H173" s="49" t="e">
        <f>SUMPRODUCT(--(#REF!='CCG Summary'!$A173),#REF!)</f>
        <v>#REF!</v>
      </c>
      <c r="I173" s="38"/>
      <c r="J173" s="38"/>
      <c r="K173" s="38"/>
      <c r="L173" s="38"/>
      <c r="M173" s="50" t="e">
        <f t="shared" si="20"/>
        <v>#REF!</v>
      </c>
      <c r="N173" s="50" t="e">
        <f t="shared" si="22"/>
        <v>#REF!</v>
      </c>
      <c r="O173" s="50" t="e">
        <f t="shared" si="23"/>
        <v>#REF!</v>
      </c>
      <c r="P173" s="50" t="e">
        <f t="shared" si="24"/>
        <v>#REF!</v>
      </c>
      <c r="Q173" s="39"/>
      <c r="R173" s="65" t="e">
        <f t="shared" si="21"/>
        <v>#REF!</v>
      </c>
      <c r="S173" s="65" t="e">
        <f t="shared" si="25"/>
        <v>#REF!</v>
      </c>
      <c r="T173" s="65" t="e">
        <f t="shared" si="26"/>
        <v>#REF!</v>
      </c>
      <c r="U173" s="65" t="e">
        <f t="shared" si="27"/>
        <v>#REF!</v>
      </c>
    </row>
    <row r="174" spans="1:21" x14ac:dyDescent="0.2">
      <c r="A174" s="48" t="s">
        <v>584</v>
      </c>
      <c r="B174" s="32" t="s">
        <v>1318</v>
      </c>
      <c r="C174" s="62" t="e">
        <f>SUMPRODUCT(--(#REF!='CCG Summary'!$A174),#REF!)</f>
        <v>#REF!</v>
      </c>
      <c r="D174" s="62" t="e">
        <f>SUMPRODUCT(--(#REF!='CCG Summary'!$A174),#REF!)</f>
        <v>#REF!</v>
      </c>
      <c r="E174" s="62" t="e">
        <f>SUMPRODUCT(--(#REF!='CCG Summary'!$A174),#REF!)</f>
        <v>#REF!</v>
      </c>
      <c r="F174" s="62" t="e">
        <f>SUMPRODUCT(--(#REF!='CCG Summary'!$A174),#REF!)</f>
        <v>#REF!</v>
      </c>
      <c r="G174" s="38"/>
      <c r="H174" s="49" t="e">
        <f>SUMPRODUCT(--(#REF!='CCG Summary'!$A174),#REF!)</f>
        <v>#REF!</v>
      </c>
      <c r="I174" s="38"/>
      <c r="J174" s="38"/>
      <c r="K174" s="38"/>
      <c r="L174" s="38"/>
      <c r="M174" s="50" t="e">
        <f t="shared" si="20"/>
        <v>#REF!</v>
      </c>
      <c r="N174" s="50" t="e">
        <f t="shared" si="22"/>
        <v>#REF!</v>
      </c>
      <c r="O174" s="50" t="e">
        <f t="shared" si="23"/>
        <v>#REF!</v>
      </c>
      <c r="P174" s="50" t="e">
        <f t="shared" si="24"/>
        <v>#REF!</v>
      </c>
      <c r="Q174" s="39"/>
      <c r="R174" s="65" t="e">
        <f t="shared" si="21"/>
        <v>#REF!</v>
      </c>
      <c r="S174" s="65" t="e">
        <f t="shared" si="25"/>
        <v>#REF!</v>
      </c>
      <c r="T174" s="65" t="e">
        <f t="shared" si="26"/>
        <v>#REF!</v>
      </c>
      <c r="U174" s="65" t="e">
        <f t="shared" si="27"/>
        <v>#REF!</v>
      </c>
    </row>
    <row r="175" spans="1:21" x14ac:dyDescent="0.2">
      <c r="A175" s="48" t="s">
        <v>690</v>
      </c>
      <c r="B175" s="32" t="s">
        <v>1319</v>
      </c>
      <c r="C175" s="62" t="e">
        <f>SUMPRODUCT(--(#REF!='CCG Summary'!$A175),#REF!)</f>
        <v>#REF!</v>
      </c>
      <c r="D175" s="62" t="e">
        <f>SUMPRODUCT(--(#REF!='CCG Summary'!$A175),#REF!)</f>
        <v>#REF!</v>
      </c>
      <c r="E175" s="62" t="e">
        <f>SUMPRODUCT(--(#REF!='CCG Summary'!$A175),#REF!)</f>
        <v>#REF!</v>
      </c>
      <c r="F175" s="62" t="e">
        <f>SUMPRODUCT(--(#REF!='CCG Summary'!$A175),#REF!)</f>
        <v>#REF!</v>
      </c>
      <c r="G175" s="38"/>
      <c r="H175" s="49" t="e">
        <f>SUMPRODUCT(--(#REF!='CCG Summary'!$A175),#REF!)</f>
        <v>#REF!</v>
      </c>
      <c r="I175" s="38"/>
      <c r="J175" s="38"/>
      <c r="K175" s="38"/>
      <c r="L175" s="38"/>
      <c r="M175" s="50" t="e">
        <f t="shared" si="20"/>
        <v>#REF!</v>
      </c>
      <c r="N175" s="50" t="e">
        <f t="shared" si="22"/>
        <v>#REF!</v>
      </c>
      <c r="O175" s="50" t="e">
        <f t="shared" si="23"/>
        <v>#REF!</v>
      </c>
      <c r="P175" s="50" t="e">
        <f t="shared" si="24"/>
        <v>#REF!</v>
      </c>
      <c r="Q175" s="39"/>
      <c r="R175" s="65" t="e">
        <f t="shared" si="21"/>
        <v>#REF!</v>
      </c>
      <c r="S175" s="65" t="e">
        <f t="shared" si="25"/>
        <v>#REF!</v>
      </c>
      <c r="T175" s="65" t="e">
        <f t="shared" si="26"/>
        <v>#REF!</v>
      </c>
      <c r="U175" s="65" t="e">
        <f t="shared" si="27"/>
        <v>#REF!</v>
      </c>
    </row>
    <row r="176" spans="1:21" x14ac:dyDescent="0.2">
      <c r="A176" s="48" t="s">
        <v>539</v>
      </c>
      <c r="B176" s="32" t="s">
        <v>1320</v>
      </c>
      <c r="C176" s="62" t="e">
        <f>SUMPRODUCT(--(#REF!='CCG Summary'!$A176),#REF!)</f>
        <v>#REF!</v>
      </c>
      <c r="D176" s="62" t="e">
        <f>SUMPRODUCT(--(#REF!='CCG Summary'!$A176),#REF!)</f>
        <v>#REF!</v>
      </c>
      <c r="E176" s="62" t="e">
        <f>SUMPRODUCT(--(#REF!='CCG Summary'!$A176),#REF!)</f>
        <v>#REF!</v>
      </c>
      <c r="F176" s="62" t="e">
        <f>SUMPRODUCT(--(#REF!='CCG Summary'!$A176),#REF!)</f>
        <v>#REF!</v>
      </c>
      <c r="G176" s="38"/>
      <c r="H176" s="49" t="e">
        <f>SUMPRODUCT(--(#REF!='CCG Summary'!$A176),#REF!)</f>
        <v>#REF!</v>
      </c>
      <c r="I176" s="38"/>
      <c r="J176" s="38"/>
      <c r="K176" s="38"/>
      <c r="L176" s="38"/>
      <c r="M176" s="50" t="e">
        <f t="shared" si="20"/>
        <v>#REF!</v>
      </c>
      <c r="N176" s="50" t="e">
        <f t="shared" si="22"/>
        <v>#REF!</v>
      </c>
      <c r="O176" s="50" t="e">
        <f t="shared" si="23"/>
        <v>#REF!</v>
      </c>
      <c r="P176" s="50" t="e">
        <f t="shared" si="24"/>
        <v>#REF!</v>
      </c>
      <c r="Q176" s="39"/>
      <c r="R176" s="65" t="e">
        <f t="shared" si="21"/>
        <v>#REF!</v>
      </c>
      <c r="S176" s="65" t="e">
        <f t="shared" si="25"/>
        <v>#REF!</v>
      </c>
      <c r="T176" s="65" t="e">
        <f t="shared" si="26"/>
        <v>#REF!</v>
      </c>
      <c r="U176" s="65" t="e">
        <f t="shared" si="27"/>
        <v>#REF!</v>
      </c>
    </row>
    <row r="177" spans="1:21" x14ac:dyDescent="0.2">
      <c r="A177" s="48" t="s">
        <v>565</v>
      </c>
      <c r="B177" s="32" t="s">
        <v>1321</v>
      </c>
      <c r="C177" s="62" t="e">
        <f>SUMPRODUCT(--(#REF!='CCG Summary'!$A177),#REF!)</f>
        <v>#REF!</v>
      </c>
      <c r="D177" s="62" t="e">
        <f>SUMPRODUCT(--(#REF!='CCG Summary'!$A177),#REF!)</f>
        <v>#REF!</v>
      </c>
      <c r="E177" s="62" t="e">
        <f>SUMPRODUCT(--(#REF!='CCG Summary'!$A177),#REF!)</f>
        <v>#REF!</v>
      </c>
      <c r="F177" s="62" t="e">
        <f>SUMPRODUCT(--(#REF!='CCG Summary'!$A177),#REF!)</f>
        <v>#REF!</v>
      </c>
      <c r="G177" s="38"/>
      <c r="H177" s="49" t="e">
        <f>SUMPRODUCT(--(#REF!='CCG Summary'!$A177),#REF!)</f>
        <v>#REF!</v>
      </c>
      <c r="I177" s="38"/>
      <c r="J177" s="38"/>
      <c r="K177" s="38"/>
      <c r="L177" s="38"/>
      <c r="M177" s="50" t="e">
        <f t="shared" si="20"/>
        <v>#REF!</v>
      </c>
      <c r="N177" s="50" t="e">
        <f t="shared" si="22"/>
        <v>#REF!</v>
      </c>
      <c r="O177" s="50" t="e">
        <f t="shared" si="23"/>
        <v>#REF!</v>
      </c>
      <c r="P177" s="50" t="e">
        <f t="shared" si="24"/>
        <v>#REF!</v>
      </c>
      <c r="Q177" s="39"/>
      <c r="R177" s="65" t="e">
        <f t="shared" si="21"/>
        <v>#REF!</v>
      </c>
      <c r="S177" s="65" t="e">
        <f t="shared" si="25"/>
        <v>#REF!</v>
      </c>
      <c r="T177" s="65" t="e">
        <f t="shared" si="26"/>
        <v>#REF!</v>
      </c>
      <c r="U177" s="65" t="e">
        <f t="shared" si="27"/>
        <v>#REF!</v>
      </c>
    </row>
    <row r="178" spans="1:21" x14ac:dyDescent="0.2">
      <c r="A178" s="48" t="s">
        <v>692</v>
      </c>
      <c r="B178" s="32" t="s">
        <v>1322</v>
      </c>
      <c r="C178" s="62" t="e">
        <f>SUMPRODUCT(--(#REF!='CCG Summary'!$A178),#REF!)</f>
        <v>#REF!</v>
      </c>
      <c r="D178" s="62" t="e">
        <f>SUMPRODUCT(--(#REF!='CCG Summary'!$A178),#REF!)</f>
        <v>#REF!</v>
      </c>
      <c r="E178" s="62" t="e">
        <f>SUMPRODUCT(--(#REF!='CCG Summary'!$A178),#REF!)</f>
        <v>#REF!</v>
      </c>
      <c r="F178" s="62" t="e">
        <f>SUMPRODUCT(--(#REF!='CCG Summary'!$A178),#REF!)</f>
        <v>#REF!</v>
      </c>
      <c r="G178" s="38"/>
      <c r="H178" s="49" t="e">
        <f>SUMPRODUCT(--(#REF!='CCG Summary'!$A178),#REF!)</f>
        <v>#REF!</v>
      </c>
      <c r="I178" s="38"/>
      <c r="J178" s="38"/>
      <c r="K178" s="38"/>
      <c r="L178" s="38"/>
      <c r="M178" s="50" t="e">
        <f t="shared" si="20"/>
        <v>#REF!</v>
      </c>
      <c r="N178" s="50" t="e">
        <f t="shared" si="22"/>
        <v>#REF!</v>
      </c>
      <c r="O178" s="50" t="e">
        <f t="shared" si="23"/>
        <v>#REF!</v>
      </c>
      <c r="P178" s="50" t="e">
        <f t="shared" si="24"/>
        <v>#REF!</v>
      </c>
      <c r="Q178" s="39"/>
      <c r="R178" s="65" t="e">
        <f t="shared" si="21"/>
        <v>#REF!</v>
      </c>
      <c r="S178" s="65" t="e">
        <f t="shared" si="25"/>
        <v>#REF!</v>
      </c>
      <c r="T178" s="65" t="e">
        <f t="shared" si="26"/>
        <v>#REF!</v>
      </c>
      <c r="U178" s="65" t="e">
        <f t="shared" si="27"/>
        <v>#REF!</v>
      </c>
    </row>
    <row r="179" spans="1:21" x14ac:dyDescent="0.2">
      <c r="A179" s="48" t="s">
        <v>541</v>
      </c>
      <c r="B179" s="32" t="s">
        <v>1323</v>
      </c>
      <c r="C179" s="62" t="e">
        <f>SUMPRODUCT(--(#REF!='CCG Summary'!$A179),#REF!)</f>
        <v>#REF!</v>
      </c>
      <c r="D179" s="62" t="e">
        <f>SUMPRODUCT(--(#REF!='CCG Summary'!$A179),#REF!)</f>
        <v>#REF!</v>
      </c>
      <c r="E179" s="62" t="e">
        <f>SUMPRODUCT(--(#REF!='CCG Summary'!$A179),#REF!)</f>
        <v>#REF!</v>
      </c>
      <c r="F179" s="62" t="e">
        <f>SUMPRODUCT(--(#REF!='CCG Summary'!$A179),#REF!)</f>
        <v>#REF!</v>
      </c>
      <c r="G179" s="38"/>
      <c r="H179" s="49" t="e">
        <f>SUMPRODUCT(--(#REF!='CCG Summary'!$A179),#REF!)</f>
        <v>#REF!</v>
      </c>
      <c r="I179" s="38"/>
      <c r="J179" s="38"/>
      <c r="K179" s="38"/>
      <c r="L179" s="38"/>
      <c r="M179" s="50" t="e">
        <f t="shared" si="20"/>
        <v>#REF!</v>
      </c>
      <c r="N179" s="50" t="e">
        <f t="shared" si="22"/>
        <v>#REF!</v>
      </c>
      <c r="O179" s="50" t="e">
        <f t="shared" si="23"/>
        <v>#REF!</v>
      </c>
      <c r="P179" s="50" t="e">
        <f t="shared" si="24"/>
        <v>#REF!</v>
      </c>
      <c r="Q179" s="39"/>
      <c r="R179" s="65" t="e">
        <f t="shared" si="21"/>
        <v>#REF!</v>
      </c>
      <c r="S179" s="65" t="e">
        <f t="shared" si="25"/>
        <v>#REF!</v>
      </c>
      <c r="T179" s="65" t="e">
        <f t="shared" si="26"/>
        <v>#REF!</v>
      </c>
      <c r="U179" s="65" t="e">
        <f t="shared" si="27"/>
        <v>#REF!</v>
      </c>
    </row>
    <row r="180" spans="1:21" x14ac:dyDescent="0.2">
      <c r="A180" s="48" t="s">
        <v>543</v>
      </c>
      <c r="B180" s="32" t="s">
        <v>1324</v>
      </c>
      <c r="C180" s="62" t="e">
        <f>SUMPRODUCT(--(#REF!='CCG Summary'!$A180),#REF!)</f>
        <v>#REF!</v>
      </c>
      <c r="D180" s="62" t="e">
        <f>SUMPRODUCT(--(#REF!='CCG Summary'!$A180),#REF!)</f>
        <v>#REF!</v>
      </c>
      <c r="E180" s="62" t="e">
        <f>SUMPRODUCT(--(#REF!='CCG Summary'!$A180),#REF!)</f>
        <v>#REF!</v>
      </c>
      <c r="F180" s="62" t="e">
        <f>SUMPRODUCT(--(#REF!='CCG Summary'!$A180),#REF!)</f>
        <v>#REF!</v>
      </c>
      <c r="G180" s="38"/>
      <c r="H180" s="49" t="e">
        <f>SUMPRODUCT(--(#REF!='CCG Summary'!$A180),#REF!)</f>
        <v>#REF!</v>
      </c>
      <c r="I180" s="38"/>
      <c r="J180" s="38"/>
      <c r="K180" s="38"/>
      <c r="L180" s="38"/>
      <c r="M180" s="50" t="e">
        <f t="shared" si="20"/>
        <v>#REF!</v>
      </c>
      <c r="N180" s="50" t="e">
        <f t="shared" si="22"/>
        <v>#REF!</v>
      </c>
      <c r="O180" s="50" t="e">
        <f t="shared" si="23"/>
        <v>#REF!</v>
      </c>
      <c r="P180" s="50" t="e">
        <f t="shared" si="24"/>
        <v>#REF!</v>
      </c>
      <c r="Q180" s="39"/>
      <c r="R180" s="65" t="e">
        <f t="shared" si="21"/>
        <v>#REF!</v>
      </c>
      <c r="S180" s="65" t="e">
        <f t="shared" si="25"/>
        <v>#REF!</v>
      </c>
      <c r="T180" s="65" t="e">
        <f t="shared" si="26"/>
        <v>#REF!</v>
      </c>
      <c r="U180" s="65" t="e">
        <f t="shared" si="27"/>
        <v>#REF!</v>
      </c>
    </row>
    <row r="181" spans="1:21" x14ac:dyDescent="0.2">
      <c r="A181" s="48" t="s">
        <v>712</v>
      </c>
      <c r="B181" s="32" t="s">
        <v>1325</v>
      </c>
      <c r="C181" s="62" t="e">
        <f>SUMPRODUCT(--(#REF!='CCG Summary'!$A181),#REF!)</f>
        <v>#REF!</v>
      </c>
      <c r="D181" s="62" t="e">
        <f>SUMPRODUCT(--(#REF!='CCG Summary'!$A181),#REF!)</f>
        <v>#REF!</v>
      </c>
      <c r="E181" s="62" t="e">
        <f>SUMPRODUCT(--(#REF!='CCG Summary'!$A181),#REF!)</f>
        <v>#REF!</v>
      </c>
      <c r="F181" s="62" t="e">
        <f>SUMPRODUCT(--(#REF!='CCG Summary'!$A181),#REF!)</f>
        <v>#REF!</v>
      </c>
      <c r="G181" s="38"/>
      <c r="H181" s="49" t="e">
        <f>SUMPRODUCT(--(#REF!='CCG Summary'!$A181),#REF!)</f>
        <v>#REF!</v>
      </c>
      <c r="I181" s="38"/>
      <c r="J181" s="38"/>
      <c r="K181" s="38"/>
      <c r="L181" s="38"/>
      <c r="M181" s="50" t="e">
        <f t="shared" si="20"/>
        <v>#REF!</v>
      </c>
      <c r="N181" s="50" t="e">
        <f t="shared" si="22"/>
        <v>#REF!</v>
      </c>
      <c r="O181" s="50" t="e">
        <f t="shared" si="23"/>
        <v>#REF!</v>
      </c>
      <c r="P181" s="50" t="e">
        <f t="shared" si="24"/>
        <v>#REF!</v>
      </c>
      <c r="Q181" s="39"/>
      <c r="R181" s="65" t="e">
        <f t="shared" si="21"/>
        <v>#REF!</v>
      </c>
      <c r="S181" s="65" t="e">
        <f t="shared" si="25"/>
        <v>#REF!</v>
      </c>
      <c r="T181" s="65" t="e">
        <f t="shared" si="26"/>
        <v>#REF!</v>
      </c>
      <c r="U181" s="65" t="e">
        <f t="shared" si="27"/>
        <v>#REF!</v>
      </c>
    </row>
    <row r="182" spans="1:21" x14ac:dyDescent="0.2">
      <c r="A182" s="48" t="s">
        <v>179</v>
      </c>
      <c r="B182" s="32" t="s">
        <v>1326</v>
      </c>
      <c r="C182" s="62" t="e">
        <f>SUMPRODUCT(--(#REF!='CCG Summary'!$A182),#REF!)</f>
        <v>#REF!</v>
      </c>
      <c r="D182" s="62" t="e">
        <f>SUMPRODUCT(--(#REF!='CCG Summary'!$A182),#REF!)</f>
        <v>#REF!</v>
      </c>
      <c r="E182" s="62" t="e">
        <f>SUMPRODUCT(--(#REF!='CCG Summary'!$A182),#REF!)</f>
        <v>#REF!</v>
      </c>
      <c r="F182" s="62" t="e">
        <f>SUMPRODUCT(--(#REF!='CCG Summary'!$A182),#REF!)</f>
        <v>#REF!</v>
      </c>
      <c r="G182" s="38"/>
      <c r="H182" s="49" t="e">
        <f>SUMPRODUCT(--(#REF!='CCG Summary'!$A182),#REF!)</f>
        <v>#REF!</v>
      </c>
      <c r="I182" s="38"/>
      <c r="J182" s="38"/>
      <c r="K182" s="38"/>
      <c r="L182" s="38"/>
      <c r="M182" s="50" t="e">
        <f t="shared" si="20"/>
        <v>#REF!</v>
      </c>
      <c r="N182" s="50" t="e">
        <f t="shared" si="22"/>
        <v>#REF!</v>
      </c>
      <c r="O182" s="50" t="e">
        <f t="shared" si="23"/>
        <v>#REF!</v>
      </c>
      <c r="P182" s="50" t="e">
        <f t="shared" si="24"/>
        <v>#REF!</v>
      </c>
      <c r="Q182" s="39"/>
      <c r="R182" s="65" t="e">
        <f t="shared" si="21"/>
        <v>#REF!</v>
      </c>
      <c r="S182" s="65" t="e">
        <f t="shared" si="25"/>
        <v>#REF!</v>
      </c>
      <c r="T182" s="65" t="e">
        <f t="shared" si="26"/>
        <v>#REF!</v>
      </c>
      <c r="U182" s="65" t="e">
        <f t="shared" si="27"/>
        <v>#REF!</v>
      </c>
    </row>
    <row r="183" spans="1:21" x14ac:dyDescent="0.2">
      <c r="A183" s="48" t="s">
        <v>133</v>
      </c>
      <c r="B183" s="32" t="s">
        <v>1327</v>
      </c>
      <c r="C183" s="62" t="e">
        <f>SUMPRODUCT(--(#REF!='CCG Summary'!$A183),#REF!)</f>
        <v>#REF!</v>
      </c>
      <c r="D183" s="62" t="e">
        <f>SUMPRODUCT(--(#REF!='CCG Summary'!$A183),#REF!)</f>
        <v>#REF!</v>
      </c>
      <c r="E183" s="62" t="e">
        <f>SUMPRODUCT(--(#REF!='CCG Summary'!$A183),#REF!)</f>
        <v>#REF!</v>
      </c>
      <c r="F183" s="62" t="e">
        <f>SUMPRODUCT(--(#REF!='CCG Summary'!$A183),#REF!)</f>
        <v>#REF!</v>
      </c>
      <c r="G183" s="38"/>
      <c r="H183" s="49" t="e">
        <f>SUMPRODUCT(--(#REF!='CCG Summary'!$A183),#REF!)</f>
        <v>#REF!</v>
      </c>
      <c r="I183" s="38"/>
      <c r="J183" s="38"/>
      <c r="K183" s="38"/>
      <c r="L183" s="38"/>
      <c r="M183" s="50" t="e">
        <f t="shared" si="20"/>
        <v>#REF!</v>
      </c>
      <c r="N183" s="50" t="e">
        <f t="shared" si="22"/>
        <v>#REF!</v>
      </c>
      <c r="O183" s="50" t="e">
        <f t="shared" si="23"/>
        <v>#REF!</v>
      </c>
      <c r="P183" s="50" t="e">
        <f t="shared" si="24"/>
        <v>#REF!</v>
      </c>
      <c r="Q183" s="39"/>
      <c r="R183" s="65" t="e">
        <f t="shared" si="21"/>
        <v>#REF!</v>
      </c>
      <c r="S183" s="65" t="e">
        <f t="shared" si="25"/>
        <v>#REF!</v>
      </c>
      <c r="T183" s="65" t="e">
        <f t="shared" si="26"/>
        <v>#REF!</v>
      </c>
      <c r="U183" s="65" t="e">
        <f t="shared" si="27"/>
        <v>#REF!</v>
      </c>
    </row>
    <row r="184" spans="1:21" x14ac:dyDescent="0.2">
      <c r="A184" s="48" t="s">
        <v>141</v>
      </c>
      <c r="B184" s="32" t="s">
        <v>1328</v>
      </c>
      <c r="C184" s="62" t="e">
        <f>SUMPRODUCT(--(#REF!='CCG Summary'!$A184),#REF!)</f>
        <v>#REF!</v>
      </c>
      <c r="D184" s="62" t="e">
        <f>SUMPRODUCT(--(#REF!='CCG Summary'!$A184),#REF!)</f>
        <v>#REF!</v>
      </c>
      <c r="E184" s="62" t="e">
        <f>SUMPRODUCT(--(#REF!='CCG Summary'!$A184),#REF!)</f>
        <v>#REF!</v>
      </c>
      <c r="F184" s="62" t="e">
        <f>SUMPRODUCT(--(#REF!='CCG Summary'!$A184),#REF!)</f>
        <v>#REF!</v>
      </c>
      <c r="G184" s="38"/>
      <c r="H184" s="49" t="e">
        <f>SUMPRODUCT(--(#REF!='CCG Summary'!$A184),#REF!)</f>
        <v>#REF!</v>
      </c>
      <c r="I184" s="38"/>
      <c r="J184" s="38"/>
      <c r="K184" s="38"/>
      <c r="L184" s="38"/>
      <c r="M184" s="50" t="e">
        <f t="shared" si="20"/>
        <v>#REF!</v>
      </c>
      <c r="N184" s="50" t="e">
        <f t="shared" si="22"/>
        <v>#REF!</v>
      </c>
      <c r="O184" s="50" t="e">
        <f t="shared" si="23"/>
        <v>#REF!</v>
      </c>
      <c r="P184" s="50" t="e">
        <f t="shared" si="24"/>
        <v>#REF!</v>
      </c>
      <c r="Q184" s="39"/>
      <c r="R184" s="65" t="e">
        <f t="shared" si="21"/>
        <v>#REF!</v>
      </c>
      <c r="S184" s="65" t="e">
        <f t="shared" si="25"/>
        <v>#REF!</v>
      </c>
      <c r="T184" s="65" t="e">
        <f t="shared" si="26"/>
        <v>#REF!</v>
      </c>
      <c r="U184" s="65" t="e">
        <f t="shared" si="27"/>
        <v>#REF!</v>
      </c>
    </row>
    <row r="185" spans="1:21" x14ac:dyDescent="0.2">
      <c r="A185" s="48" t="s">
        <v>143</v>
      </c>
      <c r="B185" s="32" t="s">
        <v>1329</v>
      </c>
      <c r="C185" s="62" t="e">
        <f>SUMPRODUCT(--(#REF!='CCG Summary'!$A185),#REF!)</f>
        <v>#REF!</v>
      </c>
      <c r="D185" s="62" t="e">
        <f>SUMPRODUCT(--(#REF!='CCG Summary'!$A185),#REF!)</f>
        <v>#REF!</v>
      </c>
      <c r="E185" s="62" t="e">
        <f>SUMPRODUCT(--(#REF!='CCG Summary'!$A185),#REF!)</f>
        <v>#REF!</v>
      </c>
      <c r="F185" s="62" t="e">
        <f>SUMPRODUCT(--(#REF!='CCG Summary'!$A185),#REF!)</f>
        <v>#REF!</v>
      </c>
      <c r="G185" s="38"/>
      <c r="H185" s="49" t="e">
        <f>SUMPRODUCT(--(#REF!='CCG Summary'!$A185),#REF!)</f>
        <v>#REF!</v>
      </c>
      <c r="I185" s="38"/>
      <c r="J185" s="38"/>
      <c r="K185" s="38"/>
      <c r="L185" s="38"/>
      <c r="M185" s="50" t="e">
        <f t="shared" si="20"/>
        <v>#REF!</v>
      </c>
      <c r="N185" s="50" t="e">
        <f t="shared" si="22"/>
        <v>#REF!</v>
      </c>
      <c r="O185" s="50" t="e">
        <f t="shared" si="23"/>
        <v>#REF!</v>
      </c>
      <c r="P185" s="50" t="e">
        <f t="shared" si="24"/>
        <v>#REF!</v>
      </c>
      <c r="Q185" s="39"/>
      <c r="R185" s="65" t="e">
        <f t="shared" si="21"/>
        <v>#REF!</v>
      </c>
      <c r="S185" s="65" t="e">
        <f t="shared" si="25"/>
        <v>#REF!</v>
      </c>
      <c r="T185" s="65" t="e">
        <f t="shared" si="26"/>
        <v>#REF!</v>
      </c>
      <c r="U185" s="65" t="e">
        <f t="shared" si="27"/>
        <v>#REF!</v>
      </c>
    </row>
    <row r="186" spans="1:21" x14ac:dyDescent="0.2">
      <c r="A186" s="48" t="s">
        <v>571</v>
      </c>
      <c r="B186" s="32" t="s">
        <v>1330</v>
      </c>
      <c r="C186" s="62" t="e">
        <f>SUMPRODUCT(--(#REF!='CCG Summary'!$A186),#REF!)</f>
        <v>#REF!</v>
      </c>
      <c r="D186" s="62" t="e">
        <f>SUMPRODUCT(--(#REF!='CCG Summary'!$A186),#REF!)</f>
        <v>#REF!</v>
      </c>
      <c r="E186" s="62" t="e">
        <f>SUMPRODUCT(--(#REF!='CCG Summary'!$A186),#REF!)</f>
        <v>#REF!</v>
      </c>
      <c r="F186" s="62" t="e">
        <f>SUMPRODUCT(--(#REF!='CCG Summary'!$A186),#REF!)</f>
        <v>#REF!</v>
      </c>
      <c r="G186" s="38"/>
      <c r="H186" s="49" t="e">
        <f>SUMPRODUCT(--(#REF!='CCG Summary'!$A186),#REF!)</f>
        <v>#REF!</v>
      </c>
      <c r="I186" s="38"/>
      <c r="J186" s="38"/>
      <c r="K186" s="38"/>
      <c r="L186" s="38"/>
      <c r="M186" s="50" t="e">
        <f t="shared" si="20"/>
        <v>#REF!</v>
      </c>
      <c r="N186" s="50" t="e">
        <f t="shared" si="22"/>
        <v>#REF!</v>
      </c>
      <c r="O186" s="50" t="e">
        <f t="shared" si="23"/>
        <v>#REF!</v>
      </c>
      <c r="P186" s="50" t="e">
        <f t="shared" si="24"/>
        <v>#REF!</v>
      </c>
      <c r="Q186" s="39"/>
      <c r="R186" s="65" t="e">
        <f t="shared" si="21"/>
        <v>#REF!</v>
      </c>
      <c r="S186" s="65" t="e">
        <f t="shared" si="25"/>
        <v>#REF!</v>
      </c>
      <c r="T186" s="65" t="e">
        <f t="shared" si="26"/>
        <v>#REF!</v>
      </c>
      <c r="U186" s="65" t="e">
        <f t="shared" si="27"/>
        <v>#REF!</v>
      </c>
    </row>
    <row r="187" spans="1:21" x14ac:dyDescent="0.2">
      <c r="A187" s="48" t="s">
        <v>563</v>
      </c>
      <c r="B187" s="32" t="s">
        <v>1331</v>
      </c>
      <c r="C187" s="62" t="e">
        <f>SUMPRODUCT(--(#REF!='CCG Summary'!$A187),#REF!)</f>
        <v>#REF!</v>
      </c>
      <c r="D187" s="62" t="e">
        <f>SUMPRODUCT(--(#REF!='CCG Summary'!$A187),#REF!)</f>
        <v>#REF!</v>
      </c>
      <c r="E187" s="62" t="e">
        <f>SUMPRODUCT(--(#REF!='CCG Summary'!$A187),#REF!)</f>
        <v>#REF!</v>
      </c>
      <c r="F187" s="62" t="e">
        <f>SUMPRODUCT(--(#REF!='CCG Summary'!$A187),#REF!)</f>
        <v>#REF!</v>
      </c>
      <c r="G187" s="38"/>
      <c r="H187" s="49" t="e">
        <f>SUMPRODUCT(--(#REF!='CCG Summary'!$A187),#REF!)</f>
        <v>#REF!</v>
      </c>
      <c r="I187" s="38"/>
      <c r="J187" s="38"/>
      <c r="K187" s="38"/>
      <c r="L187" s="38"/>
      <c r="M187" s="50" t="e">
        <f t="shared" si="20"/>
        <v>#REF!</v>
      </c>
      <c r="N187" s="50" t="e">
        <f t="shared" si="22"/>
        <v>#REF!</v>
      </c>
      <c r="O187" s="50" t="e">
        <f t="shared" si="23"/>
        <v>#REF!</v>
      </c>
      <c r="P187" s="50" t="e">
        <f t="shared" si="24"/>
        <v>#REF!</v>
      </c>
      <c r="Q187" s="39"/>
      <c r="R187" s="65" t="e">
        <f t="shared" si="21"/>
        <v>#REF!</v>
      </c>
      <c r="S187" s="65" t="e">
        <f t="shared" si="25"/>
        <v>#REF!</v>
      </c>
      <c r="T187" s="65" t="e">
        <f t="shared" si="26"/>
        <v>#REF!</v>
      </c>
      <c r="U187" s="65" t="e">
        <f t="shared" si="27"/>
        <v>#REF!</v>
      </c>
    </row>
    <row r="188" spans="1:21" x14ac:dyDescent="0.2">
      <c r="A188" s="48" t="s">
        <v>694</v>
      </c>
      <c r="B188" s="32" t="s">
        <v>1332</v>
      </c>
      <c r="C188" s="62" t="e">
        <f>SUMPRODUCT(--(#REF!='CCG Summary'!$A188),#REF!)</f>
        <v>#REF!</v>
      </c>
      <c r="D188" s="62" t="e">
        <f>SUMPRODUCT(--(#REF!='CCG Summary'!$A188),#REF!)</f>
        <v>#REF!</v>
      </c>
      <c r="E188" s="62" t="e">
        <f>SUMPRODUCT(--(#REF!='CCG Summary'!$A188),#REF!)</f>
        <v>#REF!</v>
      </c>
      <c r="F188" s="62" t="e">
        <f>SUMPRODUCT(--(#REF!='CCG Summary'!$A188),#REF!)</f>
        <v>#REF!</v>
      </c>
      <c r="G188" s="38"/>
      <c r="H188" s="49" t="e">
        <f>SUMPRODUCT(--(#REF!='CCG Summary'!$A188),#REF!)</f>
        <v>#REF!</v>
      </c>
      <c r="I188" s="38"/>
      <c r="J188" s="38"/>
      <c r="K188" s="38"/>
      <c r="L188" s="38"/>
      <c r="M188" s="50" t="e">
        <f t="shared" si="20"/>
        <v>#REF!</v>
      </c>
      <c r="N188" s="50" t="e">
        <f t="shared" si="22"/>
        <v>#REF!</v>
      </c>
      <c r="O188" s="50" t="e">
        <f t="shared" si="23"/>
        <v>#REF!</v>
      </c>
      <c r="P188" s="50" t="e">
        <f t="shared" si="24"/>
        <v>#REF!</v>
      </c>
      <c r="Q188" s="39"/>
      <c r="R188" s="65" t="e">
        <f t="shared" si="21"/>
        <v>#REF!</v>
      </c>
      <c r="S188" s="65" t="e">
        <f t="shared" si="25"/>
        <v>#REF!</v>
      </c>
      <c r="T188" s="65" t="e">
        <f t="shared" si="26"/>
        <v>#REF!</v>
      </c>
      <c r="U188" s="65" t="e">
        <f t="shared" si="27"/>
        <v>#REF!</v>
      </c>
    </row>
    <row r="189" spans="1:21" x14ac:dyDescent="0.2">
      <c r="A189" s="48" t="s">
        <v>664</v>
      </c>
      <c r="B189" s="32" t="s">
        <v>1333</v>
      </c>
      <c r="C189" s="62" t="e">
        <f>SUMPRODUCT(--(#REF!='CCG Summary'!$A189),#REF!)</f>
        <v>#REF!</v>
      </c>
      <c r="D189" s="62" t="e">
        <f>SUMPRODUCT(--(#REF!='CCG Summary'!$A189),#REF!)</f>
        <v>#REF!</v>
      </c>
      <c r="E189" s="62" t="e">
        <f>SUMPRODUCT(--(#REF!='CCG Summary'!$A189),#REF!)</f>
        <v>#REF!</v>
      </c>
      <c r="F189" s="62" t="e">
        <f>SUMPRODUCT(--(#REF!='CCG Summary'!$A189),#REF!)</f>
        <v>#REF!</v>
      </c>
      <c r="G189" s="38"/>
      <c r="H189" s="49" t="e">
        <f>SUMPRODUCT(--(#REF!='CCG Summary'!$A189),#REF!)</f>
        <v>#REF!</v>
      </c>
      <c r="I189" s="38"/>
      <c r="J189" s="38"/>
      <c r="K189" s="38"/>
      <c r="L189" s="38"/>
      <c r="M189" s="50" t="e">
        <f t="shared" si="20"/>
        <v>#REF!</v>
      </c>
      <c r="N189" s="50" t="e">
        <f t="shared" si="22"/>
        <v>#REF!</v>
      </c>
      <c r="O189" s="50" t="e">
        <f t="shared" si="23"/>
        <v>#REF!</v>
      </c>
      <c r="P189" s="50" t="e">
        <f t="shared" si="24"/>
        <v>#REF!</v>
      </c>
      <c r="Q189" s="39"/>
      <c r="R189" s="65" t="e">
        <f t="shared" si="21"/>
        <v>#REF!</v>
      </c>
      <c r="S189" s="65" t="e">
        <f t="shared" si="25"/>
        <v>#REF!</v>
      </c>
      <c r="T189" s="65" t="e">
        <f t="shared" si="26"/>
        <v>#REF!</v>
      </c>
      <c r="U189" s="65" t="e">
        <f t="shared" si="27"/>
        <v>#REF!</v>
      </c>
    </row>
    <row r="190" spans="1:21" x14ac:dyDescent="0.2">
      <c r="A190" s="48" t="s">
        <v>171</v>
      </c>
      <c r="B190" s="32" t="s">
        <v>1334</v>
      </c>
      <c r="C190" s="62" t="e">
        <f>SUMPRODUCT(--(#REF!='CCG Summary'!$A190),#REF!)</f>
        <v>#REF!</v>
      </c>
      <c r="D190" s="62" t="e">
        <f>SUMPRODUCT(--(#REF!='CCG Summary'!$A190),#REF!)</f>
        <v>#REF!</v>
      </c>
      <c r="E190" s="62" t="e">
        <f>SUMPRODUCT(--(#REF!='CCG Summary'!$A190),#REF!)</f>
        <v>#REF!</v>
      </c>
      <c r="F190" s="62" t="e">
        <f>SUMPRODUCT(--(#REF!='CCG Summary'!$A190),#REF!)</f>
        <v>#REF!</v>
      </c>
      <c r="G190" s="38"/>
      <c r="H190" s="49" t="e">
        <f>SUMPRODUCT(--(#REF!='CCG Summary'!$A190),#REF!)</f>
        <v>#REF!</v>
      </c>
      <c r="I190" s="38"/>
      <c r="J190" s="38"/>
      <c r="K190" s="38"/>
      <c r="L190" s="38"/>
      <c r="M190" s="50" t="e">
        <f t="shared" si="20"/>
        <v>#REF!</v>
      </c>
      <c r="N190" s="50" t="e">
        <f t="shared" si="22"/>
        <v>#REF!</v>
      </c>
      <c r="O190" s="50" t="e">
        <f t="shared" si="23"/>
        <v>#REF!</v>
      </c>
      <c r="P190" s="50" t="e">
        <f t="shared" si="24"/>
        <v>#REF!</v>
      </c>
      <c r="Q190" s="39"/>
      <c r="R190" s="65" t="e">
        <f t="shared" si="21"/>
        <v>#REF!</v>
      </c>
      <c r="S190" s="65" t="e">
        <f t="shared" si="25"/>
        <v>#REF!</v>
      </c>
      <c r="T190" s="65" t="e">
        <f t="shared" si="26"/>
        <v>#REF!</v>
      </c>
      <c r="U190" s="65" t="e">
        <f t="shared" si="27"/>
        <v>#REF!</v>
      </c>
    </row>
    <row r="191" spans="1:21" x14ac:dyDescent="0.2">
      <c r="A191" s="48" t="s">
        <v>151</v>
      </c>
      <c r="B191" s="32" t="s">
        <v>1335</v>
      </c>
      <c r="C191" s="62" t="e">
        <f>SUMPRODUCT(--(#REF!='CCG Summary'!$A191),#REF!)</f>
        <v>#REF!</v>
      </c>
      <c r="D191" s="62" t="e">
        <f>SUMPRODUCT(--(#REF!='CCG Summary'!$A191),#REF!)</f>
        <v>#REF!</v>
      </c>
      <c r="E191" s="62" t="e">
        <f>SUMPRODUCT(--(#REF!='CCG Summary'!$A191),#REF!)</f>
        <v>#REF!</v>
      </c>
      <c r="F191" s="62" t="e">
        <f>SUMPRODUCT(--(#REF!='CCG Summary'!$A191),#REF!)</f>
        <v>#REF!</v>
      </c>
      <c r="G191" s="38"/>
      <c r="H191" s="49" t="e">
        <f>SUMPRODUCT(--(#REF!='CCG Summary'!$A191),#REF!)</f>
        <v>#REF!</v>
      </c>
      <c r="I191" s="38"/>
      <c r="J191" s="38"/>
      <c r="K191" s="38"/>
      <c r="L191" s="38"/>
      <c r="M191" s="50" t="e">
        <f t="shared" si="20"/>
        <v>#REF!</v>
      </c>
      <c r="N191" s="50" t="e">
        <f t="shared" si="22"/>
        <v>#REF!</v>
      </c>
      <c r="O191" s="50" t="e">
        <f t="shared" si="23"/>
        <v>#REF!</v>
      </c>
      <c r="P191" s="50" t="e">
        <f t="shared" si="24"/>
        <v>#REF!</v>
      </c>
      <c r="Q191" s="39"/>
      <c r="R191" s="65" t="e">
        <f t="shared" si="21"/>
        <v>#REF!</v>
      </c>
      <c r="S191" s="65" t="e">
        <f t="shared" si="25"/>
        <v>#REF!</v>
      </c>
      <c r="T191" s="65" t="e">
        <f t="shared" si="26"/>
        <v>#REF!</v>
      </c>
      <c r="U191" s="65" t="e">
        <f t="shared" si="27"/>
        <v>#REF!</v>
      </c>
    </row>
    <row r="192" spans="1:21" x14ac:dyDescent="0.2">
      <c r="A192" s="48" t="s">
        <v>567</v>
      </c>
      <c r="B192" s="32" t="s">
        <v>1336</v>
      </c>
      <c r="C192" s="62" t="e">
        <f>SUMPRODUCT(--(#REF!='CCG Summary'!$A192),#REF!)</f>
        <v>#REF!</v>
      </c>
      <c r="D192" s="62" t="e">
        <f>SUMPRODUCT(--(#REF!='CCG Summary'!$A192),#REF!)</f>
        <v>#REF!</v>
      </c>
      <c r="E192" s="62" t="e">
        <f>SUMPRODUCT(--(#REF!='CCG Summary'!$A192),#REF!)</f>
        <v>#REF!</v>
      </c>
      <c r="F192" s="62" t="e">
        <f>SUMPRODUCT(--(#REF!='CCG Summary'!$A192),#REF!)</f>
        <v>#REF!</v>
      </c>
      <c r="G192" s="38"/>
      <c r="H192" s="49" t="e">
        <f>SUMPRODUCT(--(#REF!='CCG Summary'!$A192),#REF!)</f>
        <v>#REF!</v>
      </c>
      <c r="I192" s="38"/>
      <c r="J192" s="38"/>
      <c r="K192" s="38"/>
      <c r="L192" s="38"/>
      <c r="M192" s="50" t="e">
        <f t="shared" si="20"/>
        <v>#REF!</v>
      </c>
      <c r="N192" s="50" t="e">
        <f t="shared" si="22"/>
        <v>#REF!</v>
      </c>
      <c r="O192" s="50" t="e">
        <f t="shared" si="23"/>
        <v>#REF!</v>
      </c>
      <c r="P192" s="50" t="e">
        <f t="shared" si="24"/>
        <v>#REF!</v>
      </c>
      <c r="Q192" s="39"/>
      <c r="R192" s="65" t="e">
        <f t="shared" si="21"/>
        <v>#REF!</v>
      </c>
      <c r="S192" s="65" t="e">
        <f t="shared" si="25"/>
        <v>#REF!</v>
      </c>
      <c r="T192" s="65" t="e">
        <f t="shared" si="26"/>
        <v>#REF!</v>
      </c>
      <c r="U192" s="65" t="e">
        <f t="shared" si="27"/>
        <v>#REF!</v>
      </c>
    </row>
    <row r="193" spans="1:21" x14ac:dyDescent="0.2">
      <c r="A193" s="48" t="s">
        <v>586</v>
      </c>
      <c r="B193" s="32" t="s">
        <v>1337</v>
      </c>
      <c r="C193" s="62" t="e">
        <f>SUMPRODUCT(--(#REF!='CCG Summary'!$A193),#REF!)</f>
        <v>#REF!</v>
      </c>
      <c r="D193" s="62" t="e">
        <f>SUMPRODUCT(--(#REF!='CCG Summary'!$A193),#REF!)</f>
        <v>#REF!</v>
      </c>
      <c r="E193" s="62" t="e">
        <f>SUMPRODUCT(--(#REF!='CCG Summary'!$A193),#REF!)</f>
        <v>#REF!</v>
      </c>
      <c r="F193" s="62" t="e">
        <f>SUMPRODUCT(--(#REF!='CCG Summary'!$A193),#REF!)</f>
        <v>#REF!</v>
      </c>
      <c r="G193" s="38"/>
      <c r="H193" s="49" t="e">
        <f>SUMPRODUCT(--(#REF!='CCG Summary'!$A193),#REF!)</f>
        <v>#REF!</v>
      </c>
      <c r="I193" s="38"/>
      <c r="J193" s="38"/>
      <c r="K193" s="38"/>
      <c r="L193" s="38"/>
      <c r="M193" s="50" t="e">
        <f t="shared" si="20"/>
        <v>#REF!</v>
      </c>
      <c r="N193" s="50" t="e">
        <f t="shared" si="22"/>
        <v>#REF!</v>
      </c>
      <c r="O193" s="50" t="e">
        <f t="shared" si="23"/>
        <v>#REF!</v>
      </c>
      <c r="P193" s="50" t="e">
        <f t="shared" si="24"/>
        <v>#REF!</v>
      </c>
      <c r="Q193" s="39"/>
      <c r="R193" s="65" t="e">
        <f t="shared" si="21"/>
        <v>#REF!</v>
      </c>
      <c r="S193" s="65" t="e">
        <f t="shared" si="25"/>
        <v>#REF!</v>
      </c>
      <c r="T193" s="65" t="e">
        <f t="shared" si="26"/>
        <v>#REF!</v>
      </c>
      <c r="U193" s="65" t="e">
        <f t="shared" si="27"/>
        <v>#REF!</v>
      </c>
    </row>
    <row r="194" spans="1:21" x14ac:dyDescent="0.2">
      <c r="A194" s="48" t="s">
        <v>147</v>
      </c>
      <c r="B194" s="32" t="s">
        <v>1338</v>
      </c>
      <c r="C194" s="62" t="e">
        <f>SUMPRODUCT(--(#REF!='CCG Summary'!$A194),#REF!)</f>
        <v>#REF!</v>
      </c>
      <c r="D194" s="62" t="e">
        <f>SUMPRODUCT(--(#REF!='CCG Summary'!$A194),#REF!)</f>
        <v>#REF!</v>
      </c>
      <c r="E194" s="62" t="e">
        <f>SUMPRODUCT(--(#REF!='CCG Summary'!$A194),#REF!)</f>
        <v>#REF!</v>
      </c>
      <c r="F194" s="62" t="e">
        <f>SUMPRODUCT(--(#REF!='CCG Summary'!$A194),#REF!)</f>
        <v>#REF!</v>
      </c>
      <c r="G194" s="38"/>
      <c r="H194" s="49" t="e">
        <f>SUMPRODUCT(--(#REF!='CCG Summary'!$A194),#REF!)</f>
        <v>#REF!</v>
      </c>
      <c r="I194" s="38"/>
      <c r="J194" s="38"/>
      <c r="K194" s="38"/>
      <c r="L194" s="38"/>
      <c r="M194" s="50" t="e">
        <f t="shared" si="20"/>
        <v>#REF!</v>
      </c>
      <c r="N194" s="50" t="e">
        <f t="shared" si="22"/>
        <v>#REF!</v>
      </c>
      <c r="O194" s="50" t="e">
        <f t="shared" si="23"/>
        <v>#REF!</v>
      </c>
      <c r="P194" s="50" t="e">
        <f t="shared" si="24"/>
        <v>#REF!</v>
      </c>
      <c r="Q194" s="39"/>
      <c r="R194" s="65" t="e">
        <f t="shared" si="21"/>
        <v>#REF!</v>
      </c>
      <c r="S194" s="65" t="e">
        <f t="shared" si="25"/>
        <v>#REF!</v>
      </c>
      <c r="T194" s="65" t="e">
        <f t="shared" si="26"/>
        <v>#REF!</v>
      </c>
      <c r="U194" s="65" t="e">
        <f t="shared" si="27"/>
        <v>#REF!</v>
      </c>
    </row>
    <row r="195" spans="1:21" x14ac:dyDescent="0.2">
      <c r="A195" s="48" t="s">
        <v>175</v>
      </c>
      <c r="B195" s="32" t="s">
        <v>1339</v>
      </c>
      <c r="C195" s="62" t="e">
        <f>SUMPRODUCT(--(#REF!='CCG Summary'!$A195),#REF!)</f>
        <v>#REF!</v>
      </c>
      <c r="D195" s="62" t="e">
        <f>SUMPRODUCT(--(#REF!='CCG Summary'!$A195),#REF!)</f>
        <v>#REF!</v>
      </c>
      <c r="E195" s="62" t="e">
        <f>SUMPRODUCT(--(#REF!='CCG Summary'!$A195),#REF!)</f>
        <v>#REF!</v>
      </c>
      <c r="F195" s="62" t="e">
        <f>SUMPRODUCT(--(#REF!='CCG Summary'!$A195),#REF!)</f>
        <v>#REF!</v>
      </c>
      <c r="G195" s="38"/>
      <c r="H195" s="49" t="e">
        <f>SUMPRODUCT(--(#REF!='CCG Summary'!$A195),#REF!)</f>
        <v>#REF!</v>
      </c>
      <c r="I195" s="38"/>
      <c r="J195" s="38"/>
      <c r="K195" s="38"/>
      <c r="L195" s="38"/>
      <c r="M195" s="50" t="e">
        <f t="shared" si="20"/>
        <v>#REF!</v>
      </c>
      <c r="N195" s="50" t="e">
        <f t="shared" si="22"/>
        <v>#REF!</v>
      </c>
      <c r="O195" s="50" t="e">
        <f t="shared" si="23"/>
        <v>#REF!</v>
      </c>
      <c r="P195" s="50" t="e">
        <f t="shared" si="24"/>
        <v>#REF!</v>
      </c>
      <c r="Q195" s="39"/>
      <c r="R195" s="65" t="e">
        <f t="shared" si="21"/>
        <v>#REF!</v>
      </c>
      <c r="S195" s="65" t="e">
        <f t="shared" si="25"/>
        <v>#REF!</v>
      </c>
      <c r="T195" s="65" t="e">
        <f t="shared" si="26"/>
        <v>#REF!</v>
      </c>
      <c r="U195" s="65" t="e">
        <f t="shared" si="27"/>
        <v>#REF!</v>
      </c>
    </row>
    <row r="196" spans="1:21" x14ac:dyDescent="0.2">
      <c r="A196" s="48" t="s">
        <v>698</v>
      </c>
      <c r="B196" s="32" t="s">
        <v>1340</v>
      </c>
      <c r="C196" s="62" t="e">
        <f>SUMPRODUCT(--(#REF!='CCG Summary'!$A196),#REF!)</f>
        <v>#REF!</v>
      </c>
      <c r="D196" s="62" t="e">
        <f>SUMPRODUCT(--(#REF!='CCG Summary'!$A196),#REF!)</f>
        <v>#REF!</v>
      </c>
      <c r="E196" s="62" t="e">
        <f>SUMPRODUCT(--(#REF!='CCG Summary'!$A196),#REF!)</f>
        <v>#REF!</v>
      </c>
      <c r="F196" s="62" t="e">
        <f>SUMPRODUCT(--(#REF!='CCG Summary'!$A196),#REF!)</f>
        <v>#REF!</v>
      </c>
      <c r="G196" s="38"/>
      <c r="H196" s="49" t="e">
        <f>SUMPRODUCT(--(#REF!='CCG Summary'!$A196),#REF!)</f>
        <v>#REF!</v>
      </c>
      <c r="I196" s="38"/>
      <c r="J196" s="38"/>
      <c r="K196" s="38"/>
      <c r="L196" s="38"/>
      <c r="M196" s="50" t="e">
        <f t="shared" si="20"/>
        <v>#REF!</v>
      </c>
      <c r="N196" s="50" t="e">
        <f t="shared" si="22"/>
        <v>#REF!</v>
      </c>
      <c r="O196" s="50" t="e">
        <f t="shared" si="23"/>
        <v>#REF!</v>
      </c>
      <c r="P196" s="50" t="e">
        <f t="shared" si="24"/>
        <v>#REF!</v>
      </c>
      <c r="Q196" s="39"/>
      <c r="R196" s="65" t="e">
        <f t="shared" si="21"/>
        <v>#REF!</v>
      </c>
      <c r="S196" s="65" t="e">
        <f t="shared" si="25"/>
        <v>#REF!</v>
      </c>
      <c r="T196" s="65" t="e">
        <f t="shared" si="26"/>
        <v>#REF!</v>
      </c>
      <c r="U196" s="65" t="e">
        <f t="shared" si="27"/>
        <v>#REF!</v>
      </c>
    </row>
    <row r="197" spans="1:21" x14ac:dyDescent="0.2">
      <c r="A197" s="48" t="s">
        <v>696</v>
      </c>
      <c r="B197" s="32" t="s">
        <v>1341</v>
      </c>
      <c r="C197" s="62" t="e">
        <f>SUMPRODUCT(--(#REF!='CCG Summary'!$A197),#REF!)</f>
        <v>#REF!</v>
      </c>
      <c r="D197" s="62" t="e">
        <f>SUMPRODUCT(--(#REF!='CCG Summary'!$A197),#REF!)</f>
        <v>#REF!</v>
      </c>
      <c r="E197" s="62" t="e">
        <f>SUMPRODUCT(--(#REF!='CCG Summary'!$A197),#REF!)</f>
        <v>#REF!</v>
      </c>
      <c r="F197" s="62" t="e">
        <f>SUMPRODUCT(--(#REF!='CCG Summary'!$A197),#REF!)</f>
        <v>#REF!</v>
      </c>
      <c r="G197" s="38"/>
      <c r="H197" s="49" t="e">
        <f>SUMPRODUCT(--(#REF!='CCG Summary'!$A197),#REF!)</f>
        <v>#REF!</v>
      </c>
      <c r="I197" s="38"/>
      <c r="J197" s="38"/>
      <c r="K197" s="38"/>
      <c r="L197" s="38"/>
      <c r="M197" s="50" t="e">
        <f t="shared" si="20"/>
        <v>#REF!</v>
      </c>
      <c r="N197" s="50" t="e">
        <f t="shared" si="22"/>
        <v>#REF!</v>
      </c>
      <c r="O197" s="50" t="e">
        <f t="shared" si="23"/>
        <v>#REF!</v>
      </c>
      <c r="P197" s="50" t="e">
        <f t="shared" si="24"/>
        <v>#REF!</v>
      </c>
      <c r="Q197" s="39"/>
      <c r="R197" s="65" t="e">
        <f t="shared" si="21"/>
        <v>#REF!</v>
      </c>
      <c r="S197" s="65" t="e">
        <f t="shared" si="25"/>
        <v>#REF!</v>
      </c>
      <c r="T197" s="65" t="e">
        <f t="shared" si="26"/>
        <v>#REF!</v>
      </c>
      <c r="U197" s="65" t="e">
        <f t="shared" si="27"/>
        <v>#REF!</v>
      </c>
    </row>
    <row r="198" spans="1:21" x14ac:dyDescent="0.2">
      <c r="A198" s="48" t="s">
        <v>588</v>
      </c>
      <c r="B198" s="32" t="s">
        <v>1342</v>
      </c>
      <c r="C198" s="62" t="e">
        <f>SUMPRODUCT(--(#REF!='CCG Summary'!$A198),#REF!)</f>
        <v>#REF!</v>
      </c>
      <c r="D198" s="62" t="e">
        <f>SUMPRODUCT(--(#REF!='CCG Summary'!$A198),#REF!)</f>
        <v>#REF!</v>
      </c>
      <c r="E198" s="62" t="e">
        <f>SUMPRODUCT(--(#REF!='CCG Summary'!$A198),#REF!)</f>
        <v>#REF!</v>
      </c>
      <c r="F198" s="62" t="e">
        <f>SUMPRODUCT(--(#REF!='CCG Summary'!$A198),#REF!)</f>
        <v>#REF!</v>
      </c>
      <c r="G198" s="38"/>
      <c r="H198" s="49" t="e">
        <f>SUMPRODUCT(--(#REF!='CCG Summary'!$A198),#REF!)</f>
        <v>#REF!</v>
      </c>
      <c r="I198" s="38"/>
      <c r="J198" s="38"/>
      <c r="K198" s="38"/>
      <c r="L198" s="38"/>
      <c r="M198" s="50" t="e">
        <f t="shared" si="20"/>
        <v>#REF!</v>
      </c>
      <c r="N198" s="50" t="e">
        <f t="shared" si="22"/>
        <v>#REF!</v>
      </c>
      <c r="O198" s="50" t="e">
        <f t="shared" si="23"/>
        <v>#REF!</v>
      </c>
      <c r="P198" s="50" t="e">
        <f t="shared" si="24"/>
        <v>#REF!</v>
      </c>
      <c r="Q198" s="39"/>
      <c r="R198" s="65" t="e">
        <f t="shared" si="21"/>
        <v>#REF!</v>
      </c>
      <c r="S198" s="65" t="e">
        <f t="shared" si="25"/>
        <v>#REF!</v>
      </c>
      <c r="T198" s="65" t="e">
        <f t="shared" si="26"/>
        <v>#REF!</v>
      </c>
      <c r="U198" s="65" t="e">
        <f t="shared" si="27"/>
        <v>#REF!</v>
      </c>
    </row>
    <row r="199" spans="1:21" x14ac:dyDescent="0.2">
      <c r="A199" s="48" t="s">
        <v>590</v>
      </c>
      <c r="B199" s="32" t="s">
        <v>1343</v>
      </c>
      <c r="C199" s="62" t="e">
        <f>SUMPRODUCT(--(#REF!='CCG Summary'!$A199),#REF!)</f>
        <v>#REF!</v>
      </c>
      <c r="D199" s="62" t="e">
        <f>SUMPRODUCT(--(#REF!='CCG Summary'!$A199),#REF!)</f>
        <v>#REF!</v>
      </c>
      <c r="E199" s="62" t="e">
        <f>SUMPRODUCT(--(#REF!='CCG Summary'!$A199),#REF!)</f>
        <v>#REF!</v>
      </c>
      <c r="F199" s="62" t="e">
        <f>SUMPRODUCT(--(#REF!='CCG Summary'!$A199),#REF!)</f>
        <v>#REF!</v>
      </c>
      <c r="G199" s="38"/>
      <c r="H199" s="49" t="e">
        <f>SUMPRODUCT(--(#REF!='CCG Summary'!$A199),#REF!)</f>
        <v>#REF!</v>
      </c>
      <c r="I199" s="38"/>
      <c r="J199" s="38"/>
      <c r="K199" s="38"/>
      <c r="L199" s="38"/>
      <c r="M199" s="50" t="e">
        <f t="shared" si="20"/>
        <v>#REF!</v>
      </c>
      <c r="N199" s="50" t="e">
        <f t="shared" si="22"/>
        <v>#REF!</v>
      </c>
      <c r="O199" s="50" t="e">
        <f t="shared" si="23"/>
        <v>#REF!</v>
      </c>
      <c r="P199" s="50" t="e">
        <f t="shared" si="24"/>
        <v>#REF!</v>
      </c>
      <c r="Q199" s="39"/>
      <c r="R199" s="65" t="e">
        <f t="shared" si="21"/>
        <v>#REF!</v>
      </c>
      <c r="S199" s="65" t="e">
        <f t="shared" si="25"/>
        <v>#REF!</v>
      </c>
      <c r="T199" s="65" t="e">
        <f t="shared" si="26"/>
        <v>#REF!</v>
      </c>
      <c r="U199" s="65" t="e">
        <f t="shared" si="27"/>
        <v>#REF!</v>
      </c>
    </row>
    <row r="200" spans="1:21" x14ac:dyDescent="0.2">
      <c r="A200" s="48" t="s">
        <v>569</v>
      </c>
      <c r="B200" s="32" t="s">
        <v>1344</v>
      </c>
      <c r="C200" s="62" t="e">
        <f>SUMPRODUCT(--(#REF!='CCG Summary'!$A200),#REF!)</f>
        <v>#REF!</v>
      </c>
      <c r="D200" s="62" t="e">
        <f>SUMPRODUCT(--(#REF!='CCG Summary'!$A200),#REF!)</f>
        <v>#REF!</v>
      </c>
      <c r="E200" s="62" t="e">
        <f>SUMPRODUCT(--(#REF!='CCG Summary'!$A200),#REF!)</f>
        <v>#REF!</v>
      </c>
      <c r="F200" s="62" t="e">
        <f>SUMPRODUCT(--(#REF!='CCG Summary'!$A200),#REF!)</f>
        <v>#REF!</v>
      </c>
      <c r="G200" s="38"/>
      <c r="H200" s="49" t="e">
        <f>SUMPRODUCT(--(#REF!='CCG Summary'!$A200),#REF!)</f>
        <v>#REF!</v>
      </c>
      <c r="I200" s="38"/>
      <c r="J200" s="38"/>
      <c r="K200" s="38"/>
      <c r="L200" s="38"/>
      <c r="M200" s="50" t="e">
        <f t="shared" si="20"/>
        <v>#REF!</v>
      </c>
      <c r="N200" s="50" t="e">
        <f t="shared" si="22"/>
        <v>#REF!</v>
      </c>
      <c r="O200" s="50" t="e">
        <f t="shared" si="23"/>
        <v>#REF!</v>
      </c>
      <c r="P200" s="50" t="e">
        <f t="shared" si="24"/>
        <v>#REF!</v>
      </c>
      <c r="Q200" s="39"/>
      <c r="R200" s="65" t="e">
        <f t="shared" si="21"/>
        <v>#REF!</v>
      </c>
      <c r="S200" s="65" t="e">
        <f t="shared" si="25"/>
        <v>#REF!</v>
      </c>
      <c r="T200" s="65" t="e">
        <f t="shared" si="26"/>
        <v>#REF!</v>
      </c>
      <c r="U200" s="65" t="e">
        <f t="shared" si="27"/>
        <v>#REF!</v>
      </c>
    </row>
    <row r="201" spans="1:21" x14ac:dyDescent="0.2">
      <c r="A201" s="48" t="s">
        <v>592</v>
      </c>
      <c r="B201" s="32" t="s">
        <v>1345</v>
      </c>
      <c r="C201" s="62" t="e">
        <f>SUMPRODUCT(--(#REF!='CCG Summary'!$A201),#REF!)</f>
        <v>#REF!</v>
      </c>
      <c r="D201" s="62" t="e">
        <f>SUMPRODUCT(--(#REF!='CCG Summary'!$A201),#REF!)</f>
        <v>#REF!</v>
      </c>
      <c r="E201" s="62" t="e">
        <f>SUMPRODUCT(--(#REF!='CCG Summary'!$A201),#REF!)</f>
        <v>#REF!</v>
      </c>
      <c r="F201" s="62" t="e">
        <f>SUMPRODUCT(--(#REF!='CCG Summary'!$A201),#REF!)</f>
        <v>#REF!</v>
      </c>
      <c r="G201" s="38"/>
      <c r="H201" s="49" t="e">
        <f>SUMPRODUCT(--(#REF!='CCG Summary'!$A201),#REF!)</f>
        <v>#REF!</v>
      </c>
      <c r="I201" s="38"/>
      <c r="J201" s="38"/>
      <c r="K201" s="38"/>
      <c r="L201" s="38"/>
      <c r="M201" s="50" t="e">
        <f t="shared" ref="M201:M216" si="28">SUM(H201+C201)*$O$1</f>
        <v>#REF!</v>
      </c>
      <c r="N201" s="50" t="e">
        <f t="shared" si="22"/>
        <v>#REF!</v>
      </c>
      <c r="O201" s="50" t="e">
        <f t="shared" si="23"/>
        <v>#REF!</v>
      </c>
      <c r="P201" s="50" t="e">
        <f t="shared" si="24"/>
        <v>#REF!</v>
      </c>
      <c r="Q201" s="39"/>
      <c r="R201" s="65" t="e">
        <f t="shared" ref="R201:R216" si="29">SUM(H201+C201)</f>
        <v>#REF!</v>
      </c>
      <c r="S201" s="65" t="e">
        <f t="shared" si="25"/>
        <v>#REF!</v>
      </c>
      <c r="T201" s="65" t="e">
        <f t="shared" si="26"/>
        <v>#REF!</v>
      </c>
      <c r="U201" s="65" t="e">
        <f t="shared" si="27"/>
        <v>#REF!</v>
      </c>
    </row>
    <row r="202" spans="1:21" x14ac:dyDescent="0.2">
      <c r="A202" s="48" t="s">
        <v>155</v>
      </c>
      <c r="B202" s="32" t="s">
        <v>1346</v>
      </c>
      <c r="C202" s="62" t="e">
        <f>SUMPRODUCT(--(#REF!='CCG Summary'!$A202),#REF!)</f>
        <v>#REF!</v>
      </c>
      <c r="D202" s="62" t="e">
        <f>SUMPRODUCT(--(#REF!='CCG Summary'!$A202),#REF!)</f>
        <v>#REF!</v>
      </c>
      <c r="E202" s="62" t="e">
        <f>SUMPRODUCT(--(#REF!='CCG Summary'!$A202),#REF!)</f>
        <v>#REF!</v>
      </c>
      <c r="F202" s="62" t="e">
        <f>SUMPRODUCT(--(#REF!='CCG Summary'!$A202),#REF!)</f>
        <v>#REF!</v>
      </c>
      <c r="G202" s="38"/>
      <c r="H202" s="49" t="e">
        <f>SUMPRODUCT(--(#REF!='CCG Summary'!$A202),#REF!)</f>
        <v>#REF!</v>
      </c>
      <c r="I202" s="38"/>
      <c r="J202" s="38"/>
      <c r="K202" s="38"/>
      <c r="L202" s="38"/>
      <c r="M202" s="50" t="e">
        <f t="shared" si="28"/>
        <v>#REF!</v>
      </c>
      <c r="N202" s="50" t="e">
        <f t="shared" si="22"/>
        <v>#REF!</v>
      </c>
      <c r="O202" s="50" t="e">
        <f t="shared" si="23"/>
        <v>#REF!</v>
      </c>
      <c r="P202" s="50" t="e">
        <f t="shared" si="24"/>
        <v>#REF!</v>
      </c>
      <c r="Q202" s="39"/>
      <c r="R202" s="65" t="e">
        <f t="shared" si="29"/>
        <v>#REF!</v>
      </c>
      <c r="S202" s="65" t="e">
        <f t="shared" si="25"/>
        <v>#REF!</v>
      </c>
      <c r="T202" s="65" t="e">
        <f t="shared" si="26"/>
        <v>#REF!</v>
      </c>
      <c r="U202" s="65" t="e">
        <f t="shared" si="27"/>
        <v>#REF!</v>
      </c>
    </row>
    <row r="203" spans="1:21" x14ac:dyDescent="0.2">
      <c r="A203" s="48" t="s">
        <v>159</v>
      </c>
      <c r="B203" s="32" t="s">
        <v>1347</v>
      </c>
      <c r="C203" s="62" t="e">
        <f>SUMPRODUCT(--(#REF!='CCG Summary'!$A203),#REF!)</f>
        <v>#REF!</v>
      </c>
      <c r="D203" s="62" t="e">
        <f>SUMPRODUCT(--(#REF!='CCG Summary'!$A203),#REF!)</f>
        <v>#REF!</v>
      </c>
      <c r="E203" s="62" t="e">
        <f>SUMPRODUCT(--(#REF!='CCG Summary'!$A203),#REF!)</f>
        <v>#REF!</v>
      </c>
      <c r="F203" s="62" t="e">
        <f>SUMPRODUCT(--(#REF!='CCG Summary'!$A203),#REF!)</f>
        <v>#REF!</v>
      </c>
      <c r="G203" s="38"/>
      <c r="H203" s="49" t="e">
        <f>SUMPRODUCT(--(#REF!='CCG Summary'!$A203),#REF!)</f>
        <v>#REF!</v>
      </c>
      <c r="I203" s="38"/>
      <c r="J203" s="38"/>
      <c r="K203" s="38"/>
      <c r="L203" s="38"/>
      <c r="M203" s="50" t="e">
        <f t="shared" si="28"/>
        <v>#REF!</v>
      </c>
      <c r="N203" s="50" t="e">
        <f t="shared" si="22"/>
        <v>#REF!</v>
      </c>
      <c r="O203" s="50" t="e">
        <f t="shared" si="23"/>
        <v>#REF!</v>
      </c>
      <c r="P203" s="50" t="e">
        <f t="shared" si="24"/>
        <v>#REF!</v>
      </c>
      <c r="Q203" s="39"/>
      <c r="R203" s="65" t="e">
        <f t="shared" si="29"/>
        <v>#REF!</v>
      </c>
      <c r="S203" s="65" t="e">
        <f t="shared" si="25"/>
        <v>#REF!</v>
      </c>
      <c r="T203" s="65" t="e">
        <f t="shared" si="26"/>
        <v>#REF!</v>
      </c>
      <c r="U203" s="65" t="e">
        <f t="shared" si="27"/>
        <v>#REF!</v>
      </c>
    </row>
    <row r="204" spans="1:21" x14ac:dyDescent="0.2">
      <c r="A204" s="48" t="s">
        <v>83</v>
      </c>
      <c r="B204" s="32" t="s">
        <v>1348</v>
      </c>
      <c r="C204" s="62" t="e">
        <f>SUMPRODUCT(--(#REF!='CCG Summary'!$A204),#REF!)</f>
        <v>#REF!</v>
      </c>
      <c r="D204" s="62" t="e">
        <f>SUMPRODUCT(--(#REF!='CCG Summary'!$A204),#REF!)</f>
        <v>#REF!</v>
      </c>
      <c r="E204" s="62" t="e">
        <f>SUMPRODUCT(--(#REF!='CCG Summary'!$A204),#REF!)</f>
        <v>#REF!</v>
      </c>
      <c r="F204" s="62" t="e">
        <f>SUMPRODUCT(--(#REF!='CCG Summary'!$A204),#REF!)</f>
        <v>#REF!</v>
      </c>
      <c r="G204" s="38"/>
      <c r="H204" s="49" t="e">
        <f>SUMPRODUCT(--(#REF!='CCG Summary'!$A204),#REF!)</f>
        <v>#REF!</v>
      </c>
      <c r="I204" s="38"/>
      <c r="J204" s="38"/>
      <c r="K204" s="38"/>
      <c r="L204" s="38"/>
      <c r="M204" s="50" t="e">
        <f t="shared" si="28"/>
        <v>#REF!</v>
      </c>
      <c r="N204" s="50" t="e">
        <f t="shared" si="22"/>
        <v>#REF!</v>
      </c>
      <c r="O204" s="50" t="e">
        <f t="shared" si="23"/>
        <v>#REF!</v>
      </c>
      <c r="P204" s="50" t="e">
        <f t="shared" si="24"/>
        <v>#REF!</v>
      </c>
      <c r="Q204" s="39"/>
      <c r="R204" s="65" t="e">
        <f t="shared" si="29"/>
        <v>#REF!</v>
      </c>
      <c r="S204" s="65" t="e">
        <f t="shared" si="25"/>
        <v>#REF!</v>
      </c>
      <c r="T204" s="65" t="e">
        <f t="shared" si="26"/>
        <v>#REF!</v>
      </c>
      <c r="U204" s="65" t="e">
        <f t="shared" si="27"/>
        <v>#REF!</v>
      </c>
    </row>
    <row r="205" spans="1:21" x14ac:dyDescent="0.2">
      <c r="A205" s="48" t="s">
        <v>87</v>
      </c>
      <c r="B205" s="32" t="s">
        <v>1349</v>
      </c>
      <c r="C205" s="62" t="e">
        <f>SUMPRODUCT(--(#REF!='CCG Summary'!$A205),#REF!)</f>
        <v>#REF!</v>
      </c>
      <c r="D205" s="62" t="e">
        <f>SUMPRODUCT(--(#REF!='CCG Summary'!$A205),#REF!)</f>
        <v>#REF!</v>
      </c>
      <c r="E205" s="62" t="e">
        <f>SUMPRODUCT(--(#REF!='CCG Summary'!$A205),#REF!)</f>
        <v>#REF!</v>
      </c>
      <c r="F205" s="62" t="e">
        <f>SUMPRODUCT(--(#REF!='CCG Summary'!$A205),#REF!)</f>
        <v>#REF!</v>
      </c>
      <c r="G205" s="38"/>
      <c r="H205" s="49" t="e">
        <f>SUMPRODUCT(--(#REF!='CCG Summary'!$A205),#REF!)</f>
        <v>#REF!</v>
      </c>
      <c r="I205" s="38"/>
      <c r="J205" s="38"/>
      <c r="K205" s="38"/>
      <c r="L205" s="38"/>
      <c r="M205" s="50" t="e">
        <f t="shared" si="28"/>
        <v>#REF!</v>
      </c>
      <c r="N205" s="50" t="e">
        <f t="shared" si="22"/>
        <v>#REF!</v>
      </c>
      <c r="O205" s="50" t="e">
        <f t="shared" si="23"/>
        <v>#REF!</v>
      </c>
      <c r="P205" s="50" t="e">
        <f t="shared" si="24"/>
        <v>#REF!</v>
      </c>
      <c r="Q205" s="39"/>
      <c r="R205" s="65" t="e">
        <f t="shared" si="29"/>
        <v>#REF!</v>
      </c>
      <c r="S205" s="65" t="e">
        <f t="shared" si="25"/>
        <v>#REF!</v>
      </c>
      <c r="T205" s="65" t="e">
        <f t="shared" si="26"/>
        <v>#REF!</v>
      </c>
      <c r="U205" s="65" t="e">
        <f t="shared" si="27"/>
        <v>#REF!</v>
      </c>
    </row>
    <row r="206" spans="1:21" x14ac:dyDescent="0.2">
      <c r="A206" s="48" t="s">
        <v>107</v>
      </c>
      <c r="B206" s="32" t="s">
        <v>1350</v>
      </c>
      <c r="C206" s="62" t="e">
        <f>SUMPRODUCT(--(#REF!='CCG Summary'!$A206),#REF!)</f>
        <v>#REF!</v>
      </c>
      <c r="D206" s="62" t="e">
        <f>SUMPRODUCT(--(#REF!='CCG Summary'!$A206),#REF!)</f>
        <v>#REF!</v>
      </c>
      <c r="E206" s="62" t="e">
        <f>SUMPRODUCT(--(#REF!='CCG Summary'!$A206),#REF!)</f>
        <v>#REF!</v>
      </c>
      <c r="F206" s="62" t="e">
        <f>SUMPRODUCT(--(#REF!='CCG Summary'!$A206),#REF!)</f>
        <v>#REF!</v>
      </c>
      <c r="G206" s="38"/>
      <c r="H206" s="49" t="e">
        <f>SUMPRODUCT(--(#REF!='CCG Summary'!$A206),#REF!)</f>
        <v>#REF!</v>
      </c>
      <c r="I206" s="38"/>
      <c r="J206" s="38"/>
      <c r="K206" s="38"/>
      <c r="L206" s="38"/>
      <c r="M206" s="50" t="e">
        <f t="shared" si="28"/>
        <v>#REF!</v>
      </c>
      <c r="N206" s="50" t="e">
        <f t="shared" si="22"/>
        <v>#REF!</v>
      </c>
      <c r="O206" s="50" t="e">
        <f t="shared" si="23"/>
        <v>#REF!</v>
      </c>
      <c r="P206" s="50" t="e">
        <f t="shared" si="24"/>
        <v>#REF!</v>
      </c>
      <c r="Q206" s="39"/>
      <c r="R206" s="65" t="e">
        <f t="shared" si="29"/>
        <v>#REF!</v>
      </c>
      <c r="S206" s="65" t="e">
        <f t="shared" si="25"/>
        <v>#REF!</v>
      </c>
      <c r="T206" s="65" t="e">
        <f t="shared" si="26"/>
        <v>#REF!</v>
      </c>
      <c r="U206" s="65" t="e">
        <f t="shared" si="27"/>
        <v>#REF!</v>
      </c>
    </row>
    <row r="207" spans="1:21" x14ac:dyDescent="0.2">
      <c r="A207" s="48" t="s">
        <v>559</v>
      </c>
      <c r="B207" s="32" t="s">
        <v>1351</v>
      </c>
      <c r="C207" s="62" t="e">
        <f>SUMPRODUCT(--(#REF!='CCG Summary'!$A207),#REF!)</f>
        <v>#REF!</v>
      </c>
      <c r="D207" s="62" t="e">
        <f>SUMPRODUCT(--(#REF!='CCG Summary'!$A207),#REF!)</f>
        <v>#REF!</v>
      </c>
      <c r="E207" s="62" t="e">
        <f>SUMPRODUCT(--(#REF!='CCG Summary'!$A207),#REF!)</f>
        <v>#REF!</v>
      </c>
      <c r="F207" s="62" t="e">
        <f>SUMPRODUCT(--(#REF!='CCG Summary'!$A207),#REF!)</f>
        <v>#REF!</v>
      </c>
      <c r="G207" s="38"/>
      <c r="H207" s="49" t="e">
        <f>SUMPRODUCT(--(#REF!='CCG Summary'!$A207),#REF!)</f>
        <v>#REF!</v>
      </c>
      <c r="I207" s="38"/>
      <c r="J207" s="38"/>
      <c r="K207" s="38"/>
      <c r="L207" s="38"/>
      <c r="M207" s="50" t="e">
        <f t="shared" si="28"/>
        <v>#REF!</v>
      </c>
      <c r="N207" s="50" t="e">
        <f t="shared" si="22"/>
        <v>#REF!</v>
      </c>
      <c r="O207" s="50" t="e">
        <f t="shared" si="23"/>
        <v>#REF!</v>
      </c>
      <c r="P207" s="50" t="e">
        <f t="shared" si="24"/>
        <v>#REF!</v>
      </c>
      <c r="Q207" s="39"/>
      <c r="R207" s="65" t="e">
        <f t="shared" si="29"/>
        <v>#REF!</v>
      </c>
      <c r="S207" s="65" t="e">
        <f t="shared" si="25"/>
        <v>#REF!</v>
      </c>
      <c r="T207" s="65" t="e">
        <f t="shared" si="26"/>
        <v>#REF!</v>
      </c>
      <c r="U207" s="65" t="e">
        <f t="shared" si="27"/>
        <v>#REF!</v>
      </c>
    </row>
    <row r="208" spans="1:21" x14ac:dyDescent="0.2">
      <c r="A208" s="48" t="s">
        <v>209</v>
      </c>
      <c r="B208" s="32" t="s">
        <v>1352</v>
      </c>
      <c r="C208" s="62" t="e">
        <f>SUMPRODUCT(--(#REF!='CCG Summary'!$A208),#REF!)</f>
        <v>#REF!</v>
      </c>
      <c r="D208" s="62" t="e">
        <f>SUMPRODUCT(--(#REF!='CCG Summary'!$A208),#REF!)</f>
        <v>#REF!</v>
      </c>
      <c r="E208" s="62" t="e">
        <f>SUMPRODUCT(--(#REF!='CCG Summary'!$A208),#REF!)</f>
        <v>#REF!</v>
      </c>
      <c r="F208" s="62" t="e">
        <f>SUMPRODUCT(--(#REF!='CCG Summary'!$A208),#REF!)</f>
        <v>#REF!</v>
      </c>
      <c r="G208" s="38"/>
      <c r="H208" s="49" t="e">
        <f>SUMPRODUCT(--(#REF!='CCG Summary'!$A208),#REF!)</f>
        <v>#REF!</v>
      </c>
      <c r="I208" s="38"/>
      <c r="J208" s="38"/>
      <c r="K208" s="38"/>
      <c r="L208" s="38"/>
      <c r="M208" s="50" t="e">
        <f t="shared" si="28"/>
        <v>#REF!</v>
      </c>
      <c r="N208" s="50" t="e">
        <f t="shared" si="22"/>
        <v>#REF!</v>
      </c>
      <c r="O208" s="50" t="e">
        <f t="shared" si="23"/>
        <v>#REF!</v>
      </c>
      <c r="P208" s="50" t="e">
        <f t="shared" si="24"/>
        <v>#REF!</v>
      </c>
      <c r="Q208" s="39"/>
      <c r="R208" s="65" t="e">
        <f t="shared" si="29"/>
        <v>#REF!</v>
      </c>
      <c r="S208" s="65" t="e">
        <f t="shared" si="25"/>
        <v>#REF!</v>
      </c>
      <c r="T208" s="65" t="e">
        <f t="shared" si="26"/>
        <v>#REF!</v>
      </c>
      <c r="U208" s="65" t="e">
        <f t="shared" si="27"/>
        <v>#REF!</v>
      </c>
    </row>
    <row r="209" spans="1:21" x14ac:dyDescent="0.2">
      <c r="A209" s="48" t="s">
        <v>91</v>
      </c>
      <c r="B209" s="32" t="s">
        <v>1353</v>
      </c>
      <c r="C209" s="62" t="e">
        <f>SUMPRODUCT(--(#REF!='CCG Summary'!$A209),#REF!)</f>
        <v>#REF!</v>
      </c>
      <c r="D209" s="62" t="e">
        <f>SUMPRODUCT(--(#REF!='CCG Summary'!$A209),#REF!)</f>
        <v>#REF!</v>
      </c>
      <c r="E209" s="62" t="e">
        <f>SUMPRODUCT(--(#REF!='CCG Summary'!$A209),#REF!)</f>
        <v>#REF!</v>
      </c>
      <c r="F209" s="62" t="e">
        <f>SUMPRODUCT(--(#REF!='CCG Summary'!$A209),#REF!)</f>
        <v>#REF!</v>
      </c>
      <c r="G209" s="38"/>
      <c r="H209" s="49" t="e">
        <f>SUMPRODUCT(--(#REF!='CCG Summary'!$A209),#REF!)</f>
        <v>#REF!</v>
      </c>
      <c r="I209" s="38"/>
      <c r="J209" s="38"/>
      <c r="K209" s="38"/>
      <c r="L209" s="38"/>
      <c r="M209" s="50" t="e">
        <f t="shared" si="28"/>
        <v>#REF!</v>
      </c>
      <c r="N209" s="50" t="e">
        <f t="shared" si="22"/>
        <v>#REF!</v>
      </c>
      <c r="O209" s="50" t="e">
        <f t="shared" si="23"/>
        <v>#REF!</v>
      </c>
      <c r="P209" s="50" t="e">
        <f t="shared" si="24"/>
        <v>#REF!</v>
      </c>
      <c r="Q209" s="39"/>
      <c r="R209" s="65" t="e">
        <f t="shared" si="29"/>
        <v>#REF!</v>
      </c>
      <c r="S209" s="65" t="e">
        <f t="shared" si="25"/>
        <v>#REF!</v>
      </c>
      <c r="T209" s="65" t="e">
        <f t="shared" si="26"/>
        <v>#REF!</v>
      </c>
      <c r="U209" s="65" t="e">
        <f t="shared" si="27"/>
        <v>#REF!</v>
      </c>
    </row>
    <row r="210" spans="1:21" x14ac:dyDescent="0.2">
      <c r="A210" s="48" t="s">
        <v>99</v>
      </c>
      <c r="B210" s="32" t="s">
        <v>1354</v>
      </c>
      <c r="C210" s="62" t="e">
        <f>SUMPRODUCT(--(#REF!='CCG Summary'!$A210),#REF!)</f>
        <v>#REF!</v>
      </c>
      <c r="D210" s="62" t="e">
        <f>SUMPRODUCT(--(#REF!='CCG Summary'!$A210),#REF!)</f>
        <v>#REF!</v>
      </c>
      <c r="E210" s="62" t="e">
        <f>SUMPRODUCT(--(#REF!='CCG Summary'!$A210),#REF!)</f>
        <v>#REF!</v>
      </c>
      <c r="F210" s="62" t="e">
        <f>SUMPRODUCT(--(#REF!='CCG Summary'!$A210),#REF!)</f>
        <v>#REF!</v>
      </c>
      <c r="G210" s="38"/>
      <c r="H210" s="49" t="e">
        <f>SUMPRODUCT(--(#REF!='CCG Summary'!$A210),#REF!)</f>
        <v>#REF!</v>
      </c>
      <c r="I210" s="38"/>
      <c r="J210" s="38"/>
      <c r="K210" s="38"/>
      <c r="L210" s="38"/>
      <c r="M210" s="50" t="e">
        <f t="shared" si="28"/>
        <v>#REF!</v>
      </c>
      <c r="N210" s="50" t="e">
        <f t="shared" si="22"/>
        <v>#REF!</v>
      </c>
      <c r="O210" s="50" t="e">
        <f t="shared" si="23"/>
        <v>#REF!</v>
      </c>
      <c r="P210" s="50" t="e">
        <f t="shared" si="24"/>
        <v>#REF!</v>
      </c>
      <c r="Q210" s="39"/>
      <c r="R210" s="65" t="e">
        <f t="shared" si="29"/>
        <v>#REF!</v>
      </c>
      <c r="S210" s="65" t="e">
        <f t="shared" si="25"/>
        <v>#REF!</v>
      </c>
      <c r="T210" s="65" t="e">
        <f t="shared" si="26"/>
        <v>#REF!</v>
      </c>
      <c r="U210" s="65" t="e">
        <f t="shared" si="27"/>
        <v>#REF!</v>
      </c>
    </row>
    <row r="211" spans="1:21" x14ac:dyDescent="0.2">
      <c r="A211" s="48" t="s">
        <v>668</v>
      </c>
      <c r="B211" s="32" t="s">
        <v>1355</v>
      </c>
      <c r="C211" s="62" t="e">
        <f>SUMPRODUCT(--(#REF!='CCG Summary'!$A211),#REF!)</f>
        <v>#REF!</v>
      </c>
      <c r="D211" s="62" t="e">
        <f>SUMPRODUCT(--(#REF!='CCG Summary'!$A211),#REF!)</f>
        <v>#REF!</v>
      </c>
      <c r="E211" s="62" t="e">
        <f>SUMPRODUCT(--(#REF!='CCG Summary'!$A211),#REF!)</f>
        <v>#REF!</v>
      </c>
      <c r="F211" s="62" t="e">
        <f>SUMPRODUCT(--(#REF!='CCG Summary'!$A211),#REF!)</f>
        <v>#REF!</v>
      </c>
      <c r="G211" s="38"/>
      <c r="H211" s="49" t="e">
        <f>SUMPRODUCT(--(#REF!='CCG Summary'!$A211),#REF!)</f>
        <v>#REF!</v>
      </c>
      <c r="I211" s="38"/>
      <c r="J211" s="38"/>
      <c r="K211" s="38"/>
      <c r="L211" s="38"/>
      <c r="M211" s="50" t="e">
        <f t="shared" si="28"/>
        <v>#REF!</v>
      </c>
      <c r="N211" s="50" t="e">
        <f t="shared" si="22"/>
        <v>#REF!</v>
      </c>
      <c r="O211" s="50" t="e">
        <f t="shared" si="23"/>
        <v>#REF!</v>
      </c>
      <c r="P211" s="50" t="e">
        <f t="shared" si="24"/>
        <v>#REF!</v>
      </c>
      <c r="Q211" s="39"/>
      <c r="R211" s="65" t="e">
        <f t="shared" si="29"/>
        <v>#REF!</v>
      </c>
      <c r="S211" s="65" t="e">
        <f t="shared" si="25"/>
        <v>#REF!</v>
      </c>
      <c r="T211" s="65" t="e">
        <f t="shared" si="26"/>
        <v>#REF!</v>
      </c>
      <c r="U211" s="65" t="e">
        <f t="shared" si="27"/>
        <v>#REF!</v>
      </c>
    </row>
    <row r="212" spans="1:21" x14ac:dyDescent="0.2">
      <c r="A212" s="48" t="s">
        <v>103</v>
      </c>
      <c r="B212" s="32" t="s">
        <v>1356</v>
      </c>
      <c r="C212" s="62" t="e">
        <f>SUMPRODUCT(--(#REF!='CCG Summary'!$A212),#REF!)</f>
        <v>#REF!</v>
      </c>
      <c r="D212" s="62" t="e">
        <f>SUMPRODUCT(--(#REF!='CCG Summary'!$A212),#REF!)</f>
        <v>#REF!</v>
      </c>
      <c r="E212" s="62" t="e">
        <f>SUMPRODUCT(--(#REF!='CCG Summary'!$A212),#REF!)</f>
        <v>#REF!</v>
      </c>
      <c r="F212" s="62" t="e">
        <f>SUMPRODUCT(--(#REF!='CCG Summary'!$A212),#REF!)</f>
        <v>#REF!</v>
      </c>
      <c r="G212" s="38"/>
      <c r="H212" s="49" t="e">
        <f>SUMPRODUCT(--(#REF!='CCG Summary'!$A212),#REF!)</f>
        <v>#REF!</v>
      </c>
      <c r="I212" s="38"/>
      <c r="J212" s="38"/>
      <c r="K212" s="38"/>
      <c r="L212" s="38"/>
      <c r="M212" s="50" t="e">
        <f t="shared" si="28"/>
        <v>#REF!</v>
      </c>
      <c r="N212" s="50" t="e">
        <f t="shared" si="22"/>
        <v>#REF!</v>
      </c>
      <c r="O212" s="50" t="e">
        <f t="shared" si="23"/>
        <v>#REF!</v>
      </c>
      <c r="P212" s="50" t="e">
        <f t="shared" si="24"/>
        <v>#REF!</v>
      </c>
      <c r="Q212" s="39"/>
      <c r="R212" s="65" t="e">
        <f t="shared" si="29"/>
        <v>#REF!</v>
      </c>
      <c r="S212" s="65" t="e">
        <f t="shared" si="25"/>
        <v>#REF!</v>
      </c>
      <c r="T212" s="65" t="e">
        <f t="shared" si="26"/>
        <v>#REF!</v>
      </c>
      <c r="U212" s="65" t="e">
        <f t="shared" si="27"/>
        <v>#REF!</v>
      </c>
    </row>
    <row r="213" spans="1:21" x14ac:dyDescent="0.2">
      <c r="A213" s="48" t="s">
        <v>95</v>
      </c>
      <c r="B213" s="32" t="s">
        <v>1357</v>
      </c>
      <c r="C213" s="62" t="e">
        <f>SUMPRODUCT(--(#REF!='CCG Summary'!$A213),#REF!)</f>
        <v>#REF!</v>
      </c>
      <c r="D213" s="62" t="e">
        <f>SUMPRODUCT(--(#REF!='CCG Summary'!$A213),#REF!)</f>
        <v>#REF!</v>
      </c>
      <c r="E213" s="62" t="e">
        <f>SUMPRODUCT(--(#REF!='CCG Summary'!$A213),#REF!)</f>
        <v>#REF!</v>
      </c>
      <c r="F213" s="62" t="e">
        <f>SUMPRODUCT(--(#REF!='CCG Summary'!$A213),#REF!)</f>
        <v>#REF!</v>
      </c>
      <c r="G213" s="38"/>
      <c r="H213" s="49" t="e">
        <f>SUMPRODUCT(--(#REF!='CCG Summary'!$A213),#REF!)</f>
        <v>#REF!</v>
      </c>
      <c r="I213" s="38"/>
      <c r="J213" s="38"/>
      <c r="K213" s="38"/>
      <c r="L213" s="38"/>
      <c r="M213" s="50" t="e">
        <f t="shared" si="28"/>
        <v>#REF!</v>
      </c>
      <c r="N213" s="50" t="e">
        <f t="shared" si="22"/>
        <v>#REF!</v>
      </c>
      <c r="O213" s="50" t="e">
        <f t="shared" si="23"/>
        <v>#REF!</v>
      </c>
      <c r="P213" s="50" t="e">
        <f t="shared" si="24"/>
        <v>#REF!</v>
      </c>
      <c r="Q213" s="39"/>
      <c r="R213" s="65" t="e">
        <f t="shared" si="29"/>
        <v>#REF!</v>
      </c>
      <c r="S213" s="65" t="e">
        <f t="shared" si="25"/>
        <v>#REF!</v>
      </c>
      <c r="T213" s="65" t="e">
        <f t="shared" si="26"/>
        <v>#REF!</v>
      </c>
      <c r="U213" s="65" t="e">
        <f t="shared" si="27"/>
        <v>#REF!</v>
      </c>
    </row>
    <row r="214" spans="1:21" x14ac:dyDescent="0.2">
      <c r="A214" s="48" t="s">
        <v>113</v>
      </c>
      <c r="B214" s="32" t="s">
        <v>1358</v>
      </c>
      <c r="C214" s="62" t="e">
        <f>SUMPRODUCT(--(#REF!='CCG Summary'!$A214),#REF!)</f>
        <v>#REF!</v>
      </c>
      <c r="D214" s="62" t="e">
        <f>SUMPRODUCT(--(#REF!='CCG Summary'!$A214),#REF!)</f>
        <v>#REF!</v>
      </c>
      <c r="E214" s="62" t="e">
        <f>SUMPRODUCT(--(#REF!='CCG Summary'!$A214),#REF!)</f>
        <v>#REF!</v>
      </c>
      <c r="F214" s="62" t="e">
        <f>SUMPRODUCT(--(#REF!='CCG Summary'!$A214),#REF!)</f>
        <v>#REF!</v>
      </c>
      <c r="G214" s="38"/>
      <c r="H214" s="49" t="e">
        <f>SUMPRODUCT(--(#REF!='CCG Summary'!$A214),#REF!)</f>
        <v>#REF!</v>
      </c>
      <c r="I214" s="38"/>
      <c r="J214" s="38"/>
      <c r="K214" s="38"/>
      <c r="L214" s="38"/>
      <c r="M214" s="50" t="e">
        <f t="shared" si="28"/>
        <v>#REF!</v>
      </c>
      <c r="N214" s="50" t="e">
        <f t="shared" si="22"/>
        <v>#REF!</v>
      </c>
      <c r="O214" s="50" t="e">
        <f t="shared" si="23"/>
        <v>#REF!</v>
      </c>
      <c r="P214" s="50" t="e">
        <f t="shared" si="24"/>
        <v>#REF!</v>
      </c>
      <c r="Q214" s="39"/>
      <c r="R214" s="65" t="e">
        <f t="shared" si="29"/>
        <v>#REF!</v>
      </c>
      <c r="S214" s="65" t="e">
        <f t="shared" si="25"/>
        <v>#REF!</v>
      </c>
      <c r="T214" s="65" t="e">
        <f t="shared" si="26"/>
        <v>#REF!</v>
      </c>
      <c r="U214" s="65" t="e">
        <f t="shared" si="27"/>
        <v>#REF!</v>
      </c>
    </row>
    <row r="215" spans="1:21" x14ac:dyDescent="0.2">
      <c r="A215" s="48" t="s">
        <v>215</v>
      </c>
      <c r="B215" s="32" t="s">
        <v>1359</v>
      </c>
      <c r="C215" s="62" t="e">
        <f>SUMPRODUCT(--(#REF!='CCG Summary'!$A215),#REF!)</f>
        <v>#REF!</v>
      </c>
      <c r="D215" s="62" t="e">
        <f>SUMPRODUCT(--(#REF!='CCG Summary'!$A215),#REF!)</f>
        <v>#REF!</v>
      </c>
      <c r="E215" s="62" t="e">
        <f>SUMPRODUCT(--(#REF!='CCG Summary'!$A215),#REF!)</f>
        <v>#REF!</v>
      </c>
      <c r="F215" s="62" t="e">
        <f>SUMPRODUCT(--(#REF!='CCG Summary'!$A215),#REF!)</f>
        <v>#REF!</v>
      </c>
      <c r="G215" s="38"/>
      <c r="H215" s="49" t="e">
        <f>SUMPRODUCT(--(#REF!='CCG Summary'!$A215),#REF!)</f>
        <v>#REF!</v>
      </c>
      <c r="I215" s="38"/>
      <c r="J215" s="38"/>
      <c r="K215" s="38"/>
      <c r="L215" s="38"/>
      <c r="M215" s="50" t="e">
        <f t="shared" si="28"/>
        <v>#REF!</v>
      </c>
      <c r="N215" s="50" t="e">
        <f t="shared" si="22"/>
        <v>#REF!</v>
      </c>
      <c r="O215" s="50" t="e">
        <f t="shared" si="23"/>
        <v>#REF!</v>
      </c>
      <c r="P215" s="50" t="e">
        <f t="shared" si="24"/>
        <v>#REF!</v>
      </c>
      <c r="Q215" s="39"/>
      <c r="R215" s="65" t="e">
        <f t="shared" si="29"/>
        <v>#REF!</v>
      </c>
      <c r="S215" s="65" t="e">
        <f t="shared" si="25"/>
        <v>#REF!</v>
      </c>
      <c r="T215" s="65" t="e">
        <f t="shared" si="26"/>
        <v>#REF!</v>
      </c>
      <c r="U215" s="65" t="e">
        <f t="shared" si="27"/>
        <v>#REF!</v>
      </c>
    </row>
    <row r="216" spans="1:21" x14ac:dyDescent="0.2">
      <c r="A216" s="59" t="s">
        <v>307</v>
      </c>
      <c r="B216" s="57" t="s">
        <v>1362</v>
      </c>
      <c r="C216" s="62" t="e">
        <f>SUMPRODUCT(--(#REF!='CCG Summary'!$A216),#REF!)</f>
        <v>#REF!</v>
      </c>
      <c r="D216" s="62" t="e">
        <f>SUMPRODUCT(--(#REF!='CCG Summary'!$A216),#REF!)</f>
        <v>#REF!</v>
      </c>
      <c r="E216" s="62" t="e">
        <f>SUMPRODUCT(--(#REF!='CCG Summary'!$A216),#REF!)</f>
        <v>#REF!</v>
      </c>
      <c r="F216" s="62" t="e">
        <f>SUMPRODUCT(--(#REF!='CCG Summary'!$A216),#REF!)</f>
        <v>#REF!</v>
      </c>
      <c r="G216" s="40"/>
      <c r="H216" s="49" t="e">
        <f>SUMPRODUCT(--(#REF!='CCG Summary'!$A216),#REF!)</f>
        <v>#REF!</v>
      </c>
      <c r="I216" s="40"/>
      <c r="J216" s="40"/>
      <c r="K216" s="40"/>
      <c r="L216" s="40"/>
      <c r="M216" s="50" t="e">
        <f t="shared" si="28"/>
        <v>#REF!</v>
      </c>
      <c r="N216" s="50" t="e">
        <f t="shared" ref="N216" si="30">SUM(I216+D216)*$O$1</f>
        <v>#REF!</v>
      </c>
      <c r="O216" s="50" t="e">
        <f t="shared" ref="O216" si="31">SUM(J216+E216)*$O$1</f>
        <v>#REF!</v>
      </c>
      <c r="P216" s="50" t="e">
        <f t="shared" ref="P216" si="32">SUM(K216+F216)*$O$1</f>
        <v>#REF!</v>
      </c>
      <c r="Q216" s="41"/>
      <c r="R216" s="65" t="e">
        <f t="shared" si="29"/>
        <v>#REF!</v>
      </c>
      <c r="S216" s="65" t="e">
        <f t="shared" ref="S216" si="33">SUM(I216+D216)</f>
        <v>#REF!</v>
      </c>
      <c r="T216" s="65" t="e">
        <f t="shared" ref="T216" si="34">SUM(J216+E216)</f>
        <v>#REF!</v>
      </c>
      <c r="U216" s="65" t="e">
        <f t="shared" ref="U216" si="35">SUM(K216+F216)</f>
        <v>#REF!</v>
      </c>
    </row>
    <row r="217" spans="1:21" x14ac:dyDescent="0.2">
      <c r="A217" s="53"/>
      <c r="B217" s="54"/>
      <c r="C217" s="23"/>
      <c r="D217" s="23"/>
      <c r="E217" s="23"/>
      <c r="F217" s="24"/>
      <c r="G217" s="23"/>
      <c r="H217" s="23"/>
      <c r="I217" s="23"/>
      <c r="J217" s="23"/>
      <c r="K217" s="23"/>
      <c r="L217" s="52"/>
      <c r="M217" s="23"/>
      <c r="N217" s="23"/>
      <c r="O217" s="23"/>
      <c r="P217" s="24"/>
      <c r="Q217" s="34"/>
      <c r="R217" s="34"/>
      <c r="S217" s="34"/>
      <c r="T217" s="34"/>
      <c r="U217" s="47"/>
    </row>
    <row r="218" spans="1:21" x14ac:dyDescent="0.2">
      <c r="A218" s="53"/>
      <c r="B218" s="64" t="s">
        <v>1365</v>
      </c>
      <c r="C218" s="33" t="e">
        <f>SUM(C8:C216)</f>
        <v>#REF!</v>
      </c>
      <c r="D218" s="33" t="e">
        <f t="shared" ref="D218:P218" si="36">SUM(D8:D216)</f>
        <v>#REF!</v>
      </c>
      <c r="E218" s="33" t="e">
        <f t="shared" si="36"/>
        <v>#REF!</v>
      </c>
      <c r="F218" s="33" t="e">
        <f t="shared" si="36"/>
        <v>#REF!</v>
      </c>
      <c r="G218" s="33">
        <f t="shared" si="36"/>
        <v>13055</v>
      </c>
      <c r="H218" s="33" t="e">
        <f t="shared" si="36"/>
        <v>#REF!</v>
      </c>
      <c r="I218" s="33">
        <f t="shared" si="36"/>
        <v>0</v>
      </c>
      <c r="J218" s="33">
        <f t="shared" si="36"/>
        <v>0</v>
      </c>
      <c r="K218" s="33">
        <f t="shared" si="36"/>
        <v>0</v>
      </c>
      <c r="L218" s="33">
        <f t="shared" si="36"/>
        <v>3773</v>
      </c>
      <c r="M218" s="33" t="e">
        <f t="shared" si="36"/>
        <v>#REF!</v>
      </c>
      <c r="N218" s="33" t="e">
        <f t="shared" si="36"/>
        <v>#REF!</v>
      </c>
      <c r="O218" s="33" t="e">
        <f t="shared" si="36"/>
        <v>#REF!</v>
      </c>
      <c r="P218" s="33" t="e">
        <f t="shared" si="36"/>
        <v>#REF!</v>
      </c>
      <c r="Q218" s="34"/>
      <c r="R218" s="34"/>
      <c r="S218" s="34"/>
      <c r="T218" s="34"/>
      <c r="U218" s="47"/>
    </row>
    <row r="219" spans="1:21" x14ac:dyDescent="0.2">
      <c r="A219" s="55"/>
      <c r="B219" s="56"/>
      <c r="C219" s="57"/>
      <c r="D219" s="57"/>
      <c r="E219" s="57"/>
      <c r="F219" s="58"/>
      <c r="G219" s="57"/>
      <c r="H219" s="57"/>
      <c r="I219" s="57"/>
      <c r="J219" s="57"/>
      <c r="K219" s="57"/>
      <c r="L219" s="59"/>
      <c r="M219" s="57"/>
      <c r="N219" s="57"/>
      <c r="O219" s="57"/>
      <c r="P219" s="58"/>
      <c r="Q219" s="60"/>
      <c r="R219" s="60"/>
      <c r="S219" s="60"/>
      <c r="T219" s="60"/>
      <c r="U219" s="61"/>
    </row>
    <row r="220" spans="1:21" x14ac:dyDescent="0.2">
      <c r="A220" s="36"/>
      <c r="B220" s="36"/>
      <c r="C220" s="23"/>
      <c r="D220" s="23"/>
      <c r="E220" s="23"/>
      <c r="F220" s="24"/>
      <c r="G220" s="23"/>
      <c r="H220" s="23"/>
      <c r="I220" s="23"/>
      <c r="J220" s="23"/>
      <c r="K220" s="23"/>
      <c r="L220" s="22"/>
      <c r="M220" s="23"/>
      <c r="N220" s="23"/>
      <c r="O220" s="23"/>
      <c r="P220" s="24"/>
    </row>
    <row r="221" spans="1:21" x14ac:dyDescent="0.2">
      <c r="A221" s="36"/>
      <c r="B221" s="36"/>
      <c r="C221" s="23"/>
      <c r="D221" s="23"/>
      <c r="E221" s="23"/>
      <c r="F221" s="24"/>
      <c r="G221" s="23"/>
      <c r="H221" s="23"/>
      <c r="I221" s="23"/>
      <c r="J221" s="23"/>
      <c r="K221" s="23"/>
      <c r="L221" s="22"/>
      <c r="M221" s="23"/>
      <c r="N221" s="23"/>
      <c r="O221" s="23"/>
      <c r="P221" s="24"/>
    </row>
    <row r="222" spans="1:21" x14ac:dyDescent="0.2">
      <c r="A222" s="36"/>
      <c r="B222" s="36"/>
      <c r="C222" s="23"/>
      <c r="D222" s="23"/>
      <c r="E222" s="23"/>
      <c r="F222" s="24"/>
      <c r="G222" s="23"/>
      <c r="H222" s="23"/>
      <c r="I222" s="23"/>
      <c r="J222" s="23"/>
      <c r="K222" s="23"/>
      <c r="L222" s="22"/>
      <c r="M222" s="23"/>
      <c r="N222" s="23"/>
      <c r="O222" s="23"/>
      <c r="P222" s="24"/>
    </row>
    <row r="223" spans="1:21" x14ac:dyDescent="0.2">
      <c r="A223" s="36"/>
      <c r="B223" s="36"/>
      <c r="C223" s="23"/>
      <c r="D223" s="23"/>
      <c r="E223" s="23"/>
      <c r="F223" s="24"/>
      <c r="G223" s="23"/>
      <c r="H223" s="23"/>
      <c r="I223" s="23"/>
      <c r="J223" s="23"/>
      <c r="K223" s="23"/>
      <c r="L223" s="22"/>
      <c r="M223" s="23"/>
      <c r="N223" s="23"/>
      <c r="O223" s="23"/>
      <c r="P223" s="24"/>
    </row>
    <row r="224" spans="1:21" x14ac:dyDescent="0.2">
      <c r="A224" s="36"/>
      <c r="B224" s="36"/>
      <c r="C224" s="23"/>
      <c r="D224" s="23"/>
      <c r="E224" s="23"/>
      <c r="F224" s="24"/>
      <c r="G224" s="23"/>
      <c r="H224" s="23"/>
      <c r="I224" s="23"/>
      <c r="J224" s="23"/>
      <c r="K224" s="23"/>
      <c r="L224" s="22"/>
      <c r="M224" s="23"/>
      <c r="N224" s="23"/>
      <c r="O224" s="23"/>
      <c r="P224" s="24"/>
    </row>
    <row r="225" spans="1:16" x14ac:dyDescent="0.2">
      <c r="A225" s="36"/>
      <c r="B225" s="36"/>
      <c r="C225" s="23"/>
      <c r="D225" s="23"/>
      <c r="E225" s="23"/>
      <c r="F225" s="24"/>
      <c r="G225" s="23"/>
      <c r="H225" s="23"/>
      <c r="I225" s="23"/>
      <c r="J225" s="23"/>
      <c r="K225" s="23"/>
      <c r="L225" s="22"/>
      <c r="M225" s="23"/>
      <c r="N225" s="23"/>
      <c r="O225" s="23"/>
      <c r="P225" s="24"/>
    </row>
    <row r="226" spans="1:16" x14ac:dyDescent="0.2">
      <c r="A226" s="36"/>
      <c r="B226" s="36"/>
      <c r="C226" s="23"/>
      <c r="D226" s="23"/>
      <c r="E226" s="23"/>
      <c r="F226" s="24"/>
      <c r="G226" s="23"/>
      <c r="H226" s="23"/>
      <c r="I226" s="23"/>
      <c r="J226" s="23"/>
      <c r="K226" s="23"/>
      <c r="L226" s="22"/>
      <c r="M226" s="23"/>
      <c r="N226" s="23"/>
      <c r="O226" s="23"/>
      <c r="P226" s="24"/>
    </row>
    <row r="227" spans="1:16" x14ac:dyDescent="0.2">
      <c r="A227" s="36"/>
      <c r="B227" s="36"/>
      <c r="C227" s="23"/>
      <c r="D227" s="23"/>
      <c r="E227" s="23"/>
      <c r="F227" s="24"/>
      <c r="G227" s="23"/>
      <c r="H227" s="23"/>
      <c r="I227" s="23"/>
      <c r="J227" s="23"/>
      <c r="K227" s="23"/>
      <c r="L227" s="22"/>
      <c r="M227" s="23"/>
      <c r="N227" s="23"/>
      <c r="O227" s="23"/>
      <c r="P227" s="24"/>
    </row>
    <row r="228" spans="1:16" x14ac:dyDescent="0.2">
      <c r="A228" s="36"/>
      <c r="B228" s="36"/>
      <c r="C228" s="23"/>
      <c r="D228" s="23"/>
      <c r="E228" s="23"/>
      <c r="F228" s="24"/>
      <c r="G228" s="23"/>
      <c r="H228" s="23"/>
      <c r="I228" s="23"/>
      <c r="J228" s="23"/>
      <c r="K228" s="23"/>
      <c r="L228" s="22"/>
      <c r="M228" s="23"/>
      <c r="N228" s="23"/>
      <c r="O228" s="23"/>
      <c r="P228" s="24"/>
    </row>
    <row r="229" spans="1:16" x14ac:dyDescent="0.2">
      <c r="A229" s="36"/>
      <c r="B229" s="36"/>
      <c r="C229" s="23"/>
      <c r="D229" s="23"/>
      <c r="E229" s="23"/>
      <c r="F229" s="24"/>
      <c r="G229" s="23"/>
      <c r="H229" s="23"/>
      <c r="I229" s="23"/>
      <c r="J229" s="23"/>
      <c r="K229" s="23"/>
      <c r="L229" s="22"/>
      <c r="M229" s="23"/>
      <c r="N229" s="23"/>
      <c r="O229" s="23"/>
      <c r="P229" s="24"/>
    </row>
    <row r="230" spans="1:16" x14ac:dyDescent="0.2">
      <c r="A230" s="36"/>
      <c r="B230" s="36"/>
      <c r="C230" s="23"/>
      <c r="D230" s="23"/>
      <c r="E230" s="23"/>
      <c r="F230" s="24"/>
      <c r="G230" s="23"/>
      <c r="H230" s="23"/>
      <c r="I230" s="23"/>
      <c r="J230" s="23"/>
      <c r="K230" s="23"/>
      <c r="L230" s="22"/>
      <c r="M230" s="23"/>
      <c r="N230" s="23"/>
      <c r="O230" s="23"/>
      <c r="P230" s="24"/>
    </row>
    <row r="231" spans="1:16" x14ac:dyDescent="0.2">
      <c r="A231" s="36"/>
      <c r="B231" s="36"/>
      <c r="C231" s="23"/>
      <c r="D231" s="23"/>
      <c r="E231" s="23"/>
      <c r="F231" s="24"/>
      <c r="G231" s="23"/>
      <c r="H231" s="23"/>
      <c r="I231" s="23"/>
      <c r="J231" s="23"/>
      <c r="K231" s="23"/>
      <c r="L231" s="22"/>
      <c r="M231" s="23"/>
      <c r="N231" s="23"/>
      <c r="O231" s="23"/>
      <c r="P231" s="24"/>
    </row>
    <row r="232" spans="1:16" x14ac:dyDescent="0.2">
      <c r="A232" s="36"/>
      <c r="B232" s="36"/>
      <c r="C232" s="23"/>
      <c r="D232" s="23"/>
      <c r="E232" s="23"/>
      <c r="F232" s="24"/>
      <c r="G232" s="23"/>
      <c r="H232" s="23"/>
      <c r="I232" s="23"/>
      <c r="J232" s="23"/>
      <c r="K232" s="23"/>
      <c r="L232" s="22"/>
      <c r="M232" s="23"/>
      <c r="N232" s="23"/>
      <c r="O232" s="23"/>
      <c r="P232" s="24"/>
    </row>
    <row r="233" spans="1:16" x14ac:dyDescent="0.2">
      <c r="A233" s="36"/>
      <c r="B233" s="36"/>
      <c r="C233" s="23"/>
      <c r="D233" s="23"/>
      <c r="E233" s="23"/>
      <c r="F233" s="24"/>
      <c r="G233" s="23"/>
      <c r="H233" s="23"/>
      <c r="I233" s="23"/>
      <c r="J233" s="23"/>
      <c r="K233" s="23"/>
      <c r="L233" s="22"/>
      <c r="M233" s="23"/>
      <c r="N233" s="23"/>
      <c r="O233" s="23"/>
      <c r="P233" s="24"/>
    </row>
    <row r="234" spans="1:16" x14ac:dyDescent="0.2">
      <c r="A234" s="36"/>
      <c r="B234" s="36"/>
      <c r="C234" s="23"/>
      <c r="D234" s="23"/>
      <c r="E234" s="23"/>
      <c r="F234" s="24"/>
      <c r="G234" s="23"/>
      <c r="H234" s="23"/>
      <c r="I234" s="23"/>
      <c r="J234" s="23"/>
      <c r="K234" s="23"/>
      <c r="L234" s="22"/>
      <c r="M234" s="23"/>
      <c r="N234" s="23"/>
      <c r="O234" s="23"/>
      <c r="P234" s="24"/>
    </row>
    <row r="235" spans="1:16" x14ac:dyDescent="0.2">
      <c r="A235" s="36"/>
      <c r="B235" s="36"/>
      <c r="C235" s="23"/>
      <c r="D235" s="23"/>
      <c r="E235" s="23"/>
      <c r="F235" s="24"/>
      <c r="G235" s="23"/>
      <c r="H235" s="23"/>
      <c r="I235" s="23"/>
      <c r="J235" s="23"/>
      <c r="K235" s="23"/>
      <c r="L235" s="22"/>
      <c r="M235" s="23"/>
      <c r="N235" s="23"/>
      <c r="O235" s="23"/>
      <c r="P235" s="24"/>
    </row>
    <row r="236" spans="1:16" x14ac:dyDescent="0.2">
      <c r="A236" s="36"/>
      <c r="B236" s="36"/>
      <c r="C236" s="23"/>
      <c r="D236" s="23"/>
      <c r="E236" s="23"/>
      <c r="F236" s="24"/>
      <c r="G236" s="23"/>
      <c r="H236" s="23"/>
      <c r="I236" s="23"/>
      <c r="J236" s="23"/>
      <c r="K236" s="23"/>
      <c r="L236" s="22"/>
      <c r="M236" s="23"/>
      <c r="N236" s="23"/>
      <c r="O236" s="23"/>
      <c r="P236" s="24"/>
    </row>
    <row r="237" spans="1:16" x14ac:dyDescent="0.2">
      <c r="A237" s="36"/>
      <c r="B237" s="36"/>
      <c r="C237" s="23"/>
      <c r="D237" s="23"/>
      <c r="E237" s="23"/>
      <c r="F237" s="24"/>
      <c r="G237" s="23"/>
      <c r="H237" s="23"/>
      <c r="I237" s="23"/>
      <c r="J237" s="23"/>
      <c r="K237" s="23"/>
      <c r="L237" s="22"/>
      <c r="M237" s="23"/>
      <c r="N237" s="23"/>
      <c r="O237" s="23"/>
      <c r="P237" s="24"/>
    </row>
    <row r="238" spans="1:16" x14ac:dyDescent="0.2">
      <c r="A238" s="36"/>
      <c r="B238" s="36"/>
      <c r="C238" s="23"/>
      <c r="D238" s="23"/>
      <c r="E238" s="23"/>
      <c r="F238" s="24"/>
      <c r="G238" s="23"/>
      <c r="H238" s="23"/>
      <c r="I238" s="23"/>
      <c r="J238" s="23"/>
      <c r="K238" s="23"/>
      <c r="L238" s="22"/>
      <c r="M238" s="23"/>
      <c r="N238" s="23"/>
      <c r="O238" s="23"/>
      <c r="P238" s="24"/>
    </row>
    <row r="239" spans="1:16" x14ac:dyDescent="0.2">
      <c r="A239" s="36"/>
      <c r="B239" s="36"/>
      <c r="C239" s="23"/>
      <c r="D239" s="23"/>
      <c r="E239" s="23"/>
      <c r="F239" s="24"/>
      <c r="G239" s="23"/>
      <c r="H239" s="23"/>
      <c r="I239" s="23"/>
      <c r="J239" s="23"/>
      <c r="K239" s="23"/>
      <c r="L239" s="22"/>
      <c r="M239" s="23"/>
      <c r="N239" s="23"/>
      <c r="O239" s="23"/>
      <c r="P239" s="24"/>
    </row>
    <row r="240" spans="1:16" x14ac:dyDescent="0.2">
      <c r="A240" s="36"/>
      <c r="B240" s="36"/>
      <c r="C240" s="23"/>
      <c r="D240" s="23"/>
      <c r="E240" s="23"/>
      <c r="F240" s="24"/>
      <c r="G240" s="23"/>
      <c r="H240" s="23"/>
      <c r="I240" s="23"/>
      <c r="J240" s="23"/>
      <c r="K240" s="23"/>
      <c r="L240" s="22"/>
      <c r="M240" s="23"/>
      <c r="N240" s="23"/>
      <c r="O240" s="23"/>
      <c r="P240" s="24"/>
    </row>
    <row r="241" spans="1:16" x14ac:dyDescent="0.2">
      <c r="A241" s="36"/>
      <c r="B241" s="36"/>
      <c r="C241" s="23"/>
      <c r="D241" s="23"/>
      <c r="E241" s="23"/>
      <c r="F241" s="24"/>
      <c r="G241" s="23"/>
      <c r="H241" s="23"/>
      <c r="I241" s="23"/>
      <c r="J241" s="23"/>
      <c r="K241" s="23"/>
      <c r="L241" s="22"/>
      <c r="M241" s="23"/>
      <c r="N241" s="23"/>
      <c r="O241" s="23"/>
      <c r="P241" s="24"/>
    </row>
    <row r="242" spans="1:16" x14ac:dyDescent="0.2">
      <c r="A242" s="36"/>
      <c r="B242" s="36"/>
      <c r="C242" s="23"/>
      <c r="D242" s="23"/>
      <c r="E242" s="23"/>
      <c r="F242" s="24"/>
      <c r="G242" s="23"/>
      <c r="H242" s="23"/>
      <c r="I242" s="23"/>
      <c r="J242" s="23"/>
      <c r="K242" s="23"/>
      <c r="L242" s="22"/>
      <c r="M242" s="23"/>
      <c r="N242" s="23"/>
      <c r="O242" s="23"/>
      <c r="P242" s="24"/>
    </row>
    <row r="243" spans="1:16" x14ac:dyDescent="0.2">
      <c r="A243" s="36"/>
      <c r="B243" s="36"/>
      <c r="C243" s="23"/>
      <c r="D243" s="23"/>
      <c r="E243" s="23"/>
      <c r="F243" s="24"/>
      <c r="G243" s="23"/>
      <c r="H243" s="23"/>
      <c r="I243" s="23"/>
      <c r="J243" s="23"/>
      <c r="K243" s="23"/>
      <c r="L243" s="22"/>
      <c r="M243" s="23"/>
      <c r="N243" s="23"/>
      <c r="O243" s="23"/>
      <c r="P243" s="24"/>
    </row>
    <row r="244" spans="1:16" x14ac:dyDescent="0.2">
      <c r="A244" s="36"/>
      <c r="B244" s="36"/>
      <c r="C244" s="23"/>
      <c r="D244" s="23"/>
      <c r="E244" s="23"/>
      <c r="F244" s="24"/>
      <c r="G244" s="23"/>
      <c r="H244" s="23"/>
      <c r="I244" s="23"/>
      <c r="J244" s="23"/>
      <c r="K244" s="23"/>
      <c r="L244" s="22"/>
      <c r="M244" s="23"/>
      <c r="N244" s="23"/>
      <c r="O244" s="23"/>
      <c r="P244" s="24"/>
    </row>
    <row r="245" spans="1:16" x14ac:dyDescent="0.2">
      <c r="A245" s="36"/>
      <c r="B245" s="36"/>
      <c r="C245" s="23"/>
      <c r="D245" s="23"/>
      <c r="E245" s="23"/>
      <c r="F245" s="24"/>
      <c r="G245" s="23"/>
      <c r="H245" s="23"/>
      <c r="I245" s="23"/>
      <c r="J245" s="23"/>
      <c r="K245" s="23"/>
      <c r="L245" s="22"/>
      <c r="M245" s="23"/>
      <c r="N245" s="23"/>
      <c r="O245" s="23"/>
      <c r="P245" s="24"/>
    </row>
    <row r="246" spans="1:16" x14ac:dyDescent="0.2">
      <c r="A246" s="36"/>
      <c r="B246" s="36"/>
      <c r="C246" s="23"/>
      <c r="D246" s="23"/>
      <c r="E246" s="23"/>
      <c r="F246" s="24"/>
      <c r="G246" s="23"/>
      <c r="H246" s="23"/>
      <c r="I246" s="23"/>
      <c r="J246" s="23"/>
      <c r="K246" s="23"/>
      <c r="L246" s="22"/>
      <c r="M246" s="23"/>
      <c r="N246" s="23"/>
      <c r="O246" s="23"/>
      <c r="P246" s="24"/>
    </row>
    <row r="247" spans="1:16" x14ac:dyDescent="0.2">
      <c r="A247" s="23"/>
      <c r="B247" s="23"/>
      <c r="C247" s="23"/>
      <c r="D247" s="23"/>
      <c r="E247" s="23"/>
      <c r="F247" s="24"/>
      <c r="G247" s="23"/>
      <c r="H247" s="23"/>
      <c r="I247" s="23"/>
      <c r="J247" s="23"/>
      <c r="K247" s="23"/>
      <c r="L247" s="22"/>
      <c r="M247" s="23"/>
      <c r="N247" s="23"/>
      <c r="O247" s="23"/>
      <c r="P247" s="24"/>
    </row>
    <row r="248" spans="1:16" x14ac:dyDescent="0.2">
      <c r="A248" s="37" t="s">
        <v>1131</v>
      </c>
      <c r="B248" s="23"/>
      <c r="C248" s="26"/>
      <c r="D248" s="26"/>
      <c r="E248" s="26"/>
      <c r="F248" s="27"/>
      <c r="G248" s="26"/>
      <c r="H248" s="26"/>
      <c r="I248" s="26"/>
      <c r="J248" s="26"/>
      <c r="K248" s="26"/>
      <c r="L248" s="25"/>
      <c r="M248" s="26"/>
      <c r="N248" s="26"/>
      <c r="O248" s="26"/>
      <c r="P248" s="27"/>
    </row>
    <row r="249" spans="1:16" x14ac:dyDescent="0.2">
      <c r="C249" s="2"/>
      <c r="D249" s="2"/>
      <c r="E249" s="2"/>
      <c r="F249" s="2"/>
      <c r="G249" s="2"/>
      <c r="H249" s="2"/>
      <c r="I249" s="2"/>
      <c r="J249" s="2"/>
      <c r="K249" s="2"/>
      <c r="L249" s="2"/>
      <c r="M249" s="2"/>
      <c r="N249" s="2"/>
      <c r="O249" s="2"/>
      <c r="P249" s="2"/>
    </row>
    <row r="250" spans="1:16" x14ac:dyDescent="0.2">
      <c r="C250" s="2"/>
      <c r="D250" s="2"/>
      <c r="E250" s="2"/>
      <c r="F250" s="2"/>
      <c r="G250" s="2"/>
      <c r="H250" s="2"/>
      <c r="I250" s="2"/>
      <c r="J250" s="2"/>
      <c r="K250" s="2"/>
      <c r="L250" s="2"/>
      <c r="M250" s="2"/>
      <c r="N250" s="2"/>
      <c r="O250" s="2"/>
      <c r="P250" s="2"/>
    </row>
    <row r="251" spans="1:16" x14ac:dyDescent="0.2">
      <c r="C251" s="2"/>
      <c r="D251" s="2"/>
      <c r="E251" s="2"/>
      <c r="F251" s="2"/>
      <c r="G251" s="2"/>
      <c r="H251" s="2"/>
      <c r="I251" s="2"/>
      <c r="J251" s="2"/>
      <c r="K251" s="2"/>
      <c r="L251" s="2"/>
      <c r="M251" s="2"/>
      <c r="N251" s="2"/>
      <c r="O251" s="2"/>
      <c r="P251" s="2"/>
    </row>
  </sheetData>
  <mergeCells count="4">
    <mergeCell ref="C6:G6"/>
    <mergeCell ref="H6:L6"/>
    <mergeCell ref="M6:Q6"/>
    <mergeCell ref="R6:U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Notes</vt:lpstr>
      <vt:lpstr>LA152 - LA326</vt:lpstr>
      <vt:lpstr>LA-CCG mapper</vt:lpstr>
      <vt:lpstr>Better Care Fund LAs</vt:lpstr>
      <vt:lpstr>From CCG allocations</vt:lpstr>
      <vt:lpstr>RNF (Social Care)</vt:lpstr>
      <vt:lpstr>DFG</vt:lpstr>
      <vt:lpstr>CCG Summary</vt:lpstr>
      <vt:lpstr>'Better Care Fund LAs'!Print_Titles</vt:lpstr>
      <vt:lpstr>DFG!Print_Titles</vt:lpstr>
      <vt:lpstr>'From CCG allocations'!Print_Titles</vt:lpstr>
      <vt:lpstr>'RNF (Social Care)'!Print_Titles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Smyth, Chris</dc:creator>
  <cp:lastModifiedBy>Chaplin, Michael</cp:lastModifiedBy>
  <cp:lastPrinted>2016-01-13T09:41:16Z</cp:lastPrinted>
  <dcterms:created xsi:type="dcterms:W3CDTF">2015-12-11T10:09:57Z</dcterms:created>
  <dcterms:modified xsi:type="dcterms:W3CDTF">2016-02-08T09:42:44Z</dcterms:modified>
</cp:coreProperties>
</file>