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0" windowWidth="15600" windowHeight="6936"/>
  </bookViews>
  <sheets>
    <sheet name="CQUIN Calculator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/>
  <c r="D9" i="2"/>
  <c r="E9" i="2"/>
  <c r="F9" i="2"/>
  <c r="G9" i="2"/>
  <c r="H9" i="2"/>
  <c r="D12" i="2"/>
  <c r="D14" i="2"/>
  <c r="E12" i="2"/>
  <c r="E14" i="2"/>
  <c r="F12" i="2"/>
  <c r="F14" i="2"/>
  <c r="G12" i="2"/>
  <c r="G14" i="2"/>
  <c r="H14" i="2"/>
  <c r="D16" i="2"/>
  <c r="E16" i="2"/>
  <c r="F16" i="2"/>
  <c r="G16" i="2"/>
  <c r="H16" i="2"/>
  <c r="H18" i="2"/>
  <c r="H21" i="2"/>
  <c r="H25" i="2"/>
  <c r="H26" i="2"/>
  <c r="E39" i="2"/>
  <c r="F34" i="2"/>
  <c r="F35" i="2"/>
  <c r="F39" i="2"/>
  <c r="G34" i="2"/>
  <c r="G35" i="2"/>
  <c r="G39" i="2"/>
  <c r="D34" i="2"/>
  <c r="D35" i="2"/>
  <c r="D39" i="2"/>
  <c r="E37" i="2"/>
  <c r="F37" i="2"/>
  <c r="G37" i="2"/>
  <c r="D37" i="2"/>
  <c r="E31" i="2"/>
  <c r="F31" i="2"/>
  <c r="G31" i="2"/>
  <c r="D31" i="2"/>
  <c r="H31" i="2"/>
  <c r="H37" i="2"/>
  <c r="H39" i="2"/>
  <c r="H41" i="2"/>
</calcChain>
</file>

<file path=xl/sharedStrings.xml><?xml version="1.0" encoding="utf-8"?>
<sst xmlns="http://schemas.openxmlformats.org/spreadsheetml/2006/main" count="50" uniqueCount="40">
  <si>
    <t>‘16/17 PSS CQUIN Scheme Value Calculator</t>
  </si>
  <si>
    <t xml:space="preserve">B&amp;I.iii Haemtrack '16/17 PSS CQUIN Scheme </t>
  </si>
  <si>
    <t>Baseline '15/16 Q3</t>
  </si>
  <si>
    <t>Patient Numbers Eligible '16/17</t>
  </si>
  <si>
    <t>Q1</t>
  </si>
  <si>
    <t>Q2</t>
  </si>
  <si>
    <t>Q3</t>
  </si>
  <si>
    <t>Q4</t>
  </si>
  <si>
    <t>1. Recruitment Payment</t>
  </si>
  <si>
    <t>70% threshold</t>
  </si>
  <si>
    <t>Numbers (to be) Enrolled</t>
  </si>
  <si>
    <t>2. Target Payment for Improvement up to 70%</t>
  </si>
  <si>
    <t>3. Target Payment for Enr&amp;Compl patients &gt; 70%</t>
  </si>
  <si>
    <t>CALCULATING CQUIN TARGET VALUE £ &amp; PROPORTION %</t>
  </si>
  <si>
    <t>TOTAL CQUIN TARGET VALUE</t>
  </si>
  <si>
    <t>TOTALS</t>
  </si>
  <si>
    <t>Patients Eligible for Haemtrack:</t>
  </si>
  <si>
    <t>CQUIN PAYMENT PROPORTION FOR THIS SCHEME TO GO INTO CONTRACT</t>
  </si>
  <si>
    <t>CALCULATING CQUIN OUT-TURN PAYMENT</t>
  </si>
  <si>
    <t>Numbers Actually Enrolled</t>
  </si>
  <si>
    <t>OUTTURN CQUIN SUSCEPTIBLE CONTRACT VALUE</t>
  </si>
  <si>
    <t>POTENTIAL PAYMENT, FOR FULL ACHIEVEMENT</t>
  </si>
  <si>
    <t>Adjustment factor relative to Targeted full payment</t>
  </si>
  <si>
    <t>Yellow cells = baseline and out-turn data to be input locally</t>
  </si>
  <si>
    <t>Orange cells = targets to be agreed and input locally</t>
  </si>
  <si>
    <t>Numbers actually Enrolled &amp; Compliant</t>
  </si>
  <si>
    <t>Target Numbers (to be) Enrolled &amp; Compliant</t>
  </si>
  <si>
    <t>Numbers relevant for payment under CQUIN</t>
  </si>
  <si>
    <t>2. Outturn Payment for Improvement up to 70%</t>
  </si>
  <si>
    <t>3. Outturn Payment for Enrolled &amp; Compliant patients &gt; 70%</t>
  </si>
  <si>
    <t>TOTAL CQUIN OUTTURN PAYMENT</t>
  </si>
  <si>
    <t>Agreed ambition: triggers payment if &gt;50%</t>
  </si>
  <si>
    <t>Numbers enrolled and meeting compliance criteria as defined in CQUIN scheme template.</t>
  </si>
  <si>
    <t>FORECAST '16/17 CQUIN SUSCEPTIBLE CONTRACT VALUE</t>
  </si>
  <si>
    <t>Blue cells =&gt; Contract Action</t>
  </si>
  <si>
    <t>Outturn numbers may differ from expectation.</t>
  </si>
  <si>
    <t>Enrolment &gt; 50% of actual patient eligibility numbers attracts payment</t>
  </si>
  <si>
    <t>Payment is capped at targeted ambition (i.e. no additional payment for exceeding agreed targets).</t>
  </si>
  <si>
    <t>Payments are adjusted up or down if CQUIN-susceptible contract value is higher or lower than expected.</t>
  </si>
  <si>
    <t xml:space="preserve">Number of patients at a centre who are clinically eligible for Haemtrack enrolment, i.e. those with severe or moderate-severity Haemophilia A or B on home delivery of Factor VIII/IX.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</si>
</sst>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"/>
    <numFmt numFmtId="165" formatCode="0.0000%"/>
    <numFmt numFmtId="166" formatCode="#,##0.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0" fontId="0" fillId="0" borderId="0" xfId="0" applyFill="1"/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164" fontId="0" fillId="0" borderId="0" xfId="0" applyNumberFormat="1" applyFill="1"/>
    <xf numFmtId="165" fontId="0" fillId="5" borderId="0" xfId="0" applyNumberFormat="1" applyFill="1"/>
    <xf numFmtId="0" fontId="0" fillId="5" borderId="0" xfId="0" applyFill="1" applyAlignment="1">
      <alignment wrapText="1"/>
    </xf>
    <xf numFmtId="0" fontId="2" fillId="0" borderId="0" xfId="0" applyFont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workbookViewId="0">
      <selection activeCell="I8" sqref="I8"/>
    </sheetView>
  </sheetViews>
  <sheetFormatPr defaultRowHeight="14.4" x14ac:dyDescent="0.3"/>
  <cols>
    <col min="2" max="2" width="37.21875" customWidth="1"/>
    <col min="3" max="3" width="16.21875" customWidth="1"/>
    <col min="8" max="8" width="13.88671875" customWidth="1"/>
  </cols>
  <sheetData>
    <row r="1" spans="1:9" x14ac:dyDescent="0.3">
      <c r="A1" s="2" t="s">
        <v>1</v>
      </c>
    </row>
    <row r="2" spans="1:9" x14ac:dyDescent="0.3">
      <c r="A2" s="2"/>
      <c r="B2" t="s">
        <v>0</v>
      </c>
    </row>
    <row r="3" spans="1:9" ht="28.8" x14ac:dyDescent="0.3">
      <c r="B3" s="9" t="s">
        <v>23</v>
      </c>
      <c r="C3" s="13" t="s">
        <v>34</v>
      </c>
    </row>
    <row r="4" spans="1:9" ht="28.8" x14ac:dyDescent="0.3">
      <c r="B4" s="10" t="s">
        <v>24</v>
      </c>
    </row>
    <row r="5" spans="1:9" x14ac:dyDescent="0.3">
      <c r="A5" s="2" t="s">
        <v>13</v>
      </c>
      <c r="D5" s="2" t="s">
        <v>3</v>
      </c>
      <c r="E5" s="2"/>
      <c r="F5" s="2"/>
    </row>
    <row r="6" spans="1:9" x14ac:dyDescent="0.3">
      <c r="C6" s="2" t="s">
        <v>2</v>
      </c>
      <c r="D6" t="s">
        <v>4</v>
      </c>
      <c r="E6" t="s">
        <v>5</v>
      </c>
      <c r="F6" t="s">
        <v>6</v>
      </c>
      <c r="G6" t="s">
        <v>7</v>
      </c>
      <c r="H6" t="s">
        <v>15</v>
      </c>
    </row>
    <row r="7" spans="1:9" x14ac:dyDescent="0.3">
      <c r="B7" t="s">
        <v>16</v>
      </c>
      <c r="C7" s="3">
        <v>90</v>
      </c>
      <c r="D7" s="3">
        <v>110</v>
      </c>
      <c r="E7" s="3">
        <v>110</v>
      </c>
      <c r="F7" s="3">
        <v>110</v>
      </c>
      <c r="G7" s="3">
        <v>115</v>
      </c>
      <c r="I7" t="s">
        <v>39</v>
      </c>
    </row>
    <row r="8" spans="1:9" x14ac:dyDescent="0.3">
      <c r="B8" t="s">
        <v>10</v>
      </c>
      <c r="C8" s="8"/>
      <c r="D8" s="7">
        <v>90</v>
      </c>
      <c r="E8" s="7">
        <v>90</v>
      </c>
      <c r="F8" s="7">
        <v>98</v>
      </c>
      <c r="G8" s="7">
        <v>98</v>
      </c>
      <c r="I8" t="s">
        <v>31</v>
      </c>
    </row>
    <row r="9" spans="1:9" x14ac:dyDescent="0.3">
      <c r="B9" t="s">
        <v>8</v>
      </c>
      <c r="D9" s="1">
        <f>IF(D$8&gt;(0.5*D$7),3000,0)</f>
        <v>3000</v>
      </c>
      <c r="E9" s="1">
        <f t="shared" ref="E9:G9" si="0">IF(E$8&gt;(0.5*E$7),3000,0)</f>
        <v>3000</v>
      </c>
      <c r="F9" s="1">
        <f t="shared" si="0"/>
        <v>3000</v>
      </c>
      <c r="G9" s="1">
        <f t="shared" si="0"/>
        <v>3000</v>
      </c>
      <c r="H9" s="1">
        <f>SUM(D9:G9)</f>
        <v>12000</v>
      </c>
    </row>
    <row r="10" spans="1:9" x14ac:dyDescent="0.3">
      <c r="C10" s="2" t="s">
        <v>2</v>
      </c>
      <c r="H10" s="1"/>
    </row>
    <row r="11" spans="1:9" x14ac:dyDescent="0.3">
      <c r="B11" s="7" t="s">
        <v>26</v>
      </c>
      <c r="C11" s="3">
        <v>40</v>
      </c>
      <c r="D11" s="7">
        <v>80</v>
      </c>
      <c r="E11" s="7">
        <v>80</v>
      </c>
      <c r="F11" s="7">
        <v>95</v>
      </c>
      <c r="G11" s="7">
        <v>95</v>
      </c>
      <c r="H11" s="1"/>
      <c r="I11" t="s">
        <v>32</v>
      </c>
    </row>
    <row r="12" spans="1:9" x14ac:dyDescent="0.3">
      <c r="B12" t="s">
        <v>9</v>
      </c>
      <c r="D12">
        <f>INT(D7*0.7)</f>
        <v>77</v>
      </c>
      <c r="E12">
        <f t="shared" ref="E12:G12" si="1">INT(E7*0.7)</f>
        <v>77</v>
      </c>
      <c r="F12">
        <f t="shared" si="1"/>
        <v>77</v>
      </c>
      <c r="G12">
        <f t="shared" si="1"/>
        <v>80</v>
      </c>
      <c r="H12" s="1"/>
    </row>
    <row r="13" spans="1:9" x14ac:dyDescent="0.3">
      <c r="H13" s="1"/>
    </row>
    <row r="14" spans="1:9" x14ac:dyDescent="0.3">
      <c r="B14" t="s">
        <v>11</v>
      </c>
      <c r="D14" s="1">
        <f>IF(D11&gt;D12,(D12-$C$11)*200,IF(D11&gt;$C$11,(D11-$C$11)*200,0))</f>
        <v>7400</v>
      </c>
      <c r="E14" s="1">
        <f t="shared" ref="E14:G14" si="2">IF(E11&gt;E12,(E12-$C$11)*200,IF(E11&gt;$C$11,(E11-$C$11)*200,0))</f>
        <v>7400</v>
      </c>
      <c r="F14" s="1">
        <f t="shared" si="2"/>
        <v>7400</v>
      </c>
      <c r="G14" s="1">
        <f t="shared" si="2"/>
        <v>8000</v>
      </c>
      <c r="H14" s="1">
        <f t="shared" ref="H14:H16" si="3">SUM(D14:G14)</f>
        <v>30200</v>
      </c>
    </row>
    <row r="15" spans="1:9" x14ac:dyDescent="0.3">
      <c r="D15" s="1"/>
      <c r="E15" s="1"/>
      <c r="F15" s="1"/>
      <c r="G15" s="1"/>
      <c r="H15" s="1"/>
    </row>
    <row r="16" spans="1:9" x14ac:dyDescent="0.3">
      <c r="B16" t="s">
        <v>12</v>
      </c>
      <c r="D16" s="1">
        <f>IF(D11&gt;D12,(D11-D12)*1500,0)</f>
        <v>4500</v>
      </c>
      <c r="E16" s="1">
        <f t="shared" ref="E16:G16" si="4">IF(E11&gt;E12,(E11-E12)*1500,0)</f>
        <v>4500</v>
      </c>
      <c r="F16" s="1">
        <f t="shared" si="4"/>
        <v>27000</v>
      </c>
      <c r="G16" s="1">
        <f t="shared" si="4"/>
        <v>22500</v>
      </c>
      <c r="H16" s="1">
        <f t="shared" si="3"/>
        <v>58500</v>
      </c>
    </row>
    <row r="17" spans="1:9" x14ac:dyDescent="0.3">
      <c r="D17" s="1"/>
      <c r="E17" s="1"/>
      <c r="F17" s="1"/>
      <c r="G17" s="1"/>
      <c r="H17" s="1"/>
    </row>
    <row r="18" spans="1:9" x14ac:dyDescent="0.3">
      <c r="B18" t="s">
        <v>14</v>
      </c>
      <c r="D18" s="1"/>
      <c r="E18" s="1"/>
      <c r="F18" s="1"/>
      <c r="G18" s="1"/>
      <c r="H18" s="1">
        <f>H9+H14+H16</f>
        <v>100700</v>
      </c>
    </row>
    <row r="19" spans="1:9" x14ac:dyDescent="0.3">
      <c r="D19" s="1"/>
      <c r="E19" s="1"/>
      <c r="F19" s="1"/>
      <c r="G19" s="1"/>
    </row>
    <row r="20" spans="1:9" x14ac:dyDescent="0.3">
      <c r="B20" t="s">
        <v>33</v>
      </c>
      <c r="H20" s="5">
        <v>200000000</v>
      </c>
    </row>
    <row r="21" spans="1:9" x14ac:dyDescent="0.3">
      <c r="B21" t="s">
        <v>17</v>
      </c>
      <c r="H21" s="12">
        <f>H18/H20</f>
        <v>5.0350000000000004E-4</v>
      </c>
    </row>
    <row r="23" spans="1:9" x14ac:dyDescent="0.3">
      <c r="A23" s="2" t="s">
        <v>18</v>
      </c>
    </row>
    <row r="24" spans="1:9" x14ac:dyDescent="0.3">
      <c r="B24" t="s">
        <v>20</v>
      </c>
      <c r="H24" s="5">
        <v>201001000</v>
      </c>
    </row>
    <row r="25" spans="1:9" x14ac:dyDescent="0.3">
      <c r="B25" t="s">
        <v>21</v>
      </c>
      <c r="H25" s="6">
        <f>H24*H21</f>
        <v>101204.00350000001</v>
      </c>
    </row>
    <row r="26" spans="1:9" x14ac:dyDescent="0.3">
      <c r="B26" t="s">
        <v>22</v>
      </c>
      <c r="H26" s="4">
        <f>H25/H18</f>
        <v>1.0050050000000001</v>
      </c>
      <c r="I26" t="s">
        <v>38</v>
      </c>
    </row>
    <row r="27" spans="1:9" x14ac:dyDescent="0.3">
      <c r="D27" s="2" t="s">
        <v>3</v>
      </c>
      <c r="E27" s="2"/>
      <c r="F27" s="2"/>
    </row>
    <row r="28" spans="1:9" x14ac:dyDescent="0.3">
      <c r="C28" s="2"/>
      <c r="D28" t="s">
        <v>4</v>
      </c>
      <c r="E28" t="s">
        <v>5</v>
      </c>
      <c r="F28" t="s">
        <v>6</v>
      </c>
      <c r="G28" t="s">
        <v>7</v>
      </c>
      <c r="H28" t="s">
        <v>15</v>
      </c>
    </row>
    <row r="29" spans="1:9" x14ac:dyDescent="0.3">
      <c r="B29" t="s">
        <v>16</v>
      </c>
      <c r="C29" s="8"/>
      <c r="D29" s="3">
        <v>110</v>
      </c>
      <c r="E29" s="3">
        <v>115</v>
      </c>
      <c r="F29" s="3">
        <v>115</v>
      </c>
      <c r="G29" s="3">
        <v>115</v>
      </c>
      <c r="I29" t="s">
        <v>35</v>
      </c>
    </row>
    <row r="30" spans="1:9" x14ac:dyDescent="0.3">
      <c r="B30" t="s">
        <v>19</v>
      </c>
      <c r="C30" s="8"/>
      <c r="D30" s="3">
        <v>56</v>
      </c>
      <c r="E30" s="3">
        <v>90</v>
      </c>
      <c r="F30" s="3">
        <v>98</v>
      </c>
      <c r="G30" s="3">
        <v>98</v>
      </c>
      <c r="I30" t="s">
        <v>36</v>
      </c>
    </row>
    <row r="31" spans="1:9" x14ac:dyDescent="0.3">
      <c r="B31" t="s">
        <v>8</v>
      </c>
      <c r="D31" s="1">
        <f>IF(D$30&gt;(0.5*D$29),3000,0)*$H$26</f>
        <v>3015.0150000000003</v>
      </c>
      <c r="E31" s="1">
        <f t="shared" ref="E31:G31" si="5">IF(E$30&gt;(0.5*E$29),3000,0)*$H$26</f>
        <v>3015.0150000000003</v>
      </c>
      <c r="F31" s="1">
        <f t="shared" si="5"/>
        <v>3015.0150000000003</v>
      </c>
      <c r="G31" s="1">
        <f t="shared" si="5"/>
        <v>3015.0150000000003</v>
      </c>
      <c r="H31" s="1">
        <f>SUM(D31:G31)</f>
        <v>12060.060000000001</v>
      </c>
    </row>
    <row r="32" spans="1:9" x14ac:dyDescent="0.3">
      <c r="C32" s="2"/>
      <c r="H32" s="1"/>
    </row>
    <row r="33" spans="2:9" x14ac:dyDescent="0.3">
      <c r="B33" t="s">
        <v>25</v>
      </c>
      <c r="D33" s="3">
        <v>79</v>
      </c>
      <c r="E33" s="3">
        <v>85</v>
      </c>
      <c r="F33" s="3">
        <v>93</v>
      </c>
      <c r="G33" s="3">
        <v>97</v>
      </c>
      <c r="H33" s="1"/>
      <c r="I33" t="s">
        <v>37</v>
      </c>
    </row>
    <row r="34" spans="2:9" x14ac:dyDescent="0.3">
      <c r="B34" t="s">
        <v>27</v>
      </c>
      <c r="D34" s="8">
        <f>IF(D33&lt;D11,D33,D11)</f>
        <v>79</v>
      </c>
      <c r="E34" s="8">
        <f t="shared" ref="E34:G34" si="6">IF(E33&lt;E11,E33,E11)</f>
        <v>80</v>
      </c>
      <c r="F34" s="8">
        <f t="shared" si="6"/>
        <v>93</v>
      </c>
      <c r="G34" s="8">
        <f t="shared" si="6"/>
        <v>95</v>
      </c>
      <c r="H34" s="11"/>
    </row>
    <row r="35" spans="2:9" x14ac:dyDescent="0.3">
      <c r="B35" s="14" t="s">
        <v>9</v>
      </c>
      <c r="C35" s="14"/>
      <c r="D35" s="14">
        <f>INT(D29*0.7)</f>
        <v>77</v>
      </c>
      <c r="E35" s="14">
        <f>INT(E29*0.7)</f>
        <v>80</v>
      </c>
      <c r="F35" s="14">
        <f>INT(F29*0.7)</f>
        <v>80</v>
      </c>
      <c r="G35" s="14">
        <f>INT(G29*0.7)</f>
        <v>80</v>
      </c>
      <c r="H35" s="1"/>
    </row>
    <row r="36" spans="2:9" x14ac:dyDescent="0.3">
      <c r="H36" s="1"/>
    </row>
    <row r="37" spans="2:9" x14ac:dyDescent="0.3">
      <c r="B37" t="s">
        <v>28</v>
      </c>
      <c r="D37" s="1">
        <f>IF(D34&gt;D35,(D35-$C$11)*200,IF(D34&gt;$C$11,(D34-$C$11)*200,0))*$H$26</f>
        <v>7437.0370000000012</v>
      </c>
      <c r="E37" s="1">
        <f>IF(E34&gt;E35,(E35-$C$11)*200,IF(E34&gt;$C$11,(E34-$C$11)*200,0))*$H$26</f>
        <v>8040.0400000000009</v>
      </c>
      <c r="F37" s="1">
        <f>IF(F34&gt;F35,(F35-$C$11)*200,IF(F34&gt;$C$11,(F34-$C$11)*200,0))*$H$26</f>
        <v>8040.0400000000009</v>
      </c>
      <c r="G37" s="1">
        <f>IF(G34&gt;G35,(G35-$C$11)*200,IF(G34&gt;$C$11,(G34-$C$11)*200,0))*$H$26</f>
        <v>8040.0400000000009</v>
      </c>
      <c r="H37" s="1">
        <f t="shared" ref="H37" si="7">SUM(D37:G37)</f>
        <v>31557.157000000003</v>
      </c>
    </row>
    <row r="38" spans="2:9" x14ac:dyDescent="0.3">
      <c r="D38" s="1"/>
      <c r="E38" s="1"/>
      <c r="F38" s="1"/>
      <c r="G38" s="1"/>
      <c r="H38" s="1"/>
    </row>
    <row r="39" spans="2:9" x14ac:dyDescent="0.3">
      <c r="B39" t="s">
        <v>29</v>
      </c>
      <c r="D39" s="1">
        <f>IF(D34&gt;D35,(D34-D35)*1500,0)*$H$26</f>
        <v>3015.0150000000003</v>
      </c>
      <c r="E39" s="1">
        <f>IF(E34&gt;E35,(E34-E35)*1500,0)*$H$26</f>
        <v>0</v>
      </c>
      <c r="F39" s="1">
        <f>IF(F34&gt;F35,(F34-F35)*1500,0)*$H$26</f>
        <v>19597.597500000003</v>
      </c>
      <c r="G39" s="1">
        <f>IF(G34&gt;G35,(G34-G35)*1500,0)*$H$26</f>
        <v>22612.612500000003</v>
      </c>
      <c r="H39" s="1">
        <f t="shared" ref="H39" si="8">SUM(D39:G39)</f>
        <v>45225.225000000006</v>
      </c>
    </row>
    <row r="40" spans="2:9" x14ac:dyDescent="0.3">
      <c r="D40" s="1"/>
      <c r="E40" s="1"/>
      <c r="F40" s="1"/>
      <c r="G40" s="1"/>
      <c r="H40" s="1"/>
    </row>
    <row r="41" spans="2:9" x14ac:dyDescent="0.3">
      <c r="B41" t="s">
        <v>30</v>
      </c>
      <c r="D41" s="1"/>
      <c r="E41" s="1"/>
      <c r="F41" s="1"/>
      <c r="G41" s="1"/>
      <c r="H41" s="15">
        <f>H31+H37+H39</f>
        <v>88842.44200000001</v>
      </c>
    </row>
    <row r="42" spans="2:9" x14ac:dyDescent="0.3">
      <c r="D42" s="1"/>
      <c r="E42" s="1"/>
      <c r="F42" s="1"/>
      <c r="G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CQUIN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</dc:creator>
  <cp:lastModifiedBy>Franklin, Donald</cp:lastModifiedBy>
  <dcterms:created xsi:type="dcterms:W3CDTF">2016-02-11T19:43:37Z</dcterms:created>
  <dcterms:modified xsi:type="dcterms:W3CDTF">2016-02-15T14:55:50Z</dcterms:modified>
</cp:coreProperties>
</file>