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084" yWindow="456" windowWidth="18420" windowHeight="12504" activeTab="1"/>
  </bookViews>
  <sheets>
    <sheet name="Summary" sheetId="14" r:id="rId1"/>
    <sheet name="Breakdown" sheetId="10" r:id="rId2"/>
    <sheet name="CUR 2 -Bed Days Calc" sheetId="1" r:id="rId3"/>
    <sheet name="CUR 2 Emer Adm Calc" sheetId="13" r:id="rId4"/>
  </sheets>
  <definedNames>
    <definedName name="_xlnm.Print_Area" localSheetId="0">Summary!$A$1:$K$32</definedName>
  </definedNames>
  <calcPr calcId="15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3" l="1"/>
  <c r="C5" i="13"/>
  <c r="B6" i="13"/>
  <c r="C6" i="13"/>
  <c r="B5" i="1"/>
  <c r="D5" i="1"/>
  <c r="B6" i="1"/>
  <c r="D6" i="1"/>
  <c r="E5" i="1"/>
  <c r="E6" i="1"/>
  <c r="F3" i="1"/>
  <c r="F4" i="1"/>
  <c r="F5" i="1"/>
  <c r="F6" i="1"/>
  <c r="G5" i="1"/>
  <c r="G6" i="1"/>
  <c r="H5" i="1"/>
  <c r="H6" i="1"/>
  <c r="I5" i="1"/>
  <c r="I6" i="1"/>
  <c r="J5" i="1"/>
  <c r="J6" i="1"/>
  <c r="C5" i="1"/>
  <c r="C6" i="1"/>
  <c r="C4" i="13"/>
  <c r="G5" i="14"/>
  <c r="B7" i="13"/>
  <c r="C7" i="13"/>
  <c r="B8" i="1"/>
  <c r="J3" i="1"/>
  <c r="B4" i="1"/>
  <c r="J4" i="1"/>
  <c r="B7" i="1"/>
  <c r="J7" i="1"/>
  <c r="J9" i="1"/>
  <c r="I3" i="1"/>
  <c r="I4" i="1"/>
  <c r="I7" i="1"/>
  <c r="I9" i="1"/>
  <c r="H3" i="1"/>
  <c r="H4" i="1"/>
  <c r="H7" i="1"/>
  <c r="H9" i="1"/>
  <c r="G3" i="1"/>
  <c r="G4" i="1"/>
  <c r="G7" i="1"/>
  <c r="G9" i="1"/>
  <c r="F7" i="1"/>
  <c r="F9" i="1"/>
  <c r="E3" i="1"/>
  <c r="E4" i="1"/>
  <c r="E7" i="1"/>
  <c r="E9" i="1"/>
  <c r="D3" i="1"/>
  <c r="D4" i="1"/>
  <c r="D7" i="1"/>
  <c r="D9" i="1"/>
  <c r="C3" i="1"/>
  <c r="C4" i="1"/>
  <c r="C7" i="1"/>
  <c r="C9" i="1"/>
  <c r="F17" i="14"/>
  <c r="B3" i="13"/>
  <c r="C7" i="10"/>
  <c r="J12" i="10"/>
  <c r="J9" i="10"/>
  <c r="J5" i="10"/>
  <c r="J10" i="10"/>
  <c r="J8" i="10"/>
  <c r="J11" i="10"/>
  <c r="C6" i="10"/>
  <c r="J13" i="10"/>
  <c r="J14" i="10"/>
  <c r="K38" i="14"/>
  <c r="I12" i="10"/>
  <c r="I9" i="10"/>
  <c r="I5" i="10"/>
  <c r="I10" i="10"/>
  <c r="I8" i="10"/>
  <c r="I11" i="10"/>
  <c r="I13" i="10"/>
  <c r="I14" i="10"/>
  <c r="J38" i="14"/>
  <c r="H12" i="10"/>
  <c r="H9" i="10"/>
  <c r="H5" i="10"/>
  <c r="H10" i="10"/>
  <c r="H8" i="10"/>
  <c r="H11" i="10"/>
  <c r="H13" i="10"/>
  <c r="H14" i="10"/>
  <c r="I38" i="14"/>
  <c r="G12" i="10"/>
  <c r="G9" i="10"/>
  <c r="G5" i="10"/>
  <c r="G10" i="10"/>
  <c r="G8" i="10"/>
  <c r="G11" i="10"/>
  <c r="G13" i="10"/>
  <c r="G14" i="10"/>
  <c r="H38" i="14"/>
  <c r="F12" i="10"/>
  <c r="F9" i="10"/>
  <c r="F5" i="10"/>
  <c r="F10" i="10"/>
  <c r="F8" i="10"/>
  <c r="F11" i="10"/>
  <c r="F13" i="10"/>
  <c r="F14" i="10"/>
  <c r="G38" i="14"/>
  <c r="E12" i="10"/>
  <c r="E9" i="10"/>
  <c r="E5" i="10"/>
  <c r="E10" i="10"/>
  <c r="E8" i="10"/>
  <c r="E11" i="10"/>
  <c r="E13" i="10"/>
  <c r="E14" i="10"/>
  <c r="F38" i="14"/>
  <c r="D12" i="10"/>
  <c r="D9" i="10"/>
  <c r="D5" i="10"/>
  <c r="D10" i="10"/>
  <c r="D8" i="10"/>
  <c r="D11" i="10"/>
  <c r="D13" i="10"/>
  <c r="D14" i="10"/>
  <c r="E38" i="14"/>
  <c r="C12" i="10"/>
  <c r="C9" i="10"/>
  <c r="C5" i="10"/>
  <c r="C10" i="10"/>
  <c r="C8" i="10"/>
  <c r="C11" i="10"/>
  <c r="C13" i="10"/>
  <c r="C14" i="10"/>
  <c r="D38" i="14"/>
  <c r="D26" i="14"/>
  <c r="B8" i="13"/>
  <c r="C9" i="13"/>
  <c r="F16" i="10"/>
  <c r="K43" i="14"/>
  <c r="J43" i="14"/>
  <c r="I43" i="14"/>
  <c r="H43" i="14"/>
  <c r="G43" i="14"/>
  <c r="F43" i="14"/>
  <c r="E43" i="14"/>
  <c r="D43" i="14"/>
  <c r="E31" i="14"/>
  <c r="F31" i="14"/>
  <c r="G31" i="14"/>
  <c r="H31" i="14"/>
  <c r="I31" i="14"/>
  <c r="J31" i="14"/>
  <c r="K31" i="14"/>
  <c r="D31" i="14"/>
  <c r="D18" i="10"/>
  <c r="D19" i="10"/>
  <c r="D20" i="10"/>
  <c r="D15" i="10"/>
  <c r="D16" i="10"/>
  <c r="D17" i="10"/>
  <c r="D22" i="10"/>
  <c r="D24" i="10"/>
  <c r="D25" i="10"/>
  <c r="E18" i="10"/>
  <c r="E19" i="10"/>
  <c r="E20" i="10"/>
  <c r="E15" i="10"/>
  <c r="E16" i="10"/>
  <c r="E17" i="10"/>
  <c r="E22" i="10"/>
  <c r="E24" i="10"/>
  <c r="E25" i="10"/>
  <c r="F18" i="10"/>
  <c r="F19" i="10"/>
  <c r="F20" i="10"/>
  <c r="F15" i="10"/>
  <c r="F17" i="10"/>
  <c r="F22" i="10"/>
  <c r="F24" i="10"/>
  <c r="F25" i="10"/>
  <c r="G18" i="10"/>
  <c r="G19" i="10"/>
  <c r="G20" i="10"/>
  <c r="G15" i="10"/>
  <c r="G16" i="10"/>
  <c r="G17" i="10"/>
  <c r="G22" i="10"/>
  <c r="G24" i="10"/>
  <c r="G25" i="10"/>
  <c r="H18" i="10"/>
  <c r="H19" i="10"/>
  <c r="H20" i="10"/>
  <c r="H15" i="10"/>
  <c r="H16" i="10"/>
  <c r="H17" i="10"/>
  <c r="H22" i="10"/>
  <c r="H24" i="10"/>
  <c r="H25" i="10"/>
  <c r="I18" i="10"/>
  <c r="I19" i="10"/>
  <c r="I20" i="10"/>
  <c r="I15" i="10"/>
  <c r="I16" i="10"/>
  <c r="I17" i="10"/>
  <c r="I22" i="10"/>
  <c r="I24" i="10"/>
  <c r="I25" i="10"/>
  <c r="J18" i="10"/>
  <c r="J19" i="10"/>
  <c r="J20" i="10"/>
  <c r="J15" i="10"/>
  <c r="J16" i="10"/>
  <c r="J17" i="10"/>
  <c r="J22" i="10"/>
  <c r="J24" i="10"/>
  <c r="J25" i="10"/>
  <c r="C18" i="10"/>
  <c r="C19" i="10"/>
  <c r="C20" i="10"/>
  <c r="C15" i="10"/>
  <c r="C16" i="10"/>
  <c r="C17" i="10"/>
  <c r="C22" i="10"/>
  <c r="C24" i="10"/>
  <c r="C25" i="10"/>
  <c r="E37" i="14"/>
  <c r="F37" i="14"/>
  <c r="G37" i="14"/>
  <c r="H37" i="14"/>
  <c r="I37" i="14"/>
  <c r="J37" i="14"/>
  <c r="K37" i="14"/>
  <c r="D37" i="14"/>
  <c r="E26" i="14"/>
  <c r="E39" i="14"/>
  <c r="E28" i="14"/>
  <c r="E40" i="14"/>
  <c r="E41" i="14"/>
  <c r="F26" i="14"/>
  <c r="F39" i="14"/>
  <c r="F28" i="14"/>
  <c r="F40" i="14"/>
  <c r="F41" i="14"/>
  <c r="G26" i="14"/>
  <c r="G39" i="14"/>
  <c r="G28" i="14"/>
  <c r="G40" i="14"/>
  <c r="G41" i="14"/>
  <c r="H26" i="14"/>
  <c r="H39" i="14"/>
  <c r="H28" i="14"/>
  <c r="H40" i="14"/>
  <c r="H41" i="14"/>
  <c r="I26" i="14"/>
  <c r="I39" i="14"/>
  <c r="I28" i="14"/>
  <c r="I40" i="14"/>
  <c r="I41" i="14"/>
  <c r="J26" i="14"/>
  <c r="J39" i="14"/>
  <c r="J28" i="14"/>
  <c r="J40" i="14"/>
  <c r="J41" i="14"/>
  <c r="K26" i="14"/>
  <c r="K39" i="14"/>
  <c r="K28" i="14"/>
  <c r="K40" i="14"/>
  <c r="K41" i="14"/>
  <c r="D39" i="14"/>
  <c r="D28" i="14"/>
  <c r="D40" i="14"/>
  <c r="D41" i="14"/>
  <c r="K44" i="14"/>
  <c r="J44" i="14"/>
  <c r="I44" i="14"/>
  <c r="H44" i="14"/>
  <c r="G44" i="14"/>
  <c r="F44" i="14"/>
  <c r="E44" i="14"/>
  <c r="D44" i="14"/>
  <c r="F27" i="14"/>
  <c r="F29" i="14"/>
  <c r="F32" i="14"/>
  <c r="J27" i="14"/>
  <c r="J29" i="14"/>
  <c r="J32" i="14"/>
  <c r="E27" i="14"/>
  <c r="E29" i="14"/>
  <c r="K27" i="14"/>
  <c r="K29" i="14"/>
  <c r="K32" i="14"/>
  <c r="I27" i="14"/>
  <c r="I29" i="14"/>
  <c r="I32" i="14"/>
  <c r="H27" i="14"/>
  <c r="H29" i="14"/>
  <c r="G27" i="14"/>
  <c r="G29" i="14"/>
  <c r="G32" i="14"/>
  <c r="D27" i="14"/>
  <c r="D29" i="14"/>
  <c r="H32" i="14"/>
  <c r="E32" i="14"/>
  <c r="D32" i="14"/>
</calcChain>
</file>

<file path=xl/sharedStrings.xml><?xml version="1.0" encoding="utf-8"?>
<sst xmlns="http://schemas.openxmlformats.org/spreadsheetml/2006/main" count="141" uniqueCount="62">
  <si>
    <t>Expected level of 'criteria not met' admissions</t>
  </si>
  <si>
    <t>Expected percentage reduction</t>
  </si>
  <si>
    <t>Average price per admission</t>
  </si>
  <si>
    <t>Associated CQUIN payment</t>
  </si>
  <si>
    <t>Expected level of 'criteria not met' bed days</t>
  </si>
  <si>
    <t>Average price per bed day</t>
  </si>
  <si>
    <t xml:space="preserve">Total bed days associated with Active CUR Wards </t>
  </si>
  <si>
    <t>NHS England CQUIN Ready Reckoner 2016/17 For Local Implementation (to guide discussions)</t>
  </si>
  <si>
    <t>AUTOMATED CALCULATOR</t>
  </si>
  <si>
    <t>Beds</t>
  </si>
  <si>
    <t>% of days the software is used &amp; records provided:</t>
  </si>
  <si>
    <t>Implementation payment: Fixed payment to cover start up costs</t>
  </si>
  <si>
    <t>Installation &amp; Implementation (CUR 1) - Sub total</t>
  </si>
  <si>
    <r>
      <rPr>
        <b/>
        <sz val="11"/>
        <color theme="1"/>
        <rFont val="Arial"/>
        <family val="2"/>
      </rPr>
      <t>Reporting (CUR 3)</t>
    </r>
    <r>
      <rPr>
        <sz val="11"/>
        <color theme="1"/>
        <rFont val="Arial"/>
        <family val="2"/>
      </rPr>
      <t xml:space="preserve">
Board report, actioned reports, and % beds not meeting criteria</t>
    </r>
  </si>
  <si>
    <t>Total CQUIN Guide Value</t>
  </si>
  <si>
    <t>Reduction in Emergency Admissions</t>
  </si>
  <si>
    <t>A. Reduction in Bed Days "Criteria not met"</t>
  </si>
  <si>
    <t>Occupancy</t>
  </si>
  <si>
    <t>Assumptions</t>
  </si>
  <si>
    <t>B. Reduction in Emergency Admissions</t>
  </si>
  <si>
    <t>ALL</t>
  </si>
  <si>
    <t>Y</t>
  </si>
  <si>
    <t>BD</t>
  </si>
  <si>
    <t>EA</t>
  </si>
  <si>
    <t>% CQUIN</t>
  </si>
  <si>
    <t>Trust Income(£m)</t>
  </si>
  <si>
    <t>Reporting (CUR 3) Sub Total</t>
  </si>
  <si>
    <t>Sensitivity Analysis (number of beds)</t>
  </si>
  <si>
    <t>Training CQUIN Payment (newly trained person) in 2016/17</t>
  </si>
  <si>
    <t>Payment for full year use of beds based on implementation &amp; utilisation</t>
  </si>
  <si>
    <t>Implementation payment: Number of beds (to max £)</t>
  </si>
  <si>
    <t>(Max)</t>
  </si>
  <si>
    <t>CUR2</t>
  </si>
  <si>
    <t>CUR3</t>
  </si>
  <si>
    <t>CUR1</t>
  </si>
  <si>
    <r>
      <rPr>
        <b/>
        <sz val="11"/>
        <color theme="1"/>
        <rFont val="Arial"/>
        <family val="2"/>
      </rPr>
      <t>Adv. Reporting (CUR 3)</t>
    </r>
    <r>
      <rPr>
        <sz val="11"/>
        <color theme="1"/>
        <rFont val="Arial"/>
        <family val="2"/>
      </rPr>
      <t xml:space="preserve">
Advanced benefit realisation reporting</t>
    </r>
  </si>
  <si>
    <t>Implement in A&amp;E emergency admissions</t>
  </si>
  <si>
    <t>Newly Trained Staff Regular Users (beds per trained staff)</t>
  </si>
  <si>
    <t>N</t>
  </si>
  <si>
    <t>Price,%, amount</t>
  </si>
  <si>
    <t>CUR 1 - Installation &amp; Implementation</t>
  </si>
  <si>
    <t>Coding</t>
  </si>
  <si>
    <t>code</t>
  </si>
  <si>
    <t>Without A&amp;E admissions</t>
  </si>
  <si>
    <t xml:space="preserve">CUR 3 -Reporting </t>
  </si>
  <si>
    <t>CUR 2 - Benefits Realisation - Impact</t>
  </si>
  <si>
    <r>
      <rPr>
        <b/>
        <sz val="11"/>
        <color theme="1"/>
        <rFont val="Arial"/>
        <family val="2"/>
      </rPr>
      <t>Benefits Realisation - Impact (CUR 2)</t>
    </r>
    <r>
      <rPr>
        <sz val="11"/>
        <color theme="1"/>
        <rFont val="Arial"/>
        <family val="2"/>
      </rPr>
      <t xml:space="preserve">
Reduction in Bed days in line with "CUR Criteria Not Met"</t>
    </r>
  </si>
  <si>
    <t>Monthly Reporting to Commissioners, quarterly reporting to Board</t>
  </si>
  <si>
    <t>Quarterly reporting to all stakeholders, active participation to address.</t>
  </si>
  <si>
    <t>Payment for implement in A&amp;E emergency admissions</t>
  </si>
  <si>
    <t>Emergency admissions ( total per annum)</t>
  </si>
  <si>
    <t xml:space="preserve">Total emergency admissions </t>
  </si>
  <si>
    <t>Description</t>
  </si>
  <si>
    <t>CQUIN</t>
  </si>
  <si>
    <t>CQUIN by Number of beds</t>
  </si>
  <si>
    <t>Newly Trained Staff Regular Users (based on 15 beds per trained staff)</t>
  </si>
  <si>
    <t>Implementation payment: Number of beds (to max £120,000)</t>
  </si>
  <si>
    <t>of year</t>
  </si>
  <si>
    <t>Calculated/Comment</t>
  </si>
  <si>
    <t>Number of days the software is used &amp; records provided - Annual % Calc</t>
  </si>
  <si>
    <t>% of annual days the software is used &amp; records provided</t>
  </si>
  <si>
    <t>Benefits Realisation - Impact (CUR 2) Sub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</si>
</sst>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£&quot;#,##0;[Red]\-&quot;£&quot;#,##0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&quot;£&quot;#,##0"/>
    <numFmt numFmtId="167" formatCode="0.0%"/>
    <numFmt numFmtId="168" formatCode="&quot;£&quot;#,##0.0_);[Red]\(&quot;£&quot;#,##0.0\)"/>
    <numFmt numFmtId="169" formatCode="&quot;£&quot;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FF0000"/>
      <name val="Arial"/>
      <family val="2"/>
    </font>
    <font>
      <b/>
      <sz val="2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4">
    <xf numFmtId="0" fontId="0" fillId="0" borderId="0" xfId="0"/>
    <xf numFmtId="3" fontId="0" fillId="0" borderId="0" xfId="2" applyNumberFormat="1" applyFont="1"/>
    <xf numFmtId="165" fontId="0" fillId="0" borderId="0" xfId="1" applyNumberFormat="1" applyFont="1"/>
    <xf numFmtId="0" fontId="3" fillId="0" borderId="0" xfId="0" applyFont="1"/>
    <xf numFmtId="0" fontId="2" fillId="3" borderId="13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10" fontId="3" fillId="0" borderId="0" xfId="2" applyNumberFormat="1" applyFont="1" applyAlignment="1">
      <alignment vertical="center"/>
    </xf>
    <xf numFmtId="0" fontId="3" fillId="0" borderId="3" xfId="0" applyFont="1" applyBorder="1"/>
    <xf numFmtId="9" fontId="3" fillId="4" borderId="4" xfId="2" applyFont="1" applyFill="1" applyBorder="1"/>
    <xf numFmtId="9" fontId="3" fillId="4" borderId="4" xfId="2" applyNumberFormat="1" applyFont="1" applyFill="1" applyBorder="1"/>
    <xf numFmtId="166" fontId="3" fillId="8" borderId="4" xfId="2" applyNumberFormat="1" applyFont="1" applyFill="1" applyBorder="1"/>
    <xf numFmtId="0" fontId="3" fillId="0" borderId="4" xfId="0" applyFont="1" applyFill="1" applyBorder="1" applyAlignment="1">
      <alignment horizontal="center"/>
    </xf>
    <xf numFmtId="166" fontId="3" fillId="8" borderId="4" xfId="0" applyNumberFormat="1" applyFont="1" applyFill="1" applyBorder="1" applyAlignment="1">
      <alignment horizontal="right"/>
    </xf>
    <xf numFmtId="0" fontId="3" fillId="0" borderId="17" xfId="0" applyFont="1" applyBorder="1"/>
    <xf numFmtId="0" fontId="3" fillId="0" borderId="13" xfId="0" applyFont="1" applyBorder="1" applyAlignment="1">
      <alignment vertical="center"/>
    </xf>
    <xf numFmtId="6" fontId="3" fillId="5" borderId="14" xfId="0" applyNumberFormat="1" applyFont="1" applyFill="1" applyBorder="1" applyAlignment="1" applyProtection="1">
      <alignment vertical="center"/>
    </xf>
    <xf numFmtId="6" fontId="3" fillId="9" borderId="17" xfId="0" applyNumberFormat="1" applyFont="1" applyFill="1" applyBorder="1" applyAlignment="1" applyProtection="1">
      <alignment vertical="center"/>
    </xf>
    <xf numFmtId="0" fontId="3" fillId="0" borderId="7" xfId="0" applyFont="1" applyBorder="1"/>
    <xf numFmtId="166" fontId="3" fillId="8" borderId="8" xfId="2" applyNumberFormat="1" applyFont="1" applyFill="1" applyBorder="1"/>
    <xf numFmtId="0" fontId="3" fillId="0" borderId="20" xfId="0" applyFont="1" applyBorder="1"/>
    <xf numFmtId="0" fontId="3" fillId="0" borderId="40" xfId="0" applyFont="1" applyBorder="1"/>
    <xf numFmtId="0" fontId="3" fillId="0" borderId="34" xfId="0" applyFont="1" applyFill="1" applyBorder="1" applyAlignment="1">
      <alignment horizontal="right"/>
    </xf>
    <xf numFmtId="166" fontId="3" fillId="0" borderId="34" xfId="0" applyNumberFormat="1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/>
    </xf>
    <xf numFmtId="0" fontId="3" fillId="0" borderId="34" xfId="0" applyFont="1" applyBorder="1"/>
    <xf numFmtId="0" fontId="3" fillId="0" borderId="38" xfId="0" applyFont="1" applyBorder="1"/>
    <xf numFmtId="0" fontId="3" fillId="0" borderId="22" xfId="0" applyFont="1" applyBorder="1"/>
    <xf numFmtId="0" fontId="3" fillId="0" borderId="23" xfId="0" applyFont="1" applyFill="1" applyBorder="1" applyAlignment="1">
      <alignment horizontal="center"/>
    </xf>
    <xf numFmtId="1" fontId="3" fillId="4" borderId="23" xfId="0" applyNumberFormat="1" applyFont="1" applyFill="1" applyBorder="1" applyAlignment="1">
      <alignment horizontal="right"/>
    </xf>
    <xf numFmtId="9" fontId="3" fillId="0" borderId="33" xfId="0" applyNumberFormat="1" applyFont="1" applyFill="1" applyBorder="1" applyAlignment="1">
      <alignment horizontal="right"/>
    </xf>
    <xf numFmtId="0" fontId="3" fillId="0" borderId="16" xfId="0" applyFont="1" applyBorder="1"/>
    <xf numFmtId="0" fontId="4" fillId="0" borderId="43" xfId="0" applyFont="1" applyBorder="1"/>
    <xf numFmtId="0" fontId="3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6" fontId="3" fillId="10" borderId="4" xfId="0" applyNumberFormat="1" applyFont="1" applyFill="1" applyBorder="1" applyAlignment="1" applyProtection="1">
      <alignment vertical="center"/>
    </xf>
    <xf numFmtId="6" fontId="3" fillId="10" borderId="5" xfId="0" applyNumberFormat="1" applyFont="1" applyFill="1" applyBorder="1" applyAlignment="1" applyProtection="1">
      <alignment vertical="center"/>
    </xf>
    <xf numFmtId="0" fontId="3" fillId="10" borderId="17" xfId="0" applyFont="1" applyFill="1" applyBorder="1" applyAlignment="1">
      <alignment vertical="center" wrapText="1"/>
    </xf>
    <xf numFmtId="0" fontId="3" fillId="7" borderId="3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6" fontId="3" fillId="10" borderId="35" xfId="0" applyNumberFormat="1" applyFont="1" applyFill="1" applyBorder="1" applyAlignment="1" applyProtection="1">
      <alignment vertical="center"/>
    </xf>
    <xf numFmtId="6" fontId="3" fillId="10" borderId="39" xfId="0" applyNumberFormat="1" applyFont="1" applyFill="1" applyBorder="1" applyAlignment="1" applyProtection="1">
      <alignment vertical="center"/>
    </xf>
    <xf numFmtId="0" fontId="3" fillId="0" borderId="49" xfId="0" applyFont="1" applyBorder="1" applyAlignment="1">
      <alignment vertical="center" wrapText="1"/>
    </xf>
    <xf numFmtId="0" fontId="3" fillId="10" borderId="21" xfId="0" applyFont="1" applyFill="1" applyBorder="1" applyAlignment="1">
      <alignment vertical="center" wrapText="1"/>
    </xf>
    <xf numFmtId="6" fontId="3" fillId="7" borderId="24" xfId="0" applyNumberFormat="1" applyFont="1" applyFill="1" applyBorder="1" applyAlignment="1" applyProtection="1">
      <alignment vertical="center"/>
    </xf>
    <xf numFmtId="6" fontId="3" fillId="7" borderId="25" xfId="0" applyNumberFormat="1" applyFont="1" applyFill="1" applyBorder="1" applyAlignment="1" applyProtection="1">
      <alignment vertical="center"/>
    </xf>
    <xf numFmtId="6" fontId="3" fillId="7" borderId="26" xfId="0" applyNumberFormat="1" applyFont="1" applyFill="1" applyBorder="1" applyAlignment="1" applyProtection="1">
      <alignment vertical="center"/>
    </xf>
    <xf numFmtId="0" fontId="3" fillId="7" borderId="27" xfId="0" applyFont="1" applyFill="1" applyBorder="1" applyAlignment="1">
      <alignment vertical="center" wrapText="1"/>
    </xf>
    <xf numFmtId="0" fontId="3" fillId="0" borderId="27" xfId="0" applyFont="1" applyBorder="1"/>
    <xf numFmtId="0" fontId="3" fillId="0" borderId="21" xfId="0" applyFont="1" applyBorder="1"/>
    <xf numFmtId="0" fontId="3" fillId="0" borderId="18" xfId="0" applyFont="1" applyBorder="1"/>
    <xf numFmtId="165" fontId="3" fillId="0" borderId="4" xfId="1" applyNumberFormat="1" applyFont="1" applyBorder="1"/>
    <xf numFmtId="165" fontId="3" fillId="0" borderId="5" xfId="1" applyNumberFormat="1" applyFont="1" applyBorder="1"/>
    <xf numFmtId="165" fontId="3" fillId="0" borderId="26" xfId="1" applyNumberFormat="1" applyFont="1" applyBorder="1"/>
    <xf numFmtId="165" fontId="3" fillId="0" borderId="0" xfId="1" applyNumberFormat="1" applyFont="1"/>
    <xf numFmtId="0" fontId="4" fillId="13" borderId="13" xfId="0" applyFont="1" applyFill="1" applyBorder="1" applyAlignment="1">
      <alignment vertical="center" wrapText="1"/>
    </xf>
    <xf numFmtId="6" fontId="4" fillId="13" borderId="42" xfId="0" applyNumberFormat="1" applyFont="1" applyFill="1" applyBorder="1" applyAlignment="1" applyProtection="1">
      <alignment vertical="center"/>
    </xf>
    <xf numFmtId="6" fontId="4" fillId="13" borderId="43" xfId="0" applyNumberFormat="1" applyFont="1" applyFill="1" applyBorder="1" applyAlignment="1" applyProtection="1">
      <alignment vertical="center"/>
    </xf>
    <xf numFmtId="6" fontId="4" fillId="13" borderId="47" xfId="0" applyNumberFormat="1" applyFont="1" applyFill="1" applyBorder="1" applyAlignment="1" applyProtection="1">
      <alignment vertical="center"/>
    </xf>
    <xf numFmtId="6" fontId="3" fillId="8" borderId="17" xfId="0" applyNumberFormat="1" applyFont="1" applyFill="1" applyBorder="1" applyAlignment="1" applyProtection="1">
      <alignment vertical="center"/>
    </xf>
    <xf numFmtId="0" fontId="6" fillId="0" borderId="0" xfId="0" applyFont="1"/>
    <xf numFmtId="6" fontId="2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4" fillId="6" borderId="1" xfId="0" applyFont="1" applyFill="1" applyBorder="1"/>
    <xf numFmtId="3" fontId="3" fillId="0" borderId="0" xfId="2" applyNumberFormat="1" applyFont="1" applyAlignment="1">
      <alignment horizontal="center" vertical="center"/>
    </xf>
    <xf numFmtId="3" fontId="4" fillId="6" borderId="2" xfId="2" applyNumberFormat="1" applyFont="1" applyFill="1" applyBorder="1" applyAlignment="1">
      <alignment horizontal="center" vertical="center"/>
    </xf>
    <xf numFmtId="3" fontId="0" fillId="0" borderId="0" xfId="2" applyNumberFormat="1" applyFont="1" applyAlignment="1">
      <alignment horizontal="center" vertical="center"/>
    </xf>
    <xf numFmtId="3" fontId="3" fillId="4" borderId="23" xfId="0" applyNumberFormat="1" applyFont="1" applyFill="1" applyBorder="1" applyAlignment="1">
      <alignment horizontal="right"/>
    </xf>
    <xf numFmtId="167" fontId="3" fillId="4" borderId="4" xfId="2" applyNumberFormat="1" applyFont="1" applyFill="1" applyBorder="1" applyAlignment="1">
      <alignment horizontal="right"/>
    </xf>
    <xf numFmtId="6" fontId="4" fillId="0" borderId="43" xfId="0" applyNumberFormat="1" applyFont="1" applyBorder="1"/>
    <xf numFmtId="6" fontId="4" fillId="0" borderId="47" xfId="0" applyNumberFormat="1" applyFont="1" applyBorder="1"/>
    <xf numFmtId="6" fontId="4" fillId="0" borderId="45" xfId="0" applyNumberFormat="1" applyFont="1" applyBorder="1"/>
    <xf numFmtId="0" fontId="4" fillId="0" borderId="10" xfId="0" applyFont="1" applyBorder="1" applyAlignment="1">
      <alignment vertical="center"/>
    </xf>
    <xf numFmtId="0" fontId="3" fillId="15" borderId="13" xfId="0" applyFont="1" applyFill="1" applyBorder="1" applyAlignment="1">
      <alignment horizontal="center" vertical="center"/>
    </xf>
    <xf numFmtId="0" fontId="3" fillId="10" borderId="49" xfId="0" applyFont="1" applyFill="1" applyBorder="1" applyAlignment="1">
      <alignment vertical="center"/>
    </xf>
    <xf numFmtId="0" fontId="3" fillId="10" borderId="51" xfId="0" applyFont="1" applyFill="1" applyBorder="1"/>
    <xf numFmtId="0" fontId="3" fillId="10" borderId="52" xfId="0" applyFont="1" applyFill="1" applyBorder="1"/>
    <xf numFmtId="0" fontId="3" fillId="10" borderId="50" xfId="0" applyFont="1" applyFill="1" applyBorder="1"/>
    <xf numFmtId="0" fontId="3" fillId="10" borderId="27" xfId="0" applyFont="1" applyFill="1" applyBorder="1" applyAlignment="1">
      <alignment vertical="center" wrapText="1"/>
    </xf>
    <xf numFmtId="6" fontId="3" fillId="10" borderId="36" xfId="0" applyNumberFormat="1" applyFont="1" applyFill="1" applyBorder="1" applyAlignment="1" applyProtection="1">
      <alignment vertical="center"/>
    </xf>
    <xf numFmtId="6" fontId="3" fillId="10" borderId="2" xfId="0" applyNumberFormat="1" applyFont="1" applyFill="1" applyBorder="1" applyAlignment="1" applyProtection="1">
      <alignment vertical="center"/>
    </xf>
    <xf numFmtId="6" fontId="3" fillId="10" borderId="37" xfId="0" applyNumberFormat="1" applyFont="1" applyFill="1" applyBorder="1" applyAlignment="1" applyProtection="1">
      <alignment vertical="center"/>
    </xf>
    <xf numFmtId="6" fontId="3" fillId="10" borderId="40" xfId="0" applyNumberFormat="1" applyFont="1" applyFill="1" applyBorder="1" applyAlignment="1" applyProtection="1">
      <alignment vertical="center"/>
    </xf>
    <xf numFmtId="0" fontId="4" fillId="12" borderId="6" xfId="0" applyFont="1" applyFill="1" applyBorder="1" applyAlignment="1">
      <alignment horizontal="left" vertical="center" wrapText="1"/>
    </xf>
    <xf numFmtId="6" fontId="4" fillId="12" borderId="48" xfId="0" applyNumberFormat="1" applyFont="1" applyFill="1" applyBorder="1" applyAlignment="1" applyProtection="1">
      <alignment vertical="center"/>
    </xf>
    <xf numFmtId="6" fontId="4" fillId="12" borderId="52" xfId="0" applyNumberFormat="1" applyFont="1" applyFill="1" applyBorder="1" applyAlignment="1" applyProtection="1">
      <alignment vertical="center"/>
    </xf>
    <xf numFmtId="6" fontId="4" fillId="12" borderId="50" xfId="0" applyNumberFormat="1" applyFont="1" applyFill="1" applyBorder="1" applyAlignment="1" applyProtection="1">
      <alignment vertical="center"/>
    </xf>
    <xf numFmtId="0" fontId="3" fillId="8" borderId="1" xfId="0" applyFont="1" applyFill="1" applyBorder="1" applyAlignment="1">
      <alignment vertical="center" wrapText="1"/>
    </xf>
    <xf numFmtId="6" fontId="3" fillId="8" borderId="2" xfId="0" applyNumberFormat="1" applyFont="1" applyFill="1" applyBorder="1" applyAlignment="1" applyProtection="1">
      <alignment vertical="center"/>
    </xf>
    <xf numFmtId="6" fontId="3" fillId="8" borderId="37" xfId="0" applyNumberFormat="1" applyFont="1" applyFill="1" applyBorder="1" applyAlignment="1" applyProtection="1">
      <alignment vertical="center"/>
    </xf>
    <xf numFmtId="0" fontId="3" fillId="8" borderId="7" xfId="0" applyFont="1" applyFill="1" applyBorder="1" applyAlignment="1">
      <alignment vertical="center" wrapText="1"/>
    </xf>
    <xf numFmtId="3" fontId="3" fillId="0" borderId="5" xfId="1" applyNumberFormat="1" applyFont="1" applyBorder="1"/>
    <xf numFmtId="0" fontId="4" fillId="6" borderId="24" xfId="0" applyFont="1" applyFill="1" applyBorder="1"/>
    <xf numFmtId="3" fontId="4" fillId="6" borderId="25" xfId="2" applyNumberFormat="1" applyFont="1" applyFill="1" applyBorder="1" applyAlignment="1">
      <alignment horizontal="center" vertical="center"/>
    </xf>
    <xf numFmtId="3" fontId="3" fillId="6" borderId="4" xfId="2" applyNumberFormat="1" applyFont="1" applyFill="1" applyBorder="1" applyAlignment="1">
      <alignment horizontal="center" vertical="center"/>
    </xf>
    <xf numFmtId="3" fontId="0" fillId="0" borderId="4" xfId="2" applyNumberFormat="1" applyFont="1" applyBorder="1" applyAlignment="1">
      <alignment horizontal="center" vertical="center"/>
    </xf>
    <xf numFmtId="9" fontId="3" fillId="6" borderId="4" xfId="2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24" xfId="0" applyFont="1" applyBorder="1"/>
    <xf numFmtId="0" fontId="4" fillId="0" borderId="42" xfId="0" applyFont="1" applyBorder="1"/>
    <xf numFmtId="166" fontId="4" fillId="2" borderId="43" xfId="2" applyNumberFormat="1" applyFont="1" applyFill="1" applyBorder="1"/>
    <xf numFmtId="169" fontId="3" fillId="4" borderId="4" xfId="0" applyNumberFormat="1" applyFont="1" applyFill="1" applyBorder="1" applyAlignment="1">
      <alignment horizontal="right"/>
    </xf>
    <xf numFmtId="10" fontId="4" fillId="11" borderId="8" xfId="2" applyNumberFormat="1" applyFont="1" applyFill="1" applyBorder="1" applyAlignment="1">
      <alignment vertical="center"/>
    </xf>
    <xf numFmtId="10" fontId="4" fillId="11" borderId="9" xfId="2" applyNumberFormat="1" applyFont="1" applyFill="1" applyBorder="1" applyAlignment="1">
      <alignment vertical="center"/>
    </xf>
    <xf numFmtId="168" fontId="3" fillId="11" borderId="1" xfId="0" applyNumberFormat="1" applyFont="1" applyFill="1" applyBorder="1"/>
    <xf numFmtId="168" fontId="3" fillId="11" borderId="2" xfId="0" applyNumberFormat="1" applyFont="1" applyFill="1" applyBorder="1"/>
    <xf numFmtId="168" fontId="3" fillId="11" borderId="37" xfId="0" applyNumberFormat="1" applyFont="1" applyFill="1" applyBorder="1"/>
    <xf numFmtId="10" fontId="4" fillId="11" borderId="7" xfId="2" applyNumberFormat="1" applyFont="1" applyFill="1" applyBorder="1"/>
    <xf numFmtId="10" fontId="4" fillId="11" borderId="8" xfId="2" applyNumberFormat="1" applyFont="1" applyFill="1" applyBorder="1"/>
    <xf numFmtId="10" fontId="4" fillId="11" borderId="9" xfId="2" applyNumberFormat="1" applyFont="1" applyFill="1" applyBorder="1"/>
    <xf numFmtId="169" fontId="3" fillId="11" borderId="2" xfId="0" applyNumberFormat="1" applyFont="1" applyFill="1" applyBorder="1" applyAlignment="1">
      <alignment vertical="center"/>
    </xf>
    <xf numFmtId="169" fontId="3" fillId="11" borderId="1" xfId="0" applyNumberFormat="1" applyFont="1" applyFill="1" applyBorder="1" applyAlignment="1">
      <alignment vertical="center"/>
    </xf>
    <xf numFmtId="169" fontId="3" fillId="11" borderId="37" xfId="0" applyNumberFormat="1" applyFont="1" applyFill="1" applyBorder="1" applyAlignment="1">
      <alignment vertical="center"/>
    </xf>
    <xf numFmtId="10" fontId="4" fillId="11" borderId="7" xfId="2" applyNumberFormat="1" applyFont="1" applyFill="1" applyBorder="1" applyAlignment="1">
      <alignment vertical="center"/>
    </xf>
    <xf numFmtId="165" fontId="4" fillId="6" borderId="37" xfId="1" applyNumberFormat="1" applyFont="1" applyFill="1" applyBorder="1" applyAlignment="1">
      <alignment horizontal="center"/>
    </xf>
    <xf numFmtId="3" fontId="4" fillId="6" borderId="26" xfId="2" applyNumberFormat="1" applyFont="1" applyFill="1" applyBorder="1" applyAlignment="1">
      <alignment horizontal="center" vertical="center"/>
    </xf>
    <xf numFmtId="0" fontId="4" fillId="14" borderId="54" xfId="0" applyFont="1" applyFill="1" applyBorder="1" applyAlignment="1">
      <alignment vertical="center" wrapText="1"/>
    </xf>
    <xf numFmtId="6" fontId="3" fillId="8" borderId="25" xfId="0" applyNumberFormat="1" applyFont="1" applyFill="1" applyBorder="1" applyAlignment="1" applyProtection="1">
      <alignment vertical="center"/>
    </xf>
    <xf numFmtId="6" fontId="3" fillId="8" borderId="26" xfId="0" applyNumberFormat="1" applyFont="1" applyFill="1" applyBorder="1" applyAlignment="1" applyProtection="1">
      <alignment vertical="center"/>
    </xf>
    <xf numFmtId="6" fontId="3" fillId="7" borderId="22" xfId="0" applyNumberFormat="1" applyFont="1" applyFill="1" applyBorder="1" applyAlignment="1" applyProtection="1">
      <alignment vertical="center"/>
    </xf>
    <xf numFmtId="6" fontId="3" fillId="7" borderId="23" xfId="0" applyNumberFormat="1" applyFont="1" applyFill="1" applyBorder="1" applyAlignment="1" applyProtection="1">
      <alignment vertical="center"/>
    </xf>
    <xf numFmtId="6" fontId="3" fillId="7" borderId="55" xfId="0" applyNumberFormat="1" applyFont="1" applyFill="1" applyBorder="1" applyAlignment="1" applyProtection="1">
      <alignment vertical="center"/>
    </xf>
    <xf numFmtId="6" fontId="4" fillId="14" borderId="42" xfId="0" applyNumberFormat="1" applyFont="1" applyFill="1" applyBorder="1" applyAlignment="1" applyProtection="1">
      <alignment vertical="center"/>
    </xf>
    <xf numFmtId="6" fontId="4" fillId="14" borderId="43" xfId="0" applyNumberFormat="1" applyFont="1" applyFill="1" applyBorder="1" applyAlignment="1" applyProtection="1">
      <alignment vertical="center"/>
    </xf>
    <xf numFmtId="6" fontId="4" fillId="14" borderId="47" xfId="0" applyNumberFormat="1" applyFont="1" applyFill="1" applyBorder="1" applyAlignment="1" applyProtection="1">
      <alignment vertical="center"/>
    </xf>
    <xf numFmtId="0" fontId="3" fillId="8" borderId="0" xfId="0" applyFont="1" applyFill="1" applyAlignment="1">
      <alignment horizontal="center"/>
    </xf>
    <xf numFmtId="166" fontId="4" fillId="2" borderId="47" xfId="2" applyNumberFormat="1" applyFont="1" applyFill="1" applyBorder="1"/>
    <xf numFmtId="3" fontId="3" fillId="0" borderId="0" xfId="2" applyNumberFormat="1" applyFont="1" applyAlignment="1">
      <alignment horizontal="center"/>
    </xf>
    <xf numFmtId="3" fontId="4" fillId="6" borderId="2" xfId="2" applyNumberFormat="1" applyFont="1" applyFill="1" applyBorder="1" applyAlignment="1">
      <alignment horizontal="center"/>
    </xf>
    <xf numFmtId="3" fontId="4" fillId="6" borderId="25" xfId="2" applyNumberFormat="1" applyFont="1" applyFill="1" applyBorder="1" applyAlignment="1">
      <alignment horizontal="center"/>
    </xf>
    <xf numFmtId="9" fontId="3" fillId="6" borderId="4" xfId="2" applyNumberFormat="1" applyFont="1" applyFill="1" applyBorder="1" applyAlignment="1">
      <alignment horizontal="center"/>
    </xf>
    <xf numFmtId="3" fontId="4" fillId="0" borderId="43" xfId="2" applyNumberFormat="1" applyFont="1" applyBorder="1" applyAlignment="1">
      <alignment horizontal="center"/>
    </xf>
    <xf numFmtId="3" fontId="0" fillId="0" borderId="0" xfId="2" applyNumberFormat="1" applyFont="1" applyAlignment="1">
      <alignment horizontal="center"/>
    </xf>
    <xf numFmtId="0" fontId="3" fillId="0" borderId="1" xfId="0" applyFont="1" applyBorder="1"/>
    <xf numFmtId="9" fontId="3" fillId="6" borderId="2" xfId="2" applyFont="1" applyFill="1" applyBorder="1" applyAlignment="1">
      <alignment horizontal="center"/>
    </xf>
    <xf numFmtId="165" fontId="3" fillId="0" borderId="2" xfId="1" applyNumberFormat="1" applyFont="1" applyBorder="1"/>
    <xf numFmtId="165" fontId="3" fillId="0" borderId="37" xfId="1" applyNumberFormat="1" applyFont="1" applyBorder="1"/>
    <xf numFmtId="0" fontId="3" fillId="0" borderId="3" xfId="0" applyFont="1" applyBorder="1" applyAlignment="1">
      <alignment vertical="center"/>
    </xf>
    <xf numFmtId="166" fontId="3" fillId="6" borderId="8" xfId="2" applyNumberFormat="1" applyFont="1" applyFill="1" applyBorder="1" applyAlignment="1">
      <alignment horizontal="center"/>
    </xf>
    <xf numFmtId="165" fontId="3" fillId="0" borderId="8" xfId="1" applyNumberFormat="1" applyFont="1" applyBorder="1"/>
    <xf numFmtId="165" fontId="3" fillId="0" borderId="9" xfId="1" applyNumberFormat="1" applyFont="1" applyBorder="1"/>
    <xf numFmtId="167" fontId="3" fillId="6" borderId="4" xfId="2" applyNumberFormat="1" applyFont="1" applyFill="1" applyBorder="1" applyAlignment="1">
      <alignment horizontal="center" vertical="center"/>
    </xf>
    <xf numFmtId="166" fontId="3" fillId="6" borderId="25" xfId="2" applyNumberFormat="1" applyFont="1" applyFill="1" applyBorder="1" applyAlignment="1">
      <alignment horizontal="center" vertical="center"/>
    </xf>
    <xf numFmtId="3" fontId="4" fillId="6" borderId="43" xfId="2" applyNumberFormat="1" applyFont="1" applyFill="1" applyBorder="1" applyAlignment="1">
      <alignment horizontal="center" vertical="center"/>
    </xf>
    <xf numFmtId="3" fontId="3" fillId="6" borderId="5" xfId="1" applyNumberFormat="1" applyFont="1" applyFill="1" applyBorder="1" applyAlignment="1">
      <alignment horizontal="right" vertical="center"/>
    </xf>
    <xf numFmtId="9" fontId="3" fillId="8" borderId="4" xfId="2" applyNumberFormat="1" applyFont="1" applyFill="1" applyBorder="1"/>
    <xf numFmtId="167" fontId="3" fillId="8" borderId="33" xfId="0" applyNumberFormat="1" applyFont="1" applyFill="1" applyBorder="1" applyAlignment="1">
      <alignment horizontal="right"/>
    </xf>
    <xf numFmtId="167" fontId="3" fillId="6" borderId="4" xfId="2" applyNumberFormat="1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5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4" fillId="11" borderId="46" xfId="0" applyFont="1" applyFill="1" applyBorder="1" applyAlignment="1">
      <alignment horizontal="center" vertical="center"/>
    </xf>
    <xf numFmtId="0" fontId="4" fillId="11" borderId="31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4" fillId="11" borderId="7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  <xf numFmtId="0" fontId="4" fillId="11" borderId="38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left" vertical="center" wrapText="1"/>
    </xf>
    <xf numFmtId="0" fontId="3" fillId="9" borderId="19" xfId="0" applyFont="1" applyFill="1" applyBorder="1" applyAlignment="1">
      <alignment horizontal="left" vertical="center" wrapText="1"/>
    </xf>
    <xf numFmtId="0" fontId="3" fillId="9" borderId="20" xfId="0" applyFont="1" applyFill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5" borderId="29" xfId="0" applyFont="1" applyFill="1" applyBorder="1" applyAlignment="1">
      <alignment horizontal="left" vertical="center" wrapText="1"/>
    </xf>
    <xf numFmtId="0" fontId="3" fillId="5" borderId="28" xfId="0" applyFont="1" applyFill="1" applyBorder="1" applyAlignment="1">
      <alignment horizontal="left" vertical="center" wrapText="1"/>
    </xf>
    <xf numFmtId="0" fontId="3" fillId="5" borderId="30" xfId="0" applyFont="1" applyFill="1" applyBorder="1" applyAlignment="1">
      <alignment horizontal="left" vertical="center" wrapText="1"/>
    </xf>
    <xf numFmtId="0" fontId="3" fillId="8" borderId="18" xfId="0" applyFont="1" applyFill="1" applyBorder="1" applyAlignment="1">
      <alignment horizontal="left" vertical="center" wrapText="1"/>
    </xf>
    <xf numFmtId="0" fontId="3" fillId="8" borderId="19" xfId="0" applyFont="1" applyFill="1" applyBorder="1" applyAlignment="1">
      <alignment horizontal="left" vertical="center" wrapText="1"/>
    </xf>
    <xf numFmtId="0" fontId="3" fillId="8" borderId="2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15" fontId="3" fillId="0" borderId="34" xfId="0" applyNumberFormat="1" applyFont="1" applyBorder="1" applyAlignment="1">
      <alignment horizontal="left" vertical="center"/>
    </xf>
    <xf numFmtId="15" fontId="3" fillId="0" borderId="19" xfId="0" applyNumberFormat="1" applyFont="1" applyBorder="1" applyAlignment="1">
      <alignment horizontal="left" vertical="center"/>
    </xf>
    <xf numFmtId="15" fontId="3" fillId="0" borderId="35" xfId="0" applyNumberFormat="1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4" fillId="11" borderId="29" xfId="0" applyFont="1" applyFill="1" applyBorder="1" applyAlignment="1">
      <alignment horizontal="center" vertical="center"/>
    </xf>
    <xf numFmtId="0" fontId="4" fillId="11" borderId="30" xfId="0" applyFont="1" applyFill="1" applyBorder="1" applyAlignment="1">
      <alignment horizontal="center" vertical="center"/>
    </xf>
    <xf numFmtId="0" fontId="4" fillId="11" borderId="40" xfId="0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 vertical="center"/>
    </xf>
    <xf numFmtId="9" fontId="3" fillId="0" borderId="12" xfId="0" applyNumberFormat="1" applyFont="1" applyFill="1" applyBorder="1" applyAlignment="1">
      <alignment horizontal="center" vertical="center"/>
    </xf>
    <xf numFmtId="165" fontId="4" fillId="6" borderId="2" xfId="1" applyNumberFormat="1" applyFont="1" applyFill="1" applyBorder="1" applyAlignment="1">
      <alignment horizontal="center"/>
    </xf>
    <xf numFmtId="165" fontId="4" fillId="6" borderId="37" xfId="1" applyNumberFormat="1" applyFont="1" applyFill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45"/>
  <sheetViews>
    <sheetView topLeftCell="A16" zoomScale="91" zoomScaleNormal="80" zoomScalePageLayoutView="80" workbookViewId="0">
      <selection activeCell="F15" sqref="F15"/>
    </sheetView>
  </sheetViews>
  <sheetFormatPr defaultColWidth="8.77734375" defaultRowHeight="13.8" x14ac:dyDescent="0.25"/>
  <cols>
    <col min="1" max="1" width="6.44140625" style="3" customWidth="1"/>
    <col min="2" max="2" width="4.77734375" style="3" customWidth="1"/>
    <col min="3" max="3" width="39.33203125" style="6" customWidth="1"/>
    <col min="4" max="4" width="17.77734375" style="6" customWidth="1"/>
    <col min="5" max="11" width="17.109375" style="3" bestFit="1" customWidth="1"/>
    <col min="12" max="16384" width="8.77734375" style="3"/>
  </cols>
  <sheetData>
    <row r="1" spans="1:28" ht="33.75" customHeight="1" thickBot="1" x14ac:dyDescent="0.2">
      <c r="A1" s="156" t="s">
        <v>7</v>
      </c>
      <c r="B1" s="157"/>
      <c r="C1" s="157"/>
      <c r="D1" s="157"/>
      <c r="E1" s="157"/>
      <c r="F1" s="157"/>
      <c r="G1" s="158"/>
    </row>
    <row r="2" spans="1:28" ht="19.05" thickBot="1" x14ac:dyDescent="0.25">
      <c r="B2" s="205"/>
      <c r="C2" s="205"/>
      <c r="D2" s="205"/>
      <c r="E2" s="205"/>
      <c r="AB2" s="3" t="s">
        <v>21</v>
      </c>
    </row>
    <row r="3" spans="1:28" ht="16.05" customHeight="1" thickBot="1" x14ac:dyDescent="0.2">
      <c r="A3" s="197" t="s">
        <v>41</v>
      </c>
      <c r="B3" s="198"/>
      <c r="C3" s="192" t="s">
        <v>18</v>
      </c>
      <c r="D3" s="193"/>
      <c r="E3" s="194"/>
      <c r="F3" s="34" t="s">
        <v>39</v>
      </c>
      <c r="G3" s="195" t="s">
        <v>58</v>
      </c>
      <c r="H3" s="196"/>
      <c r="AB3" s="3" t="s">
        <v>38</v>
      </c>
    </row>
    <row r="4" spans="1:28" x14ac:dyDescent="0.25">
      <c r="A4" s="29"/>
      <c r="B4" s="30" t="s">
        <v>20</v>
      </c>
      <c r="C4" s="199" t="s">
        <v>25</v>
      </c>
      <c r="D4" s="200"/>
      <c r="E4" s="201"/>
      <c r="F4" s="106">
        <v>300</v>
      </c>
      <c r="G4" s="32"/>
      <c r="H4" s="33"/>
    </row>
    <row r="5" spans="1:28" ht="13.95" x14ac:dyDescent="0.15">
      <c r="A5" s="29"/>
      <c r="B5" s="30" t="s">
        <v>20</v>
      </c>
      <c r="C5" s="202" t="s">
        <v>59</v>
      </c>
      <c r="D5" s="203"/>
      <c r="E5" s="204"/>
      <c r="F5" s="31">
        <v>274</v>
      </c>
      <c r="G5" s="151">
        <f>F5/365</f>
        <v>0.75068493150684934</v>
      </c>
      <c r="H5" s="33" t="s">
        <v>57</v>
      </c>
    </row>
    <row r="6" spans="1:28" ht="13.95" x14ac:dyDescent="0.15">
      <c r="A6" s="10" t="s">
        <v>34</v>
      </c>
      <c r="B6" s="30" t="s">
        <v>20</v>
      </c>
      <c r="C6" s="168" t="s">
        <v>11</v>
      </c>
      <c r="D6" s="169"/>
      <c r="E6" s="170"/>
      <c r="F6" s="15">
        <v>80000</v>
      </c>
      <c r="G6" s="24"/>
      <c r="H6" s="22"/>
    </row>
    <row r="7" spans="1:28" x14ac:dyDescent="0.25">
      <c r="A7" s="10" t="s">
        <v>34</v>
      </c>
      <c r="B7" s="30" t="s">
        <v>20</v>
      </c>
      <c r="C7" s="168" t="s">
        <v>56</v>
      </c>
      <c r="D7" s="169"/>
      <c r="E7" s="170"/>
      <c r="F7" s="15">
        <v>150</v>
      </c>
      <c r="G7" s="25">
        <v>120000</v>
      </c>
      <c r="H7" s="22" t="s">
        <v>31</v>
      </c>
    </row>
    <row r="8" spans="1:28" ht="13.95" x14ac:dyDescent="0.15">
      <c r="A8" s="10" t="s">
        <v>34</v>
      </c>
      <c r="B8" s="30" t="s">
        <v>20</v>
      </c>
      <c r="C8" s="168" t="s">
        <v>36</v>
      </c>
      <c r="D8" s="169"/>
      <c r="E8" s="170"/>
      <c r="F8" s="15">
        <v>25000</v>
      </c>
      <c r="G8" s="25"/>
      <c r="H8" s="22"/>
    </row>
    <row r="9" spans="1:28" ht="13.95" x14ac:dyDescent="0.15">
      <c r="A9" s="10" t="s">
        <v>34</v>
      </c>
      <c r="B9" s="30" t="s">
        <v>20</v>
      </c>
      <c r="C9" s="168" t="s">
        <v>28</v>
      </c>
      <c r="D9" s="169"/>
      <c r="E9" s="170"/>
      <c r="F9" s="15">
        <v>300</v>
      </c>
      <c r="G9" s="24"/>
      <c r="H9" s="22"/>
    </row>
    <row r="10" spans="1:28" ht="13.95" x14ac:dyDescent="0.15">
      <c r="A10" s="10" t="s">
        <v>34</v>
      </c>
      <c r="B10" s="30" t="s">
        <v>20</v>
      </c>
      <c r="C10" s="168" t="s">
        <v>29</v>
      </c>
      <c r="D10" s="169"/>
      <c r="E10" s="170"/>
      <c r="F10" s="15">
        <v>120</v>
      </c>
      <c r="G10" s="24"/>
      <c r="H10" s="22"/>
    </row>
    <row r="11" spans="1:28" ht="13.95" x14ac:dyDescent="0.15">
      <c r="A11" s="10" t="s">
        <v>34</v>
      </c>
      <c r="B11" s="30" t="s">
        <v>20</v>
      </c>
      <c r="C11" s="168" t="s">
        <v>55</v>
      </c>
      <c r="D11" s="169"/>
      <c r="E11" s="170"/>
      <c r="F11" s="73">
        <v>0.25</v>
      </c>
      <c r="H11" s="22"/>
    </row>
    <row r="12" spans="1:28" ht="13.95" x14ac:dyDescent="0.15">
      <c r="A12" s="10" t="s">
        <v>32</v>
      </c>
      <c r="B12" s="14" t="s">
        <v>22</v>
      </c>
      <c r="C12" s="161" t="s">
        <v>17</v>
      </c>
      <c r="D12" s="162"/>
      <c r="E12" s="163"/>
      <c r="F12" s="11">
        <v>0.9</v>
      </c>
      <c r="G12" s="26"/>
      <c r="H12" s="22"/>
    </row>
    <row r="13" spans="1:28" ht="13.95" x14ac:dyDescent="0.15">
      <c r="A13" s="10" t="s">
        <v>32</v>
      </c>
      <c r="B13" s="14" t="s">
        <v>22</v>
      </c>
      <c r="C13" s="161" t="s">
        <v>4</v>
      </c>
      <c r="D13" s="162"/>
      <c r="E13" s="163"/>
      <c r="F13" s="150">
        <v>0.42</v>
      </c>
      <c r="G13" s="26"/>
      <c r="H13" s="22"/>
    </row>
    <row r="14" spans="1:28" ht="13.95" customHeight="1" x14ac:dyDescent="0.15">
      <c r="A14" s="10" t="s">
        <v>32</v>
      </c>
      <c r="B14" s="14" t="s">
        <v>22</v>
      </c>
      <c r="C14" s="161" t="s">
        <v>1</v>
      </c>
      <c r="D14" s="162"/>
      <c r="E14" s="163"/>
      <c r="F14" s="12">
        <v>0.33</v>
      </c>
      <c r="G14" s="26"/>
      <c r="H14" s="22"/>
    </row>
    <row r="15" spans="1:28" ht="13.95" x14ac:dyDescent="0.15">
      <c r="A15" s="10" t="s">
        <v>32</v>
      </c>
      <c r="B15" s="14" t="s">
        <v>22</v>
      </c>
      <c r="C15" s="161" t="s">
        <v>5</v>
      </c>
      <c r="D15" s="162"/>
      <c r="E15" s="163"/>
      <c r="F15" s="13">
        <v>100</v>
      </c>
      <c r="G15" s="26"/>
      <c r="H15" s="22"/>
    </row>
    <row r="16" spans="1:28" ht="13.95" x14ac:dyDescent="0.15">
      <c r="A16" s="10" t="s">
        <v>32</v>
      </c>
      <c r="B16" s="14" t="s">
        <v>23</v>
      </c>
      <c r="C16" s="161" t="s">
        <v>50</v>
      </c>
      <c r="D16" s="162"/>
      <c r="E16" s="163"/>
      <c r="F16" s="72">
        <v>15000</v>
      </c>
      <c r="G16" s="26"/>
      <c r="H16" s="22"/>
    </row>
    <row r="17" spans="1:11" ht="13.95" x14ac:dyDescent="0.15">
      <c r="A17" s="10" t="s">
        <v>32</v>
      </c>
      <c r="B17" s="14" t="s">
        <v>23</v>
      </c>
      <c r="C17" s="168" t="s">
        <v>36</v>
      </c>
      <c r="D17" s="169"/>
      <c r="E17" s="170"/>
      <c r="F17" s="130" t="str">
        <f>IF(F16=0,"N","Y")</f>
        <v>Y</v>
      </c>
      <c r="G17" s="26"/>
      <c r="H17" s="22"/>
    </row>
    <row r="18" spans="1:11" ht="13.95" x14ac:dyDescent="0.15">
      <c r="A18" s="10" t="s">
        <v>32</v>
      </c>
      <c r="B18" s="14" t="s">
        <v>23</v>
      </c>
      <c r="C18" s="161" t="s">
        <v>0</v>
      </c>
      <c r="D18" s="162"/>
      <c r="E18" s="163"/>
      <c r="F18" s="150">
        <v>0.14000000000000001</v>
      </c>
      <c r="G18" s="26"/>
      <c r="H18" s="22"/>
    </row>
    <row r="19" spans="1:11" ht="13.95" customHeight="1" x14ac:dyDescent="0.15">
      <c r="A19" s="10" t="s">
        <v>32</v>
      </c>
      <c r="B19" s="14" t="s">
        <v>23</v>
      </c>
      <c r="C19" s="161" t="s">
        <v>1</v>
      </c>
      <c r="D19" s="162"/>
      <c r="E19" s="163"/>
      <c r="F19" s="12">
        <v>0.2</v>
      </c>
      <c r="G19" s="26"/>
      <c r="H19" s="22"/>
    </row>
    <row r="20" spans="1:11" ht="13.95" x14ac:dyDescent="0.15">
      <c r="A20" s="10" t="s">
        <v>32</v>
      </c>
      <c r="B20" s="14" t="s">
        <v>23</v>
      </c>
      <c r="C20" s="161" t="s">
        <v>2</v>
      </c>
      <c r="D20" s="162"/>
      <c r="E20" s="163"/>
      <c r="F20" s="13">
        <v>750</v>
      </c>
      <c r="G20" s="26"/>
      <c r="H20" s="22"/>
    </row>
    <row r="21" spans="1:11" ht="13.95" x14ac:dyDescent="0.15">
      <c r="A21" s="10" t="s">
        <v>33</v>
      </c>
      <c r="B21" s="30" t="s">
        <v>20</v>
      </c>
      <c r="C21" s="164" t="s">
        <v>47</v>
      </c>
      <c r="D21" s="165"/>
      <c r="E21" s="166"/>
      <c r="F21" s="13">
        <v>10000</v>
      </c>
      <c r="G21" s="27"/>
      <c r="H21" s="22"/>
    </row>
    <row r="22" spans="1:11" ht="15" thickBot="1" x14ac:dyDescent="0.2">
      <c r="A22" s="20" t="s">
        <v>33</v>
      </c>
      <c r="B22" s="30" t="s">
        <v>20</v>
      </c>
      <c r="C22" s="189" t="s">
        <v>48</v>
      </c>
      <c r="D22" s="190"/>
      <c r="E22" s="191"/>
      <c r="F22" s="21">
        <v>40000</v>
      </c>
      <c r="G22" s="28"/>
      <c r="H22" s="23"/>
    </row>
    <row r="23" spans="1:11" ht="19.05" thickBot="1" x14ac:dyDescent="0.25">
      <c r="B23" s="8"/>
      <c r="C23" s="8"/>
      <c r="D23" s="8"/>
    </row>
    <row r="24" spans="1:11" ht="19.05" thickBot="1" x14ac:dyDescent="0.2">
      <c r="A24" s="156" t="s">
        <v>8</v>
      </c>
      <c r="B24" s="157"/>
      <c r="C24" s="158"/>
      <c r="D24" s="167" t="s">
        <v>27</v>
      </c>
      <c r="E24" s="167"/>
      <c r="F24" s="167"/>
      <c r="G24" s="167"/>
      <c r="H24" s="167"/>
      <c r="I24" s="167"/>
      <c r="J24" s="167"/>
      <c r="K24" s="167"/>
    </row>
    <row r="25" spans="1:11" ht="15.75" customHeight="1" thickBot="1" x14ac:dyDescent="0.2">
      <c r="A25" s="180" t="s">
        <v>9</v>
      </c>
      <c r="B25" s="181"/>
      <c r="C25" s="182"/>
      <c r="D25" s="35">
        <v>100</v>
      </c>
      <c r="E25" s="36">
        <v>200</v>
      </c>
      <c r="F25" s="36">
        <v>300</v>
      </c>
      <c r="G25" s="36">
        <v>500</v>
      </c>
      <c r="H25" s="36">
        <v>750</v>
      </c>
      <c r="I25" s="36">
        <v>1000</v>
      </c>
      <c r="J25" s="36">
        <v>1500</v>
      </c>
      <c r="K25" s="36">
        <v>2000</v>
      </c>
    </row>
    <row r="26" spans="1:11" s="6" customFormat="1" ht="30" customHeight="1" x14ac:dyDescent="0.2">
      <c r="A26" s="183" t="s">
        <v>40</v>
      </c>
      <c r="B26" s="184"/>
      <c r="C26" s="185"/>
      <c r="D26" s="18">
        <f>Breakdown!C14</f>
        <v>136508.21917808219</v>
      </c>
      <c r="E26" s="18">
        <f>Breakdown!D14</f>
        <v>168016.43835616438</v>
      </c>
      <c r="F26" s="18">
        <f>Breakdown!E14</f>
        <v>199524.65753424657</v>
      </c>
      <c r="G26" s="18">
        <f>Breakdown!F14</f>
        <v>262541.09589041094</v>
      </c>
      <c r="H26" s="18">
        <f>Breakdown!G14</f>
        <v>341311.64383561641</v>
      </c>
      <c r="I26" s="18">
        <f>Breakdown!H14</f>
        <v>390082.19178082189</v>
      </c>
      <c r="J26" s="18">
        <f>Breakdown!I14</f>
        <v>472623.28767123289</v>
      </c>
      <c r="K26" s="18">
        <f>Breakdown!J14</f>
        <v>555164.38356164377</v>
      </c>
    </row>
    <row r="27" spans="1:11" s="6" customFormat="1" ht="38.25" customHeight="1" x14ac:dyDescent="0.2">
      <c r="A27" s="186" t="s">
        <v>45</v>
      </c>
      <c r="B27" s="187"/>
      <c r="C27" s="188"/>
      <c r="D27" s="64">
        <f>Breakdown!C17</f>
        <v>578265.75342465751</v>
      </c>
      <c r="E27" s="64">
        <f>Breakdown!D17</f>
        <v>920065.75342465751</v>
      </c>
      <c r="F27" s="64">
        <f>Breakdown!E17</f>
        <v>1261865.7534246575</v>
      </c>
      <c r="G27" s="64">
        <f>Breakdown!F17</f>
        <v>1945365.7534246575</v>
      </c>
      <c r="H27" s="64">
        <f>Breakdown!G17</f>
        <v>2799865.7534246575</v>
      </c>
      <c r="I27" s="64">
        <f>Breakdown!H17</f>
        <v>3654365.7534246575</v>
      </c>
      <c r="J27" s="64">
        <f>Breakdown!I17</f>
        <v>5363265.7534246575</v>
      </c>
      <c r="K27" s="64">
        <f>Breakdown!J17</f>
        <v>7072165.7534246575</v>
      </c>
    </row>
    <row r="28" spans="1:11" s="6" customFormat="1" ht="33.75" customHeight="1" x14ac:dyDescent="0.2">
      <c r="A28" s="174" t="s">
        <v>44</v>
      </c>
      <c r="B28" s="175"/>
      <c r="C28" s="176"/>
      <c r="D28" s="19">
        <f>Breakdown!C20</f>
        <v>50000</v>
      </c>
      <c r="E28" s="19">
        <f>Breakdown!D20</f>
        <v>50000</v>
      </c>
      <c r="F28" s="19">
        <f>Breakdown!E20</f>
        <v>50000</v>
      </c>
      <c r="G28" s="19">
        <f>Breakdown!F20</f>
        <v>50000</v>
      </c>
      <c r="H28" s="19">
        <f>Breakdown!G20</f>
        <v>50000</v>
      </c>
      <c r="I28" s="19">
        <f>Breakdown!H20</f>
        <v>50000</v>
      </c>
      <c r="J28" s="19">
        <f>Breakdown!I20</f>
        <v>50000</v>
      </c>
      <c r="K28" s="19">
        <f>Breakdown!J20</f>
        <v>50000</v>
      </c>
    </row>
    <row r="29" spans="1:11" s="6" customFormat="1" ht="19.05" thickBot="1" x14ac:dyDescent="0.25">
      <c r="A29" s="177" t="s">
        <v>14</v>
      </c>
      <c r="B29" s="178"/>
      <c r="C29" s="179"/>
      <c r="D29" s="66">
        <f>SUM(D26:D28)</f>
        <v>764773.9726027397</v>
      </c>
      <c r="E29" s="66">
        <f t="shared" ref="E29:K29" si="0">SUM(E26:E28)</f>
        <v>1138082.1917808219</v>
      </c>
      <c r="F29" s="66">
        <f t="shared" si="0"/>
        <v>1511390.4109589041</v>
      </c>
      <c r="G29" s="66">
        <f t="shared" si="0"/>
        <v>2257906.8493150687</v>
      </c>
      <c r="H29" s="66">
        <f t="shared" si="0"/>
        <v>3191177.3972602738</v>
      </c>
      <c r="I29" s="66">
        <f t="shared" si="0"/>
        <v>4094447.9452054794</v>
      </c>
      <c r="J29" s="66">
        <f t="shared" si="0"/>
        <v>5885889.0410958901</v>
      </c>
      <c r="K29" s="66">
        <f t="shared" si="0"/>
        <v>7677330.1369863013</v>
      </c>
    </row>
    <row r="30" spans="1:11" s="6" customFormat="1" ht="15" thickBot="1" x14ac:dyDescent="0.25"/>
    <row r="31" spans="1:11" s="6" customFormat="1" x14ac:dyDescent="0.3">
      <c r="A31" s="153" t="s">
        <v>25</v>
      </c>
      <c r="B31" s="154"/>
      <c r="C31" s="155"/>
      <c r="D31" s="116">
        <f>$F$4</f>
        <v>300</v>
      </c>
      <c r="E31" s="115">
        <f t="shared" ref="E31:K31" si="1">$F$4</f>
        <v>300</v>
      </c>
      <c r="F31" s="115">
        <f t="shared" si="1"/>
        <v>300</v>
      </c>
      <c r="G31" s="115">
        <f t="shared" si="1"/>
        <v>300</v>
      </c>
      <c r="H31" s="115">
        <f t="shared" si="1"/>
        <v>300</v>
      </c>
      <c r="I31" s="115">
        <f t="shared" si="1"/>
        <v>300</v>
      </c>
      <c r="J31" s="115">
        <f t="shared" si="1"/>
        <v>300</v>
      </c>
      <c r="K31" s="117">
        <f t="shared" si="1"/>
        <v>300</v>
      </c>
    </row>
    <row r="32" spans="1:11" s="6" customFormat="1" ht="15" thickBot="1" x14ac:dyDescent="0.25">
      <c r="A32" s="159" t="s">
        <v>24</v>
      </c>
      <c r="B32" s="160"/>
      <c r="C32" s="160"/>
      <c r="D32" s="118">
        <f t="shared" ref="D32:K32" si="2">D29/1000000/D31</f>
        <v>2.5492465753424657E-3</v>
      </c>
      <c r="E32" s="107">
        <f t="shared" si="2"/>
        <v>3.793607305936073E-3</v>
      </c>
      <c r="F32" s="107">
        <f t="shared" si="2"/>
        <v>5.0379680365296798E-3</v>
      </c>
      <c r="G32" s="107">
        <f t="shared" si="2"/>
        <v>7.526356164383562E-3</v>
      </c>
      <c r="H32" s="107">
        <f t="shared" si="2"/>
        <v>1.063725799086758E-2</v>
      </c>
      <c r="I32" s="107">
        <f t="shared" si="2"/>
        <v>1.36481598173516E-2</v>
      </c>
      <c r="J32" s="107">
        <f t="shared" si="2"/>
        <v>1.96196301369863E-2</v>
      </c>
      <c r="K32" s="108">
        <f t="shared" si="2"/>
        <v>2.5591100456621003E-2</v>
      </c>
    </row>
    <row r="33" spans="1:11" s="6" customFormat="1" ht="13.95" x14ac:dyDescent="0.2"/>
    <row r="34" spans="1:11" s="6" customFormat="1" ht="13.95" x14ac:dyDescent="0.2"/>
    <row r="35" spans="1:11" s="6" customFormat="1" ht="19.05" thickBot="1" x14ac:dyDescent="0.25">
      <c r="A35" s="67" t="s">
        <v>43</v>
      </c>
    </row>
    <row r="36" spans="1:11" s="6" customFormat="1" ht="18" thickBot="1" x14ac:dyDescent="0.35">
      <c r="A36" s="156" t="s">
        <v>8</v>
      </c>
      <c r="B36" s="157"/>
      <c r="C36" s="158"/>
      <c r="D36" s="167" t="s">
        <v>27</v>
      </c>
      <c r="E36" s="167"/>
      <c r="F36" s="167"/>
      <c r="G36" s="167"/>
      <c r="H36" s="167"/>
      <c r="I36" s="167"/>
      <c r="J36" s="167"/>
      <c r="K36" s="167"/>
    </row>
    <row r="37" spans="1:11" s="6" customFormat="1" ht="14.4" thickBot="1" x14ac:dyDescent="0.35">
      <c r="A37" s="180" t="s">
        <v>9</v>
      </c>
      <c r="B37" s="181"/>
      <c r="C37" s="182"/>
      <c r="D37" s="78">
        <f>D25</f>
        <v>100</v>
      </c>
      <c r="E37" s="78">
        <f t="shared" ref="E37:K37" si="3">E25</f>
        <v>200</v>
      </c>
      <c r="F37" s="78">
        <f t="shared" si="3"/>
        <v>300</v>
      </c>
      <c r="G37" s="78">
        <f t="shared" si="3"/>
        <v>500</v>
      </c>
      <c r="H37" s="78">
        <f t="shared" si="3"/>
        <v>750</v>
      </c>
      <c r="I37" s="78">
        <f t="shared" si="3"/>
        <v>1000</v>
      </c>
      <c r="J37" s="78">
        <f t="shared" si="3"/>
        <v>1500</v>
      </c>
      <c r="K37" s="78">
        <f t="shared" si="3"/>
        <v>2000</v>
      </c>
    </row>
    <row r="38" spans="1:11" s="6" customFormat="1" ht="29.25" customHeight="1" x14ac:dyDescent="0.3">
      <c r="A38" s="183" t="s">
        <v>40</v>
      </c>
      <c r="B38" s="184"/>
      <c r="C38" s="185"/>
      <c r="D38" s="18">
        <f>IF($F$16="Y",0,Breakdown!C14)</f>
        <v>136508.21917808219</v>
      </c>
      <c r="E38" s="18">
        <f>IF($F$16="Y",0,Breakdown!D14)</f>
        <v>168016.43835616438</v>
      </c>
      <c r="F38" s="18">
        <f>IF($F$16="Y",0,Breakdown!E14)</f>
        <v>199524.65753424657</v>
      </c>
      <c r="G38" s="18">
        <f>IF($F$16="Y",0,Breakdown!F14)</f>
        <v>262541.09589041094</v>
      </c>
      <c r="H38" s="18">
        <f>IF($F$16="Y",0,Breakdown!G14)</f>
        <v>341311.64383561641</v>
      </c>
      <c r="I38" s="18">
        <f>IF($F$16="Y",0,Breakdown!H14)</f>
        <v>390082.19178082189</v>
      </c>
      <c r="J38" s="18">
        <f>IF($F$16="Y",0,Breakdown!I14)</f>
        <v>472623.28767123289</v>
      </c>
      <c r="K38" s="18">
        <f>IF($F$16="Y",0,Breakdown!J14)</f>
        <v>555164.38356164377</v>
      </c>
    </row>
    <row r="39" spans="1:11" s="6" customFormat="1" ht="28.5" customHeight="1" x14ac:dyDescent="0.3">
      <c r="A39" s="186" t="s">
        <v>45</v>
      </c>
      <c r="B39" s="187"/>
      <c r="C39" s="188"/>
      <c r="D39" s="64">
        <f>Breakdown!C15</f>
        <v>341800</v>
      </c>
      <c r="E39" s="64">
        <f>Breakdown!D15</f>
        <v>683600</v>
      </c>
      <c r="F39" s="64">
        <f>Breakdown!E15</f>
        <v>1025400</v>
      </c>
      <c r="G39" s="64">
        <f>Breakdown!F15</f>
        <v>1708900</v>
      </c>
      <c r="H39" s="64">
        <f>Breakdown!G15</f>
        <v>2563400</v>
      </c>
      <c r="I39" s="64">
        <f>Breakdown!H15</f>
        <v>3417900</v>
      </c>
      <c r="J39" s="64">
        <f>Breakdown!I15</f>
        <v>5126800</v>
      </c>
      <c r="K39" s="64">
        <f>Breakdown!J15</f>
        <v>6835700</v>
      </c>
    </row>
    <row r="40" spans="1:11" s="6" customFormat="1" ht="27.75" customHeight="1" x14ac:dyDescent="0.3">
      <c r="A40" s="174" t="s">
        <v>44</v>
      </c>
      <c r="B40" s="175"/>
      <c r="C40" s="176"/>
      <c r="D40" s="19">
        <f>D28</f>
        <v>50000</v>
      </c>
      <c r="E40" s="19">
        <f t="shared" ref="E40:K40" si="4">E28</f>
        <v>50000</v>
      </c>
      <c r="F40" s="19">
        <f t="shared" si="4"/>
        <v>50000</v>
      </c>
      <c r="G40" s="19">
        <f t="shared" si="4"/>
        <v>50000</v>
      </c>
      <c r="H40" s="19">
        <f t="shared" si="4"/>
        <v>50000</v>
      </c>
      <c r="I40" s="19">
        <f t="shared" si="4"/>
        <v>50000</v>
      </c>
      <c r="J40" s="19">
        <f t="shared" si="4"/>
        <v>50000</v>
      </c>
      <c r="K40" s="19">
        <f t="shared" si="4"/>
        <v>50000</v>
      </c>
    </row>
    <row r="41" spans="1:11" s="6" customFormat="1" ht="32.25" customHeight="1" thickBot="1" x14ac:dyDescent="0.35">
      <c r="A41" s="177" t="s">
        <v>14</v>
      </c>
      <c r="B41" s="178"/>
      <c r="C41" s="179"/>
      <c r="D41" s="66">
        <f>SUM(D38:D40)</f>
        <v>528308.21917808219</v>
      </c>
      <c r="E41" s="66">
        <f t="shared" ref="E41:K41" si="5">SUM(E38:E40)</f>
        <v>901616.43835616438</v>
      </c>
      <c r="F41" s="66">
        <f t="shared" si="5"/>
        <v>1274924.6575342466</v>
      </c>
      <c r="G41" s="66">
        <f t="shared" si="5"/>
        <v>2021441.0958904109</v>
      </c>
      <c r="H41" s="66">
        <f t="shared" si="5"/>
        <v>2954711.6438356163</v>
      </c>
      <c r="I41" s="66">
        <f t="shared" si="5"/>
        <v>3857982.1917808219</v>
      </c>
      <c r="J41" s="66">
        <f t="shared" si="5"/>
        <v>5649423.2876712326</v>
      </c>
      <c r="K41" s="66">
        <f t="shared" si="5"/>
        <v>7440864.3835616438</v>
      </c>
    </row>
    <row r="42" spans="1:11" ht="14.4" thickBot="1" x14ac:dyDescent="0.3"/>
    <row r="43" spans="1:11" x14ac:dyDescent="0.25">
      <c r="A43" s="153" t="s">
        <v>25</v>
      </c>
      <c r="B43" s="154"/>
      <c r="C43" s="155"/>
      <c r="D43" s="116">
        <f>$F$4</f>
        <v>300</v>
      </c>
      <c r="E43" s="115">
        <f t="shared" ref="E43:K43" si="6">$F$4</f>
        <v>300</v>
      </c>
      <c r="F43" s="115">
        <f t="shared" si="6"/>
        <v>300</v>
      </c>
      <c r="G43" s="115">
        <f t="shared" si="6"/>
        <v>300</v>
      </c>
      <c r="H43" s="115">
        <f t="shared" si="6"/>
        <v>300</v>
      </c>
      <c r="I43" s="115">
        <f t="shared" si="6"/>
        <v>300</v>
      </c>
      <c r="J43" s="115">
        <f t="shared" si="6"/>
        <v>300</v>
      </c>
      <c r="K43" s="117">
        <f t="shared" si="6"/>
        <v>300</v>
      </c>
    </row>
    <row r="44" spans="1:11" ht="14.4" thickBot="1" x14ac:dyDescent="0.3">
      <c r="A44" s="171" t="s">
        <v>24</v>
      </c>
      <c r="B44" s="172"/>
      <c r="C44" s="173"/>
      <c r="D44" s="118">
        <f t="shared" ref="D44:K44" si="7">D41/1000000/D43</f>
        <v>1.7610273972602742E-3</v>
      </c>
      <c r="E44" s="107">
        <f t="shared" si="7"/>
        <v>3.005388127853881E-3</v>
      </c>
      <c r="F44" s="107">
        <f t="shared" si="7"/>
        <v>4.2497488584474887E-3</v>
      </c>
      <c r="G44" s="107">
        <f t="shared" si="7"/>
        <v>6.73813698630137E-3</v>
      </c>
      <c r="H44" s="107">
        <f t="shared" si="7"/>
        <v>9.8490388127853885E-3</v>
      </c>
      <c r="I44" s="107">
        <f t="shared" si="7"/>
        <v>1.2859940639269405E-2</v>
      </c>
      <c r="J44" s="107">
        <f t="shared" si="7"/>
        <v>1.8831410958904109E-2</v>
      </c>
      <c r="K44" s="108">
        <f t="shared" si="7"/>
        <v>2.4802881278538812E-2</v>
      </c>
    </row>
    <row r="45" spans="1:11" x14ac:dyDescent="0.25">
      <c r="A45" s="6"/>
      <c r="D45" s="9"/>
      <c r="E45" s="9"/>
      <c r="F45" s="9"/>
      <c r="G45" s="9"/>
      <c r="H45" s="9"/>
      <c r="I45" s="9"/>
      <c r="J45" s="9"/>
      <c r="K45" s="9"/>
    </row>
  </sheetData>
  <sheetProtection selectLockedCells="1"/>
  <mergeCells count="42">
    <mergeCell ref="C11:E11"/>
    <mergeCell ref="C12:E12"/>
    <mergeCell ref="C14:E14"/>
    <mergeCell ref="C13:E13"/>
    <mergeCell ref="C16:E16"/>
    <mergeCell ref="A1:G1"/>
    <mergeCell ref="C3:E3"/>
    <mergeCell ref="C10:E10"/>
    <mergeCell ref="C9:E9"/>
    <mergeCell ref="C8:E8"/>
    <mergeCell ref="C7:E7"/>
    <mergeCell ref="G3:H3"/>
    <mergeCell ref="A3:B3"/>
    <mergeCell ref="C6:E6"/>
    <mergeCell ref="C4:E4"/>
    <mergeCell ref="C5:E5"/>
    <mergeCell ref="B2:E2"/>
    <mergeCell ref="A43:C43"/>
    <mergeCell ref="A44:C44"/>
    <mergeCell ref="C18:E18"/>
    <mergeCell ref="A40:C40"/>
    <mergeCell ref="A41:C41"/>
    <mergeCell ref="A36:C36"/>
    <mergeCell ref="D36:K36"/>
    <mergeCell ref="A37:C37"/>
    <mergeCell ref="A38:C38"/>
    <mergeCell ref="A39:C39"/>
    <mergeCell ref="A29:C29"/>
    <mergeCell ref="A28:C28"/>
    <mergeCell ref="A27:C27"/>
    <mergeCell ref="A26:C26"/>
    <mergeCell ref="A25:C25"/>
    <mergeCell ref="C22:E22"/>
    <mergeCell ref="A31:C31"/>
    <mergeCell ref="A24:C24"/>
    <mergeCell ref="A32:C32"/>
    <mergeCell ref="C15:E15"/>
    <mergeCell ref="C21:E21"/>
    <mergeCell ref="C20:E20"/>
    <mergeCell ref="C19:E19"/>
    <mergeCell ref="D24:K24"/>
    <mergeCell ref="C17:E17"/>
  </mergeCells>
  <pageMargins left="0.25" right="0.25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4" zoomScale="89" zoomScaleNormal="90" zoomScalePageLayoutView="90" workbookViewId="0">
      <pane xSplit="2" ySplit="1" topLeftCell="C5" activePane="bottomRight" state="frozen"/>
      <selection activeCell="A4" sqref="A4"/>
      <selection pane="topRight" activeCell="C4" sqref="C4"/>
      <selection pane="bottomLeft" activeCell="A5" sqref="A5"/>
      <selection pane="bottomRight" activeCell="D8" sqref="D8"/>
    </sheetView>
  </sheetViews>
  <sheetFormatPr defaultColWidth="8.77734375" defaultRowHeight="13.8" x14ac:dyDescent="0.25"/>
  <cols>
    <col min="1" max="1" width="7.44140625" style="3" customWidth="1"/>
    <col min="2" max="2" width="39.77734375" style="6" customWidth="1"/>
    <col min="3" max="3" width="19.44140625" style="3" customWidth="1"/>
    <col min="4" max="4" width="10.6640625" style="3" bestFit="1" customWidth="1"/>
    <col min="5" max="5" width="11.33203125" style="3" customWidth="1"/>
    <col min="6" max="6" width="12.33203125" style="3" customWidth="1"/>
    <col min="7" max="10" width="11.33203125" style="3" bestFit="1" customWidth="1"/>
    <col min="11" max="16384" width="8.77734375" style="3"/>
  </cols>
  <sheetData>
    <row r="1" spans="1:10" ht="33.75" customHeight="1" thickBot="1" x14ac:dyDescent="0.2">
      <c r="A1" s="156" t="s">
        <v>7</v>
      </c>
      <c r="B1" s="157"/>
      <c r="C1" s="157"/>
      <c r="D1" s="157"/>
      <c r="E1" s="158"/>
      <c r="F1" s="37"/>
      <c r="G1" s="37"/>
    </row>
    <row r="2" spans="1:10" ht="18" x14ac:dyDescent="0.2">
      <c r="A2" s="205"/>
      <c r="B2" s="205"/>
      <c r="C2" s="205"/>
    </row>
    <row r="3" spans="1:10" ht="19.05" thickBot="1" x14ac:dyDescent="0.25">
      <c r="A3" s="8"/>
      <c r="B3" s="8"/>
      <c r="C3" s="8"/>
    </row>
    <row r="4" spans="1:10" ht="19.05" thickBot="1" x14ac:dyDescent="0.2">
      <c r="A4" s="53" t="s">
        <v>42</v>
      </c>
      <c r="B4" s="4" t="s">
        <v>8</v>
      </c>
      <c r="C4" s="157" t="s">
        <v>27</v>
      </c>
      <c r="D4" s="157"/>
      <c r="E4" s="157"/>
      <c r="F4" s="157"/>
      <c r="G4" s="157"/>
      <c r="H4" s="157"/>
      <c r="I4" s="157"/>
      <c r="J4" s="158"/>
    </row>
    <row r="5" spans="1:10" ht="15.75" customHeight="1" thickBot="1" x14ac:dyDescent="0.2">
      <c r="A5" s="16"/>
      <c r="B5" s="17" t="s">
        <v>9</v>
      </c>
      <c r="C5" s="44">
        <f>Summary!D25</f>
        <v>100</v>
      </c>
      <c r="D5" s="42">
        <f>Summary!E25</f>
        <v>200</v>
      </c>
      <c r="E5" s="42">
        <f>Summary!F25</f>
        <v>300</v>
      </c>
      <c r="F5" s="42">
        <f>Summary!G25</f>
        <v>500</v>
      </c>
      <c r="G5" s="42">
        <f>Summary!H25</f>
        <v>750</v>
      </c>
      <c r="H5" s="42">
        <f>Summary!I25</f>
        <v>1000</v>
      </c>
      <c r="I5" s="42">
        <f>Summary!J25</f>
        <v>1500</v>
      </c>
      <c r="J5" s="43">
        <f>Summary!K25</f>
        <v>2000</v>
      </c>
    </row>
    <row r="6" spans="1:10" ht="25.5" customHeight="1" thickBot="1" x14ac:dyDescent="0.2">
      <c r="A6" s="16"/>
      <c r="B6" s="5" t="s">
        <v>10</v>
      </c>
      <c r="C6" s="209">
        <f>Summary!G5</f>
        <v>0.75068493150684934</v>
      </c>
      <c r="D6" s="210"/>
      <c r="E6" s="210"/>
      <c r="F6" s="210"/>
      <c r="G6" s="210"/>
      <c r="H6" s="210"/>
      <c r="I6" s="210"/>
      <c r="J6" s="211"/>
    </row>
    <row r="7" spans="1:10" ht="24.75" customHeight="1" thickBot="1" x14ac:dyDescent="0.2">
      <c r="A7" s="16"/>
      <c r="B7" s="47" t="s">
        <v>36</v>
      </c>
      <c r="C7" s="209" t="str">
        <f>Summary!F17</f>
        <v>Y</v>
      </c>
      <c r="D7" s="210"/>
      <c r="E7" s="210"/>
      <c r="F7" s="210"/>
      <c r="G7" s="210"/>
      <c r="H7" s="210"/>
      <c r="I7" s="210"/>
      <c r="J7" s="211"/>
    </row>
    <row r="8" spans="1:10" ht="15" thickBot="1" x14ac:dyDescent="0.2">
      <c r="A8" s="16" t="s">
        <v>34</v>
      </c>
      <c r="B8" s="79" t="s">
        <v>37</v>
      </c>
      <c r="C8" s="80">
        <f>C5*Summary!$F$11</f>
        <v>25</v>
      </c>
      <c r="D8" s="81">
        <f>D5*Summary!$F$11</f>
        <v>50</v>
      </c>
      <c r="E8" s="81">
        <f>E5*Summary!$F$11</f>
        <v>75</v>
      </c>
      <c r="F8" s="81">
        <f>F5*Summary!$F$11</f>
        <v>125</v>
      </c>
      <c r="G8" s="81">
        <f>G5*Summary!$F$11</f>
        <v>187.5</v>
      </c>
      <c r="H8" s="81">
        <f>H5*Summary!$F$11</f>
        <v>250</v>
      </c>
      <c r="I8" s="81">
        <f>I5*Summary!$F$11</f>
        <v>375</v>
      </c>
      <c r="J8" s="82">
        <f>J5*Summary!$F$11</f>
        <v>500</v>
      </c>
    </row>
    <row r="9" spans="1:10" ht="28.05" x14ac:dyDescent="0.15">
      <c r="A9" s="16" t="s">
        <v>34</v>
      </c>
      <c r="B9" s="83" t="s">
        <v>11</v>
      </c>
      <c r="C9" s="84">
        <f>Summary!$F$6</f>
        <v>80000</v>
      </c>
      <c r="D9" s="85">
        <f>Summary!$F$6</f>
        <v>80000</v>
      </c>
      <c r="E9" s="85">
        <f>Summary!$F$6</f>
        <v>80000</v>
      </c>
      <c r="F9" s="85">
        <f>Summary!$F$6</f>
        <v>80000</v>
      </c>
      <c r="G9" s="85">
        <f>Summary!$F$6</f>
        <v>80000</v>
      </c>
      <c r="H9" s="85">
        <f>Summary!$F$6</f>
        <v>80000</v>
      </c>
      <c r="I9" s="85">
        <f>Summary!$F$6</f>
        <v>80000</v>
      </c>
      <c r="J9" s="86">
        <f>Summary!$F$6</f>
        <v>80000</v>
      </c>
    </row>
    <row r="10" spans="1:10" ht="27.6" x14ac:dyDescent="0.25">
      <c r="A10" s="16" t="s">
        <v>34</v>
      </c>
      <c r="B10" s="40" t="s">
        <v>30</v>
      </c>
      <c r="C10" s="45">
        <f>MIN(Summary!$F$7*C5,Summary!$G$7)</f>
        <v>15000</v>
      </c>
      <c r="D10" s="38">
        <f>MIN(Summary!$F$7*D5,Summary!$G$7)</f>
        <v>30000</v>
      </c>
      <c r="E10" s="38">
        <f>MIN(Summary!$F$7*E5,Summary!$G$7)</f>
        <v>45000</v>
      </c>
      <c r="F10" s="38">
        <f>MIN(Summary!$F$7*F5,Summary!$G$7)</f>
        <v>75000</v>
      </c>
      <c r="G10" s="38">
        <f>MIN(Summary!$F$7*G5,Summary!$G$7)</f>
        <v>112500</v>
      </c>
      <c r="H10" s="38">
        <f>MIN(Summary!$F$7*H5,Summary!$G$7)</f>
        <v>120000</v>
      </c>
      <c r="I10" s="38">
        <f>MIN(Summary!$F$7*I5,Summary!$G$7)</f>
        <v>120000</v>
      </c>
      <c r="J10" s="39">
        <f>MIN(Summary!$F$7*J5,Summary!$G$7)</f>
        <v>120000</v>
      </c>
    </row>
    <row r="11" spans="1:10" ht="39" customHeight="1" x14ac:dyDescent="0.15">
      <c r="A11" s="16" t="s">
        <v>34</v>
      </c>
      <c r="B11" s="40" t="s">
        <v>28</v>
      </c>
      <c r="C11" s="45">
        <f>Summary!$F$9*C8</f>
        <v>7500</v>
      </c>
      <c r="D11" s="38">
        <f>Summary!$F$9*D8</f>
        <v>15000</v>
      </c>
      <c r="E11" s="38">
        <f>Summary!$F$9*E8</f>
        <v>22500</v>
      </c>
      <c r="F11" s="38">
        <f>Summary!$F$9*F8</f>
        <v>37500</v>
      </c>
      <c r="G11" s="38">
        <f>Summary!$F$9*G8</f>
        <v>56250</v>
      </c>
      <c r="H11" s="38">
        <f>Summary!$F$9*H8</f>
        <v>75000</v>
      </c>
      <c r="I11" s="38">
        <f>Summary!$F$9*I8</f>
        <v>112500</v>
      </c>
      <c r="J11" s="39">
        <f>Summary!$F$9*J8</f>
        <v>150000</v>
      </c>
    </row>
    <row r="12" spans="1:10" ht="39" customHeight="1" x14ac:dyDescent="0.15">
      <c r="A12" s="16" t="s">
        <v>34</v>
      </c>
      <c r="B12" s="40" t="s">
        <v>49</v>
      </c>
      <c r="C12" s="45">
        <f>IF($C$7="Y",Summary!$F$8,0)</f>
        <v>25000</v>
      </c>
      <c r="D12" s="38">
        <f>IF($C$7="Y",Summary!$F$8,0)</f>
        <v>25000</v>
      </c>
      <c r="E12" s="38">
        <f>IF($C$7="Y",Summary!$F$8,0)</f>
        <v>25000</v>
      </c>
      <c r="F12" s="38">
        <f>IF($C$7="Y",Summary!$F$8,0)</f>
        <v>25000</v>
      </c>
      <c r="G12" s="38">
        <f>IF($C$7="Y",Summary!$F$8,0)</f>
        <v>25000</v>
      </c>
      <c r="H12" s="38">
        <f>IF($C$7="Y",Summary!$F$8,0)</f>
        <v>25000</v>
      </c>
      <c r="I12" s="38">
        <f>IF($C$7="Y",Summary!$F$8,0)</f>
        <v>25000</v>
      </c>
      <c r="J12" s="39">
        <f>IF($C$7="Y",Summary!$F$8,0)</f>
        <v>25000</v>
      </c>
    </row>
    <row r="13" spans="1:10" s="6" customFormat="1" ht="39" customHeight="1" thickBot="1" x14ac:dyDescent="0.2">
      <c r="A13" s="16" t="s">
        <v>34</v>
      </c>
      <c r="B13" s="48" t="s">
        <v>29</v>
      </c>
      <c r="C13" s="46">
        <f>C5*Summary!$F$10*$C6</f>
        <v>9008.2191780821922</v>
      </c>
      <c r="D13" s="46">
        <f>D5*Summary!$F$10*$C6</f>
        <v>18016.438356164384</v>
      </c>
      <c r="E13" s="46">
        <f>E5*Summary!$F$10*$C6</f>
        <v>27024.657534246577</v>
      </c>
      <c r="F13" s="46">
        <f>F5*Summary!$F$10*$C6</f>
        <v>45041.095890410958</v>
      </c>
      <c r="G13" s="46">
        <f>G5*Summary!$F$10*$C6</f>
        <v>67561.643835616444</v>
      </c>
      <c r="H13" s="46">
        <f>H5*Summary!$F$10*$C6</f>
        <v>90082.191780821915</v>
      </c>
      <c r="I13" s="46">
        <f>I5*Summary!$F$10*$C6</f>
        <v>135123.28767123289</v>
      </c>
      <c r="J13" s="87">
        <f>J5*Summary!$F$10*$C6</f>
        <v>180164.38356164383</v>
      </c>
    </row>
    <row r="14" spans="1:10" ht="30" customHeight="1" thickBot="1" x14ac:dyDescent="0.2">
      <c r="A14" s="16" t="s">
        <v>34</v>
      </c>
      <c r="B14" s="88" t="s">
        <v>12</v>
      </c>
      <c r="C14" s="89">
        <f>SUM(C9:C13)</f>
        <v>136508.21917808219</v>
      </c>
      <c r="D14" s="90">
        <f t="shared" ref="D14:J14" si="0">SUM(D9:D13)</f>
        <v>168016.43835616438</v>
      </c>
      <c r="E14" s="90">
        <f t="shared" si="0"/>
        <v>199524.65753424657</v>
      </c>
      <c r="F14" s="90">
        <f t="shared" si="0"/>
        <v>262541.09589041094</v>
      </c>
      <c r="G14" s="90">
        <f t="shared" si="0"/>
        <v>341311.64383561641</v>
      </c>
      <c r="H14" s="90">
        <f t="shared" si="0"/>
        <v>390082.19178082189</v>
      </c>
      <c r="I14" s="90">
        <f t="shared" si="0"/>
        <v>472623.28767123289</v>
      </c>
      <c r="J14" s="91">
        <f t="shared" si="0"/>
        <v>555164.38356164377</v>
      </c>
    </row>
    <row r="15" spans="1:10" s="6" customFormat="1" ht="38.25" customHeight="1" x14ac:dyDescent="0.15">
      <c r="A15" s="55" t="s">
        <v>32</v>
      </c>
      <c r="B15" s="92" t="s">
        <v>46</v>
      </c>
      <c r="C15" s="93">
        <f>'CUR 2 -Bed Days Calc'!C9</f>
        <v>341800</v>
      </c>
      <c r="D15" s="93">
        <f>'CUR 2 -Bed Days Calc'!D9</f>
        <v>683600</v>
      </c>
      <c r="E15" s="93">
        <f>'CUR 2 -Bed Days Calc'!E9</f>
        <v>1025400</v>
      </c>
      <c r="F15" s="93">
        <f>'CUR 2 -Bed Days Calc'!F9</f>
        <v>1708900</v>
      </c>
      <c r="G15" s="93">
        <f>'CUR 2 -Bed Days Calc'!G9</f>
        <v>2563400</v>
      </c>
      <c r="H15" s="93">
        <f>'CUR 2 -Bed Days Calc'!H9</f>
        <v>3417900</v>
      </c>
      <c r="I15" s="93">
        <f>'CUR 2 -Bed Days Calc'!I9</f>
        <v>5126800</v>
      </c>
      <c r="J15" s="94">
        <f>'CUR 2 -Bed Days Calc'!J9</f>
        <v>6835700</v>
      </c>
    </row>
    <row r="16" spans="1:10" s="6" customFormat="1" ht="38.25" customHeight="1" thickBot="1" x14ac:dyDescent="0.2">
      <c r="A16" s="55" t="s">
        <v>32</v>
      </c>
      <c r="B16" s="95" t="s">
        <v>15</v>
      </c>
      <c r="C16" s="122">
        <f>'CUR 2 Emer Adm Calc'!$C$9</f>
        <v>236465.75342465754</v>
      </c>
      <c r="D16" s="122">
        <f>'CUR 2 Emer Adm Calc'!$C$9</f>
        <v>236465.75342465754</v>
      </c>
      <c r="E16" s="122">
        <f>'CUR 2 Emer Adm Calc'!$C$9</f>
        <v>236465.75342465754</v>
      </c>
      <c r="F16" s="122">
        <f>'CUR 2 Emer Adm Calc'!C9</f>
        <v>236465.75342465754</v>
      </c>
      <c r="G16" s="122">
        <f>'CUR 2 Emer Adm Calc'!$C$9</f>
        <v>236465.75342465754</v>
      </c>
      <c r="H16" s="122">
        <f>'CUR 2 Emer Adm Calc'!$C$9</f>
        <v>236465.75342465754</v>
      </c>
      <c r="I16" s="122">
        <f>'CUR 2 Emer Adm Calc'!$C$9</f>
        <v>236465.75342465754</v>
      </c>
      <c r="J16" s="123">
        <f>'CUR 2 Emer Adm Calc'!$C$9</f>
        <v>236465.75342465754</v>
      </c>
    </row>
    <row r="17" spans="1:10" s="6" customFormat="1" ht="33.75" customHeight="1" thickBot="1" x14ac:dyDescent="0.2">
      <c r="A17" s="16" t="s">
        <v>32</v>
      </c>
      <c r="B17" s="121" t="s">
        <v>61</v>
      </c>
      <c r="C17" s="127">
        <f>SUM(C15:C16)</f>
        <v>578265.75342465751</v>
      </c>
      <c r="D17" s="128">
        <f t="shared" ref="D17:J17" si="1">SUM(D15:D16)</f>
        <v>920065.75342465751</v>
      </c>
      <c r="E17" s="128">
        <f>SUM(E15:E16)</f>
        <v>1261865.7534246575</v>
      </c>
      <c r="F17" s="128">
        <f t="shared" si="1"/>
        <v>1945365.7534246575</v>
      </c>
      <c r="G17" s="128">
        <f t="shared" si="1"/>
        <v>2799865.7534246575</v>
      </c>
      <c r="H17" s="128">
        <f t="shared" si="1"/>
        <v>3654365.7534246575</v>
      </c>
      <c r="I17" s="128">
        <f t="shared" si="1"/>
        <v>5363265.7534246575</v>
      </c>
      <c r="J17" s="129">
        <f t="shared" si="1"/>
        <v>7072165.7534246575</v>
      </c>
    </row>
    <row r="18" spans="1:10" s="6" customFormat="1" ht="33.75" customHeight="1" x14ac:dyDescent="0.15">
      <c r="A18" s="16" t="s">
        <v>33</v>
      </c>
      <c r="B18" s="52" t="s">
        <v>13</v>
      </c>
      <c r="C18" s="124">
        <f>Summary!$F$21</f>
        <v>10000</v>
      </c>
      <c r="D18" s="125">
        <f>Summary!$F$21</f>
        <v>10000</v>
      </c>
      <c r="E18" s="125">
        <f>Summary!$F$21</f>
        <v>10000</v>
      </c>
      <c r="F18" s="125">
        <f>Summary!$F$21</f>
        <v>10000</v>
      </c>
      <c r="G18" s="125">
        <f>Summary!$F$21</f>
        <v>10000</v>
      </c>
      <c r="H18" s="125">
        <f>Summary!$F$21</f>
        <v>10000</v>
      </c>
      <c r="I18" s="125">
        <f>Summary!$F$21</f>
        <v>10000</v>
      </c>
      <c r="J18" s="126">
        <f>Summary!$F$21</f>
        <v>10000</v>
      </c>
    </row>
    <row r="19" spans="1:10" s="6" customFormat="1" ht="33.75" customHeight="1" thickBot="1" x14ac:dyDescent="0.2">
      <c r="A19" s="16" t="s">
        <v>33</v>
      </c>
      <c r="B19" s="41" t="s">
        <v>35</v>
      </c>
      <c r="C19" s="49">
        <f>Summary!$F$22</f>
        <v>40000</v>
      </c>
      <c r="D19" s="50">
        <f>Summary!$F$22</f>
        <v>40000</v>
      </c>
      <c r="E19" s="50">
        <f>Summary!$F$22</f>
        <v>40000</v>
      </c>
      <c r="F19" s="50">
        <f>Summary!$F$22</f>
        <v>40000</v>
      </c>
      <c r="G19" s="50">
        <f>Summary!$F$22</f>
        <v>40000</v>
      </c>
      <c r="H19" s="50">
        <f>Summary!$F$22</f>
        <v>40000</v>
      </c>
      <c r="I19" s="50">
        <f>Summary!$F$22</f>
        <v>40000</v>
      </c>
      <c r="J19" s="51">
        <f>Summary!$F$22</f>
        <v>40000</v>
      </c>
    </row>
    <row r="20" spans="1:10" s="6" customFormat="1" ht="33.75" customHeight="1" thickBot="1" x14ac:dyDescent="0.2">
      <c r="A20" s="54" t="s">
        <v>33</v>
      </c>
      <c r="B20" s="60" t="s">
        <v>26</v>
      </c>
      <c r="C20" s="61">
        <f>SUM(C18:C19)</f>
        <v>50000</v>
      </c>
      <c r="D20" s="62">
        <f t="shared" ref="D20:J20" si="2">SUM(D18:D19)</f>
        <v>50000</v>
      </c>
      <c r="E20" s="62">
        <f t="shared" si="2"/>
        <v>50000</v>
      </c>
      <c r="F20" s="62">
        <f t="shared" si="2"/>
        <v>50000</v>
      </c>
      <c r="G20" s="62">
        <f t="shared" si="2"/>
        <v>50000</v>
      </c>
      <c r="H20" s="62">
        <f t="shared" si="2"/>
        <v>50000</v>
      </c>
      <c r="I20" s="62">
        <f t="shared" si="2"/>
        <v>50000</v>
      </c>
      <c r="J20" s="63">
        <f t="shared" si="2"/>
        <v>50000</v>
      </c>
    </row>
    <row r="21" spans="1:10" ht="15" thickBot="1" x14ac:dyDescent="0.2"/>
    <row r="22" spans="1:10" ht="15" thickBot="1" x14ac:dyDescent="0.2">
      <c r="A22" s="77" t="s">
        <v>14</v>
      </c>
      <c r="B22" s="7"/>
      <c r="C22" s="76">
        <f>C20+C17+C14</f>
        <v>764773.9726027397</v>
      </c>
      <c r="D22" s="74">
        <f t="shared" ref="D22:J22" si="3">D20+D17+D14</f>
        <v>1138082.1917808219</v>
      </c>
      <c r="E22" s="74">
        <f t="shared" si="3"/>
        <v>1511390.4109589041</v>
      </c>
      <c r="F22" s="74">
        <f t="shared" si="3"/>
        <v>2257906.8493150687</v>
      </c>
      <c r="G22" s="74">
        <f t="shared" si="3"/>
        <v>3191177.3972602738</v>
      </c>
      <c r="H22" s="74">
        <f t="shared" si="3"/>
        <v>4094447.9452054794</v>
      </c>
      <c r="I22" s="74">
        <f t="shared" si="3"/>
        <v>5885889.0410958901</v>
      </c>
      <c r="J22" s="75">
        <f t="shared" si="3"/>
        <v>7677330.1369863013</v>
      </c>
    </row>
    <row r="23" spans="1:10" ht="15" thickBot="1" x14ac:dyDescent="0.2"/>
    <row r="24" spans="1:10" ht="15" customHeight="1" x14ac:dyDescent="0.25">
      <c r="A24" s="206" t="s">
        <v>25</v>
      </c>
      <c r="B24" s="207"/>
      <c r="C24" s="109">
        <f>Summary!$F$4</f>
        <v>300</v>
      </c>
      <c r="D24" s="110">
        <f>Summary!$F$4</f>
        <v>300</v>
      </c>
      <c r="E24" s="110">
        <f>Summary!$F$4</f>
        <v>300</v>
      </c>
      <c r="F24" s="110">
        <f>Summary!$F$4</f>
        <v>300</v>
      </c>
      <c r="G24" s="110">
        <f>Summary!$F$4</f>
        <v>300</v>
      </c>
      <c r="H24" s="110">
        <f>Summary!$F$4</f>
        <v>300</v>
      </c>
      <c r="I24" s="110">
        <f>Summary!$F$4</f>
        <v>300</v>
      </c>
      <c r="J24" s="111">
        <f>Summary!$F$4</f>
        <v>300</v>
      </c>
    </row>
    <row r="25" spans="1:10" ht="16.05" customHeight="1" thickBot="1" x14ac:dyDescent="0.2">
      <c r="A25" s="159" t="s">
        <v>24</v>
      </c>
      <c r="B25" s="208"/>
      <c r="C25" s="112">
        <f>C22/(C24*1000000)</f>
        <v>2.5492465753424657E-3</v>
      </c>
      <c r="D25" s="113">
        <f t="shared" ref="D25:J25" si="4">D22/(D24*1000000)</f>
        <v>3.793607305936073E-3</v>
      </c>
      <c r="E25" s="113">
        <f t="shared" si="4"/>
        <v>5.0379680365296806E-3</v>
      </c>
      <c r="F25" s="113">
        <f t="shared" si="4"/>
        <v>7.526356164383562E-3</v>
      </c>
      <c r="G25" s="113">
        <f t="shared" si="4"/>
        <v>1.063725799086758E-2</v>
      </c>
      <c r="H25" s="113">
        <f t="shared" si="4"/>
        <v>1.3648159817351598E-2</v>
      </c>
      <c r="I25" s="113">
        <f t="shared" si="4"/>
        <v>1.96196301369863E-2</v>
      </c>
      <c r="J25" s="114">
        <f t="shared" si="4"/>
        <v>2.5591100456621003E-2</v>
      </c>
    </row>
  </sheetData>
  <sheetProtection selectLockedCells="1"/>
  <mergeCells count="7">
    <mergeCell ref="A24:B24"/>
    <mergeCell ref="A25:B25"/>
    <mergeCell ref="C4:J4"/>
    <mergeCell ref="A2:C2"/>
    <mergeCell ref="A1:E1"/>
    <mergeCell ref="C6:J6"/>
    <mergeCell ref="C7:J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B7" sqref="B7"/>
    </sheetView>
  </sheetViews>
  <sheetFormatPr defaultColWidth="8.77734375" defaultRowHeight="14.4" x14ac:dyDescent="0.3"/>
  <cols>
    <col min="1" max="1" width="56.33203125" customWidth="1"/>
    <col min="2" max="2" width="13" style="137" customWidth="1"/>
    <col min="3" max="3" width="9.33203125" style="2" bestFit="1" customWidth="1"/>
    <col min="4" max="4" width="9.33203125" bestFit="1" customWidth="1"/>
    <col min="5" max="5" width="11.44140625" customWidth="1"/>
    <col min="6" max="6" width="11" customWidth="1"/>
    <col min="7" max="7" width="14.77734375" customWidth="1"/>
    <col min="8" max="8" width="11.109375" customWidth="1"/>
    <col min="9" max="9" width="12.109375" customWidth="1"/>
    <col min="10" max="10" width="15.109375" customWidth="1"/>
  </cols>
  <sheetData>
    <row r="1" spans="1:10" ht="25.95" thickBot="1" x14ac:dyDescent="0.3">
      <c r="A1" s="65" t="s">
        <v>16</v>
      </c>
      <c r="B1" s="132"/>
      <c r="C1" s="3"/>
      <c r="D1" s="3"/>
      <c r="E1" s="3"/>
      <c r="F1" s="3"/>
      <c r="G1" s="3"/>
      <c r="H1" s="3"/>
      <c r="I1" s="3"/>
      <c r="J1" s="3"/>
    </row>
    <row r="2" spans="1:10" ht="15" customHeight="1" x14ac:dyDescent="0.2">
      <c r="A2" s="68" t="s">
        <v>52</v>
      </c>
      <c r="B2" s="133" t="s">
        <v>18</v>
      </c>
      <c r="C2" s="212" t="s">
        <v>54</v>
      </c>
      <c r="D2" s="212"/>
      <c r="E2" s="212"/>
      <c r="F2" s="212"/>
      <c r="G2" s="212"/>
      <c r="H2" s="212"/>
      <c r="I2" s="212"/>
      <c r="J2" s="213"/>
    </row>
    <row r="3" spans="1:10" ht="15.75" customHeight="1" thickBot="1" x14ac:dyDescent="0.25">
      <c r="A3" s="97" t="s">
        <v>6</v>
      </c>
      <c r="B3" s="134"/>
      <c r="C3" s="98">
        <f>Summary!D25</f>
        <v>100</v>
      </c>
      <c r="D3" s="98">
        <f>Summary!E25</f>
        <v>200</v>
      </c>
      <c r="E3" s="98">
        <f>Summary!F25</f>
        <v>300</v>
      </c>
      <c r="F3" s="98">
        <f>Summary!G25</f>
        <v>500</v>
      </c>
      <c r="G3" s="98">
        <f>Summary!H25</f>
        <v>750</v>
      </c>
      <c r="H3" s="98">
        <f>Summary!I25</f>
        <v>1000</v>
      </c>
      <c r="I3" s="98">
        <f>Summary!J25</f>
        <v>1500</v>
      </c>
      <c r="J3" s="120">
        <f>Summary!K25</f>
        <v>2000</v>
      </c>
    </row>
    <row r="4" spans="1:10" ht="15.75" customHeight="1" x14ac:dyDescent="0.2">
      <c r="A4" s="138" t="s">
        <v>17</v>
      </c>
      <c r="B4" s="139">
        <f>Summary!F12</f>
        <v>0.9</v>
      </c>
      <c r="C4" s="140">
        <f t="shared" ref="C4:J4" si="0">ROUND(C$3*$B$4*365,0)</f>
        <v>32850</v>
      </c>
      <c r="D4" s="140">
        <f t="shared" si="0"/>
        <v>65700</v>
      </c>
      <c r="E4" s="140">
        <f t="shared" si="0"/>
        <v>98550</v>
      </c>
      <c r="F4" s="140">
        <f t="shared" si="0"/>
        <v>164250</v>
      </c>
      <c r="G4" s="140">
        <f t="shared" si="0"/>
        <v>246375</v>
      </c>
      <c r="H4" s="140">
        <f t="shared" si="0"/>
        <v>328500</v>
      </c>
      <c r="I4" s="140">
        <f t="shared" si="0"/>
        <v>492750</v>
      </c>
      <c r="J4" s="141">
        <f t="shared" si="0"/>
        <v>657000</v>
      </c>
    </row>
    <row r="5" spans="1:10" ht="15" x14ac:dyDescent="0.2">
      <c r="A5" s="10" t="s">
        <v>4</v>
      </c>
      <c r="B5" s="135">
        <f>Summary!F13</f>
        <v>0.42</v>
      </c>
      <c r="C5" s="56">
        <f t="shared" ref="C5:J5" si="1">ROUND(C4*$B$5,0)</f>
        <v>13797</v>
      </c>
      <c r="D5" s="56">
        <f t="shared" si="1"/>
        <v>27594</v>
      </c>
      <c r="E5" s="56">
        <f t="shared" si="1"/>
        <v>41391</v>
      </c>
      <c r="F5" s="56">
        <f t="shared" si="1"/>
        <v>68985</v>
      </c>
      <c r="G5" s="56">
        <f t="shared" si="1"/>
        <v>103478</v>
      </c>
      <c r="H5" s="56">
        <f t="shared" si="1"/>
        <v>137970</v>
      </c>
      <c r="I5" s="56">
        <f t="shared" si="1"/>
        <v>206955</v>
      </c>
      <c r="J5" s="57">
        <f t="shared" si="1"/>
        <v>275940</v>
      </c>
    </row>
    <row r="6" spans="1:10" ht="15" x14ac:dyDescent="0.2">
      <c r="A6" s="10" t="s">
        <v>1</v>
      </c>
      <c r="B6" s="135">
        <f>Summary!F14</f>
        <v>0.33</v>
      </c>
      <c r="C6" s="56">
        <f>ROUND(C5*$B$6,0)</f>
        <v>4553</v>
      </c>
      <c r="D6" s="56">
        <f t="shared" ref="D6:J6" si="2">ROUND(D5*$B$6,0)</f>
        <v>9106</v>
      </c>
      <c r="E6" s="56">
        <f t="shared" si="2"/>
        <v>13659</v>
      </c>
      <c r="F6" s="56">
        <f t="shared" si="2"/>
        <v>22765</v>
      </c>
      <c r="G6" s="56">
        <f t="shared" si="2"/>
        <v>34148</v>
      </c>
      <c r="H6" s="56">
        <f t="shared" si="2"/>
        <v>45530</v>
      </c>
      <c r="I6" s="56">
        <f t="shared" si="2"/>
        <v>68295</v>
      </c>
      <c r="J6" s="56">
        <f t="shared" si="2"/>
        <v>91060</v>
      </c>
    </row>
    <row r="7" spans="1:10" ht="15.75" customHeight="1" x14ac:dyDescent="0.2">
      <c r="A7" s="142" t="s">
        <v>60</v>
      </c>
      <c r="B7" s="152">
        <f>Summary!G5</f>
        <v>0.75068493150684934</v>
      </c>
      <c r="C7" s="56">
        <f t="shared" ref="C7:J7" si="3">ROUND(C6*$B$7,0)</f>
        <v>3418</v>
      </c>
      <c r="D7" s="56">
        <f t="shared" si="3"/>
        <v>6836</v>
      </c>
      <c r="E7" s="56">
        <f t="shared" si="3"/>
        <v>10254</v>
      </c>
      <c r="F7" s="56">
        <f t="shared" si="3"/>
        <v>17089</v>
      </c>
      <c r="G7" s="56">
        <f t="shared" si="3"/>
        <v>25634</v>
      </c>
      <c r="H7" s="56">
        <f t="shared" si="3"/>
        <v>34179</v>
      </c>
      <c r="I7" s="56">
        <f t="shared" si="3"/>
        <v>51268</v>
      </c>
      <c r="J7" s="57">
        <f t="shared" si="3"/>
        <v>68357</v>
      </c>
    </row>
    <row r="8" spans="1:10" ht="16.05" thickBot="1" x14ac:dyDescent="0.25">
      <c r="A8" s="20" t="s">
        <v>5</v>
      </c>
      <c r="B8" s="143">
        <f>Summary!F15</f>
        <v>100</v>
      </c>
      <c r="C8" s="144"/>
      <c r="D8" s="144"/>
      <c r="E8" s="144"/>
      <c r="F8" s="144"/>
      <c r="G8" s="144"/>
      <c r="H8" s="144"/>
      <c r="I8" s="144"/>
      <c r="J8" s="145"/>
    </row>
    <row r="9" spans="1:10" ht="16.05" thickBot="1" x14ac:dyDescent="0.25">
      <c r="A9" s="104" t="s">
        <v>3</v>
      </c>
      <c r="B9" s="136"/>
      <c r="C9" s="105">
        <f t="shared" ref="C9:J9" si="4">C7*$B$8</f>
        <v>341800</v>
      </c>
      <c r="D9" s="105">
        <f t="shared" si="4"/>
        <v>683600</v>
      </c>
      <c r="E9" s="105">
        <f t="shared" si="4"/>
        <v>1025400</v>
      </c>
      <c r="F9" s="105">
        <f t="shared" si="4"/>
        <v>1708900</v>
      </c>
      <c r="G9" s="105">
        <f t="shared" si="4"/>
        <v>2563400</v>
      </c>
      <c r="H9" s="105">
        <f t="shared" si="4"/>
        <v>3417900</v>
      </c>
      <c r="I9" s="105">
        <f t="shared" si="4"/>
        <v>5126800</v>
      </c>
      <c r="J9" s="131">
        <f t="shared" si="4"/>
        <v>6835700</v>
      </c>
    </row>
    <row r="10" spans="1:10" ht="15" x14ac:dyDescent="0.2">
      <c r="C10" s="1"/>
    </row>
  </sheetData>
  <mergeCells count="1">
    <mergeCell ref="C2:J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6" sqref="B16"/>
    </sheetView>
  </sheetViews>
  <sheetFormatPr defaultColWidth="8.77734375" defaultRowHeight="14.4" x14ac:dyDescent="0.3"/>
  <cols>
    <col min="1" max="1" width="65.6640625" bestFit="1" customWidth="1"/>
    <col min="2" max="2" width="12.44140625" style="71" customWidth="1"/>
    <col min="3" max="3" width="10.6640625" style="2" customWidth="1"/>
  </cols>
  <sheetData>
    <row r="1" spans="1:3" ht="25.95" thickBot="1" x14ac:dyDescent="0.3">
      <c r="A1" s="65" t="s">
        <v>19</v>
      </c>
      <c r="B1" s="69"/>
      <c r="C1" s="3"/>
    </row>
    <row r="2" spans="1:3" ht="15" customHeight="1" x14ac:dyDescent="0.2">
      <c r="A2" s="68" t="s">
        <v>52</v>
      </c>
      <c r="B2" s="70" t="s">
        <v>18</v>
      </c>
      <c r="C2" s="119" t="s">
        <v>53</v>
      </c>
    </row>
    <row r="3" spans="1:3" ht="15" customHeight="1" x14ac:dyDescent="0.2">
      <c r="A3" s="102" t="s">
        <v>36</v>
      </c>
      <c r="B3" s="99" t="str">
        <f>Summary!F17</f>
        <v>Y</v>
      </c>
      <c r="C3" s="57"/>
    </row>
    <row r="4" spans="1:3" ht="15" x14ac:dyDescent="0.2">
      <c r="A4" s="10" t="s">
        <v>51</v>
      </c>
      <c r="B4" s="100"/>
      <c r="C4" s="149">
        <f>Summary!F16</f>
        <v>15000</v>
      </c>
    </row>
    <row r="5" spans="1:3" ht="15" x14ac:dyDescent="0.2">
      <c r="A5" s="10" t="s">
        <v>0</v>
      </c>
      <c r="B5" s="101">
        <f>Summary!F18</f>
        <v>0.14000000000000001</v>
      </c>
      <c r="C5" s="96">
        <f>ROUND(C4*B5,0)</f>
        <v>2100</v>
      </c>
    </row>
    <row r="6" spans="1:3" ht="15" x14ac:dyDescent="0.2">
      <c r="A6" s="10" t="s">
        <v>1</v>
      </c>
      <c r="B6" s="101">
        <f>Summary!F19</f>
        <v>0.2</v>
      </c>
      <c r="C6" s="96">
        <f>ROUND(C5*B6,0)</f>
        <v>420</v>
      </c>
    </row>
    <row r="7" spans="1:3" ht="15" customHeight="1" x14ac:dyDescent="0.2">
      <c r="A7" s="142" t="s">
        <v>60</v>
      </c>
      <c r="B7" s="146">
        <f>Summary!G5</f>
        <v>0.75068493150684934</v>
      </c>
      <c r="C7" s="96">
        <f>ROUND(C6*B7,0)</f>
        <v>315</v>
      </c>
    </row>
    <row r="8" spans="1:3" ht="16.05" thickBot="1" x14ac:dyDescent="0.25">
      <c r="A8" s="103" t="s">
        <v>2</v>
      </c>
      <c r="B8" s="147">
        <f>Summary!F20</f>
        <v>750</v>
      </c>
      <c r="C8" s="58"/>
    </row>
    <row r="9" spans="1:3" ht="16.05" thickBot="1" x14ac:dyDescent="0.25">
      <c r="A9" s="104" t="s">
        <v>3</v>
      </c>
      <c r="B9" s="148"/>
      <c r="C9" s="131">
        <f>C6*$B$8*$B$7</f>
        <v>236465.75342465754</v>
      </c>
    </row>
    <row r="10" spans="1:3" ht="15" x14ac:dyDescent="0.2">
      <c r="A10" s="3"/>
      <c r="B10" s="69"/>
      <c r="C10" s="59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</vt:lpstr>
      <vt:lpstr>Breakdown</vt:lpstr>
      <vt:lpstr>CUR 2 -Bed Days Calc</vt:lpstr>
      <vt:lpstr>CUR 2 Emer Adm Calc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Selena</dc:creator>
  <cp:lastModifiedBy>Franklin, Donald</cp:lastModifiedBy>
  <cp:lastPrinted>2015-11-12T10:35:50Z</cp:lastPrinted>
  <dcterms:created xsi:type="dcterms:W3CDTF">2015-11-04T16:51:02Z</dcterms:created>
  <dcterms:modified xsi:type="dcterms:W3CDTF">2016-01-23T18:25:52Z</dcterms:modified>
</cp:coreProperties>
</file>